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PBA faza III 2019\Aneksi 1 Excel PBA 2019 2021\"/>
    </mc:Choice>
  </mc:AlternateContent>
  <bookViews>
    <workbookView xWindow="0" yWindow="240" windowWidth="5550" windowHeight="11325" tabRatio="772"/>
  </bookViews>
  <sheets>
    <sheet name="1. Presidenca" sheetId="108" r:id="rId1"/>
    <sheet name="2-Kuvendi" sheetId="116" r:id="rId2"/>
    <sheet name="3. Kryeministria" sheetId="109" r:id="rId3"/>
    <sheet name="18. SHISH" sheetId="110" r:id="rId4"/>
    <sheet name="19. RTSH" sheetId="111" r:id="rId5"/>
    <sheet name="20. Drejtoria e Arkivave" sheetId="112" r:id="rId6"/>
    <sheet name="22. Akademia e Shkencave" sheetId="113" r:id="rId7"/>
    <sheet name="24-KLSH" sheetId="114" r:id="rId8"/>
    <sheet name="28-Prokuroria" sheetId="117" r:id="rId9"/>
    <sheet name="29-ZABGJ" sheetId="115" r:id="rId10"/>
    <sheet name="30-Gjykata Kushtetuese" sheetId="118" r:id="rId11"/>
    <sheet name="31-ATSH" sheetId="119" r:id="rId12"/>
    <sheet name="40-Partite Politike" sheetId="120" r:id="rId13"/>
    <sheet name="50-Instat" sheetId="121" r:id="rId14"/>
    <sheet name="55-Magjistratura" sheetId="122" r:id="rId15"/>
    <sheet name="57-QKK" sheetId="123" r:id="rId16"/>
    <sheet name="63-Komisioneri Publik" sheetId="124" r:id="rId17"/>
    <sheet name="63-KLD" sheetId="125" r:id="rId18"/>
    <sheet name="63-KPK" sheetId="126" r:id="rId19"/>
    <sheet name="63-KPA" sheetId="127" r:id="rId20"/>
    <sheet name="66-Avokati i Popullit" sheetId="128" r:id="rId21"/>
    <sheet name="67-KMSHC" sheetId="129" r:id="rId22"/>
    <sheet name="73-KQZ" sheetId="130" r:id="rId23"/>
    <sheet name="76-ILDKPKI" sheetId="131" r:id="rId24"/>
    <sheet name="77-Autoriteti i Konkurrences" sheetId="132" r:id="rId25"/>
    <sheet name="82-KKK" sheetId="133" r:id="rId26"/>
    <sheet name="87-DAP" sheetId="150" r:id="rId27"/>
    <sheet name="87-Qendra kunder Ekstremizmit" sheetId="147" r:id="rId28"/>
    <sheet name="87-Komiteti i Kulteve" sheetId="151" r:id="rId29"/>
    <sheet name="87-DSHQ" sheetId="153" r:id="rId30"/>
    <sheet name="87-AMBU" sheetId="154" r:id="rId31"/>
    <sheet name="87-Avokatura e Shtetit" sheetId="155" r:id="rId32"/>
    <sheet name="87-Inspektoriati Qendror" sheetId="146" r:id="rId33"/>
    <sheet name="87-DSIK" sheetId="145" r:id="rId34"/>
    <sheet name="87-APP" sheetId="152" r:id="rId35"/>
    <sheet name="87-Agjencia e Auditimit te BE" sheetId="143" r:id="rId36"/>
    <sheet name="87-ADISA" sheetId="148" r:id="rId37"/>
    <sheet name="87-AZHT" sheetId="144" r:id="rId38"/>
    <sheet name="87-ASIG" sheetId="142" r:id="rId39"/>
    <sheet name="87-AKSHI" sheetId="141" r:id="rId40"/>
    <sheet name="87-AKCESK" sheetId="140" r:id="rId41"/>
    <sheet name="87-ASPA" sheetId="149" r:id="rId42"/>
    <sheet name="88-AMSHC" sheetId="134" r:id="rId43"/>
    <sheet name="89-KDIMDHP" sheetId="135" r:id="rId44"/>
    <sheet name="90-KPP" sheetId="136" r:id="rId45"/>
    <sheet name="91-KMD" sheetId="137" r:id="rId46"/>
    <sheet name="92-ISKK" sheetId="138" r:id="rId47"/>
    <sheet name="95-AIDDSH" sheetId="139" r:id="rId48"/>
  </sheets>
  <externalReferences>
    <externalReference r:id="rId49"/>
    <externalReference r:id="rId50"/>
  </externalReferences>
  <definedNames>
    <definedName name="_xlnm.Print_Area" localSheetId="9">'29-ZABGJ'!$A$1:$E$472</definedName>
    <definedName name="_xlnm.Print_Area" localSheetId="10">'30-Gjykata Kushtetuese'!$A$1:$E$353</definedName>
    <definedName name="_xlnm.Print_Area" localSheetId="22">'73-KQZ'!$A$1:$E$266</definedName>
    <definedName name="_xlnm.Print_Area" localSheetId="33">'87-DSIK'!$A$1:$E$143</definedName>
    <definedName name="_xlnm.Print_Area" localSheetId="27">'87-Qendra kunder Ekstremizmit'!$A$1:$E$124</definedName>
    <definedName name="_xlnm.Print_Area" localSheetId="42">'88-AMSHC'!$A$1:$E$153</definedName>
    <definedName name="_xlnm.Print_Area" localSheetId="43">'89-KDIMDHP'!$A$2:$E$201</definedName>
    <definedName name="_xlnm.Print_Area" localSheetId="44">'90-KPP'!$A$1:$E$122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0" i="155" l="1"/>
  <c r="D150" i="155"/>
  <c r="C150" i="155"/>
  <c r="B150" i="155"/>
  <c r="E149" i="155"/>
  <c r="D149" i="155"/>
  <c r="C149" i="155"/>
  <c r="B149" i="155"/>
  <c r="E148" i="155"/>
  <c r="D148" i="155"/>
  <c r="C148" i="155"/>
  <c r="B148" i="155"/>
  <c r="B146" i="155" s="1"/>
  <c r="E147" i="155"/>
  <c r="D147" i="155"/>
  <c r="C147" i="155"/>
  <c r="B147" i="155"/>
  <c r="E146" i="155"/>
  <c r="D146" i="155"/>
  <c r="C146" i="155"/>
  <c r="E145" i="155"/>
  <c r="D145" i="155"/>
  <c r="C145" i="155"/>
  <c r="B145" i="155"/>
  <c r="E144" i="155"/>
  <c r="D144" i="155"/>
  <c r="C144" i="155"/>
  <c r="B144" i="155"/>
  <c r="E143" i="155"/>
  <c r="D143" i="155"/>
  <c r="C143" i="155"/>
  <c r="B143" i="155"/>
  <c r="E142" i="155"/>
  <c r="E141" i="155" s="1"/>
  <c r="D142" i="155"/>
  <c r="C142" i="155"/>
  <c r="B142" i="155"/>
  <c r="B141" i="155" s="1"/>
  <c r="D141" i="155"/>
  <c r="C141" i="155"/>
  <c r="E140" i="155"/>
  <c r="D140" i="155"/>
  <c r="C140" i="155"/>
  <c r="B140" i="155"/>
  <c r="E139" i="155"/>
  <c r="D139" i="155"/>
  <c r="C139" i="155"/>
  <c r="B139" i="155"/>
  <c r="C138" i="155"/>
  <c r="B138" i="155"/>
  <c r="E137" i="155"/>
  <c r="D137" i="155"/>
  <c r="C137" i="155"/>
  <c r="B137" i="155"/>
  <c r="E136" i="155"/>
  <c r="E135" i="155" s="1"/>
  <c r="D136" i="155"/>
  <c r="C136" i="155"/>
  <c r="C135" i="155" s="1"/>
  <c r="B136" i="155"/>
  <c r="B135" i="155" s="1"/>
  <c r="D135" i="155"/>
  <c r="E134" i="155"/>
  <c r="D134" i="155"/>
  <c r="C134" i="155"/>
  <c r="B134" i="155"/>
  <c r="E133" i="155"/>
  <c r="D133" i="155"/>
  <c r="C133" i="155"/>
  <c r="C132" i="155" s="1"/>
  <c r="B133" i="155"/>
  <c r="B132" i="155" s="1"/>
  <c r="E132" i="155"/>
  <c r="D132" i="155"/>
  <c r="E131" i="155"/>
  <c r="D131" i="155"/>
  <c r="C131" i="155"/>
  <c r="B131" i="155"/>
  <c r="E130" i="155"/>
  <c r="D130" i="155"/>
  <c r="D129" i="155" s="1"/>
  <c r="C130" i="155"/>
  <c r="C129" i="155" s="1"/>
  <c r="B130" i="155"/>
  <c r="B129" i="155" s="1"/>
  <c r="E129" i="155"/>
  <c r="E128" i="155"/>
  <c r="D128" i="155"/>
  <c r="C128" i="155"/>
  <c r="B128" i="155"/>
  <c r="E127" i="155"/>
  <c r="D127" i="155"/>
  <c r="C127" i="155"/>
  <c r="C126" i="155" s="1"/>
  <c r="B127" i="155"/>
  <c r="B126" i="155" s="1"/>
  <c r="E126" i="155"/>
  <c r="D126" i="155"/>
  <c r="E125" i="155"/>
  <c r="D125" i="155"/>
  <c r="C125" i="155"/>
  <c r="B125" i="155"/>
  <c r="E124" i="155"/>
  <c r="E123" i="155" s="1"/>
  <c r="D124" i="155"/>
  <c r="C124" i="155"/>
  <c r="B124" i="155"/>
  <c r="B123" i="155" s="1"/>
  <c r="D123" i="155"/>
  <c r="C123" i="155"/>
  <c r="E122" i="155"/>
  <c r="D122" i="155"/>
  <c r="C122" i="155"/>
  <c r="B122" i="155"/>
  <c r="E121" i="155"/>
  <c r="D121" i="155"/>
  <c r="D120" i="155" s="1"/>
  <c r="C121" i="155"/>
  <c r="B121" i="155"/>
  <c r="B120" i="155" s="1"/>
  <c r="E120" i="155"/>
  <c r="C120" i="155"/>
  <c r="E111" i="155"/>
  <c r="D111" i="155"/>
  <c r="C111" i="155"/>
  <c r="B111" i="155"/>
  <c r="E106" i="155"/>
  <c r="E116" i="155" s="1"/>
  <c r="D106" i="155"/>
  <c r="D116" i="155" s="1"/>
  <c r="C106" i="155"/>
  <c r="C116" i="155" s="1"/>
  <c r="B106" i="155"/>
  <c r="B116" i="155" s="1"/>
  <c r="E101" i="155"/>
  <c r="D101" i="155"/>
  <c r="C101" i="155"/>
  <c r="E100" i="155"/>
  <c r="D100" i="155"/>
  <c r="C100" i="155"/>
  <c r="E99" i="155"/>
  <c r="D99" i="155"/>
  <c r="C99" i="155"/>
  <c r="B99" i="155"/>
  <c r="E86" i="155"/>
  <c r="D86" i="155"/>
  <c r="C86" i="155"/>
  <c r="B86" i="155"/>
  <c r="E81" i="155"/>
  <c r="E91" i="155" s="1"/>
  <c r="D81" i="155"/>
  <c r="D91" i="155" s="1"/>
  <c r="C81" i="155"/>
  <c r="C91" i="155" s="1"/>
  <c r="B81" i="155"/>
  <c r="B91" i="155" s="1"/>
  <c r="E76" i="155"/>
  <c r="D76" i="155"/>
  <c r="C76" i="155"/>
  <c r="E75" i="155"/>
  <c r="D75" i="155"/>
  <c r="C75" i="155"/>
  <c r="E74" i="155"/>
  <c r="E77" i="155" s="1"/>
  <c r="D74" i="155"/>
  <c r="C74" i="155"/>
  <c r="B74" i="155"/>
  <c r="D58" i="155"/>
  <c r="D138" i="155" s="1"/>
  <c r="E46" i="155"/>
  <c r="D46" i="155"/>
  <c r="C46" i="155"/>
  <c r="B46" i="155"/>
  <c r="E43" i="155"/>
  <c r="D43" i="155"/>
  <c r="C43" i="155"/>
  <c r="B43" i="155"/>
  <c r="E40" i="155"/>
  <c r="D40" i="155"/>
  <c r="C40" i="155"/>
  <c r="B40" i="155"/>
  <c r="E34" i="155"/>
  <c r="D34" i="155"/>
  <c r="C34" i="155"/>
  <c r="D102" i="155" l="1"/>
  <c r="C77" i="155"/>
  <c r="E102" i="155"/>
  <c r="D77" i="155"/>
  <c r="B61" i="155"/>
  <c r="B119" i="155" s="1"/>
  <c r="C61" i="155"/>
  <c r="C119" i="155" s="1"/>
  <c r="C102" i="155"/>
  <c r="D61" i="155"/>
  <c r="E58" i="155"/>
  <c r="C32" i="155" l="1"/>
  <c r="B32" i="155"/>
  <c r="B33" i="155" s="1"/>
  <c r="B118" i="155"/>
  <c r="B151" i="155" s="1"/>
  <c r="D119" i="155"/>
  <c r="D32" i="155"/>
  <c r="D62" i="155" s="1"/>
  <c r="C33" i="155"/>
  <c r="C118" i="155"/>
  <c r="C151" i="155" s="1"/>
  <c r="E138" i="155"/>
  <c r="E61" i="155"/>
  <c r="B62" i="155"/>
  <c r="C62" i="155"/>
  <c r="C35" i="155" l="1"/>
  <c r="C36" i="155"/>
  <c r="E119" i="155"/>
  <c r="E32" i="155"/>
  <c r="E62" i="155" s="1"/>
  <c r="D35" i="155"/>
  <c r="D118" i="155"/>
  <c r="D151" i="155" s="1"/>
  <c r="D33" i="155"/>
  <c r="D36" i="155" s="1"/>
  <c r="E118" i="155" l="1"/>
  <c r="E151" i="155" s="1"/>
  <c r="E33" i="155"/>
  <c r="E36" i="155" s="1"/>
  <c r="E35" i="155"/>
  <c r="E303" i="154" l="1"/>
  <c r="D303" i="154"/>
  <c r="C303" i="154"/>
  <c r="B303" i="154"/>
  <c r="B301" i="154"/>
  <c r="E300" i="154"/>
  <c r="D300" i="154"/>
  <c r="C300" i="154"/>
  <c r="B300" i="154"/>
  <c r="B299" i="154" s="1"/>
  <c r="E295" i="154"/>
  <c r="E294" i="154" s="1"/>
  <c r="D295" i="154"/>
  <c r="D294" i="154" s="1"/>
  <c r="C295" i="154"/>
  <c r="B295" i="154"/>
  <c r="B294" i="154" s="1"/>
  <c r="C294" i="154"/>
  <c r="E293" i="154"/>
  <c r="D293" i="154"/>
  <c r="C293" i="154"/>
  <c r="B293" i="154"/>
  <c r="E292" i="154"/>
  <c r="D292" i="154"/>
  <c r="C292" i="154"/>
  <c r="B292" i="154"/>
  <c r="C291" i="154"/>
  <c r="B291" i="154"/>
  <c r="E290" i="154"/>
  <c r="D290" i="154"/>
  <c r="C290" i="154"/>
  <c r="B290" i="154"/>
  <c r="E289" i="154"/>
  <c r="D289" i="154"/>
  <c r="D288" i="154" s="1"/>
  <c r="C289" i="154"/>
  <c r="C288" i="154" s="1"/>
  <c r="B289" i="154"/>
  <c r="B288" i="154" s="1"/>
  <c r="E288" i="154"/>
  <c r="E287" i="154"/>
  <c r="D287" i="154"/>
  <c r="C287" i="154"/>
  <c r="B287" i="154"/>
  <c r="E286" i="154"/>
  <c r="E285" i="154" s="1"/>
  <c r="D286" i="154"/>
  <c r="D285" i="154" s="1"/>
  <c r="C286" i="154"/>
  <c r="C285" i="154" s="1"/>
  <c r="B286" i="154"/>
  <c r="B285" i="154" s="1"/>
  <c r="E284" i="154"/>
  <c r="D284" i="154"/>
  <c r="C284" i="154"/>
  <c r="B284" i="154"/>
  <c r="E283" i="154"/>
  <c r="E282" i="154" s="1"/>
  <c r="D283" i="154"/>
  <c r="D282" i="154" s="1"/>
  <c r="C283" i="154"/>
  <c r="C282" i="154" s="1"/>
  <c r="B283" i="154"/>
  <c r="B282" i="154" s="1"/>
  <c r="E281" i="154"/>
  <c r="D281" i="154"/>
  <c r="C281" i="154"/>
  <c r="B281" i="154"/>
  <c r="B280" i="154"/>
  <c r="B279" i="154" s="1"/>
  <c r="E278" i="154"/>
  <c r="D278" i="154"/>
  <c r="C278" i="154"/>
  <c r="B278" i="154"/>
  <c r="B277" i="154"/>
  <c r="E275" i="154"/>
  <c r="D275" i="154"/>
  <c r="C275" i="154"/>
  <c r="B275" i="154"/>
  <c r="E271" i="154"/>
  <c r="D271" i="154"/>
  <c r="C271" i="154"/>
  <c r="B271" i="154"/>
  <c r="E264" i="154"/>
  <c r="E269" i="154" s="1"/>
  <c r="D264" i="154"/>
  <c r="D269" i="154" s="1"/>
  <c r="C264" i="154"/>
  <c r="C269" i="154" s="1"/>
  <c r="B264" i="154"/>
  <c r="B269" i="154" s="1"/>
  <c r="E235" i="154"/>
  <c r="D235" i="154"/>
  <c r="E230" i="154"/>
  <c r="D230" i="154"/>
  <c r="C230" i="154"/>
  <c r="C240" i="154" s="1"/>
  <c r="B230" i="154"/>
  <c r="B240" i="154" s="1"/>
  <c r="B214" i="154"/>
  <c r="E209" i="154"/>
  <c r="D209" i="154"/>
  <c r="C209" i="154"/>
  <c r="E204" i="154"/>
  <c r="D204" i="154"/>
  <c r="C204" i="154"/>
  <c r="E184" i="154"/>
  <c r="D184" i="154"/>
  <c r="C184" i="154"/>
  <c r="B184" i="154"/>
  <c r="E179" i="154"/>
  <c r="E189" i="154" s="1"/>
  <c r="D179" i="154"/>
  <c r="D189" i="154" s="1"/>
  <c r="C179" i="154"/>
  <c r="C189" i="154" s="1"/>
  <c r="B179" i="154"/>
  <c r="B189" i="154" s="1"/>
  <c r="E172" i="154"/>
  <c r="D172" i="154"/>
  <c r="C172" i="154"/>
  <c r="E161" i="154"/>
  <c r="E301" i="154" s="1"/>
  <c r="D161" i="154"/>
  <c r="D301" i="154" s="1"/>
  <c r="C161" i="154"/>
  <c r="C301" i="154" s="1"/>
  <c r="B159" i="154"/>
  <c r="E154" i="154"/>
  <c r="E164" i="154" s="1"/>
  <c r="D154" i="154"/>
  <c r="D164" i="154" s="1"/>
  <c r="C154" i="154"/>
  <c r="C164" i="154" s="1"/>
  <c r="B154" i="154"/>
  <c r="B164" i="154" s="1"/>
  <c r="E147" i="154"/>
  <c r="D147" i="154"/>
  <c r="C147" i="154"/>
  <c r="E134" i="154"/>
  <c r="E135" i="154" s="1"/>
  <c r="D134" i="154"/>
  <c r="D135" i="154" s="1"/>
  <c r="C134" i="154"/>
  <c r="C135" i="154" s="1"/>
  <c r="B134" i="154"/>
  <c r="B135" i="154" s="1"/>
  <c r="E120" i="154"/>
  <c r="D120" i="154"/>
  <c r="C120" i="154"/>
  <c r="E109" i="154"/>
  <c r="D109" i="154"/>
  <c r="C109" i="154"/>
  <c r="E97" i="154"/>
  <c r="E98" i="154" s="1"/>
  <c r="D97" i="154"/>
  <c r="D98" i="154" s="1"/>
  <c r="C97" i="154"/>
  <c r="C98" i="154" s="1"/>
  <c r="B97" i="154"/>
  <c r="B98" i="154" s="1"/>
  <c r="E83" i="154"/>
  <c r="D83" i="154"/>
  <c r="C83" i="154"/>
  <c r="C60" i="154"/>
  <c r="C61" i="154" s="1"/>
  <c r="B60" i="154"/>
  <c r="B61" i="154" s="1"/>
  <c r="D57" i="154"/>
  <c r="D291" i="154" s="1"/>
  <c r="E46" i="154"/>
  <c r="D46" i="154"/>
  <c r="C46" i="154"/>
  <c r="E43" i="154"/>
  <c r="E277" i="154" s="1"/>
  <c r="E276" i="154" s="1"/>
  <c r="D43" i="154"/>
  <c r="D277" i="154" s="1"/>
  <c r="C43" i="154"/>
  <c r="C277" i="154" s="1"/>
  <c r="E40" i="154"/>
  <c r="E274" i="154" s="1"/>
  <c r="D40" i="154"/>
  <c r="D274" i="154" s="1"/>
  <c r="D273" i="154" s="1"/>
  <c r="C40" i="154"/>
  <c r="C274" i="154" s="1"/>
  <c r="B40" i="154"/>
  <c r="B274" i="154" s="1"/>
  <c r="E273" i="154" l="1"/>
  <c r="D276" i="154"/>
  <c r="D214" i="154"/>
  <c r="B276" i="154"/>
  <c r="D280" i="154"/>
  <c r="D279" i="154" s="1"/>
  <c r="E240" i="154"/>
  <c r="D299" i="154"/>
  <c r="B273" i="154"/>
  <c r="C273" i="154"/>
  <c r="D240" i="154"/>
  <c r="C299" i="154"/>
  <c r="E214" i="154"/>
  <c r="E299" i="154"/>
  <c r="C280" i="154"/>
  <c r="C279" i="154" s="1"/>
  <c r="E280" i="154"/>
  <c r="E279" i="154" s="1"/>
  <c r="C214" i="154"/>
  <c r="C272" i="154" s="1"/>
  <c r="C304" i="154" s="1"/>
  <c r="C276" i="154"/>
  <c r="B272" i="154"/>
  <c r="E57" i="154"/>
  <c r="D60" i="154"/>
  <c r="D61" i="154" s="1"/>
  <c r="D272" i="154" l="1"/>
  <c r="D304" i="154" s="1"/>
  <c r="E291" i="154"/>
  <c r="E60" i="154"/>
  <c r="E61" i="154" l="1"/>
  <c r="E272" i="154"/>
  <c r="E304" i="154" s="1"/>
  <c r="E199" i="153" l="1"/>
  <c r="D199" i="153"/>
  <c r="C199" i="153"/>
  <c r="B199" i="153"/>
  <c r="E198" i="153"/>
  <c r="D198" i="153"/>
  <c r="C198" i="153"/>
  <c r="B198" i="153"/>
  <c r="E197" i="153"/>
  <c r="D197" i="153"/>
  <c r="C197" i="153"/>
  <c r="B197" i="153"/>
  <c r="B196" i="153"/>
  <c r="E194" i="153"/>
  <c r="D194" i="153"/>
  <c r="C194" i="153"/>
  <c r="B194" i="153"/>
  <c r="E193" i="153"/>
  <c r="D193" i="153"/>
  <c r="C193" i="153"/>
  <c r="B193" i="153"/>
  <c r="E192" i="153"/>
  <c r="D192" i="153"/>
  <c r="C192" i="153"/>
  <c r="B192" i="153"/>
  <c r="E191" i="153"/>
  <c r="D191" i="153"/>
  <c r="D190" i="153" s="1"/>
  <c r="C191" i="153"/>
  <c r="C190" i="153" s="1"/>
  <c r="B191" i="153"/>
  <c r="B190" i="153" s="1"/>
  <c r="E190" i="153"/>
  <c r="E189" i="153"/>
  <c r="D189" i="153"/>
  <c r="C189" i="153"/>
  <c r="B189" i="153"/>
  <c r="E188" i="153"/>
  <c r="D188" i="153"/>
  <c r="C188" i="153"/>
  <c r="B188" i="153"/>
  <c r="C187" i="153"/>
  <c r="B187" i="153"/>
  <c r="E186" i="153"/>
  <c r="D186" i="153"/>
  <c r="C186" i="153"/>
  <c r="B186" i="153"/>
  <c r="E185" i="153"/>
  <c r="D185" i="153"/>
  <c r="D184" i="153" s="1"/>
  <c r="C185" i="153"/>
  <c r="C184" i="153" s="1"/>
  <c r="B185" i="153"/>
  <c r="E184" i="153"/>
  <c r="B184" i="153"/>
  <c r="E183" i="153"/>
  <c r="D183" i="153"/>
  <c r="C183" i="153"/>
  <c r="B183" i="153"/>
  <c r="E182" i="153"/>
  <c r="D182" i="153"/>
  <c r="C182" i="153"/>
  <c r="B182" i="153"/>
  <c r="B181" i="153" s="1"/>
  <c r="E181" i="153"/>
  <c r="C181" i="153"/>
  <c r="E180" i="153"/>
  <c r="D180" i="153"/>
  <c r="C180" i="153"/>
  <c r="B180" i="153"/>
  <c r="E179" i="153"/>
  <c r="D179" i="153"/>
  <c r="D178" i="153" s="1"/>
  <c r="C179" i="153"/>
  <c r="C178" i="153" s="1"/>
  <c r="B179" i="153"/>
  <c r="B178" i="153" s="1"/>
  <c r="E178" i="153"/>
  <c r="E177" i="153"/>
  <c r="D177" i="153"/>
  <c r="C177" i="153"/>
  <c r="B177" i="153"/>
  <c r="E176" i="153"/>
  <c r="D176" i="153"/>
  <c r="C176" i="153"/>
  <c r="C175" i="153" s="1"/>
  <c r="B176" i="153"/>
  <c r="B175" i="153" s="1"/>
  <c r="E175" i="153"/>
  <c r="D175" i="153"/>
  <c r="E174" i="153"/>
  <c r="D174" i="153"/>
  <c r="C174" i="153"/>
  <c r="B174" i="153"/>
  <c r="E173" i="153"/>
  <c r="D173" i="153"/>
  <c r="D172" i="153" s="1"/>
  <c r="C173" i="153"/>
  <c r="C172" i="153" s="1"/>
  <c r="B173" i="153"/>
  <c r="B172" i="153" s="1"/>
  <c r="E172" i="153"/>
  <c r="E171" i="153"/>
  <c r="D171" i="153"/>
  <c r="C171" i="153"/>
  <c r="B171" i="153"/>
  <c r="E170" i="153"/>
  <c r="E169" i="153" s="1"/>
  <c r="D170" i="153"/>
  <c r="D169" i="153" s="1"/>
  <c r="C170" i="153"/>
  <c r="C169" i="153" s="1"/>
  <c r="B170" i="153"/>
  <c r="B169" i="153" s="1"/>
  <c r="E161" i="153"/>
  <c r="E160" i="153" s="1"/>
  <c r="E147" i="153" s="1"/>
  <c r="D161" i="153"/>
  <c r="D160" i="153" s="1"/>
  <c r="D147" i="153" s="1"/>
  <c r="C161" i="153"/>
  <c r="C160" i="153"/>
  <c r="C165" i="153" s="1"/>
  <c r="B160" i="153"/>
  <c r="E155" i="153"/>
  <c r="D155" i="153"/>
  <c r="B155" i="153"/>
  <c r="E149" i="153"/>
  <c r="D149" i="153"/>
  <c r="C149" i="153"/>
  <c r="E135" i="153"/>
  <c r="E134" i="153" s="1"/>
  <c r="D135" i="153"/>
  <c r="D134" i="153" s="1"/>
  <c r="D121" i="153" s="1"/>
  <c r="C135" i="153"/>
  <c r="C134" i="153" s="1"/>
  <c r="B134" i="153"/>
  <c r="B71" i="153" s="1"/>
  <c r="B72" i="153" s="1"/>
  <c r="E129" i="153"/>
  <c r="D129" i="153"/>
  <c r="B129" i="153"/>
  <c r="E123" i="153"/>
  <c r="D123" i="153"/>
  <c r="C123" i="153"/>
  <c r="E110" i="153"/>
  <c r="E109" i="153" s="1"/>
  <c r="E96" i="153" s="1"/>
  <c r="E97" i="153" s="1"/>
  <c r="D110" i="153"/>
  <c r="D109" i="153" s="1"/>
  <c r="C110" i="153"/>
  <c r="C109" i="153" s="1"/>
  <c r="B109" i="153"/>
  <c r="E104" i="153"/>
  <c r="D104" i="153"/>
  <c r="B104" i="153"/>
  <c r="E98" i="153"/>
  <c r="D98" i="153"/>
  <c r="C98" i="153"/>
  <c r="B97" i="153"/>
  <c r="E85" i="153"/>
  <c r="D85" i="153"/>
  <c r="D84" i="153" s="1"/>
  <c r="D71" i="153" s="1"/>
  <c r="C85" i="153"/>
  <c r="C196" i="153" s="1"/>
  <c r="B84" i="153"/>
  <c r="E79" i="153"/>
  <c r="D79" i="153"/>
  <c r="B79" i="153"/>
  <c r="E73" i="153"/>
  <c r="D73" i="153"/>
  <c r="C73" i="153"/>
  <c r="B59" i="153"/>
  <c r="B30" i="153" s="1"/>
  <c r="B31" i="153" s="1"/>
  <c r="D56" i="153"/>
  <c r="E47" i="153"/>
  <c r="D47" i="153"/>
  <c r="C47" i="153"/>
  <c r="C59" i="153" s="1"/>
  <c r="E32" i="153"/>
  <c r="D32" i="153"/>
  <c r="C32" i="153"/>
  <c r="C147" i="153" l="1"/>
  <c r="C148" i="153" s="1"/>
  <c r="D89" i="153"/>
  <c r="B139" i="153"/>
  <c r="B121" i="153" s="1"/>
  <c r="B122" i="153" s="1"/>
  <c r="B114" i="153"/>
  <c r="B168" i="153" s="1"/>
  <c r="C195" i="153"/>
  <c r="B89" i="153"/>
  <c r="D59" i="153"/>
  <c r="E196" i="153"/>
  <c r="E195" i="153" s="1"/>
  <c r="D181" i="153"/>
  <c r="B165" i="153"/>
  <c r="B147" i="153" s="1"/>
  <c r="E84" i="153"/>
  <c r="E71" i="153" s="1"/>
  <c r="E74" i="153" s="1"/>
  <c r="C114" i="153"/>
  <c r="C96" i="153"/>
  <c r="C99" i="153" s="1"/>
  <c r="E114" i="153"/>
  <c r="D139" i="153"/>
  <c r="E56" i="153"/>
  <c r="E187" i="153" s="1"/>
  <c r="B60" i="153"/>
  <c r="C84" i="153"/>
  <c r="E165" i="153"/>
  <c r="B195" i="153"/>
  <c r="D148" i="153"/>
  <c r="D151" i="153" s="1"/>
  <c r="D150" i="153"/>
  <c r="D30" i="153"/>
  <c r="D60" i="153" s="1"/>
  <c r="C121" i="153"/>
  <c r="D124" i="153" s="1"/>
  <c r="C139" i="153"/>
  <c r="C30" i="153"/>
  <c r="D72" i="153"/>
  <c r="D114" i="153"/>
  <c r="D96" i="153"/>
  <c r="D165" i="153"/>
  <c r="E139" i="153"/>
  <c r="E121" i="153"/>
  <c r="D122" i="153"/>
  <c r="E72" i="153"/>
  <c r="C97" i="153"/>
  <c r="C100" i="153" s="1"/>
  <c r="E148" i="153"/>
  <c r="E151" i="153" s="1"/>
  <c r="E150" i="153"/>
  <c r="D187" i="153"/>
  <c r="D196" i="153"/>
  <c r="D195" i="153" s="1"/>
  <c r="E89" i="153" l="1"/>
  <c r="E59" i="153"/>
  <c r="D168" i="153"/>
  <c r="E75" i="153"/>
  <c r="C89" i="153"/>
  <c r="C168" i="153" s="1"/>
  <c r="C71" i="153"/>
  <c r="C167" i="153" s="1"/>
  <c r="E124" i="153"/>
  <c r="E122" i="153"/>
  <c r="E125" i="153" s="1"/>
  <c r="D99" i="153"/>
  <c r="D97" i="153"/>
  <c r="E99" i="153"/>
  <c r="C122" i="153"/>
  <c r="C125" i="153" s="1"/>
  <c r="C124" i="153"/>
  <c r="B167" i="153"/>
  <c r="B200" i="153" s="1"/>
  <c r="B148" i="153"/>
  <c r="C151" i="153" s="1"/>
  <c r="C150" i="153"/>
  <c r="C33" i="153"/>
  <c r="C31" i="153"/>
  <c r="C34" i="153" s="1"/>
  <c r="D167" i="153"/>
  <c r="D200" i="153" s="1"/>
  <c r="E30" i="153"/>
  <c r="C60" i="153"/>
  <c r="D33" i="153"/>
  <c r="D31" i="153"/>
  <c r="E168" i="153" l="1"/>
  <c r="D34" i="153"/>
  <c r="C72" i="153"/>
  <c r="C74" i="153"/>
  <c r="D74" i="153"/>
  <c r="C200" i="153"/>
  <c r="D125" i="153"/>
  <c r="E31" i="153"/>
  <c r="E34" i="153" s="1"/>
  <c r="E33" i="153"/>
  <c r="E167" i="153"/>
  <c r="E200" i="153" s="1"/>
  <c r="E60" i="153"/>
  <c r="D100" i="153"/>
  <c r="E100" i="153"/>
  <c r="C75" i="153" l="1"/>
  <c r="D75" i="153"/>
  <c r="E107" i="152"/>
  <c r="D107" i="152"/>
  <c r="C107" i="152"/>
  <c r="B107" i="152"/>
  <c r="E106" i="152"/>
  <c r="D106" i="152"/>
  <c r="C106" i="152"/>
  <c r="B106" i="152"/>
  <c r="E105" i="152"/>
  <c r="D105" i="152"/>
  <c r="C105" i="152"/>
  <c r="B105" i="152"/>
  <c r="E104" i="152"/>
  <c r="D104" i="152"/>
  <c r="C104" i="152"/>
  <c r="B104" i="152"/>
  <c r="C103" i="152"/>
  <c r="B103" i="152"/>
  <c r="E102" i="152"/>
  <c r="D102" i="152"/>
  <c r="C102" i="152"/>
  <c r="B102" i="152"/>
  <c r="E101" i="152"/>
  <c r="D101" i="152"/>
  <c r="C101" i="152"/>
  <c r="B101" i="152"/>
  <c r="E100" i="152"/>
  <c r="D100" i="152"/>
  <c r="C100" i="152"/>
  <c r="B100" i="152"/>
  <c r="E99" i="152"/>
  <c r="D99" i="152"/>
  <c r="C99" i="152"/>
  <c r="B99" i="152"/>
  <c r="E98" i="152"/>
  <c r="D98" i="152"/>
  <c r="C98" i="152"/>
  <c r="B98" i="152"/>
  <c r="B97" i="152" s="1"/>
  <c r="E97" i="152"/>
  <c r="D97" i="152"/>
  <c r="C97" i="152"/>
  <c r="E96" i="152"/>
  <c r="D96" i="152"/>
  <c r="C96" i="152"/>
  <c r="B96" i="152"/>
  <c r="E95" i="152"/>
  <c r="E94" i="152" s="1"/>
  <c r="D95" i="152"/>
  <c r="C95" i="152"/>
  <c r="B95" i="152"/>
  <c r="B94" i="152" s="1"/>
  <c r="D94" i="152"/>
  <c r="C94" i="152"/>
  <c r="E93" i="152"/>
  <c r="D93" i="152"/>
  <c r="C93" i="152"/>
  <c r="B93" i="152"/>
  <c r="E92" i="152"/>
  <c r="D92" i="152"/>
  <c r="C92" i="152"/>
  <c r="B92" i="152"/>
  <c r="E91" i="152"/>
  <c r="D91" i="152"/>
  <c r="C91" i="152"/>
  <c r="B91" i="152"/>
  <c r="E90" i="152"/>
  <c r="D90" i="152"/>
  <c r="C90" i="152"/>
  <c r="B90" i="152"/>
  <c r="E89" i="152"/>
  <c r="D89" i="152"/>
  <c r="C89" i="152"/>
  <c r="B89" i="152"/>
  <c r="B88" i="152" s="1"/>
  <c r="E88" i="152"/>
  <c r="C88" i="152"/>
  <c r="E87" i="152"/>
  <c r="D87" i="152"/>
  <c r="C87" i="152"/>
  <c r="B87" i="152"/>
  <c r="E86" i="152"/>
  <c r="D86" i="152"/>
  <c r="D85" i="152" s="1"/>
  <c r="C86" i="152"/>
  <c r="C85" i="152" s="1"/>
  <c r="B86" i="152"/>
  <c r="B85" i="152" s="1"/>
  <c r="E85" i="152"/>
  <c r="C81" i="152"/>
  <c r="B81" i="152"/>
  <c r="E73" i="152"/>
  <c r="D73" i="152"/>
  <c r="C73" i="152"/>
  <c r="E71" i="152"/>
  <c r="D71" i="152"/>
  <c r="D72" i="152" s="1"/>
  <c r="C71" i="152"/>
  <c r="C72" i="152" s="1"/>
  <c r="B71" i="152"/>
  <c r="B72" i="152" s="1"/>
  <c r="C59" i="152"/>
  <c r="C30" i="152" s="1"/>
  <c r="B59" i="152"/>
  <c r="D56" i="152"/>
  <c r="D59" i="152" s="1"/>
  <c r="E32" i="152"/>
  <c r="D32" i="152"/>
  <c r="C32" i="152"/>
  <c r="D88" i="152" l="1"/>
  <c r="D75" i="152"/>
  <c r="B84" i="152"/>
  <c r="E56" i="152"/>
  <c r="E103" i="152" s="1"/>
  <c r="C74" i="152"/>
  <c r="B30" i="152"/>
  <c r="C84" i="152"/>
  <c r="C75" i="152"/>
  <c r="D84" i="152"/>
  <c r="D30" i="152"/>
  <c r="D60" i="152" s="1"/>
  <c r="C31" i="152"/>
  <c r="D74" i="152"/>
  <c r="C83" i="152"/>
  <c r="E72" i="152"/>
  <c r="E75" i="152" s="1"/>
  <c r="C60" i="152"/>
  <c r="D103" i="152"/>
  <c r="E74" i="152"/>
  <c r="E59" i="152" l="1"/>
  <c r="C108" i="152"/>
  <c r="B31" i="152"/>
  <c r="C34" i="152" s="1"/>
  <c r="B83" i="152"/>
  <c r="B108" i="152" s="1"/>
  <c r="C33" i="152"/>
  <c r="B60" i="152"/>
  <c r="E84" i="152"/>
  <c r="E30" i="152"/>
  <c r="E60" i="152" s="1"/>
  <c r="D83" i="152"/>
  <c r="D108" i="152" s="1"/>
  <c r="D33" i="152"/>
  <c r="D31" i="152"/>
  <c r="D34" i="152" s="1"/>
  <c r="E33" i="152" l="1"/>
  <c r="E31" i="152"/>
  <c r="E34" i="152" s="1"/>
  <c r="E83" i="152"/>
  <c r="E108" i="152"/>
  <c r="E197" i="151" l="1"/>
  <c r="D197" i="151"/>
  <c r="C197" i="151"/>
  <c r="B197" i="151"/>
  <c r="E196" i="151"/>
  <c r="D196" i="151"/>
  <c r="C196" i="151"/>
  <c r="B196" i="151"/>
  <c r="E195" i="151"/>
  <c r="D195" i="151"/>
  <c r="C195" i="151"/>
  <c r="B195" i="151"/>
  <c r="C194" i="151"/>
  <c r="B194" i="151"/>
  <c r="C193" i="151"/>
  <c r="B193" i="151"/>
  <c r="E192" i="151"/>
  <c r="D192" i="151"/>
  <c r="C192" i="151"/>
  <c r="B192" i="151"/>
  <c r="E191" i="151"/>
  <c r="D191" i="151"/>
  <c r="C191" i="151"/>
  <c r="B191" i="151"/>
  <c r="E190" i="151"/>
  <c r="D190" i="151"/>
  <c r="C190" i="151"/>
  <c r="E189" i="151"/>
  <c r="D189" i="151"/>
  <c r="C189" i="151"/>
  <c r="B189" i="151"/>
  <c r="E188" i="151"/>
  <c r="D188" i="151"/>
  <c r="C188" i="151"/>
  <c r="B188" i="151"/>
  <c r="E187" i="151"/>
  <c r="D187" i="151"/>
  <c r="C187" i="151"/>
  <c r="B187" i="151"/>
  <c r="E186" i="151"/>
  <c r="D186" i="151"/>
  <c r="C186" i="151"/>
  <c r="B186" i="151"/>
  <c r="E185" i="151"/>
  <c r="E184" i="151" s="1"/>
  <c r="D185" i="151"/>
  <c r="C185" i="151"/>
  <c r="B185" i="151"/>
  <c r="B184" i="151" s="1"/>
  <c r="D184" i="151"/>
  <c r="C184" i="151"/>
  <c r="E183" i="151"/>
  <c r="D183" i="151"/>
  <c r="C183" i="151"/>
  <c r="B183" i="151"/>
  <c r="E182" i="151"/>
  <c r="D182" i="151"/>
  <c r="C182" i="151"/>
  <c r="B182" i="151"/>
  <c r="E181" i="151"/>
  <c r="D181" i="151"/>
  <c r="C181" i="151"/>
  <c r="B181" i="151"/>
  <c r="E180" i="151"/>
  <c r="D180" i="151"/>
  <c r="C180" i="151"/>
  <c r="B180" i="151"/>
  <c r="E179" i="151"/>
  <c r="D179" i="151"/>
  <c r="C179" i="151"/>
  <c r="B179" i="151"/>
  <c r="E178" i="151"/>
  <c r="D178" i="151"/>
  <c r="C178" i="151"/>
  <c r="B178" i="151"/>
  <c r="E177" i="151"/>
  <c r="D177" i="151"/>
  <c r="C177" i="151"/>
  <c r="B177" i="151"/>
  <c r="E176" i="151"/>
  <c r="D176" i="151"/>
  <c r="C176" i="151"/>
  <c r="B176" i="151"/>
  <c r="E175" i="151"/>
  <c r="D175" i="151"/>
  <c r="C175" i="151"/>
  <c r="B175" i="151"/>
  <c r="E171" i="151"/>
  <c r="D171" i="151"/>
  <c r="C171" i="151"/>
  <c r="E164" i="151"/>
  <c r="D164" i="151"/>
  <c r="C164" i="151"/>
  <c r="E163" i="151"/>
  <c r="D163" i="151"/>
  <c r="C163" i="151"/>
  <c r="E162" i="151"/>
  <c r="D162" i="151"/>
  <c r="D165" i="151" s="1"/>
  <c r="C162" i="151"/>
  <c r="B162" i="151"/>
  <c r="E154" i="151"/>
  <c r="D154" i="151"/>
  <c r="C154" i="151"/>
  <c r="E147" i="151"/>
  <c r="D147" i="151"/>
  <c r="C147" i="151"/>
  <c r="E146" i="151"/>
  <c r="D146" i="151"/>
  <c r="C146" i="151"/>
  <c r="E145" i="151"/>
  <c r="D145" i="151"/>
  <c r="C145" i="151"/>
  <c r="B145" i="151"/>
  <c r="E132" i="151"/>
  <c r="E103" i="151" s="1"/>
  <c r="D132" i="151"/>
  <c r="C132" i="151"/>
  <c r="B132" i="151"/>
  <c r="B106" i="151"/>
  <c r="E105" i="151"/>
  <c r="D105" i="151"/>
  <c r="C105" i="151"/>
  <c r="D103" i="151"/>
  <c r="D104" i="151" s="1"/>
  <c r="C103" i="151"/>
  <c r="C104" i="151" s="1"/>
  <c r="E95" i="151"/>
  <c r="E66" i="151" s="1"/>
  <c r="D95" i="151"/>
  <c r="D66" i="151" s="1"/>
  <c r="D67" i="151" s="1"/>
  <c r="C95" i="151"/>
  <c r="C66" i="151" s="1"/>
  <c r="C69" i="151" s="1"/>
  <c r="B95" i="151"/>
  <c r="B96" i="151" s="1"/>
  <c r="E68" i="151"/>
  <c r="D68" i="151"/>
  <c r="C68" i="151"/>
  <c r="B67" i="151"/>
  <c r="C58" i="151"/>
  <c r="C59" i="151" s="1"/>
  <c r="B58" i="151"/>
  <c r="B59" i="151" s="1"/>
  <c r="D56" i="151"/>
  <c r="D194" i="151" s="1"/>
  <c r="D55" i="151"/>
  <c r="D58" i="151" s="1"/>
  <c r="D59" i="151" s="1"/>
  <c r="E32" i="151"/>
  <c r="D32" i="151"/>
  <c r="C32" i="151"/>
  <c r="E31" i="151"/>
  <c r="D31" i="151"/>
  <c r="C31" i="151"/>
  <c r="E30" i="151"/>
  <c r="D30" i="151"/>
  <c r="C30" i="151"/>
  <c r="B30" i="151"/>
  <c r="D33" i="151" l="1"/>
  <c r="E165" i="151"/>
  <c r="C33" i="151"/>
  <c r="D107" i="151"/>
  <c r="E56" i="151"/>
  <c r="E194" i="151" s="1"/>
  <c r="B190" i="151"/>
  <c r="D148" i="151"/>
  <c r="E133" i="151"/>
  <c r="C165" i="151"/>
  <c r="E33" i="151"/>
  <c r="E148" i="151"/>
  <c r="D96" i="151"/>
  <c r="E55" i="151"/>
  <c r="D69" i="151"/>
  <c r="C96" i="151"/>
  <c r="D133" i="151"/>
  <c r="D174" i="151"/>
  <c r="C133" i="151"/>
  <c r="C148" i="151"/>
  <c r="C174" i="151"/>
  <c r="E67" i="151"/>
  <c r="E70" i="151" s="1"/>
  <c r="E69" i="151"/>
  <c r="E96" i="151"/>
  <c r="E104" i="151"/>
  <c r="E107" i="151" s="1"/>
  <c r="B174" i="151"/>
  <c r="C67" i="151"/>
  <c r="C70" i="151" s="1"/>
  <c r="B103" i="151"/>
  <c r="B133" i="151" s="1"/>
  <c r="C173" i="151"/>
  <c r="D106" i="151"/>
  <c r="D173" i="151"/>
  <c r="D193" i="151"/>
  <c r="E106" i="151"/>
  <c r="D198" i="151" l="1"/>
  <c r="C198" i="151"/>
  <c r="E193" i="151"/>
  <c r="E58" i="151"/>
  <c r="D70" i="151"/>
  <c r="B173" i="151"/>
  <c r="B198" i="151" s="1"/>
  <c r="C106" i="151"/>
  <c r="B104" i="151"/>
  <c r="E59" i="151" l="1"/>
  <c r="E173" i="151"/>
  <c r="E174" i="151"/>
  <c r="E198" i="151" s="1"/>
  <c r="B107" i="151"/>
  <c r="C107" i="151"/>
  <c r="E472" i="150" l="1"/>
  <c r="D472" i="150"/>
  <c r="C472" i="150"/>
  <c r="B472" i="150"/>
  <c r="E471" i="150"/>
  <c r="D471" i="150"/>
  <c r="C471" i="150"/>
  <c r="B471" i="150"/>
  <c r="E470" i="150"/>
  <c r="D470" i="150"/>
  <c r="C470" i="150"/>
  <c r="B470" i="150"/>
  <c r="E469" i="150"/>
  <c r="D469" i="150"/>
  <c r="C469" i="150"/>
  <c r="B469" i="150"/>
  <c r="E468" i="150"/>
  <c r="D468" i="150"/>
  <c r="C468" i="150"/>
  <c r="E462" i="150"/>
  <c r="D462" i="150"/>
  <c r="C462" i="150"/>
  <c r="B462" i="150"/>
  <c r="E461" i="150"/>
  <c r="D461" i="150"/>
  <c r="C461" i="150"/>
  <c r="B461" i="150"/>
  <c r="E460" i="150"/>
  <c r="D460" i="150"/>
  <c r="C460" i="150"/>
  <c r="B460" i="150"/>
  <c r="E459" i="150"/>
  <c r="D459" i="150"/>
  <c r="C459" i="150"/>
  <c r="B459" i="150"/>
  <c r="E458" i="150"/>
  <c r="D458" i="150"/>
  <c r="C458" i="150"/>
  <c r="B458" i="150"/>
  <c r="E457" i="150"/>
  <c r="D457" i="150"/>
  <c r="E456" i="150"/>
  <c r="D456" i="150"/>
  <c r="C456" i="150"/>
  <c r="B456" i="150"/>
  <c r="E455" i="150"/>
  <c r="D455" i="150"/>
  <c r="C455" i="150"/>
  <c r="C454" i="150" s="1"/>
  <c r="B455" i="150"/>
  <c r="B454" i="150" s="1"/>
  <c r="E454" i="150"/>
  <c r="D454" i="150"/>
  <c r="E453" i="150"/>
  <c r="D453" i="150"/>
  <c r="C453" i="150"/>
  <c r="B453" i="150"/>
  <c r="E452" i="150"/>
  <c r="E451" i="150" s="1"/>
  <c r="D452" i="150"/>
  <c r="C452" i="150"/>
  <c r="B452" i="150"/>
  <c r="B451" i="150" s="1"/>
  <c r="D451" i="150"/>
  <c r="C451" i="150"/>
  <c r="E450" i="150"/>
  <c r="D450" i="150"/>
  <c r="C450" i="150"/>
  <c r="B450" i="150"/>
  <c r="C449" i="150"/>
  <c r="B449" i="150"/>
  <c r="B448" i="150" s="1"/>
  <c r="E447" i="150"/>
  <c r="D447" i="150"/>
  <c r="C447" i="150"/>
  <c r="B447" i="150"/>
  <c r="E446" i="150"/>
  <c r="D446" i="150"/>
  <c r="D445" i="150" s="1"/>
  <c r="C446" i="150"/>
  <c r="C445" i="150" s="1"/>
  <c r="B446" i="150"/>
  <c r="B445" i="150" s="1"/>
  <c r="E445" i="150"/>
  <c r="E444" i="150"/>
  <c r="D444" i="150"/>
  <c r="C444" i="150"/>
  <c r="B444" i="150"/>
  <c r="E443" i="150"/>
  <c r="E442" i="150" s="1"/>
  <c r="D443" i="150"/>
  <c r="D442" i="150" s="1"/>
  <c r="C443" i="150"/>
  <c r="C442" i="150" s="1"/>
  <c r="B443" i="150"/>
  <c r="B442" i="150" s="1"/>
  <c r="E433" i="150"/>
  <c r="D433" i="150"/>
  <c r="C433" i="150"/>
  <c r="B433" i="150"/>
  <c r="E428" i="150"/>
  <c r="D428" i="150"/>
  <c r="C428" i="150"/>
  <c r="B428" i="150"/>
  <c r="E422" i="150"/>
  <c r="D422" i="150"/>
  <c r="C422" i="150"/>
  <c r="E421" i="150"/>
  <c r="C421" i="150"/>
  <c r="E408" i="150"/>
  <c r="D408" i="150"/>
  <c r="C408" i="150"/>
  <c r="B408" i="150"/>
  <c r="E403" i="150"/>
  <c r="D403" i="150"/>
  <c r="C403" i="150"/>
  <c r="B403" i="150"/>
  <c r="E397" i="150"/>
  <c r="D397" i="150"/>
  <c r="C397" i="150"/>
  <c r="E396" i="150"/>
  <c r="E380" i="150"/>
  <c r="D380" i="150"/>
  <c r="C380" i="150"/>
  <c r="B380" i="150"/>
  <c r="E375" i="150"/>
  <c r="D375" i="150"/>
  <c r="C375" i="150"/>
  <c r="B375" i="150"/>
  <c r="B463" i="150" s="1"/>
  <c r="E371" i="150"/>
  <c r="E370" i="150"/>
  <c r="D370" i="150"/>
  <c r="C370" i="150"/>
  <c r="E369" i="150"/>
  <c r="D369" i="150"/>
  <c r="E356" i="150"/>
  <c r="E357" i="150" s="1"/>
  <c r="D356" i="150"/>
  <c r="D357" i="150" s="1"/>
  <c r="C356" i="150"/>
  <c r="C357" i="150" s="1"/>
  <c r="B356" i="150"/>
  <c r="B357" i="150" s="1"/>
  <c r="E330" i="150"/>
  <c r="D330" i="150"/>
  <c r="C330" i="150"/>
  <c r="E329" i="150"/>
  <c r="D329" i="150"/>
  <c r="C329" i="150"/>
  <c r="E328" i="150"/>
  <c r="D328" i="150"/>
  <c r="C328" i="150"/>
  <c r="B328" i="150"/>
  <c r="E319" i="150"/>
  <c r="E320" i="150" s="1"/>
  <c r="D319" i="150"/>
  <c r="D320" i="150" s="1"/>
  <c r="C319" i="150"/>
  <c r="C320" i="150" s="1"/>
  <c r="B319" i="150"/>
  <c r="B320" i="150" s="1"/>
  <c r="E293" i="150"/>
  <c r="D293" i="150"/>
  <c r="C293" i="150"/>
  <c r="E292" i="150"/>
  <c r="D292" i="150"/>
  <c r="C292" i="150"/>
  <c r="E291" i="150"/>
  <c r="D291" i="150"/>
  <c r="C291" i="150"/>
  <c r="B291" i="150"/>
  <c r="E268" i="150"/>
  <c r="E267" i="150" s="1"/>
  <c r="E282" i="150" s="1"/>
  <c r="D267" i="150"/>
  <c r="D282" i="150" s="1"/>
  <c r="D253" i="150" s="1"/>
  <c r="C267" i="150"/>
  <c r="C282" i="150" s="1"/>
  <c r="B267" i="150"/>
  <c r="B282" i="150" s="1"/>
  <c r="E255" i="150"/>
  <c r="D255" i="150"/>
  <c r="C255" i="150"/>
  <c r="E231" i="150"/>
  <c r="E230" i="150" s="1"/>
  <c r="E245" i="150" s="1"/>
  <c r="D231" i="150"/>
  <c r="D449" i="150" s="1"/>
  <c r="C230" i="150"/>
  <c r="C245" i="150" s="1"/>
  <c r="B230" i="150"/>
  <c r="B245" i="150" s="1"/>
  <c r="E218" i="150"/>
  <c r="D218" i="150"/>
  <c r="C218" i="150"/>
  <c r="E194" i="150"/>
  <c r="E193" i="150" s="1"/>
  <c r="E208" i="150" s="1"/>
  <c r="D193" i="150"/>
  <c r="D208" i="150" s="1"/>
  <c r="C193" i="150"/>
  <c r="C208" i="150" s="1"/>
  <c r="B193" i="150"/>
  <c r="B208" i="150" s="1"/>
  <c r="E181" i="150"/>
  <c r="D181" i="150"/>
  <c r="C181" i="150"/>
  <c r="E171" i="150"/>
  <c r="E172" i="150" s="1"/>
  <c r="D171" i="150"/>
  <c r="D172" i="150" s="1"/>
  <c r="C171" i="150"/>
  <c r="C172" i="150" s="1"/>
  <c r="B171" i="150"/>
  <c r="B172" i="150" s="1"/>
  <c r="E145" i="150"/>
  <c r="D145" i="150"/>
  <c r="C145" i="150"/>
  <c r="E144" i="150"/>
  <c r="D144" i="150"/>
  <c r="C144" i="150"/>
  <c r="E143" i="150"/>
  <c r="D143" i="150"/>
  <c r="C143" i="150"/>
  <c r="B143" i="150"/>
  <c r="E120" i="150"/>
  <c r="E119" i="150" s="1"/>
  <c r="E134" i="150" s="1"/>
  <c r="D119" i="150"/>
  <c r="D134" i="150" s="1"/>
  <c r="D105" i="150" s="1"/>
  <c r="C119" i="150"/>
  <c r="C134" i="150" s="1"/>
  <c r="B119" i="150"/>
  <c r="B134" i="150" s="1"/>
  <c r="E107" i="150"/>
  <c r="D107" i="150"/>
  <c r="C107" i="150"/>
  <c r="E83" i="150"/>
  <c r="E82" i="150" s="1"/>
  <c r="E97" i="150" s="1"/>
  <c r="D82" i="150"/>
  <c r="D97" i="150" s="1"/>
  <c r="C82" i="150"/>
  <c r="C97" i="150" s="1"/>
  <c r="B82" i="150"/>
  <c r="B97" i="150" s="1"/>
  <c r="B68" i="150" s="1"/>
  <c r="B69" i="150" s="1"/>
  <c r="E70" i="150"/>
  <c r="D70" i="150"/>
  <c r="C70" i="150"/>
  <c r="E46" i="150"/>
  <c r="E45" i="150" s="1"/>
  <c r="E60" i="150" s="1"/>
  <c r="D45" i="150"/>
  <c r="D60" i="150" s="1"/>
  <c r="D31" i="150" s="1"/>
  <c r="C45" i="150"/>
  <c r="C60" i="150" s="1"/>
  <c r="B45" i="150"/>
  <c r="B60" i="150" s="1"/>
  <c r="E33" i="150"/>
  <c r="D33" i="150"/>
  <c r="C33" i="150"/>
  <c r="C294" i="150" l="1"/>
  <c r="E372" i="150"/>
  <c r="C448" i="150"/>
  <c r="C463" i="150"/>
  <c r="C441" i="150" s="1"/>
  <c r="D448" i="150"/>
  <c r="D294" i="150"/>
  <c r="B468" i="150"/>
  <c r="C146" i="150"/>
  <c r="C331" i="150"/>
  <c r="C457" i="150"/>
  <c r="E146" i="150"/>
  <c r="E331" i="150"/>
  <c r="E463" i="150"/>
  <c r="E413" i="150"/>
  <c r="D438" i="150"/>
  <c r="D420" i="150" s="1"/>
  <c r="D146" i="150"/>
  <c r="E294" i="150"/>
  <c r="B385" i="150"/>
  <c r="B368" i="150" s="1"/>
  <c r="B369" i="150" s="1"/>
  <c r="B413" i="150"/>
  <c r="B395" i="150" s="1"/>
  <c r="B396" i="150" s="1"/>
  <c r="E438" i="150"/>
  <c r="D230" i="150"/>
  <c r="D245" i="150" s="1"/>
  <c r="C385" i="150"/>
  <c r="C368" i="150" s="1"/>
  <c r="C369" i="150" s="1"/>
  <c r="C413" i="150"/>
  <c r="C395" i="150" s="1"/>
  <c r="B438" i="150"/>
  <c r="B420" i="150" s="1"/>
  <c r="C423" i="150" s="1"/>
  <c r="E385" i="150"/>
  <c r="E449" i="150"/>
  <c r="E448" i="150" s="1"/>
  <c r="E441" i="150" s="1"/>
  <c r="B253" i="150"/>
  <c r="B254" i="150" s="1"/>
  <c r="D331" i="150"/>
  <c r="D463" i="150"/>
  <c r="D441" i="150" s="1"/>
  <c r="D385" i="150"/>
  <c r="D413" i="150"/>
  <c r="D395" i="150" s="1"/>
  <c r="C438" i="150"/>
  <c r="B457" i="150"/>
  <c r="B441" i="150" s="1"/>
  <c r="E105" i="150"/>
  <c r="E135" i="150" s="1"/>
  <c r="C253" i="150"/>
  <c r="C68" i="150"/>
  <c r="C98" i="150" s="1"/>
  <c r="B105" i="150"/>
  <c r="B106" i="150" s="1"/>
  <c r="B179" i="150"/>
  <c r="B180" i="150" s="1"/>
  <c r="C216" i="150"/>
  <c r="D254" i="150"/>
  <c r="C31" i="150"/>
  <c r="E31" i="150"/>
  <c r="E61" i="150"/>
  <c r="C105" i="150"/>
  <c r="D106" i="150"/>
  <c r="C179" i="150"/>
  <c r="C209" i="150"/>
  <c r="D216" i="150"/>
  <c r="D246" i="150" s="1"/>
  <c r="E253" i="150"/>
  <c r="C396" i="150"/>
  <c r="B421" i="150"/>
  <c r="C424" i="150" s="1"/>
  <c r="D32" i="150"/>
  <c r="E179" i="150"/>
  <c r="E209" i="150" s="1"/>
  <c r="D421" i="150"/>
  <c r="D424" i="150" s="1"/>
  <c r="E423" i="150"/>
  <c r="D423" i="150"/>
  <c r="D68" i="150"/>
  <c r="D98" i="150" s="1"/>
  <c r="B31" i="150"/>
  <c r="B32" i="150" s="1"/>
  <c r="E98" i="150"/>
  <c r="E68" i="150"/>
  <c r="D179" i="150"/>
  <c r="D209" i="150" s="1"/>
  <c r="E216" i="150"/>
  <c r="E246" i="150" s="1"/>
  <c r="E398" i="150"/>
  <c r="D398" i="150"/>
  <c r="D396" i="150"/>
  <c r="D399" i="150" s="1"/>
  <c r="B98" i="150"/>
  <c r="D283" i="150"/>
  <c r="B216" i="150"/>
  <c r="B217" i="150" s="1"/>
  <c r="D61" i="150"/>
  <c r="D135" i="150"/>
  <c r="C371" i="150" l="1"/>
  <c r="C372" i="150"/>
  <c r="D372" i="150"/>
  <c r="D371" i="150"/>
  <c r="B283" i="150"/>
  <c r="E399" i="150"/>
  <c r="C398" i="150"/>
  <c r="B61" i="150"/>
  <c r="C399" i="150"/>
  <c r="B135" i="150"/>
  <c r="E424" i="150"/>
  <c r="C108" i="150"/>
  <c r="C106" i="150"/>
  <c r="C109" i="150" s="1"/>
  <c r="C34" i="150"/>
  <c r="C32" i="150"/>
  <c r="C35" i="150" s="1"/>
  <c r="C256" i="150"/>
  <c r="C254" i="150"/>
  <c r="C257" i="150" s="1"/>
  <c r="E217" i="150"/>
  <c r="E219" i="150"/>
  <c r="E71" i="150"/>
  <c r="E69" i="150"/>
  <c r="E180" i="150"/>
  <c r="E182" i="150"/>
  <c r="B246" i="150"/>
  <c r="C182" i="150"/>
  <c r="C180" i="150"/>
  <c r="C183" i="150" s="1"/>
  <c r="C135" i="150"/>
  <c r="C61" i="150"/>
  <c r="D256" i="150"/>
  <c r="B209" i="150"/>
  <c r="C283" i="150"/>
  <c r="E254" i="150"/>
  <c r="E257" i="150" s="1"/>
  <c r="E440" i="150"/>
  <c r="E473" i="150" s="1"/>
  <c r="E256" i="150"/>
  <c r="C217" i="150"/>
  <c r="C220" i="150" s="1"/>
  <c r="C219" i="150"/>
  <c r="D108" i="150"/>
  <c r="C69" i="150"/>
  <c r="C72" i="150" s="1"/>
  <c r="C71" i="150"/>
  <c r="D182" i="150"/>
  <c r="D180" i="150"/>
  <c r="D71" i="150"/>
  <c r="D69" i="150"/>
  <c r="D440" i="150"/>
  <c r="D473" i="150" s="1"/>
  <c r="D34" i="150"/>
  <c r="B440" i="150"/>
  <c r="B473" i="150" s="1"/>
  <c r="C440" i="150"/>
  <c r="C473" i="150" s="1"/>
  <c r="E283" i="150"/>
  <c r="D217" i="150"/>
  <c r="D219" i="150"/>
  <c r="E32" i="150"/>
  <c r="E35" i="150" s="1"/>
  <c r="E34" i="150"/>
  <c r="C246" i="150"/>
  <c r="E106" i="150"/>
  <c r="E109" i="150" s="1"/>
  <c r="E108" i="150"/>
  <c r="D220" i="150" l="1"/>
  <c r="D257" i="150"/>
  <c r="D35" i="150"/>
  <c r="D109" i="150"/>
  <c r="E183" i="150"/>
  <c r="D183" i="150"/>
  <c r="E72" i="150"/>
  <c r="D72" i="150"/>
  <c r="E220" i="150"/>
  <c r="E124" i="149" l="1"/>
  <c r="D124" i="149"/>
  <c r="C124" i="149"/>
  <c r="B124" i="149"/>
  <c r="E123" i="149"/>
  <c r="D123" i="149"/>
  <c r="C123" i="149"/>
  <c r="B123" i="149"/>
  <c r="E122" i="149"/>
  <c r="D122" i="149"/>
  <c r="C122" i="149"/>
  <c r="B122" i="149"/>
  <c r="E121" i="149"/>
  <c r="D121" i="149"/>
  <c r="C121" i="149"/>
  <c r="B121" i="149"/>
  <c r="E120" i="149"/>
  <c r="D120" i="149"/>
  <c r="C120" i="149"/>
  <c r="E119" i="149"/>
  <c r="D119" i="149"/>
  <c r="C119" i="149"/>
  <c r="B119" i="149"/>
  <c r="E118" i="149"/>
  <c r="D118" i="149"/>
  <c r="C118" i="149"/>
  <c r="B118" i="149"/>
  <c r="E117" i="149"/>
  <c r="D117" i="149"/>
  <c r="C117" i="149"/>
  <c r="B117" i="149"/>
  <c r="E116" i="149"/>
  <c r="E115" i="149" s="1"/>
  <c r="D116" i="149"/>
  <c r="C116" i="149"/>
  <c r="B116" i="149"/>
  <c r="B115" i="149" s="1"/>
  <c r="D115" i="149"/>
  <c r="C115" i="149"/>
  <c r="E114" i="149"/>
  <c r="D114" i="149"/>
  <c r="C114" i="149"/>
  <c r="B114" i="149"/>
  <c r="E113" i="149"/>
  <c r="D113" i="149"/>
  <c r="C113" i="149"/>
  <c r="B113" i="149"/>
  <c r="C112" i="149"/>
  <c r="B112" i="149"/>
  <c r="E111" i="149"/>
  <c r="D111" i="149"/>
  <c r="C111" i="149"/>
  <c r="B111" i="149"/>
  <c r="E110" i="149"/>
  <c r="D110" i="149"/>
  <c r="C110" i="149"/>
  <c r="B110" i="149"/>
  <c r="E109" i="149"/>
  <c r="D109" i="149"/>
  <c r="C109" i="149"/>
  <c r="B109" i="149"/>
  <c r="E108" i="149"/>
  <c r="D108" i="149"/>
  <c r="C108" i="149"/>
  <c r="B108" i="149"/>
  <c r="E107" i="149"/>
  <c r="D107" i="149"/>
  <c r="C107" i="149"/>
  <c r="C106" i="149" s="1"/>
  <c r="B107" i="149"/>
  <c r="B106" i="149" s="1"/>
  <c r="E106" i="149"/>
  <c r="E105" i="149"/>
  <c r="D105" i="149"/>
  <c r="C105" i="149"/>
  <c r="B105" i="149"/>
  <c r="E104" i="149"/>
  <c r="D104" i="149"/>
  <c r="D103" i="149" s="1"/>
  <c r="C104" i="149"/>
  <c r="C103" i="149" s="1"/>
  <c r="B104" i="149"/>
  <c r="B103" i="149" s="1"/>
  <c r="E103" i="149"/>
  <c r="E102" i="149"/>
  <c r="D102" i="149"/>
  <c r="C102" i="149"/>
  <c r="B102" i="149"/>
  <c r="D101" i="149"/>
  <c r="C101" i="149"/>
  <c r="B101" i="149"/>
  <c r="B100" i="149" s="1"/>
  <c r="E99" i="149"/>
  <c r="D99" i="149"/>
  <c r="C99" i="149"/>
  <c r="B99" i="149"/>
  <c r="E98" i="149"/>
  <c r="D98" i="149"/>
  <c r="C98" i="149"/>
  <c r="B98" i="149"/>
  <c r="B97" i="149" s="1"/>
  <c r="E97" i="149"/>
  <c r="D97" i="149"/>
  <c r="C97" i="149"/>
  <c r="E96" i="149"/>
  <c r="D96" i="149"/>
  <c r="C96" i="149"/>
  <c r="B96" i="149"/>
  <c r="E95" i="149"/>
  <c r="D95" i="149"/>
  <c r="C95" i="149"/>
  <c r="C94" i="149" s="1"/>
  <c r="B95" i="149"/>
  <c r="B94" i="149" s="1"/>
  <c r="E94" i="149"/>
  <c r="D94" i="149"/>
  <c r="E85" i="149"/>
  <c r="D85" i="149"/>
  <c r="C85" i="149"/>
  <c r="B85" i="149"/>
  <c r="E80" i="149"/>
  <c r="E90" i="149" s="1"/>
  <c r="E72" i="149" s="1"/>
  <c r="D80" i="149"/>
  <c r="D90" i="149" s="1"/>
  <c r="D72" i="149" s="1"/>
  <c r="C80" i="149"/>
  <c r="C90" i="149" s="1"/>
  <c r="C72" i="149" s="1"/>
  <c r="B80" i="149"/>
  <c r="B90" i="149" s="1"/>
  <c r="B72" i="149" s="1"/>
  <c r="E74" i="149"/>
  <c r="D74" i="149"/>
  <c r="C74" i="149"/>
  <c r="D57" i="149"/>
  <c r="D112" i="149" s="1"/>
  <c r="E46" i="149"/>
  <c r="E101" i="149" s="1"/>
  <c r="D45" i="149"/>
  <c r="C45" i="149"/>
  <c r="B45" i="149"/>
  <c r="E42" i="149"/>
  <c r="D42" i="149"/>
  <c r="C42" i="149"/>
  <c r="B42" i="149"/>
  <c r="E39" i="149"/>
  <c r="D39" i="149"/>
  <c r="C39" i="149"/>
  <c r="B39" i="149"/>
  <c r="E33" i="149"/>
  <c r="D33" i="149"/>
  <c r="C33" i="149"/>
  <c r="B120" i="149" l="1"/>
  <c r="E100" i="149"/>
  <c r="C60" i="149"/>
  <c r="C93" i="149" s="1"/>
  <c r="D100" i="149"/>
  <c r="D106" i="149"/>
  <c r="C100" i="149"/>
  <c r="B60" i="149"/>
  <c r="B31" i="149" s="1"/>
  <c r="B32" i="149" s="1"/>
  <c r="B73" i="149"/>
  <c r="C75" i="149"/>
  <c r="C73" i="149"/>
  <c r="D75" i="149"/>
  <c r="D73" i="149"/>
  <c r="E75" i="149"/>
  <c r="E73" i="149"/>
  <c r="D60" i="149"/>
  <c r="E57" i="149"/>
  <c r="E45" i="149"/>
  <c r="E76" i="149" l="1"/>
  <c r="C31" i="149"/>
  <c r="C32" i="149" s="1"/>
  <c r="B93" i="149"/>
  <c r="C61" i="149"/>
  <c r="C92" i="149"/>
  <c r="C125" i="149" s="1"/>
  <c r="C76" i="149"/>
  <c r="D76" i="149"/>
  <c r="C35" i="149"/>
  <c r="B61" i="149"/>
  <c r="E112" i="149"/>
  <c r="E60" i="149"/>
  <c r="D93" i="149"/>
  <c r="D31" i="149"/>
  <c r="C34" i="149"/>
  <c r="B92" i="149"/>
  <c r="B125" i="149"/>
  <c r="E93" i="149" l="1"/>
  <c r="E31" i="149"/>
  <c r="E61" i="149" s="1"/>
  <c r="D34" i="149"/>
  <c r="D32" i="149"/>
  <c r="D35" i="149" s="1"/>
  <c r="D92" i="149"/>
  <c r="D61" i="149"/>
  <c r="D125" i="149"/>
  <c r="E32" i="149" l="1"/>
  <c r="E35" i="149" s="1"/>
  <c r="E34" i="149"/>
  <c r="E92" i="149"/>
  <c r="E125" i="149"/>
  <c r="E374" i="148" l="1"/>
  <c r="D374" i="148"/>
  <c r="C374" i="148"/>
  <c r="B374" i="148"/>
  <c r="E373" i="148"/>
  <c r="D373" i="148"/>
  <c r="C373" i="148"/>
  <c r="B373" i="148"/>
  <c r="E372" i="148"/>
  <c r="D372" i="148"/>
  <c r="C372" i="148"/>
  <c r="B372" i="148"/>
  <c r="E371" i="148"/>
  <c r="D371" i="148"/>
  <c r="C371" i="148"/>
  <c r="B371" i="148"/>
  <c r="E370" i="148"/>
  <c r="D370" i="148"/>
  <c r="C370" i="148"/>
  <c r="E369" i="148"/>
  <c r="D369" i="148"/>
  <c r="C369" i="148"/>
  <c r="B369" i="148"/>
  <c r="E368" i="148"/>
  <c r="D368" i="148"/>
  <c r="C368" i="148"/>
  <c r="B368" i="148"/>
  <c r="E367" i="148"/>
  <c r="D367" i="148"/>
  <c r="C367" i="148"/>
  <c r="B367" i="148"/>
  <c r="E366" i="148"/>
  <c r="E365" i="148" s="1"/>
  <c r="D366" i="148"/>
  <c r="C366" i="148"/>
  <c r="B366" i="148"/>
  <c r="B365" i="148" s="1"/>
  <c r="D365" i="148"/>
  <c r="C365" i="148"/>
  <c r="E364" i="148"/>
  <c r="D364" i="148"/>
  <c r="C364" i="148"/>
  <c r="B364" i="148"/>
  <c r="E363" i="148"/>
  <c r="D363" i="148"/>
  <c r="C363" i="148"/>
  <c r="B363" i="148"/>
  <c r="C362" i="148"/>
  <c r="B362" i="148"/>
  <c r="E361" i="148"/>
  <c r="D361" i="148"/>
  <c r="C361" i="148"/>
  <c r="B361" i="148"/>
  <c r="E360" i="148"/>
  <c r="E359" i="148" s="1"/>
  <c r="D360" i="148"/>
  <c r="C360" i="148"/>
  <c r="B360" i="148"/>
  <c r="D359" i="148"/>
  <c r="C359" i="148"/>
  <c r="E358" i="148"/>
  <c r="D358" i="148"/>
  <c r="C358" i="148"/>
  <c r="B358" i="148"/>
  <c r="E357" i="148"/>
  <c r="E356" i="148" s="1"/>
  <c r="D357" i="148"/>
  <c r="D356" i="148" s="1"/>
  <c r="C357" i="148"/>
  <c r="B357" i="148"/>
  <c r="B356" i="148" s="1"/>
  <c r="C356" i="148"/>
  <c r="E355" i="148"/>
  <c r="D355" i="148"/>
  <c r="C355" i="148"/>
  <c r="B355" i="148"/>
  <c r="E354" i="148"/>
  <c r="E353" i="148" s="1"/>
  <c r="D354" i="148"/>
  <c r="D353" i="148" s="1"/>
  <c r="C354" i="148"/>
  <c r="C353" i="148" s="1"/>
  <c r="B354" i="148"/>
  <c r="B353" i="148" s="1"/>
  <c r="E352" i="148"/>
  <c r="D352" i="148"/>
  <c r="C352" i="148"/>
  <c r="B352" i="148"/>
  <c r="C351" i="148"/>
  <c r="B351" i="148"/>
  <c r="E349" i="148"/>
  <c r="D349" i="148"/>
  <c r="C349" i="148"/>
  <c r="B349" i="148"/>
  <c r="E348" i="148"/>
  <c r="E347" i="148" s="1"/>
  <c r="D348" i="148"/>
  <c r="D347" i="148" s="1"/>
  <c r="C348" i="148"/>
  <c r="C347" i="148" s="1"/>
  <c r="B348" i="148"/>
  <c r="B347" i="148" s="1"/>
  <c r="E346" i="148"/>
  <c r="D346" i="148"/>
  <c r="C346" i="148"/>
  <c r="B346" i="148"/>
  <c r="E345" i="148"/>
  <c r="D345" i="148"/>
  <c r="D344" i="148" s="1"/>
  <c r="C345" i="148"/>
  <c r="C344" i="148" s="1"/>
  <c r="B345" i="148"/>
  <c r="B344" i="148" s="1"/>
  <c r="E344" i="148"/>
  <c r="E335" i="148"/>
  <c r="D335" i="148"/>
  <c r="C335" i="148"/>
  <c r="B335" i="148"/>
  <c r="E330" i="148"/>
  <c r="E340" i="148" s="1"/>
  <c r="E322" i="148" s="1"/>
  <c r="D330" i="148"/>
  <c r="D340" i="148" s="1"/>
  <c r="D322" i="148" s="1"/>
  <c r="C330" i="148"/>
  <c r="C340" i="148" s="1"/>
  <c r="C322" i="148" s="1"/>
  <c r="B330" i="148"/>
  <c r="B340" i="148" s="1"/>
  <c r="B322" i="148" s="1"/>
  <c r="B323" i="148" s="1"/>
  <c r="E324" i="148"/>
  <c r="D324" i="148"/>
  <c r="C324" i="148"/>
  <c r="E309" i="148"/>
  <c r="D309" i="148"/>
  <c r="C309" i="148"/>
  <c r="B309" i="148"/>
  <c r="E304" i="148"/>
  <c r="E314" i="148" s="1"/>
  <c r="E296" i="148" s="1"/>
  <c r="D304" i="148"/>
  <c r="D314" i="148" s="1"/>
  <c r="D296" i="148" s="1"/>
  <c r="C304" i="148"/>
  <c r="C314" i="148" s="1"/>
  <c r="C296" i="148" s="1"/>
  <c r="B304" i="148"/>
  <c r="B314" i="148" s="1"/>
  <c r="B296" i="148" s="1"/>
  <c r="B297" i="148" s="1"/>
  <c r="E298" i="148"/>
  <c r="D298" i="148"/>
  <c r="C298" i="148"/>
  <c r="E284" i="148"/>
  <c r="D284" i="148"/>
  <c r="C284" i="148"/>
  <c r="B284" i="148"/>
  <c r="E279" i="148"/>
  <c r="E289" i="148" s="1"/>
  <c r="D279" i="148"/>
  <c r="D289" i="148" s="1"/>
  <c r="C279" i="148"/>
  <c r="C289" i="148" s="1"/>
  <c r="B279" i="148"/>
  <c r="B289" i="148" s="1"/>
  <c r="E274" i="148"/>
  <c r="D274" i="148"/>
  <c r="C274" i="148"/>
  <c r="E273" i="148"/>
  <c r="D273" i="148"/>
  <c r="C273" i="148"/>
  <c r="E272" i="148"/>
  <c r="E275" i="148" s="1"/>
  <c r="D272" i="148"/>
  <c r="C272" i="148"/>
  <c r="C275" i="148" s="1"/>
  <c r="B272" i="148"/>
  <c r="E259" i="148"/>
  <c r="D259" i="148"/>
  <c r="C259" i="148"/>
  <c r="B259" i="148"/>
  <c r="E254" i="148"/>
  <c r="E264" i="148" s="1"/>
  <c r="D254" i="148"/>
  <c r="D264" i="148" s="1"/>
  <c r="C254" i="148"/>
  <c r="C246" i="148" s="1"/>
  <c r="B254" i="148"/>
  <c r="B264" i="148" s="1"/>
  <c r="E248" i="148"/>
  <c r="D248" i="148"/>
  <c r="C248" i="148"/>
  <c r="D246" i="148"/>
  <c r="B246" i="148"/>
  <c r="B247" i="148" s="1"/>
  <c r="E233" i="148"/>
  <c r="D233" i="148"/>
  <c r="C233" i="148"/>
  <c r="B233" i="148"/>
  <c r="E228" i="148"/>
  <c r="E238" i="148" s="1"/>
  <c r="D228" i="148"/>
  <c r="D238" i="148" s="1"/>
  <c r="C228" i="148"/>
  <c r="C238" i="148" s="1"/>
  <c r="B228" i="148"/>
  <c r="B238" i="148" s="1"/>
  <c r="E222" i="148"/>
  <c r="D222" i="148"/>
  <c r="C222" i="148"/>
  <c r="E207" i="148"/>
  <c r="D207" i="148"/>
  <c r="C207" i="148"/>
  <c r="B207" i="148"/>
  <c r="E202" i="148"/>
  <c r="E212" i="148" s="1"/>
  <c r="E194" i="148" s="1"/>
  <c r="D202" i="148"/>
  <c r="D212" i="148" s="1"/>
  <c r="D194" i="148" s="1"/>
  <c r="C202" i="148"/>
  <c r="C212" i="148" s="1"/>
  <c r="C194" i="148" s="1"/>
  <c r="B202" i="148"/>
  <c r="B212" i="148" s="1"/>
  <c r="B194" i="148" s="1"/>
  <c r="B195" i="148" s="1"/>
  <c r="E196" i="148"/>
  <c r="D196" i="148"/>
  <c r="C196" i="148"/>
  <c r="E182" i="148"/>
  <c r="D182" i="148"/>
  <c r="C182" i="148"/>
  <c r="B182" i="148"/>
  <c r="E177" i="148"/>
  <c r="E187" i="148" s="1"/>
  <c r="D177" i="148"/>
  <c r="D187" i="148" s="1"/>
  <c r="C177" i="148"/>
  <c r="C187" i="148" s="1"/>
  <c r="B177" i="148"/>
  <c r="B187" i="148" s="1"/>
  <c r="E172" i="148"/>
  <c r="D172" i="148"/>
  <c r="C172" i="148"/>
  <c r="E171" i="148"/>
  <c r="D171" i="148"/>
  <c r="C171" i="148"/>
  <c r="E170" i="148"/>
  <c r="D170" i="148"/>
  <c r="C170" i="148"/>
  <c r="D173" i="148" s="1"/>
  <c r="B170" i="148"/>
  <c r="E157" i="148"/>
  <c r="D157" i="148"/>
  <c r="C157" i="148"/>
  <c r="B157" i="148"/>
  <c r="E152" i="148"/>
  <c r="E162" i="148" s="1"/>
  <c r="D152" i="148"/>
  <c r="D162" i="148" s="1"/>
  <c r="C152" i="148"/>
  <c r="C144" i="148" s="1"/>
  <c r="B152" i="148"/>
  <c r="B162" i="148" s="1"/>
  <c r="E146" i="148"/>
  <c r="D146" i="148"/>
  <c r="C146" i="148"/>
  <c r="D144" i="148"/>
  <c r="D145" i="148" s="1"/>
  <c r="E132" i="148"/>
  <c r="D132" i="148"/>
  <c r="D103" i="148" s="1"/>
  <c r="C132" i="148"/>
  <c r="C103" i="148" s="1"/>
  <c r="C104" i="148" s="1"/>
  <c r="B132" i="148"/>
  <c r="E105" i="148"/>
  <c r="D105" i="148"/>
  <c r="C105" i="148"/>
  <c r="E103" i="148"/>
  <c r="E95" i="148"/>
  <c r="E66" i="148" s="1"/>
  <c r="D95" i="148"/>
  <c r="D66" i="148" s="1"/>
  <c r="D67" i="148" s="1"/>
  <c r="C95" i="148"/>
  <c r="B95" i="148"/>
  <c r="E68" i="148"/>
  <c r="D68" i="148"/>
  <c r="C68" i="148"/>
  <c r="B66" i="148"/>
  <c r="B67" i="148" s="1"/>
  <c r="D55" i="148"/>
  <c r="E55" i="148" s="1"/>
  <c r="E44" i="148"/>
  <c r="E351" i="148" s="1"/>
  <c r="E350" i="148" s="1"/>
  <c r="D44" i="148"/>
  <c r="D43" i="148" s="1"/>
  <c r="C43" i="148"/>
  <c r="B43" i="148"/>
  <c r="E40" i="148"/>
  <c r="D40" i="148"/>
  <c r="C40" i="148"/>
  <c r="B40" i="148"/>
  <c r="E37" i="148"/>
  <c r="D37" i="148"/>
  <c r="C37" i="148"/>
  <c r="B37" i="148"/>
  <c r="E31" i="148"/>
  <c r="D31" i="148"/>
  <c r="C31" i="148"/>
  <c r="B350" i="148" l="1"/>
  <c r="B144" i="148"/>
  <c r="B145" i="148" s="1"/>
  <c r="E173" i="148"/>
  <c r="E246" i="148"/>
  <c r="E247" i="148" s="1"/>
  <c r="E250" i="148" s="1"/>
  <c r="E106" i="148"/>
  <c r="B58" i="148"/>
  <c r="D96" i="148"/>
  <c r="C133" i="148"/>
  <c r="D275" i="148"/>
  <c r="C58" i="148"/>
  <c r="C350" i="148"/>
  <c r="B359" i="148"/>
  <c r="B370" i="148"/>
  <c r="B96" i="148"/>
  <c r="E133" i="148"/>
  <c r="E249" i="148"/>
  <c r="E220" i="148"/>
  <c r="B29" i="148"/>
  <c r="B30" i="148" s="1"/>
  <c r="E362" i="148"/>
  <c r="E195" i="148"/>
  <c r="E197" i="148"/>
  <c r="B343" i="148"/>
  <c r="B220" i="148"/>
  <c r="C299" i="148"/>
  <c r="C297" i="148"/>
  <c r="C300" i="148" s="1"/>
  <c r="D323" i="148"/>
  <c r="D325" i="148"/>
  <c r="E67" i="148"/>
  <c r="E70" i="148" s="1"/>
  <c r="E69" i="148"/>
  <c r="D104" i="148"/>
  <c r="D107" i="148" s="1"/>
  <c r="D106" i="148"/>
  <c r="C145" i="148"/>
  <c r="C148" i="148" s="1"/>
  <c r="C147" i="148"/>
  <c r="C220" i="148"/>
  <c r="D249" i="148"/>
  <c r="D297" i="148"/>
  <c r="D299" i="148"/>
  <c r="E325" i="148"/>
  <c r="E323" i="148"/>
  <c r="D195" i="148"/>
  <c r="D197" i="148"/>
  <c r="C247" i="148"/>
  <c r="C250" i="148" s="1"/>
  <c r="C249" i="148"/>
  <c r="C323" i="148"/>
  <c r="C326" i="148" s="1"/>
  <c r="C325" i="148"/>
  <c r="C29" i="148"/>
  <c r="C59" i="148" s="1"/>
  <c r="C197" i="148"/>
  <c r="C195" i="148"/>
  <c r="C198" i="148" s="1"/>
  <c r="D220" i="148"/>
  <c r="E297" i="148"/>
  <c r="E299" i="148"/>
  <c r="E96" i="148"/>
  <c r="E104" i="148"/>
  <c r="E107" i="148" s="1"/>
  <c r="D133" i="148"/>
  <c r="C162" i="148"/>
  <c r="D247" i="148"/>
  <c r="C66" i="148"/>
  <c r="C96" i="148" s="1"/>
  <c r="B103" i="148"/>
  <c r="B133" i="148" s="1"/>
  <c r="E144" i="148"/>
  <c r="C173" i="148"/>
  <c r="D147" i="148"/>
  <c r="D351" i="148"/>
  <c r="D350" i="148" s="1"/>
  <c r="D362" i="148"/>
  <c r="C264" i="148"/>
  <c r="C343" i="148" s="1"/>
  <c r="D58" i="148"/>
  <c r="D343" i="148" s="1"/>
  <c r="E43" i="148"/>
  <c r="E58" i="148" s="1"/>
  <c r="E326" i="148" l="1"/>
  <c r="D250" i="148"/>
  <c r="D300" i="148"/>
  <c r="E198" i="148"/>
  <c r="B59" i="148"/>
  <c r="E29" i="148"/>
  <c r="E343" i="148"/>
  <c r="D221" i="148"/>
  <c r="D223" i="148"/>
  <c r="D198" i="148"/>
  <c r="B342" i="148"/>
  <c r="B221" i="148"/>
  <c r="D148" i="148"/>
  <c r="D326" i="148"/>
  <c r="B375" i="148"/>
  <c r="E221" i="148"/>
  <c r="E224" i="148" s="1"/>
  <c r="E223" i="148"/>
  <c r="E342" i="148"/>
  <c r="C69" i="148"/>
  <c r="D69" i="148"/>
  <c r="C67" i="148"/>
  <c r="C342" i="148"/>
  <c r="C375" i="148" s="1"/>
  <c r="C221" i="148"/>
  <c r="C223" i="148"/>
  <c r="E147" i="148"/>
  <c r="E145" i="148"/>
  <c r="E148" i="148" s="1"/>
  <c r="D29" i="148"/>
  <c r="D59" i="148" s="1"/>
  <c r="C106" i="148"/>
  <c r="B104" i="148"/>
  <c r="C107" i="148" s="1"/>
  <c r="E300" i="148"/>
  <c r="C32" i="148"/>
  <c r="C30" i="148"/>
  <c r="C33" i="148" s="1"/>
  <c r="C224" i="148" l="1"/>
  <c r="D32" i="148"/>
  <c r="D30" i="148"/>
  <c r="D33" i="148" s="1"/>
  <c r="E375" i="148"/>
  <c r="D342" i="148"/>
  <c r="D375" i="148" s="1"/>
  <c r="E30" i="148"/>
  <c r="E32" i="148"/>
  <c r="C70" i="148"/>
  <c r="D70" i="148"/>
  <c r="D224" i="148"/>
  <c r="E59" i="148"/>
  <c r="E33" i="148" l="1"/>
  <c r="E123" i="147" l="1"/>
  <c r="D123" i="147"/>
  <c r="C123" i="147"/>
  <c r="B123" i="147"/>
  <c r="E122" i="147"/>
  <c r="D122" i="147"/>
  <c r="C122" i="147"/>
  <c r="B122" i="147"/>
  <c r="E121" i="147"/>
  <c r="D121" i="147"/>
  <c r="C121" i="147"/>
  <c r="B121" i="147"/>
  <c r="E120" i="147"/>
  <c r="D120" i="147"/>
  <c r="C120" i="147"/>
  <c r="C119" i="147" s="1"/>
  <c r="B120" i="147"/>
  <c r="E119" i="147"/>
  <c r="D119" i="147"/>
  <c r="E118" i="147"/>
  <c r="D118" i="147"/>
  <c r="C118" i="147"/>
  <c r="B118" i="147"/>
  <c r="E117" i="147"/>
  <c r="D117" i="147"/>
  <c r="C117" i="147"/>
  <c r="B117" i="147"/>
  <c r="E116" i="147"/>
  <c r="D116" i="147"/>
  <c r="C116" i="147"/>
  <c r="B116" i="147"/>
  <c r="E115" i="147"/>
  <c r="D115" i="147"/>
  <c r="C115" i="147"/>
  <c r="C114" i="147" s="1"/>
  <c r="B115" i="147"/>
  <c r="B114" i="147" s="1"/>
  <c r="E114" i="147"/>
  <c r="D114" i="147"/>
  <c r="E113" i="147"/>
  <c r="D113" i="147"/>
  <c r="C113" i="147"/>
  <c r="B113" i="147"/>
  <c r="E112" i="147"/>
  <c r="D112" i="147"/>
  <c r="C112" i="147"/>
  <c r="B112" i="147"/>
  <c r="B111" i="147" s="1"/>
  <c r="E111" i="147"/>
  <c r="D111" i="147"/>
  <c r="C111" i="147"/>
  <c r="E110" i="147"/>
  <c r="D110" i="147"/>
  <c r="C110" i="147"/>
  <c r="B110" i="147"/>
  <c r="E109" i="147"/>
  <c r="D109" i="147"/>
  <c r="D108" i="147" s="1"/>
  <c r="C109" i="147"/>
  <c r="B109" i="147"/>
  <c r="B108" i="147" s="1"/>
  <c r="E108" i="147"/>
  <c r="C108" i="147"/>
  <c r="E107" i="147"/>
  <c r="D107" i="147"/>
  <c r="C107" i="147"/>
  <c r="B107" i="147"/>
  <c r="E106" i="147"/>
  <c r="D106" i="147"/>
  <c r="D105" i="147" s="1"/>
  <c r="C106" i="147"/>
  <c r="C105" i="147" s="1"/>
  <c r="B106" i="147"/>
  <c r="B105" i="147" s="1"/>
  <c r="E105" i="147"/>
  <c r="E104" i="147"/>
  <c r="D104" i="147"/>
  <c r="C104" i="147"/>
  <c r="B104" i="147"/>
  <c r="E103" i="147"/>
  <c r="E102" i="147" s="1"/>
  <c r="D103" i="147"/>
  <c r="C103" i="147"/>
  <c r="C102" i="147" s="1"/>
  <c r="B103" i="147"/>
  <c r="B102" i="147" s="1"/>
  <c r="D102" i="147"/>
  <c r="E101" i="147"/>
  <c r="D101" i="147"/>
  <c r="C101" i="147"/>
  <c r="B101" i="147"/>
  <c r="E100" i="147"/>
  <c r="D100" i="147"/>
  <c r="C100" i="147"/>
  <c r="C99" i="147" s="1"/>
  <c r="B100" i="147"/>
  <c r="E99" i="147"/>
  <c r="D99" i="147"/>
  <c r="B99" i="147"/>
  <c r="E98" i="147"/>
  <c r="D98" i="147"/>
  <c r="C98" i="147"/>
  <c r="B98" i="147"/>
  <c r="E97" i="147"/>
  <c r="D97" i="147"/>
  <c r="C97" i="147"/>
  <c r="C96" i="147" s="1"/>
  <c r="B97" i="147"/>
  <c r="B96" i="147" s="1"/>
  <c r="E96" i="147"/>
  <c r="D96" i="147"/>
  <c r="E95" i="147"/>
  <c r="D95" i="147"/>
  <c r="C95" i="147"/>
  <c r="B95" i="147"/>
  <c r="E94" i="147"/>
  <c r="D94" i="147"/>
  <c r="C94" i="147"/>
  <c r="B94" i="147"/>
  <c r="B93" i="147" s="1"/>
  <c r="E93" i="147"/>
  <c r="D93" i="147"/>
  <c r="C93" i="147"/>
  <c r="E84" i="147"/>
  <c r="D84" i="147"/>
  <c r="C84" i="147"/>
  <c r="B84" i="147"/>
  <c r="E79" i="147"/>
  <c r="E89" i="147" s="1"/>
  <c r="D79" i="147"/>
  <c r="D89" i="147" s="1"/>
  <c r="C79" i="147"/>
  <c r="C89" i="147" s="1"/>
  <c r="B79" i="147"/>
  <c r="B89" i="147" s="1"/>
  <c r="E73" i="147"/>
  <c r="D73" i="147"/>
  <c r="C73" i="147"/>
  <c r="B59" i="147"/>
  <c r="B30" i="147" s="1"/>
  <c r="B31" i="147" s="1"/>
  <c r="D56" i="147"/>
  <c r="E44" i="147"/>
  <c r="D44" i="147"/>
  <c r="C44" i="147"/>
  <c r="E41" i="147"/>
  <c r="D41" i="147"/>
  <c r="C41" i="147"/>
  <c r="E38" i="147"/>
  <c r="D38" i="147"/>
  <c r="C38" i="147"/>
  <c r="E32" i="147"/>
  <c r="D32" i="147"/>
  <c r="C32" i="147"/>
  <c r="B119" i="147" l="1"/>
  <c r="C59" i="147"/>
  <c r="B60" i="147"/>
  <c r="D59" i="147"/>
  <c r="D92" i="147" s="1"/>
  <c r="B71" i="147"/>
  <c r="B92" i="147"/>
  <c r="C71" i="147"/>
  <c r="C92" i="147"/>
  <c r="C30" i="147"/>
  <c r="C60" i="147" s="1"/>
  <c r="D71" i="147"/>
  <c r="E71" i="147"/>
  <c r="E56" i="147"/>
  <c r="E59" i="147" s="1"/>
  <c r="E92" i="147" s="1"/>
  <c r="D30" i="147" l="1"/>
  <c r="E72" i="147"/>
  <c r="E74" i="147"/>
  <c r="C91" i="147"/>
  <c r="C124" i="147" s="1"/>
  <c r="C74" i="147"/>
  <c r="C72" i="147"/>
  <c r="D33" i="147"/>
  <c r="D31" i="147"/>
  <c r="D74" i="147"/>
  <c r="D72" i="147"/>
  <c r="D91" i="147"/>
  <c r="D124" i="147" s="1"/>
  <c r="E30" i="147"/>
  <c r="E60" i="147" s="1"/>
  <c r="D60" i="147"/>
  <c r="C33" i="147"/>
  <c r="C31" i="147"/>
  <c r="C34" i="147" s="1"/>
  <c r="B72" i="147"/>
  <c r="B91" i="147"/>
  <c r="B124" i="147" s="1"/>
  <c r="C75" i="147" l="1"/>
  <c r="D75" i="147"/>
  <c r="D34" i="147"/>
  <c r="E75" i="147"/>
  <c r="E33" i="147"/>
  <c r="E31" i="147"/>
  <c r="E34" i="147" s="1"/>
  <c r="E91" i="147"/>
  <c r="E124" i="147" s="1"/>
  <c r="E177" i="146" l="1"/>
  <c r="D177" i="146"/>
  <c r="C177" i="146"/>
  <c r="B177" i="146"/>
  <c r="E176" i="146"/>
  <c r="D176" i="146"/>
  <c r="C176" i="146"/>
  <c r="B176" i="146"/>
  <c r="E175" i="146"/>
  <c r="D175" i="146"/>
  <c r="C175" i="146"/>
  <c r="B175" i="146"/>
  <c r="E174" i="146"/>
  <c r="D174" i="146"/>
  <c r="C174" i="146"/>
  <c r="B174" i="146"/>
  <c r="E173" i="146"/>
  <c r="D173" i="146"/>
  <c r="C173" i="146"/>
  <c r="E172" i="146"/>
  <c r="D172" i="146"/>
  <c r="C172" i="146"/>
  <c r="B172" i="146"/>
  <c r="E171" i="146"/>
  <c r="D171" i="146"/>
  <c r="C171" i="146"/>
  <c r="B171" i="146"/>
  <c r="E170" i="146"/>
  <c r="D170" i="146"/>
  <c r="C170" i="146"/>
  <c r="B170" i="146"/>
  <c r="E169" i="146"/>
  <c r="E168" i="146" s="1"/>
  <c r="D169" i="146"/>
  <c r="C169" i="146"/>
  <c r="B169" i="146"/>
  <c r="B168" i="146" s="1"/>
  <c r="D168" i="146"/>
  <c r="C168" i="146"/>
  <c r="E167" i="146"/>
  <c r="D167" i="146"/>
  <c r="C167" i="146"/>
  <c r="B167" i="146"/>
  <c r="C166" i="146"/>
  <c r="B166" i="146"/>
  <c r="B165" i="146" s="1"/>
  <c r="C165" i="146"/>
  <c r="E164" i="146"/>
  <c r="D164" i="146"/>
  <c r="C164" i="146"/>
  <c r="B164" i="146"/>
  <c r="E163" i="146"/>
  <c r="D163" i="146"/>
  <c r="C163" i="146"/>
  <c r="B163" i="146"/>
  <c r="B162" i="146" s="1"/>
  <c r="E162" i="146"/>
  <c r="D162" i="146"/>
  <c r="C162" i="146"/>
  <c r="E161" i="146"/>
  <c r="D161" i="146"/>
  <c r="C161" i="146"/>
  <c r="B161" i="146"/>
  <c r="E160" i="146"/>
  <c r="D160" i="146"/>
  <c r="C160" i="146"/>
  <c r="C159" i="146" s="1"/>
  <c r="B160" i="146"/>
  <c r="B159" i="146" s="1"/>
  <c r="E159" i="146"/>
  <c r="D159" i="146"/>
  <c r="E150" i="146"/>
  <c r="D150" i="146"/>
  <c r="C150" i="146"/>
  <c r="B150" i="146"/>
  <c r="E145" i="146"/>
  <c r="E155" i="146" s="1"/>
  <c r="E137" i="146" s="1"/>
  <c r="D145" i="146"/>
  <c r="C145" i="146"/>
  <c r="C155" i="146" s="1"/>
  <c r="C137" i="146" s="1"/>
  <c r="B145" i="146"/>
  <c r="B155" i="146" s="1"/>
  <c r="B137" i="146" s="1"/>
  <c r="E139" i="146"/>
  <c r="D139" i="146"/>
  <c r="C139" i="146"/>
  <c r="E124" i="146"/>
  <c r="D124" i="146"/>
  <c r="C124" i="146"/>
  <c r="B124" i="146"/>
  <c r="E119" i="146"/>
  <c r="E129" i="146" s="1"/>
  <c r="E111" i="146" s="1"/>
  <c r="D119" i="146"/>
  <c r="D129" i="146" s="1"/>
  <c r="D111" i="146" s="1"/>
  <c r="C119" i="146"/>
  <c r="C129" i="146" s="1"/>
  <c r="C111" i="146" s="1"/>
  <c r="B119" i="146"/>
  <c r="B129" i="146" s="1"/>
  <c r="B111" i="146" s="1"/>
  <c r="B112" i="146" s="1"/>
  <c r="E113" i="146"/>
  <c r="D113" i="146"/>
  <c r="C113" i="146"/>
  <c r="E95" i="146"/>
  <c r="D95" i="146"/>
  <c r="C95" i="146"/>
  <c r="B95" i="146"/>
  <c r="E90" i="146"/>
  <c r="E100" i="146" s="1"/>
  <c r="E82" i="146" s="1"/>
  <c r="D90" i="146"/>
  <c r="D100" i="146" s="1"/>
  <c r="D82" i="146" s="1"/>
  <c r="C90" i="146"/>
  <c r="C100" i="146" s="1"/>
  <c r="C82" i="146" s="1"/>
  <c r="B90" i="146"/>
  <c r="B100" i="146" s="1"/>
  <c r="B82" i="146" s="1"/>
  <c r="B83" i="146" s="1"/>
  <c r="E84" i="146"/>
  <c r="D84" i="146"/>
  <c r="C84" i="146"/>
  <c r="E70" i="146"/>
  <c r="D70" i="146"/>
  <c r="C70" i="146"/>
  <c r="B70" i="146"/>
  <c r="E65" i="146"/>
  <c r="E75" i="146" s="1"/>
  <c r="E57" i="146" s="1"/>
  <c r="D65" i="146"/>
  <c r="D75" i="146" s="1"/>
  <c r="D57" i="146" s="1"/>
  <c r="C65" i="146"/>
  <c r="C75" i="146" s="1"/>
  <c r="C57" i="146" s="1"/>
  <c r="B65" i="146"/>
  <c r="B75" i="146" s="1"/>
  <c r="B57" i="146" s="1"/>
  <c r="B58" i="146" s="1"/>
  <c r="E59" i="146"/>
  <c r="D59" i="146"/>
  <c r="C59" i="146"/>
  <c r="E43" i="146"/>
  <c r="E166" i="146" s="1"/>
  <c r="E165" i="146" s="1"/>
  <c r="D43" i="146"/>
  <c r="D166" i="146" s="1"/>
  <c r="C42" i="146"/>
  <c r="B42" i="146"/>
  <c r="E39" i="146"/>
  <c r="D39" i="146"/>
  <c r="C39" i="146"/>
  <c r="B39" i="146"/>
  <c r="E36" i="146"/>
  <c r="D36" i="146"/>
  <c r="C36" i="146"/>
  <c r="B36" i="146"/>
  <c r="E30" i="146"/>
  <c r="D30" i="146"/>
  <c r="C30" i="146"/>
  <c r="D155" i="146" l="1"/>
  <c r="D137" i="146" s="1"/>
  <c r="B173" i="146"/>
  <c r="C158" i="146"/>
  <c r="D42" i="146"/>
  <c r="D45" i="146" s="1"/>
  <c r="D28" i="146" s="1"/>
  <c r="D157" i="146" s="1"/>
  <c r="B45" i="146"/>
  <c r="B28" i="146" s="1"/>
  <c r="B29" i="146" s="1"/>
  <c r="B158" i="146"/>
  <c r="C45" i="146"/>
  <c r="D165" i="146"/>
  <c r="E58" i="146"/>
  <c r="E60" i="146"/>
  <c r="C83" i="146"/>
  <c r="C86" i="146" s="1"/>
  <c r="C85" i="146"/>
  <c r="D112" i="146"/>
  <c r="D114" i="146"/>
  <c r="E138" i="146"/>
  <c r="E140" i="146"/>
  <c r="C112" i="146"/>
  <c r="C115" i="146" s="1"/>
  <c r="C114" i="146"/>
  <c r="C28" i="146"/>
  <c r="C157" i="146" s="1"/>
  <c r="C178" i="146" s="1"/>
  <c r="C60" i="146"/>
  <c r="C58" i="146"/>
  <c r="C61" i="146" s="1"/>
  <c r="D83" i="146"/>
  <c r="D85" i="146"/>
  <c r="E114" i="146"/>
  <c r="E112" i="146"/>
  <c r="E115" i="146" s="1"/>
  <c r="B138" i="146"/>
  <c r="B157" i="146"/>
  <c r="B178" i="146" s="1"/>
  <c r="E158" i="146"/>
  <c r="D140" i="146"/>
  <c r="D138" i="146"/>
  <c r="D60" i="146"/>
  <c r="D58" i="146"/>
  <c r="E83" i="146"/>
  <c r="E85" i="146"/>
  <c r="C138" i="146"/>
  <c r="C140" i="146"/>
  <c r="B46" i="146"/>
  <c r="E42" i="146"/>
  <c r="E45" i="146" s="1"/>
  <c r="D86" i="146" l="1"/>
  <c r="C46" i="146"/>
  <c r="D61" i="146"/>
  <c r="D158" i="146"/>
  <c r="D178" i="146" s="1"/>
  <c r="D141" i="146"/>
  <c r="E86" i="146"/>
  <c r="E28" i="146"/>
  <c r="E46" i="146" s="1"/>
  <c r="C31" i="146"/>
  <c r="C29" i="146"/>
  <c r="C32" i="146" s="1"/>
  <c r="D115" i="146"/>
  <c r="D29" i="146"/>
  <c r="D31" i="146"/>
  <c r="C141" i="146"/>
  <c r="D46" i="146"/>
  <c r="E141" i="146"/>
  <c r="E61" i="146"/>
  <c r="D32" i="146" l="1"/>
  <c r="E31" i="146"/>
  <c r="E29" i="146"/>
  <c r="E32" i="146" s="1"/>
  <c r="E157" i="146"/>
  <c r="E178" i="146" s="1"/>
  <c r="E142" i="145" l="1"/>
  <c r="D142" i="145"/>
  <c r="C142" i="145"/>
  <c r="B142" i="145"/>
  <c r="E141" i="145"/>
  <c r="D141" i="145"/>
  <c r="C141" i="145"/>
  <c r="B141" i="145"/>
  <c r="E140" i="145"/>
  <c r="D140" i="145"/>
  <c r="C140" i="145"/>
  <c r="B140" i="145"/>
  <c r="E139" i="145"/>
  <c r="D139" i="145"/>
  <c r="C139" i="145"/>
  <c r="B139" i="145"/>
  <c r="C138" i="145"/>
  <c r="B138" i="145"/>
  <c r="E137" i="145"/>
  <c r="D137" i="145"/>
  <c r="C137" i="145"/>
  <c r="B137" i="145"/>
  <c r="E136" i="145"/>
  <c r="D136" i="145"/>
  <c r="C136" i="145"/>
  <c r="B136" i="145"/>
  <c r="E135" i="145"/>
  <c r="D135" i="145"/>
  <c r="C135" i="145"/>
  <c r="B135" i="145"/>
  <c r="E134" i="145"/>
  <c r="D134" i="145"/>
  <c r="C134" i="145"/>
  <c r="B134" i="145"/>
  <c r="E133" i="145"/>
  <c r="D133" i="145"/>
  <c r="C133" i="145"/>
  <c r="B133" i="145"/>
  <c r="E132" i="145"/>
  <c r="D132" i="145"/>
  <c r="C132" i="145"/>
  <c r="B132" i="145"/>
  <c r="E131" i="145"/>
  <c r="D131" i="145"/>
  <c r="C131" i="145"/>
  <c r="B131" i="145"/>
  <c r="E130" i="145"/>
  <c r="D130" i="145"/>
  <c r="C130" i="145"/>
  <c r="B130" i="145"/>
  <c r="E129" i="145"/>
  <c r="D129" i="145"/>
  <c r="C129" i="145"/>
  <c r="B129" i="145"/>
  <c r="E128" i="145"/>
  <c r="D128" i="145"/>
  <c r="C128" i="145"/>
  <c r="B128" i="145"/>
  <c r="C127" i="145"/>
  <c r="B127" i="145"/>
  <c r="E125" i="145"/>
  <c r="D125" i="145"/>
  <c r="C125" i="145"/>
  <c r="B125" i="145"/>
  <c r="E124" i="145"/>
  <c r="D124" i="145"/>
  <c r="C124" i="145"/>
  <c r="B124" i="145"/>
  <c r="E123" i="145"/>
  <c r="D123" i="145"/>
  <c r="C123" i="145"/>
  <c r="B123" i="145"/>
  <c r="E122" i="145"/>
  <c r="D122" i="145"/>
  <c r="C122" i="145"/>
  <c r="B122" i="145"/>
  <c r="E121" i="145"/>
  <c r="D121" i="145"/>
  <c r="C121" i="145"/>
  <c r="B121" i="145"/>
  <c r="C120" i="145"/>
  <c r="B120" i="145"/>
  <c r="E116" i="145"/>
  <c r="E106" i="145" s="1"/>
  <c r="D116" i="145"/>
  <c r="D106" i="145" s="1"/>
  <c r="C116" i="145"/>
  <c r="B116" i="145"/>
  <c r="E108" i="145"/>
  <c r="D108" i="145"/>
  <c r="C108" i="145"/>
  <c r="C106" i="145"/>
  <c r="C107" i="145" s="1"/>
  <c r="B106" i="145"/>
  <c r="B107" i="145" s="1"/>
  <c r="E98" i="145"/>
  <c r="D98" i="145"/>
  <c r="C98" i="145"/>
  <c r="C88" i="145" s="1"/>
  <c r="B98" i="145"/>
  <c r="B88" i="145" s="1"/>
  <c r="B89" i="145" s="1"/>
  <c r="E90" i="145"/>
  <c r="D90" i="145"/>
  <c r="C90" i="145"/>
  <c r="E89" i="145"/>
  <c r="D88" i="145"/>
  <c r="D89" i="145" s="1"/>
  <c r="E78" i="145"/>
  <c r="D78" i="145"/>
  <c r="C78" i="145"/>
  <c r="B78" i="145"/>
  <c r="E70" i="145"/>
  <c r="D70" i="145"/>
  <c r="C70" i="145"/>
  <c r="E68" i="145"/>
  <c r="E69" i="145" s="1"/>
  <c r="E72" i="145" s="1"/>
  <c r="D68" i="145"/>
  <c r="D69" i="145" s="1"/>
  <c r="C68" i="145"/>
  <c r="B68" i="145"/>
  <c r="B69" i="145" s="1"/>
  <c r="D54" i="145"/>
  <c r="E54" i="145" s="1"/>
  <c r="E43" i="145"/>
  <c r="E127" i="145" s="1"/>
  <c r="D43" i="145"/>
  <c r="D127" i="145" s="1"/>
  <c r="C42" i="145"/>
  <c r="C126" i="145" s="1"/>
  <c r="B42" i="145"/>
  <c r="B126" i="145" s="1"/>
  <c r="E30" i="145"/>
  <c r="D30" i="145"/>
  <c r="C30" i="145"/>
  <c r="C110" i="145" l="1"/>
  <c r="C71" i="145"/>
  <c r="E92" i="145"/>
  <c r="D71" i="145"/>
  <c r="C91" i="145"/>
  <c r="C89" i="145"/>
  <c r="C92" i="145" s="1"/>
  <c r="E71" i="145"/>
  <c r="E91" i="145"/>
  <c r="C109" i="145"/>
  <c r="D91" i="145"/>
  <c r="D107" i="145"/>
  <c r="D110" i="145" s="1"/>
  <c r="D109" i="145"/>
  <c r="E109" i="145"/>
  <c r="B119" i="145"/>
  <c r="E138" i="145"/>
  <c r="C119" i="145"/>
  <c r="B57" i="145"/>
  <c r="E107" i="145"/>
  <c r="C57" i="145"/>
  <c r="C118" i="145" s="1"/>
  <c r="C69" i="145"/>
  <c r="C72" i="145" s="1"/>
  <c r="D42" i="145"/>
  <c r="D126" i="145" s="1"/>
  <c r="D138" i="145"/>
  <c r="E42" i="145"/>
  <c r="E126" i="145" s="1"/>
  <c r="D57" i="145" l="1"/>
  <c r="D28" i="145" s="1"/>
  <c r="E110" i="145"/>
  <c r="D92" i="145"/>
  <c r="C143" i="145"/>
  <c r="D119" i="145"/>
  <c r="E119" i="145"/>
  <c r="B28" i="145"/>
  <c r="B29" i="145" s="1"/>
  <c r="D72" i="145"/>
  <c r="C28" i="145"/>
  <c r="C58" i="145" s="1"/>
  <c r="E57" i="145"/>
  <c r="B118" i="145"/>
  <c r="B143" i="145" s="1"/>
  <c r="D118" i="145" l="1"/>
  <c r="D143" i="145" s="1"/>
  <c r="B58" i="145"/>
  <c r="D31" i="145"/>
  <c r="D29" i="145"/>
  <c r="C31" i="145"/>
  <c r="C29" i="145"/>
  <c r="C32" i="145" s="1"/>
  <c r="D58" i="145"/>
  <c r="E28" i="145"/>
  <c r="E58" i="145" s="1"/>
  <c r="E118" i="145"/>
  <c r="E143" i="145" s="1"/>
  <c r="D32" i="145" l="1"/>
  <c r="E31" i="145"/>
  <c r="E29" i="145"/>
  <c r="E32" i="145" s="1"/>
  <c r="E205" i="144" l="1"/>
  <c r="D205" i="144"/>
  <c r="C205" i="144"/>
  <c r="B205" i="144"/>
  <c r="E204" i="144"/>
  <c r="D204" i="144"/>
  <c r="C204" i="144"/>
  <c r="B204" i="144"/>
  <c r="E203" i="144"/>
  <c r="D203" i="144"/>
  <c r="C203" i="144"/>
  <c r="B203" i="144"/>
  <c r="E202" i="144"/>
  <c r="D202" i="144"/>
  <c r="C202" i="144"/>
  <c r="B202" i="144"/>
  <c r="E201" i="144"/>
  <c r="D201" i="144"/>
  <c r="C201" i="144"/>
  <c r="E200" i="144"/>
  <c r="D200" i="144"/>
  <c r="C200" i="144"/>
  <c r="B200" i="144"/>
  <c r="E199" i="144"/>
  <c r="D199" i="144"/>
  <c r="C199" i="144"/>
  <c r="B199" i="144"/>
  <c r="E198" i="144"/>
  <c r="D198" i="144"/>
  <c r="C198" i="144"/>
  <c r="B198" i="144"/>
  <c r="E197" i="144"/>
  <c r="E196" i="144" s="1"/>
  <c r="D197" i="144"/>
  <c r="C197" i="144"/>
  <c r="C196" i="144" s="1"/>
  <c r="B197" i="144"/>
  <c r="D196" i="144"/>
  <c r="E195" i="144"/>
  <c r="D195" i="144"/>
  <c r="C195" i="144"/>
  <c r="B195" i="144"/>
  <c r="E194" i="144"/>
  <c r="D194" i="144"/>
  <c r="C194" i="144"/>
  <c r="B194" i="144"/>
  <c r="B193" i="144" s="1"/>
  <c r="E193" i="144"/>
  <c r="D193" i="144"/>
  <c r="C193" i="144"/>
  <c r="E192" i="144"/>
  <c r="D192" i="144"/>
  <c r="C192" i="144"/>
  <c r="B192" i="144"/>
  <c r="E191" i="144"/>
  <c r="E190" i="144" s="1"/>
  <c r="D191" i="144"/>
  <c r="C191" i="144"/>
  <c r="C190" i="144" s="1"/>
  <c r="B191" i="144"/>
  <c r="B190" i="144" s="1"/>
  <c r="D190" i="144"/>
  <c r="E189" i="144"/>
  <c r="D189" i="144"/>
  <c r="C189" i="144"/>
  <c r="C187" i="144" s="1"/>
  <c r="B189" i="144"/>
  <c r="E188" i="144"/>
  <c r="D188" i="144"/>
  <c r="C188" i="144"/>
  <c r="B188" i="144"/>
  <c r="B187" i="144" s="1"/>
  <c r="E187" i="144"/>
  <c r="D187" i="144"/>
  <c r="E186" i="144"/>
  <c r="D186" i="144"/>
  <c r="C186" i="144"/>
  <c r="B186" i="144"/>
  <c r="E185" i="144"/>
  <c r="D185" i="144"/>
  <c r="C185" i="144"/>
  <c r="B185" i="144"/>
  <c r="E184" i="144"/>
  <c r="D184" i="144"/>
  <c r="C184" i="144"/>
  <c r="B184" i="144"/>
  <c r="E183" i="144"/>
  <c r="D183" i="144"/>
  <c r="C183" i="144"/>
  <c r="B183" i="144"/>
  <c r="C182" i="144"/>
  <c r="B182" i="144"/>
  <c r="E180" i="144"/>
  <c r="D180" i="144"/>
  <c r="C180" i="144"/>
  <c r="B180" i="144"/>
  <c r="E179" i="144"/>
  <c r="E178" i="144" s="1"/>
  <c r="D179" i="144"/>
  <c r="D178" i="144" s="1"/>
  <c r="C179" i="144"/>
  <c r="C178" i="144" s="1"/>
  <c r="B179" i="144"/>
  <c r="B178" i="144" s="1"/>
  <c r="E177" i="144"/>
  <c r="D177" i="144"/>
  <c r="C177" i="144"/>
  <c r="B177" i="144"/>
  <c r="E176" i="144"/>
  <c r="D176" i="144"/>
  <c r="C176" i="144"/>
  <c r="C175" i="144" s="1"/>
  <c r="B176" i="144"/>
  <c r="B175" i="144" s="1"/>
  <c r="E175" i="144"/>
  <c r="E166" i="144"/>
  <c r="B166" i="144"/>
  <c r="E161" i="144"/>
  <c r="D161" i="144"/>
  <c r="D171" i="144" s="1"/>
  <c r="C161" i="144"/>
  <c r="C171" i="144" s="1"/>
  <c r="B161" i="144"/>
  <c r="B171" i="144" s="1"/>
  <c r="E156" i="144"/>
  <c r="D156" i="144"/>
  <c r="C156" i="144"/>
  <c r="E155" i="144"/>
  <c r="D155" i="144"/>
  <c r="C155" i="144"/>
  <c r="E154" i="144"/>
  <c r="D154" i="144"/>
  <c r="C154" i="144"/>
  <c r="B154" i="144"/>
  <c r="E139" i="144"/>
  <c r="D139" i="144"/>
  <c r="C139" i="144"/>
  <c r="B139" i="144"/>
  <c r="E134" i="144"/>
  <c r="E144" i="144" s="1"/>
  <c r="E126" i="144" s="1"/>
  <c r="D134" i="144"/>
  <c r="D144" i="144" s="1"/>
  <c r="D126" i="144" s="1"/>
  <c r="C134" i="144"/>
  <c r="C144" i="144" s="1"/>
  <c r="C126" i="144" s="1"/>
  <c r="B134" i="144"/>
  <c r="B144" i="144" s="1"/>
  <c r="B126" i="144" s="1"/>
  <c r="B127" i="144" s="1"/>
  <c r="E128" i="144"/>
  <c r="D128" i="144"/>
  <c r="C128" i="144"/>
  <c r="E113" i="144"/>
  <c r="D113" i="144"/>
  <c r="C113" i="144"/>
  <c r="B113" i="144"/>
  <c r="E108" i="144"/>
  <c r="E118" i="144" s="1"/>
  <c r="D108" i="144"/>
  <c r="D118" i="144" s="1"/>
  <c r="C108" i="144"/>
  <c r="B108" i="144"/>
  <c r="B118" i="144" s="1"/>
  <c r="E103" i="144"/>
  <c r="D103" i="144"/>
  <c r="C103" i="144"/>
  <c r="E102" i="144"/>
  <c r="D102" i="144"/>
  <c r="C102" i="144"/>
  <c r="E101" i="144"/>
  <c r="E104" i="144" s="1"/>
  <c r="D101" i="144"/>
  <c r="C101" i="144"/>
  <c r="B101" i="144"/>
  <c r="E84" i="144"/>
  <c r="D84" i="144"/>
  <c r="C84" i="144"/>
  <c r="B84" i="144"/>
  <c r="E79" i="144"/>
  <c r="E89" i="144" s="1"/>
  <c r="D79" i="144"/>
  <c r="D89" i="144" s="1"/>
  <c r="C79" i="144"/>
  <c r="C89" i="144" s="1"/>
  <c r="B79" i="144"/>
  <c r="E74" i="144"/>
  <c r="D74" i="144"/>
  <c r="C74" i="144"/>
  <c r="E73" i="144"/>
  <c r="D73" i="144"/>
  <c r="C73" i="144"/>
  <c r="E72" i="144"/>
  <c r="D72" i="144"/>
  <c r="C72" i="144"/>
  <c r="B72" i="144"/>
  <c r="B59" i="144"/>
  <c r="D56" i="144"/>
  <c r="E56" i="144" s="1"/>
  <c r="E45" i="144"/>
  <c r="E182" i="144" s="1"/>
  <c r="D45" i="144"/>
  <c r="D182" i="144" s="1"/>
  <c r="C44" i="144"/>
  <c r="C59" i="144" s="1"/>
  <c r="C30" i="144" s="1"/>
  <c r="E32" i="144"/>
  <c r="D32" i="144"/>
  <c r="C32" i="144"/>
  <c r="C157" i="144" l="1"/>
  <c r="B196" i="144"/>
  <c r="C181" i="144"/>
  <c r="D181" i="144"/>
  <c r="D157" i="144"/>
  <c r="D75" i="144"/>
  <c r="B201" i="144"/>
  <c r="E181" i="144"/>
  <c r="E75" i="144"/>
  <c r="C104" i="144"/>
  <c r="D104" i="144"/>
  <c r="E171" i="144"/>
  <c r="B89" i="144"/>
  <c r="C118" i="144"/>
  <c r="E157" i="144"/>
  <c r="D175" i="144"/>
  <c r="B30" i="144"/>
  <c r="B31" i="144" s="1"/>
  <c r="C75" i="144"/>
  <c r="B181" i="144"/>
  <c r="E129" i="144"/>
  <c r="E127" i="144"/>
  <c r="D127" i="144"/>
  <c r="D129" i="144"/>
  <c r="C173" i="144"/>
  <c r="C33" i="144"/>
  <c r="C31" i="144"/>
  <c r="C129" i="144"/>
  <c r="C127" i="144"/>
  <c r="C130" i="144" s="1"/>
  <c r="C60" i="144"/>
  <c r="D44" i="144"/>
  <c r="D59" i="144" s="1"/>
  <c r="B174" i="144"/>
  <c r="E44" i="144"/>
  <c r="E59" i="144" s="1"/>
  <c r="C174" i="144"/>
  <c r="E130" i="144" l="1"/>
  <c r="B60" i="144"/>
  <c r="B173" i="144"/>
  <c r="B206" i="144" s="1"/>
  <c r="C34" i="144"/>
  <c r="D174" i="144"/>
  <c r="D30" i="144"/>
  <c r="E30" i="144"/>
  <c r="E60" i="144" s="1"/>
  <c r="E174" i="144"/>
  <c r="D130" i="144"/>
  <c r="C206" i="144"/>
  <c r="D173" i="144" l="1"/>
  <c r="D33" i="144"/>
  <c r="D31" i="144"/>
  <c r="D34" i="144" s="1"/>
  <c r="E206" i="144"/>
  <c r="D60" i="144"/>
  <c r="E173" i="144"/>
  <c r="E31" i="144"/>
  <c r="E34" i="144" s="1"/>
  <c r="E33" i="144"/>
  <c r="D206" i="144"/>
  <c r="E123" i="143" l="1"/>
  <c r="D123" i="143"/>
  <c r="C123" i="143"/>
  <c r="B123" i="143"/>
  <c r="E122" i="143"/>
  <c r="D122" i="143"/>
  <c r="C122" i="143"/>
  <c r="B122" i="143"/>
  <c r="E121" i="143"/>
  <c r="D121" i="143"/>
  <c r="C121" i="143"/>
  <c r="B121" i="143"/>
  <c r="E120" i="143"/>
  <c r="D120" i="143"/>
  <c r="C120" i="143"/>
  <c r="B120" i="143"/>
  <c r="E118" i="143"/>
  <c r="D118" i="143"/>
  <c r="C118" i="143"/>
  <c r="B118" i="143"/>
  <c r="E117" i="143"/>
  <c r="D117" i="143"/>
  <c r="C117" i="143"/>
  <c r="B117" i="143"/>
  <c r="E116" i="143"/>
  <c r="D116" i="143"/>
  <c r="C116" i="143"/>
  <c r="B116" i="143"/>
  <c r="E115" i="143"/>
  <c r="D115" i="143"/>
  <c r="C115" i="143"/>
  <c r="B115" i="143"/>
  <c r="E114" i="143"/>
  <c r="D114" i="143"/>
  <c r="C114" i="143"/>
  <c r="E113" i="143"/>
  <c r="D113" i="143"/>
  <c r="C113" i="143"/>
  <c r="B113" i="143"/>
  <c r="E112" i="143"/>
  <c r="D112" i="143"/>
  <c r="C112" i="143"/>
  <c r="B112" i="143"/>
  <c r="E110" i="143"/>
  <c r="D110" i="143"/>
  <c r="C110" i="143"/>
  <c r="B110" i="143"/>
  <c r="E109" i="143"/>
  <c r="D109" i="143"/>
  <c r="C109" i="143"/>
  <c r="B109" i="143"/>
  <c r="B108" i="143" s="1"/>
  <c r="E108" i="143"/>
  <c r="D108" i="143"/>
  <c r="C108" i="143"/>
  <c r="E107" i="143"/>
  <c r="D107" i="143"/>
  <c r="C107" i="143"/>
  <c r="B107" i="143"/>
  <c r="E106" i="143"/>
  <c r="E105" i="143" s="1"/>
  <c r="D106" i="143"/>
  <c r="D105" i="143" s="1"/>
  <c r="C106" i="143"/>
  <c r="B106" i="143"/>
  <c r="B105" i="143" s="1"/>
  <c r="C105" i="143"/>
  <c r="E104" i="143"/>
  <c r="D104" i="143"/>
  <c r="C104" i="143"/>
  <c r="B104" i="143"/>
  <c r="E103" i="143"/>
  <c r="D103" i="143"/>
  <c r="D102" i="143" s="1"/>
  <c r="C103" i="143"/>
  <c r="C102" i="143" s="1"/>
  <c r="B103" i="143"/>
  <c r="B102" i="143" s="1"/>
  <c r="E102" i="143"/>
  <c r="E101" i="143"/>
  <c r="D101" i="143"/>
  <c r="C101" i="143"/>
  <c r="B101" i="143"/>
  <c r="E100" i="143"/>
  <c r="D100" i="143"/>
  <c r="D99" i="143" s="1"/>
  <c r="C100" i="143"/>
  <c r="C99" i="143" s="1"/>
  <c r="B100" i="143"/>
  <c r="B99" i="143" s="1"/>
  <c r="E99" i="143"/>
  <c r="E98" i="143"/>
  <c r="D98" i="143"/>
  <c r="C98" i="143"/>
  <c r="B98" i="143"/>
  <c r="E97" i="143"/>
  <c r="D97" i="143"/>
  <c r="C97" i="143"/>
  <c r="B97" i="143"/>
  <c r="B96" i="143" s="1"/>
  <c r="E96" i="143"/>
  <c r="D96" i="143"/>
  <c r="C96" i="143"/>
  <c r="E95" i="143"/>
  <c r="D95" i="143"/>
  <c r="C95" i="143"/>
  <c r="B95" i="143"/>
  <c r="E94" i="143"/>
  <c r="D94" i="143"/>
  <c r="C94" i="143"/>
  <c r="C93" i="143" s="1"/>
  <c r="B94" i="143"/>
  <c r="B93" i="143" s="1"/>
  <c r="E93" i="143"/>
  <c r="D93" i="143"/>
  <c r="E84" i="143"/>
  <c r="E119" i="143" s="1"/>
  <c r="D84" i="143"/>
  <c r="D119" i="143" s="1"/>
  <c r="C84" i="143"/>
  <c r="C119" i="143" s="1"/>
  <c r="B84" i="143"/>
  <c r="B119" i="143" s="1"/>
  <c r="E79" i="143"/>
  <c r="D79" i="143"/>
  <c r="C79" i="143"/>
  <c r="B79" i="143"/>
  <c r="E74" i="143"/>
  <c r="D74" i="143"/>
  <c r="C74" i="143"/>
  <c r="E73" i="143"/>
  <c r="D73" i="143"/>
  <c r="C73" i="143"/>
  <c r="E72" i="143"/>
  <c r="D72" i="143"/>
  <c r="C72" i="143"/>
  <c r="B72" i="143"/>
  <c r="E56" i="143"/>
  <c r="E111" i="143" s="1"/>
  <c r="D56" i="143"/>
  <c r="D111" i="143" s="1"/>
  <c r="C56" i="143"/>
  <c r="C111" i="143" s="1"/>
  <c r="B56" i="143"/>
  <c r="E44" i="143"/>
  <c r="D44" i="143"/>
  <c r="C44" i="143"/>
  <c r="B44" i="143"/>
  <c r="E41" i="143"/>
  <c r="D41" i="143"/>
  <c r="C41" i="143"/>
  <c r="B41" i="143"/>
  <c r="E38" i="143"/>
  <c r="D38" i="143"/>
  <c r="C38" i="143"/>
  <c r="B38" i="143"/>
  <c r="E32" i="143"/>
  <c r="D32" i="143"/>
  <c r="C32" i="143"/>
  <c r="C75" i="143" l="1"/>
  <c r="E75" i="143"/>
  <c r="B59" i="143"/>
  <c r="B30" i="143" s="1"/>
  <c r="B111" i="143"/>
  <c r="B114" i="143"/>
  <c r="D75" i="143"/>
  <c r="C59" i="143"/>
  <c r="B89" i="143"/>
  <c r="D59" i="143"/>
  <c r="C89" i="143"/>
  <c r="E59" i="143"/>
  <c r="D89" i="143"/>
  <c r="E89" i="143"/>
  <c r="B92" i="143" l="1"/>
  <c r="D92" i="143"/>
  <c r="C92" i="143"/>
  <c r="E30" i="143"/>
  <c r="C30" i="143"/>
  <c r="B91" i="143"/>
  <c r="B124" i="143" s="1"/>
  <c r="B31" i="143"/>
  <c r="E92" i="143"/>
  <c r="D30" i="143"/>
  <c r="D60" i="143" s="1"/>
  <c r="B60" i="143"/>
  <c r="C31" i="143" l="1"/>
  <c r="C34" i="143" s="1"/>
  <c r="C91" i="143"/>
  <c r="C124" i="143" s="1"/>
  <c r="C33" i="143"/>
  <c r="D91" i="143"/>
  <c r="D124" i="143" s="1"/>
  <c r="D33" i="143"/>
  <c r="D31" i="143"/>
  <c r="D34" i="143" s="1"/>
  <c r="E91" i="143"/>
  <c r="E124" i="143" s="1"/>
  <c r="E33" i="143"/>
  <c r="E31" i="143"/>
  <c r="E60" i="143"/>
  <c r="C60" i="143"/>
  <c r="E34" i="143" l="1"/>
  <c r="E318" i="142" l="1"/>
  <c r="D318" i="142"/>
  <c r="C318" i="142"/>
  <c r="B318" i="142"/>
  <c r="E317" i="142"/>
  <c r="D317" i="142"/>
  <c r="C317" i="142"/>
  <c r="B317" i="142"/>
  <c r="E316" i="142"/>
  <c r="D316" i="142"/>
  <c r="C316" i="142"/>
  <c r="B316" i="142"/>
  <c r="E315" i="142"/>
  <c r="D315" i="142"/>
  <c r="C315" i="142"/>
  <c r="B315" i="142"/>
  <c r="B314" i="142" s="1"/>
  <c r="E314" i="142"/>
  <c r="D314" i="142"/>
  <c r="C314" i="142"/>
  <c r="E313" i="142"/>
  <c r="D313" i="142"/>
  <c r="C313" i="142"/>
  <c r="B313" i="142"/>
  <c r="E312" i="142"/>
  <c r="D312" i="142"/>
  <c r="C312" i="142"/>
  <c r="B312" i="142"/>
  <c r="E311" i="142"/>
  <c r="D311" i="142"/>
  <c r="C311" i="142"/>
  <c r="B311" i="142"/>
  <c r="E310" i="142"/>
  <c r="D310" i="142"/>
  <c r="C310" i="142"/>
  <c r="B310" i="142"/>
  <c r="B309" i="142" s="1"/>
  <c r="E309" i="142"/>
  <c r="D309" i="142"/>
  <c r="C309" i="142"/>
  <c r="E308" i="142"/>
  <c r="D308" i="142"/>
  <c r="C308" i="142"/>
  <c r="B308" i="142"/>
  <c r="E307" i="142"/>
  <c r="D307" i="142"/>
  <c r="C307" i="142"/>
  <c r="B307" i="142"/>
  <c r="C306" i="142"/>
  <c r="B306" i="142"/>
  <c r="E305" i="142"/>
  <c r="D305" i="142"/>
  <c r="C305" i="142"/>
  <c r="B305" i="142"/>
  <c r="E304" i="142"/>
  <c r="D304" i="142"/>
  <c r="C304" i="142"/>
  <c r="B304" i="142"/>
  <c r="B303" i="142" s="1"/>
  <c r="E303" i="142"/>
  <c r="D303" i="142"/>
  <c r="C303" i="142"/>
  <c r="E302" i="142"/>
  <c r="D302" i="142"/>
  <c r="C302" i="142"/>
  <c r="B302" i="142"/>
  <c r="E301" i="142"/>
  <c r="D301" i="142"/>
  <c r="C301" i="142"/>
  <c r="B301" i="142"/>
  <c r="B300" i="142" s="1"/>
  <c r="E300" i="142"/>
  <c r="D300" i="142"/>
  <c r="C300" i="142"/>
  <c r="E299" i="142"/>
  <c r="D299" i="142"/>
  <c r="C299" i="142"/>
  <c r="B299" i="142"/>
  <c r="E298" i="142"/>
  <c r="E297" i="142" s="1"/>
  <c r="D298" i="142"/>
  <c r="C298" i="142"/>
  <c r="B298" i="142"/>
  <c r="D297" i="142"/>
  <c r="C297" i="142"/>
  <c r="B297" i="142"/>
  <c r="E296" i="142"/>
  <c r="D296" i="142"/>
  <c r="C296" i="142"/>
  <c r="B296" i="142"/>
  <c r="E295" i="142"/>
  <c r="E294" i="142" s="1"/>
  <c r="D295" i="142"/>
  <c r="C295" i="142"/>
  <c r="B295" i="142"/>
  <c r="D294" i="142"/>
  <c r="C294" i="142"/>
  <c r="B294" i="142"/>
  <c r="E293" i="142"/>
  <c r="D293" i="142"/>
  <c r="C293" i="142"/>
  <c r="B293" i="142"/>
  <c r="E292" i="142"/>
  <c r="E291" i="142" s="1"/>
  <c r="D292" i="142"/>
  <c r="C292" i="142"/>
  <c r="B292" i="142"/>
  <c r="D291" i="142"/>
  <c r="C291" i="142"/>
  <c r="B291" i="142"/>
  <c r="E290" i="142"/>
  <c r="D290" i="142"/>
  <c r="C290" i="142"/>
  <c r="B290" i="142"/>
  <c r="E289" i="142"/>
  <c r="E288" i="142" s="1"/>
  <c r="D289" i="142"/>
  <c r="C289" i="142"/>
  <c r="B289" i="142"/>
  <c r="D288" i="142"/>
  <c r="C288" i="142"/>
  <c r="B288" i="142"/>
  <c r="E278" i="142"/>
  <c r="D278" i="142"/>
  <c r="C278" i="142"/>
  <c r="B278" i="142"/>
  <c r="E273" i="142"/>
  <c r="E283" i="142" s="1"/>
  <c r="E265" i="142" s="1"/>
  <c r="D273" i="142"/>
  <c r="D283" i="142" s="1"/>
  <c r="D265" i="142" s="1"/>
  <c r="C273" i="142"/>
  <c r="C283" i="142" s="1"/>
  <c r="C265" i="142" s="1"/>
  <c r="B273" i="142"/>
  <c r="B283" i="142" s="1"/>
  <c r="B265" i="142" s="1"/>
  <c r="B266" i="142" s="1"/>
  <c r="E267" i="142"/>
  <c r="D267" i="142"/>
  <c r="C267" i="142"/>
  <c r="E252" i="142"/>
  <c r="D252" i="142"/>
  <c r="C252" i="142"/>
  <c r="B252" i="142"/>
  <c r="E247" i="142"/>
  <c r="E257" i="142" s="1"/>
  <c r="E239" i="142" s="1"/>
  <c r="D247" i="142"/>
  <c r="D257" i="142" s="1"/>
  <c r="D239" i="142" s="1"/>
  <c r="C247" i="142"/>
  <c r="C257" i="142" s="1"/>
  <c r="C239" i="142" s="1"/>
  <c r="B247" i="142"/>
  <c r="B257" i="142" s="1"/>
  <c r="B239" i="142" s="1"/>
  <c r="B240" i="142" s="1"/>
  <c r="E241" i="142"/>
  <c r="D241" i="142"/>
  <c r="C241" i="142"/>
  <c r="E226" i="142"/>
  <c r="D226" i="142"/>
  <c r="C226" i="142"/>
  <c r="B226" i="142"/>
  <c r="E221" i="142"/>
  <c r="E231" i="142" s="1"/>
  <c r="E213" i="142" s="1"/>
  <c r="D221" i="142"/>
  <c r="D231" i="142" s="1"/>
  <c r="D213" i="142" s="1"/>
  <c r="C221" i="142"/>
  <c r="C231" i="142" s="1"/>
  <c r="C213" i="142" s="1"/>
  <c r="B221" i="142"/>
  <c r="B231" i="142" s="1"/>
  <c r="B213" i="142" s="1"/>
  <c r="B214" i="142" s="1"/>
  <c r="E215" i="142"/>
  <c r="D215" i="142"/>
  <c r="C215" i="142"/>
  <c r="E200" i="142"/>
  <c r="D200" i="142"/>
  <c r="C200" i="142"/>
  <c r="B200" i="142"/>
  <c r="E195" i="142"/>
  <c r="E205" i="142" s="1"/>
  <c r="E187" i="142" s="1"/>
  <c r="D195" i="142"/>
  <c r="D205" i="142" s="1"/>
  <c r="D187" i="142" s="1"/>
  <c r="C195" i="142"/>
  <c r="C205" i="142" s="1"/>
  <c r="C187" i="142" s="1"/>
  <c r="B195" i="142"/>
  <c r="B205" i="142" s="1"/>
  <c r="B187" i="142" s="1"/>
  <c r="B188" i="142" s="1"/>
  <c r="E189" i="142"/>
  <c r="D189" i="142"/>
  <c r="C189" i="142"/>
  <c r="E175" i="142"/>
  <c r="D175" i="142"/>
  <c r="C175" i="142"/>
  <c r="B175" i="142"/>
  <c r="E170" i="142"/>
  <c r="E180" i="142" s="1"/>
  <c r="E162" i="142" s="1"/>
  <c r="D170" i="142"/>
  <c r="D180" i="142" s="1"/>
  <c r="D162" i="142" s="1"/>
  <c r="C170" i="142"/>
  <c r="C180" i="142" s="1"/>
  <c r="C162" i="142" s="1"/>
  <c r="B170" i="142"/>
  <c r="B180" i="142" s="1"/>
  <c r="B162" i="142" s="1"/>
  <c r="B163" i="142" s="1"/>
  <c r="E164" i="142"/>
  <c r="D164" i="142"/>
  <c r="C164" i="142"/>
  <c r="E150" i="142"/>
  <c r="D150" i="142"/>
  <c r="C150" i="142"/>
  <c r="B150" i="142"/>
  <c r="E145" i="142"/>
  <c r="E155" i="142" s="1"/>
  <c r="E137" i="142" s="1"/>
  <c r="D145" i="142"/>
  <c r="D155" i="142" s="1"/>
  <c r="D137" i="142" s="1"/>
  <c r="C145" i="142"/>
  <c r="C155" i="142" s="1"/>
  <c r="C137" i="142" s="1"/>
  <c r="B145" i="142"/>
  <c r="B155" i="142" s="1"/>
  <c r="B137" i="142" s="1"/>
  <c r="B138" i="142" s="1"/>
  <c r="E139" i="142"/>
  <c r="D139" i="142"/>
  <c r="C139" i="142"/>
  <c r="E121" i="142"/>
  <c r="D121" i="142"/>
  <c r="C121" i="142"/>
  <c r="B121" i="142"/>
  <c r="E116" i="142"/>
  <c r="E126" i="142" s="1"/>
  <c r="E108" i="142" s="1"/>
  <c r="D116" i="142"/>
  <c r="D126" i="142" s="1"/>
  <c r="D108" i="142" s="1"/>
  <c r="C116" i="142"/>
  <c r="C126" i="142" s="1"/>
  <c r="C108" i="142" s="1"/>
  <c r="B116" i="142"/>
  <c r="B126" i="142" s="1"/>
  <c r="B108" i="142" s="1"/>
  <c r="B109" i="142" s="1"/>
  <c r="E110" i="142"/>
  <c r="D110" i="142"/>
  <c r="C110" i="142"/>
  <c r="E81" i="142"/>
  <c r="E96" i="142" s="1"/>
  <c r="D81" i="142"/>
  <c r="D96" i="142" s="1"/>
  <c r="C81" i="142"/>
  <c r="C96" i="142" s="1"/>
  <c r="B81" i="142"/>
  <c r="B96" i="142" s="1"/>
  <c r="E69" i="142"/>
  <c r="D69" i="142"/>
  <c r="C69" i="142"/>
  <c r="D56" i="142"/>
  <c r="E56" i="142" s="1"/>
  <c r="E53" i="142"/>
  <c r="D53" i="142"/>
  <c r="C53" i="142"/>
  <c r="B53" i="142"/>
  <c r="E44" i="142"/>
  <c r="D44" i="142"/>
  <c r="C44" i="142"/>
  <c r="B44" i="142"/>
  <c r="E41" i="142"/>
  <c r="D41" i="142"/>
  <c r="C41" i="142"/>
  <c r="B41" i="142"/>
  <c r="E38" i="142"/>
  <c r="D38" i="142"/>
  <c r="C38" i="142"/>
  <c r="B38" i="142"/>
  <c r="E32" i="142"/>
  <c r="D32" i="142"/>
  <c r="C32" i="142"/>
  <c r="B59" i="142" l="1"/>
  <c r="C59" i="142"/>
  <c r="C30" i="142" s="1"/>
  <c r="C60" i="142" s="1"/>
  <c r="C287" i="142"/>
  <c r="E268" i="142"/>
  <c r="E266" i="142"/>
  <c r="C67" i="142"/>
  <c r="D109" i="142"/>
  <c r="D111" i="142"/>
  <c r="E140" i="142"/>
  <c r="E138" i="142"/>
  <c r="C190" i="142"/>
  <c r="C188" i="142"/>
  <c r="C191" i="142" s="1"/>
  <c r="D214" i="142"/>
  <c r="D216" i="142"/>
  <c r="E242" i="142"/>
  <c r="E240" i="142"/>
  <c r="B67" i="142"/>
  <c r="B68" i="142" s="1"/>
  <c r="D140" i="142"/>
  <c r="D138" i="142"/>
  <c r="C214" i="142"/>
  <c r="C217" i="142" s="1"/>
  <c r="C216" i="142"/>
  <c r="D67" i="142"/>
  <c r="D97" i="142" s="1"/>
  <c r="E111" i="142"/>
  <c r="E109" i="142"/>
  <c r="C165" i="142"/>
  <c r="C163" i="142"/>
  <c r="C166" i="142" s="1"/>
  <c r="D188" i="142"/>
  <c r="D190" i="142"/>
  <c r="E216" i="142"/>
  <c r="E214" i="142"/>
  <c r="E217" i="142" s="1"/>
  <c r="C268" i="142"/>
  <c r="C266" i="142"/>
  <c r="C269" i="142" s="1"/>
  <c r="B287" i="142"/>
  <c r="C111" i="142"/>
  <c r="C109" i="142"/>
  <c r="C112" i="142" s="1"/>
  <c r="E163" i="142"/>
  <c r="E165" i="142"/>
  <c r="D242" i="142"/>
  <c r="D240" i="142"/>
  <c r="E306" i="142"/>
  <c r="E59" i="142"/>
  <c r="E67" i="142"/>
  <c r="E97" i="142" s="1"/>
  <c r="C138" i="142"/>
  <c r="C141" i="142" s="1"/>
  <c r="C140" i="142"/>
  <c r="D165" i="142"/>
  <c r="D163" i="142"/>
  <c r="D166" i="142" s="1"/>
  <c r="E188" i="142"/>
  <c r="E191" i="142" s="1"/>
  <c r="E190" i="142"/>
  <c r="C240" i="142"/>
  <c r="C243" i="142" s="1"/>
  <c r="C242" i="142"/>
  <c r="D268" i="142"/>
  <c r="D266" i="142"/>
  <c r="D269" i="142" s="1"/>
  <c r="B30" i="142"/>
  <c r="B60" i="142" s="1"/>
  <c r="D59" i="142"/>
  <c r="D306" i="142"/>
  <c r="D191" i="142" l="1"/>
  <c r="B97" i="142"/>
  <c r="E166" i="142"/>
  <c r="D112" i="142"/>
  <c r="E141" i="142"/>
  <c r="D243" i="142"/>
  <c r="E287" i="142"/>
  <c r="E30" i="142"/>
  <c r="E112" i="142"/>
  <c r="C70" i="142"/>
  <c r="C68" i="142"/>
  <c r="C71" i="142" s="1"/>
  <c r="D217" i="142"/>
  <c r="C97" i="142"/>
  <c r="D30" i="142"/>
  <c r="D287" i="142"/>
  <c r="B31" i="142"/>
  <c r="B286" i="142"/>
  <c r="B319" i="142" s="1"/>
  <c r="E68" i="142"/>
  <c r="E70" i="142"/>
  <c r="D70" i="142"/>
  <c r="D68" i="142"/>
  <c r="D141" i="142"/>
  <c r="E243" i="142"/>
  <c r="E269" i="142"/>
  <c r="C33" i="142"/>
  <c r="C31" i="142"/>
  <c r="C286" i="142"/>
  <c r="C319" i="142" s="1"/>
  <c r="C34" i="142" l="1"/>
  <c r="E71" i="142"/>
  <c r="D71" i="142"/>
  <c r="D31" i="142"/>
  <c r="D34" i="142" s="1"/>
  <c r="D286" i="142"/>
  <c r="D319" i="142" s="1"/>
  <c r="D33" i="142"/>
  <c r="E286" i="142"/>
  <c r="E319" i="142" s="1"/>
  <c r="E33" i="142"/>
  <c r="E31" i="142"/>
  <c r="E60" i="142"/>
  <c r="D60" i="142"/>
  <c r="E34" i="142" l="1"/>
  <c r="E444" i="141"/>
  <c r="D444" i="141"/>
  <c r="C444" i="141"/>
  <c r="B444" i="141"/>
  <c r="E443" i="141"/>
  <c r="D443" i="141"/>
  <c r="C443" i="141"/>
  <c r="B443" i="141"/>
  <c r="E442" i="141"/>
  <c r="D442" i="141"/>
  <c r="C442" i="141"/>
  <c r="B442" i="141"/>
  <c r="E441" i="141"/>
  <c r="D441" i="141"/>
  <c r="C441" i="141"/>
  <c r="B441" i="141"/>
  <c r="E440" i="141"/>
  <c r="D440" i="141"/>
  <c r="B440" i="141"/>
  <c r="E439" i="141"/>
  <c r="D439" i="141"/>
  <c r="C439" i="141"/>
  <c r="B439" i="141"/>
  <c r="E438" i="141"/>
  <c r="D438" i="141"/>
  <c r="C438" i="141"/>
  <c r="B438" i="141"/>
  <c r="E437" i="141"/>
  <c r="D437" i="141"/>
  <c r="C437" i="141"/>
  <c r="B437" i="141"/>
  <c r="E436" i="141"/>
  <c r="D436" i="141"/>
  <c r="C436" i="141"/>
  <c r="C435" i="141" s="1"/>
  <c r="B436" i="141"/>
  <c r="B435" i="141" s="1"/>
  <c r="E435" i="141"/>
  <c r="D435" i="141"/>
  <c r="E434" i="141"/>
  <c r="D434" i="141"/>
  <c r="C434" i="141"/>
  <c r="B434" i="141"/>
  <c r="E433" i="141"/>
  <c r="D433" i="141"/>
  <c r="C433" i="141"/>
  <c r="B433" i="141"/>
  <c r="E431" i="141"/>
  <c r="D431" i="141"/>
  <c r="C431" i="141"/>
  <c r="B431" i="141"/>
  <c r="C430" i="141"/>
  <c r="C429" i="141" s="1"/>
  <c r="B430" i="141"/>
  <c r="B429" i="141" s="1"/>
  <c r="E428" i="141"/>
  <c r="D428" i="141"/>
  <c r="C428" i="141"/>
  <c r="B428" i="141"/>
  <c r="E427" i="141"/>
  <c r="E426" i="141" s="1"/>
  <c r="D427" i="141"/>
  <c r="D426" i="141" s="1"/>
  <c r="C427" i="141"/>
  <c r="C426" i="141" s="1"/>
  <c r="B427" i="141"/>
  <c r="B426" i="141"/>
  <c r="E425" i="141"/>
  <c r="D425" i="141"/>
  <c r="C425" i="141"/>
  <c r="B425" i="141"/>
  <c r="E424" i="141"/>
  <c r="E423" i="141" s="1"/>
  <c r="D424" i="141"/>
  <c r="D423" i="141" s="1"/>
  <c r="C424" i="141"/>
  <c r="C423" i="141" s="1"/>
  <c r="B424" i="141"/>
  <c r="B423" i="141" s="1"/>
  <c r="E422" i="141"/>
  <c r="D422" i="141"/>
  <c r="C422" i="141"/>
  <c r="B422" i="141"/>
  <c r="C421" i="141"/>
  <c r="B421" i="141"/>
  <c r="E419" i="141"/>
  <c r="D419" i="141"/>
  <c r="C419" i="141"/>
  <c r="B419" i="141"/>
  <c r="E418" i="141"/>
  <c r="D418" i="141"/>
  <c r="D417" i="141" s="1"/>
  <c r="C418" i="141"/>
  <c r="C417" i="141" s="1"/>
  <c r="B418" i="141"/>
  <c r="B417" i="141" s="1"/>
  <c r="E417" i="141"/>
  <c r="E416" i="141"/>
  <c r="D416" i="141"/>
  <c r="C416" i="141"/>
  <c r="B416" i="141"/>
  <c r="E415" i="141"/>
  <c r="D415" i="141"/>
  <c r="C415" i="141"/>
  <c r="C414" i="141" s="1"/>
  <c r="B415" i="141"/>
  <c r="B414" i="141" s="1"/>
  <c r="E414" i="141"/>
  <c r="D414" i="141"/>
  <c r="E405" i="141"/>
  <c r="D405" i="141"/>
  <c r="C405" i="141"/>
  <c r="B405" i="141"/>
  <c r="E400" i="141"/>
  <c r="E410" i="141" s="1"/>
  <c r="E392" i="141" s="1"/>
  <c r="D400" i="141"/>
  <c r="D410" i="141" s="1"/>
  <c r="D392" i="141" s="1"/>
  <c r="C400" i="141"/>
  <c r="C410" i="141" s="1"/>
  <c r="C392" i="141" s="1"/>
  <c r="C393" i="141" s="1"/>
  <c r="B400" i="141"/>
  <c r="B410" i="141" s="1"/>
  <c r="B392" i="141" s="1"/>
  <c r="B393" i="141" s="1"/>
  <c r="E394" i="141"/>
  <c r="D394" i="141"/>
  <c r="C394" i="141"/>
  <c r="E380" i="141"/>
  <c r="D380" i="141"/>
  <c r="C380" i="141"/>
  <c r="B380" i="141"/>
  <c r="E375" i="141"/>
  <c r="E385" i="141" s="1"/>
  <c r="E367" i="141" s="1"/>
  <c r="D375" i="141"/>
  <c r="D385" i="141" s="1"/>
  <c r="D367" i="141" s="1"/>
  <c r="C375" i="141"/>
  <c r="C385" i="141" s="1"/>
  <c r="C367" i="141" s="1"/>
  <c r="B375" i="141"/>
  <c r="B385" i="141" s="1"/>
  <c r="E369" i="141"/>
  <c r="D369" i="141"/>
  <c r="C369" i="141"/>
  <c r="B367" i="141"/>
  <c r="B368" i="141" s="1"/>
  <c r="E353" i="141"/>
  <c r="D353" i="141"/>
  <c r="C353" i="141"/>
  <c r="B353" i="141"/>
  <c r="E348" i="141"/>
  <c r="D348" i="141"/>
  <c r="D358" i="141" s="1"/>
  <c r="D340" i="141" s="1"/>
  <c r="C348" i="141"/>
  <c r="C358" i="141" s="1"/>
  <c r="B348" i="141"/>
  <c r="B358" i="141" s="1"/>
  <c r="B340" i="141" s="1"/>
  <c r="B341" i="141" s="1"/>
  <c r="E342" i="141"/>
  <c r="D342" i="141"/>
  <c r="C342" i="141"/>
  <c r="C340" i="141"/>
  <c r="C343" i="141" s="1"/>
  <c r="E328" i="141"/>
  <c r="D328" i="141"/>
  <c r="C328" i="141"/>
  <c r="B328" i="141"/>
  <c r="E323" i="141"/>
  <c r="E333" i="141" s="1"/>
  <c r="E315" i="141" s="1"/>
  <c r="D323" i="141"/>
  <c r="D333" i="141" s="1"/>
  <c r="D315" i="141" s="1"/>
  <c r="C323" i="141"/>
  <c r="C333" i="141" s="1"/>
  <c r="C315" i="141" s="1"/>
  <c r="B323" i="141"/>
  <c r="B333" i="141" s="1"/>
  <c r="E317" i="141"/>
  <c r="D317" i="141"/>
  <c r="C317" i="141"/>
  <c r="B315" i="141"/>
  <c r="B316" i="141" s="1"/>
  <c r="E303" i="141"/>
  <c r="D303" i="141"/>
  <c r="C303" i="141"/>
  <c r="B303" i="141"/>
  <c r="E298" i="141"/>
  <c r="E308" i="141" s="1"/>
  <c r="E290" i="141" s="1"/>
  <c r="E291" i="141" s="1"/>
  <c r="D298" i="141"/>
  <c r="D308" i="141" s="1"/>
  <c r="D290" i="141" s="1"/>
  <c r="C298" i="141"/>
  <c r="C308" i="141" s="1"/>
  <c r="C290" i="141" s="1"/>
  <c r="B298" i="141"/>
  <c r="B308" i="141" s="1"/>
  <c r="B290" i="141" s="1"/>
  <c r="B291" i="141" s="1"/>
  <c r="E292" i="141"/>
  <c r="D292" i="141"/>
  <c r="C292" i="141"/>
  <c r="E278" i="141"/>
  <c r="D278" i="141"/>
  <c r="C278" i="141"/>
  <c r="B278" i="141"/>
  <c r="E273" i="141"/>
  <c r="E283" i="141" s="1"/>
  <c r="E265" i="141" s="1"/>
  <c r="D273" i="141"/>
  <c r="D283" i="141" s="1"/>
  <c r="D265" i="141" s="1"/>
  <c r="C273" i="141"/>
  <c r="C283" i="141" s="1"/>
  <c r="C265" i="141" s="1"/>
  <c r="B273" i="141"/>
  <c r="B283" i="141" s="1"/>
  <c r="E267" i="141"/>
  <c r="D267" i="141"/>
  <c r="C267" i="141"/>
  <c r="B265" i="141"/>
  <c r="B266" i="141" s="1"/>
  <c r="E251" i="141"/>
  <c r="D251" i="141"/>
  <c r="C251" i="141"/>
  <c r="B251" i="141"/>
  <c r="E246" i="141"/>
  <c r="D246" i="141"/>
  <c r="D256" i="141" s="1"/>
  <c r="D238" i="141" s="1"/>
  <c r="C246" i="141"/>
  <c r="C256" i="141" s="1"/>
  <c r="C238" i="141" s="1"/>
  <c r="B246" i="141"/>
  <c r="B256" i="141" s="1"/>
  <c r="B238" i="141" s="1"/>
  <c r="B239" i="141" s="1"/>
  <c r="E240" i="141"/>
  <c r="D240" i="141"/>
  <c r="C240" i="141"/>
  <c r="E226" i="141"/>
  <c r="D226" i="141"/>
  <c r="C226" i="141"/>
  <c r="B226" i="141"/>
  <c r="E221" i="141"/>
  <c r="E231" i="141" s="1"/>
  <c r="E213" i="141" s="1"/>
  <c r="D221" i="141"/>
  <c r="D231" i="141" s="1"/>
  <c r="D213" i="141" s="1"/>
  <c r="C221" i="141"/>
  <c r="C231" i="141" s="1"/>
  <c r="C213" i="141" s="1"/>
  <c r="B221" i="141"/>
  <c r="B231" i="141" s="1"/>
  <c r="E215" i="141"/>
  <c r="D215" i="141"/>
  <c r="C215" i="141"/>
  <c r="B213" i="141"/>
  <c r="B214" i="141" s="1"/>
  <c r="E200" i="141"/>
  <c r="D200" i="141"/>
  <c r="C200" i="141"/>
  <c r="B200" i="141"/>
  <c r="E195" i="141"/>
  <c r="E205" i="141" s="1"/>
  <c r="D195" i="141"/>
  <c r="D205" i="141" s="1"/>
  <c r="D187" i="141" s="1"/>
  <c r="C195" i="141"/>
  <c r="C205" i="141" s="1"/>
  <c r="C187" i="141" s="1"/>
  <c r="B195" i="141"/>
  <c r="B205" i="141" s="1"/>
  <c r="B187" i="141" s="1"/>
  <c r="B188" i="141" s="1"/>
  <c r="E189" i="141"/>
  <c r="D189" i="141"/>
  <c r="C189" i="141"/>
  <c r="E187" i="141"/>
  <c r="E188" i="141" s="1"/>
  <c r="E175" i="141"/>
  <c r="D175" i="141"/>
  <c r="C175" i="141"/>
  <c r="B175" i="141"/>
  <c r="E170" i="141"/>
  <c r="E180" i="141" s="1"/>
  <c r="E162" i="141" s="1"/>
  <c r="D170" i="141"/>
  <c r="D180" i="141" s="1"/>
  <c r="D162" i="141" s="1"/>
  <c r="C170" i="141"/>
  <c r="B170" i="141"/>
  <c r="B180" i="141" s="1"/>
  <c r="E164" i="141"/>
  <c r="D164" i="141"/>
  <c r="C164" i="141"/>
  <c r="B162" i="141"/>
  <c r="B163" i="141" s="1"/>
  <c r="E150" i="141"/>
  <c r="D150" i="141"/>
  <c r="C150" i="141"/>
  <c r="B150" i="141"/>
  <c r="E145" i="141"/>
  <c r="E155" i="141" s="1"/>
  <c r="E137" i="141" s="1"/>
  <c r="E138" i="141" s="1"/>
  <c r="D145" i="141"/>
  <c r="D155" i="141" s="1"/>
  <c r="D137" i="141" s="1"/>
  <c r="C145" i="141"/>
  <c r="C155" i="141" s="1"/>
  <c r="C137" i="141" s="1"/>
  <c r="C140" i="141" s="1"/>
  <c r="B145" i="141"/>
  <c r="B155" i="141" s="1"/>
  <c r="B137" i="141" s="1"/>
  <c r="B138" i="141" s="1"/>
  <c r="E139" i="141"/>
  <c r="D139" i="141"/>
  <c r="C139" i="141"/>
  <c r="E121" i="141"/>
  <c r="D121" i="141"/>
  <c r="C121" i="141"/>
  <c r="B121" i="141"/>
  <c r="E116" i="141"/>
  <c r="E126" i="141" s="1"/>
  <c r="E108" i="141" s="1"/>
  <c r="D116" i="141"/>
  <c r="D126" i="141" s="1"/>
  <c r="D108" i="141" s="1"/>
  <c r="C116" i="141"/>
  <c r="C126" i="141" s="1"/>
  <c r="C108" i="141" s="1"/>
  <c r="B116" i="141"/>
  <c r="B126" i="141" s="1"/>
  <c r="B108" i="141" s="1"/>
  <c r="B109" i="141" s="1"/>
  <c r="E110" i="141"/>
  <c r="D110" i="141"/>
  <c r="C110" i="141"/>
  <c r="E82" i="141"/>
  <c r="E81" i="141" s="1"/>
  <c r="E96" i="141" s="1"/>
  <c r="D81" i="141"/>
  <c r="D96" i="141" s="1"/>
  <c r="C81" i="141"/>
  <c r="C96" i="141" s="1"/>
  <c r="B81" i="141"/>
  <c r="B96" i="141" s="1"/>
  <c r="E69" i="141"/>
  <c r="D69" i="141"/>
  <c r="C69" i="141"/>
  <c r="E56" i="141"/>
  <c r="E432" i="141" s="1"/>
  <c r="D56" i="141"/>
  <c r="D432" i="141" s="1"/>
  <c r="C56" i="141"/>
  <c r="B56" i="141"/>
  <c r="B432" i="141" s="1"/>
  <c r="E54" i="141"/>
  <c r="E430" i="141" s="1"/>
  <c r="D54" i="141"/>
  <c r="D430" i="141" s="1"/>
  <c r="C53" i="141"/>
  <c r="B53" i="141"/>
  <c r="E50" i="141"/>
  <c r="D50" i="141"/>
  <c r="C50" i="141"/>
  <c r="B50" i="141"/>
  <c r="E47" i="141"/>
  <c r="D47" i="141"/>
  <c r="C47" i="141"/>
  <c r="B47" i="141"/>
  <c r="E45" i="141"/>
  <c r="E44" i="141" s="1"/>
  <c r="D45" i="141"/>
  <c r="D421" i="141" s="1"/>
  <c r="D420" i="141" s="1"/>
  <c r="C44" i="141"/>
  <c r="B44" i="141"/>
  <c r="E41" i="141"/>
  <c r="D41" i="141"/>
  <c r="C41" i="141"/>
  <c r="B41" i="141"/>
  <c r="E38" i="141"/>
  <c r="D38" i="141"/>
  <c r="C38" i="141"/>
  <c r="B38" i="141"/>
  <c r="E32" i="141"/>
  <c r="D32" i="141"/>
  <c r="C32" i="141"/>
  <c r="B420" i="141" l="1"/>
  <c r="D429" i="141"/>
  <c r="D44" i="141"/>
  <c r="C241" i="141"/>
  <c r="C180" i="141"/>
  <c r="C162" i="141" s="1"/>
  <c r="D165" i="141" s="1"/>
  <c r="C440" i="141"/>
  <c r="D53" i="141"/>
  <c r="D59" i="141" s="1"/>
  <c r="E395" i="141"/>
  <c r="C420" i="141"/>
  <c r="E429" i="141"/>
  <c r="E358" i="141"/>
  <c r="E340" i="141" s="1"/>
  <c r="E341" i="141" s="1"/>
  <c r="E344" i="141" s="1"/>
  <c r="C59" i="141"/>
  <c r="C30" i="141" s="1"/>
  <c r="C31" i="141" s="1"/>
  <c r="E256" i="141"/>
  <c r="E238" i="141" s="1"/>
  <c r="E239" i="141" s="1"/>
  <c r="E421" i="141"/>
  <c r="E420" i="141" s="1"/>
  <c r="D138" i="141"/>
  <c r="D140" i="141"/>
  <c r="E140" i="141"/>
  <c r="D163" i="141"/>
  <c r="D239" i="141"/>
  <c r="D241" i="141"/>
  <c r="D268" i="141"/>
  <c r="D266" i="141"/>
  <c r="D370" i="141"/>
  <c r="D368" i="141"/>
  <c r="E165" i="141"/>
  <c r="E163" i="141"/>
  <c r="E268" i="141"/>
  <c r="E266" i="141"/>
  <c r="E370" i="141"/>
  <c r="E368" i="141"/>
  <c r="E371" i="141" s="1"/>
  <c r="D111" i="141"/>
  <c r="D109" i="141"/>
  <c r="D190" i="141"/>
  <c r="D188" i="141"/>
  <c r="E190" i="141"/>
  <c r="D293" i="141"/>
  <c r="D291" i="141"/>
  <c r="E293" i="141"/>
  <c r="D318" i="141"/>
  <c r="D316" i="141"/>
  <c r="D341" i="141"/>
  <c r="D343" i="141"/>
  <c r="E141" i="141"/>
  <c r="D216" i="141"/>
  <c r="D214" i="141"/>
  <c r="E109" i="141"/>
  <c r="E112" i="141" s="1"/>
  <c r="E111" i="141"/>
  <c r="C190" i="141"/>
  <c r="E214" i="141"/>
  <c r="E216" i="141"/>
  <c r="C293" i="141"/>
  <c r="E316" i="141"/>
  <c r="E318" i="141"/>
  <c r="C396" i="141"/>
  <c r="C67" i="141"/>
  <c r="C97" i="141" s="1"/>
  <c r="B67" i="141"/>
  <c r="B68" i="141" s="1"/>
  <c r="D67" i="141"/>
  <c r="D97" i="141" s="1"/>
  <c r="E67" i="141"/>
  <c r="C111" i="141"/>
  <c r="C109" i="141"/>
  <c r="C112" i="141" s="1"/>
  <c r="C138" i="141"/>
  <c r="C141" i="141" s="1"/>
  <c r="C163" i="141"/>
  <c r="C166" i="141" s="1"/>
  <c r="C165" i="141"/>
  <c r="C188" i="141"/>
  <c r="C191" i="141" s="1"/>
  <c r="C216" i="141"/>
  <c r="C214" i="141"/>
  <c r="C217" i="141" s="1"/>
  <c r="C239" i="141"/>
  <c r="C242" i="141" s="1"/>
  <c r="C266" i="141"/>
  <c r="C269" i="141" s="1"/>
  <c r="C268" i="141"/>
  <c r="C291" i="141"/>
  <c r="C294" i="141" s="1"/>
  <c r="C318" i="141"/>
  <c r="C316" i="141"/>
  <c r="C319" i="141" s="1"/>
  <c r="C341" i="141"/>
  <c r="C344" i="141" s="1"/>
  <c r="C368" i="141"/>
  <c r="C371" i="141" s="1"/>
  <c r="C370" i="141"/>
  <c r="D395" i="141"/>
  <c r="D393" i="141"/>
  <c r="D396" i="141" s="1"/>
  <c r="C395" i="141"/>
  <c r="B59" i="141"/>
  <c r="E393" i="141"/>
  <c r="C432" i="141"/>
  <c r="E53" i="141"/>
  <c r="E59" i="141" s="1"/>
  <c r="C413" i="141" l="1"/>
  <c r="D30" i="141"/>
  <c r="D60" i="141" s="1"/>
  <c r="D413" i="141"/>
  <c r="E217" i="141"/>
  <c r="E343" i="141"/>
  <c r="E241" i="141"/>
  <c r="D191" i="141"/>
  <c r="E166" i="141"/>
  <c r="E242" i="141"/>
  <c r="C412" i="141"/>
  <c r="C445" i="141"/>
  <c r="C60" i="141"/>
  <c r="D319" i="141"/>
  <c r="E269" i="141"/>
  <c r="E396" i="141"/>
  <c r="E413" i="141"/>
  <c r="E30" i="141"/>
  <c r="D294" i="141"/>
  <c r="D217" i="141"/>
  <c r="E294" i="141"/>
  <c r="D70" i="141"/>
  <c r="D68" i="141"/>
  <c r="C68" i="141"/>
  <c r="C71" i="141" s="1"/>
  <c r="C70" i="141"/>
  <c r="E319" i="141"/>
  <c r="D344" i="141"/>
  <c r="D112" i="141"/>
  <c r="D269" i="141"/>
  <c r="D242" i="141"/>
  <c r="E70" i="141"/>
  <c r="E68" i="141"/>
  <c r="D31" i="141"/>
  <c r="D34" i="141" s="1"/>
  <c r="D412" i="141"/>
  <c r="D445" i="141" s="1"/>
  <c r="D33" i="141"/>
  <c r="B97" i="141"/>
  <c r="E97" i="141"/>
  <c r="B30" i="141"/>
  <c r="B60" i="141" s="1"/>
  <c r="B413" i="141"/>
  <c r="E191" i="141"/>
  <c r="D371" i="141"/>
  <c r="D166" i="141"/>
  <c r="D141" i="141"/>
  <c r="D71" i="141" l="1"/>
  <c r="E412" i="141"/>
  <c r="E31" i="141"/>
  <c r="E34" i="141" s="1"/>
  <c r="E33" i="141"/>
  <c r="E60" i="141"/>
  <c r="B31" i="141"/>
  <c r="C34" i="141" s="1"/>
  <c r="B412" i="141"/>
  <c r="B445" i="141" s="1"/>
  <c r="C33" i="141"/>
  <c r="E71" i="141"/>
  <c r="E445" i="141"/>
  <c r="E406" i="140" l="1"/>
  <c r="D406" i="140"/>
  <c r="C406" i="140"/>
  <c r="B406" i="140"/>
  <c r="E405" i="140"/>
  <c r="D405" i="140"/>
  <c r="C405" i="140"/>
  <c r="B405" i="140"/>
  <c r="E404" i="140"/>
  <c r="D404" i="140"/>
  <c r="C404" i="140"/>
  <c r="B404" i="140"/>
  <c r="E403" i="140"/>
  <c r="D403" i="140"/>
  <c r="C403" i="140"/>
  <c r="C402" i="140" s="1"/>
  <c r="B403" i="140"/>
  <c r="B402" i="140" s="1"/>
  <c r="E402" i="140"/>
  <c r="D402" i="140"/>
  <c r="E401" i="140"/>
  <c r="D401" i="140"/>
  <c r="C401" i="140"/>
  <c r="B401" i="140"/>
  <c r="E400" i="140"/>
  <c r="D400" i="140"/>
  <c r="C400" i="140"/>
  <c r="B400" i="140"/>
  <c r="E399" i="140"/>
  <c r="D399" i="140"/>
  <c r="C399" i="140"/>
  <c r="B399" i="140"/>
  <c r="E398" i="140"/>
  <c r="D398" i="140"/>
  <c r="D397" i="140" s="1"/>
  <c r="C398" i="140"/>
  <c r="B398" i="140"/>
  <c r="E397" i="140"/>
  <c r="C397" i="140"/>
  <c r="E396" i="140"/>
  <c r="D396" i="140"/>
  <c r="C396" i="140"/>
  <c r="B396" i="140"/>
  <c r="E395" i="140"/>
  <c r="D395" i="140"/>
  <c r="C395" i="140"/>
  <c r="B395" i="140"/>
  <c r="C394" i="140"/>
  <c r="B394" i="140"/>
  <c r="E393" i="140"/>
  <c r="D393" i="140"/>
  <c r="C393" i="140"/>
  <c r="B393" i="140"/>
  <c r="E392" i="140"/>
  <c r="D392" i="140"/>
  <c r="C392" i="140"/>
  <c r="C391" i="140" s="1"/>
  <c r="B392" i="140"/>
  <c r="E391" i="140"/>
  <c r="D391" i="140"/>
  <c r="B391" i="140"/>
  <c r="E390" i="140"/>
  <c r="D390" i="140"/>
  <c r="C390" i="140"/>
  <c r="B390" i="140"/>
  <c r="E389" i="140"/>
  <c r="D389" i="140"/>
  <c r="C389" i="140"/>
  <c r="B389" i="140"/>
  <c r="B388" i="140" s="1"/>
  <c r="E388" i="140"/>
  <c r="D388" i="140"/>
  <c r="E387" i="140"/>
  <c r="D387" i="140"/>
  <c r="C387" i="140"/>
  <c r="B387" i="140"/>
  <c r="E386" i="140"/>
  <c r="D386" i="140"/>
  <c r="C386" i="140"/>
  <c r="B386" i="140"/>
  <c r="B385" i="140" s="1"/>
  <c r="E385" i="140"/>
  <c r="D385" i="140"/>
  <c r="C385" i="140"/>
  <c r="E384" i="140"/>
  <c r="D384" i="140"/>
  <c r="C384" i="140"/>
  <c r="B384" i="140"/>
  <c r="C383" i="140"/>
  <c r="B383" i="140"/>
  <c r="E381" i="140"/>
  <c r="D381" i="140"/>
  <c r="C381" i="140"/>
  <c r="B381" i="140"/>
  <c r="E380" i="140"/>
  <c r="D380" i="140"/>
  <c r="D379" i="140" s="1"/>
  <c r="C380" i="140"/>
  <c r="C379" i="140" s="1"/>
  <c r="B380" i="140"/>
  <c r="B379" i="140" s="1"/>
  <c r="E379" i="140"/>
  <c r="E378" i="140"/>
  <c r="D378" i="140"/>
  <c r="C378" i="140"/>
  <c r="B378" i="140"/>
  <c r="E377" i="140"/>
  <c r="E376" i="140" s="1"/>
  <c r="D377" i="140"/>
  <c r="D376" i="140" s="1"/>
  <c r="C377" i="140"/>
  <c r="B377" i="140"/>
  <c r="B376" i="140" s="1"/>
  <c r="C376" i="140"/>
  <c r="E366" i="140"/>
  <c r="D366" i="140"/>
  <c r="C366" i="140"/>
  <c r="B366" i="140"/>
  <c r="E361" i="140"/>
  <c r="E371" i="140" s="1"/>
  <c r="D361" i="140"/>
  <c r="D371" i="140" s="1"/>
  <c r="C361" i="140"/>
  <c r="C371" i="140" s="1"/>
  <c r="B361" i="140"/>
  <c r="B371" i="140" s="1"/>
  <c r="E356" i="140"/>
  <c r="D356" i="140"/>
  <c r="C356" i="140"/>
  <c r="E355" i="140"/>
  <c r="D355" i="140"/>
  <c r="C355" i="140"/>
  <c r="E354" i="140"/>
  <c r="E357" i="140" s="1"/>
  <c r="D354" i="140"/>
  <c r="C354" i="140"/>
  <c r="B354" i="140"/>
  <c r="E340" i="140"/>
  <c r="D340" i="140"/>
  <c r="C340" i="140"/>
  <c r="B340" i="140"/>
  <c r="E335" i="140"/>
  <c r="E345" i="140" s="1"/>
  <c r="D335" i="140"/>
  <c r="D345" i="140" s="1"/>
  <c r="C335" i="140"/>
  <c r="C345" i="140" s="1"/>
  <c r="B335" i="140"/>
  <c r="B345" i="140" s="1"/>
  <c r="E330" i="140"/>
  <c r="D330" i="140"/>
  <c r="C330" i="140"/>
  <c r="E329" i="140"/>
  <c r="D329" i="140"/>
  <c r="C329" i="140"/>
  <c r="E328" i="140"/>
  <c r="D328" i="140"/>
  <c r="C328" i="140"/>
  <c r="B328" i="140"/>
  <c r="E314" i="140"/>
  <c r="D314" i="140"/>
  <c r="C314" i="140"/>
  <c r="B314" i="140"/>
  <c r="E309" i="140"/>
  <c r="E319" i="140" s="1"/>
  <c r="E301" i="140" s="1"/>
  <c r="D309" i="140"/>
  <c r="D319" i="140" s="1"/>
  <c r="C309" i="140"/>
  <c r="C319" i="140" s="1"/>
  <c r="B309" i="140"/>
  <c r="B319" i="140" s="1"/>
  <c r="D304" i="140"/>
  <c r="C304" i="140"/>
  <c r="E303" i="140"/>
  <c r="D303" i="140"/>
  <c r="C303" i="140"/>
  <c r="D302" i="140"/>
  <c r="C302" i="140"/>
  <c r="C305" i="140" s="1"/>
  <c r="B302" i="140"/>
  <c r="E288" i="140"/>
  <c r="D288" i="140"/>
  <c r="B288" i="140"/>
  <c r="E283" i="140"/>
  <c r="D283" i="140"/>
  <c r="C283" i="140"/>
  <c r="C293" i="140" s="1"/>
  <c r="B283" i="140"/>
  <c r="B293" i="140" s="1"/>
  <c r="E278" i="140"/>
  <c r="D278" i="140"/>
  <c r="C278" i="140"/>
  <c r="E277" i="140"/>
  <c r="D277" i="140"/>
  <c r="C277" i="140"/>
  <c r="E276" i="140"/>
  <c r="D276" i="140"/>
  <c r="C276" i="140"/>
  <c r="B276" i="140"/>
  <c r="E263" i="140"/>
  <c r="D263" i="140"/>
  <c r="C263" i="140"/>
  <c r="B263" i="140"/>
  <c r="E258" i="140"/>
  <c r="E268" i="140" s="1"/>
  <c r="D258" i="140"/>
  <c r="D268" i="140" s="1"/>
  <c r="C258" i="140"/>
  <c r="C268" i="140" s="1"/>
  <c r="B258" i="140"/>
  <c r="B268" i="140" s="1"/>
  <c r="E253" i="140"/>
  <c r="D253" i="140"/>
  <c r="C253" i="140"/>
  <c r="E252" i="140"/>
  <c r="D252" i="140"/>
  <c r="C252" i="140"/>
  <c r="E251" i="140"/>
  <c r="D251" i="140"/>
  <c r="C251" i="140"/>
  <c r="B251" i="140"/>
  <c r="E234" i="140"/>
  <c r="D234" i="140"/>
  <c r="C234" i="140"/>
  <c r="B234" i="140"/>
  <c r="E229" i="140"/>
  <c r="E239" i="140" s="1"/>
  <c r="D229" i="140"/>
  <c r="D239" i="140" s="1"/>
  <c r="C229" i="140"/>
  <c r="C239" i="140" s="1"/>
  <c r="B229" i="140"/>
  <c r="B239" i="140" s="1"/>
  <c r="E224" i="140"/>
  <c r="D224" i="140"/>
  <c r="C224" i="140"/>
  <c r="E223" i="140"/>
  <c r="D223" i="140"/>
  <c r="C223" i="140"/>
  <c r="E222" i="140"/>
  <c r="D222" i="140"/>
  <c r="C222" i="140"/>
  <c r="B222" i="140"/>
  <c r="E208" i="140"/>
  <c r="D208" i="140"/>
  <c r="C208" i="140"/>
  <c r="B208" i="140"/>
  <c r="E203" i="140"/>
  <c r="E213" i="140" s="1"/>
  <c r="E195" i="140" s="1"/>
  <c r="D203" i="140"/>
  <c r="D213" i="140" s="1"/>
  <c r="D195" i="140" s="1"/>
  <c r="C203" i="140"/>
  <c r="C213" i="140" s="1"/>
  <c r="C195" i="140" s="1"/>
  <c r="B203" i="140"/>
  <c r="B213" i="140" s="1"/>
  <c r="B195" i="140" s="1"/>
  <c r="B196" i="140" s="1"/>
  <c r="E197" i="140"/>
  <c r="D197" i="140"/>
  <c r="C197" i="140"/>
  <c r="E183" i="140"/>
  <c r="D183" i="140"/>
  <c r="C183" i="140"/>
  <c r="B183" i="140"/>
  <c r="E178" i="140"/>
  <c r="E188" i="140" s="1"/>
  <c r="D178" i="140"/>
  <c r="D188" i="140" s="1"/>
  <c r="C178" i="140"/>
  <c r="B178" i="140"/>
  <c r="B188" i="140" s="1"/>
  <c r="E173" i="140"/>
  <c r="D173" i="140"/>
  <c r="C173" i="140"/>
  <c r="E172" i="140"/>
  <c r="D172" i="140"/>
  <c r="C172" i="140"/>
  <c r="E171" i="140"/>
  <c r="D171" i="140"/>
  <c r="C171" i="140"/>
  <c r="B171" i="140"/>
  <c r="B158" i="140"/>
  <c r="E153" i="140"/>
  <c r="E163" i="140" s="1"/>
  <c r="D153" i="140"/>
  <c r="D163" i="140" s="1"/>
  <c r="C153" i="140"/>
  <c r="C163" i="140" s="1"/>
  <c r="B153" i="140"/>
  <c r="B163" i="140" s="1"/>
  <c r="E148" i="140"/>
  <c r="D148" i="140"/>
  <c r="C148" i="140"/>
  <c r="E147" i="140"/>
  <c r="D147" i="140"/>
  <c r="C147" i="140"/>
  <c r="E146" i="140"/>
  <c r="D146" i="140"/>
  <c r="D149" i="140" s="1"/>
  <c r="C146" i="140"/>
  <c r="B146" i="140"/>
  <c r="E133" i="140"/>
  <c r="E104" i="140" s="1"/>
  <c r="E105" i="140" s="1"/>
  <c r="D133" i="140"/>
  <c r="D104" i="140" s="1"/>
  <c r="C133" i="140"/>
  <c r="B133" i="140"/>
  <c r="B104" i="140" s="1"/>
  <c r="B105" i="140" s="1"/>
  <c r="E106" i="140"/>
  <c r="D106" i="140"/>
  <c r="C106" i="140"/>
  <c r="C104" i="140"/>
  <c r="C105" i="140" s="1"/>
  <c r="E96" i="140"/>
  <c r="E67" i="140" s="1"/>
  <c r="D96" i="140"/>
  <c r="C96" i="140"/>
  <c r="C67" i="140" s="1"/>
  <c r="B96" i="140"/>
  <c r="B67" i="140" s="1"/>
  <c r="E69" i="140"/>
  <c r="D69" i="140"/>
  <c r="C69" i="140"/>
  <c r="D67" i="140"/>
  <c r="C59" i="140"/>
  <c r="B59" i="140"/>
  <c r="B60" i="140" s="1"/>
  <c r="D56" i="140"/>
  <c r="E56" i="140" s="1"/>
  <c r="E45" i="140"/>
  <c r="E383" i="140" s="1"/>
  <c r="D45" i="140"/>
  <c r="D383" i="140" s="1"/>
  <c r="E32" i="140"/>
  <c r="D32" i="140"/>
  <c r="C32" i="140"/>
  <c r="B31" i="140"/>
  <c r="C30" i="140"/>
  <c r="C33" i="140" s="1"/>
  <c r="E174" i="140" l="1"/>
  <c r="C188" i="140"/>
  <c r="C254" i="140"/>
  <c r="E279" i="140"/>
  <c r="D331" i="140"/>
  <c r="D254" i="140"/>
  <c r="D293" i="140"/>
  <c r="B374" i="140"/>
  <c r="C174" i="140"/>
  <c r="C225" i="140"/>
  <c r="E254" i="140"/>
  <c r="C279" i="140"/>
  <c r="D70" i="140"/>
  <c r="C70" i="140"/>
  <c r="C149" i="140"/>
  <c r="D174" i="140"/>
  <c r="C331" i="140"/>
  <c r="B134" i="140"/>
  <c r="D305" i="140"/>
  <c r="E331" i="140"/>
  <c r="C60" i="140"/>
  <c r="B97" i="140"/>
  <c r="C134" i="140"/>
  <c r="D225" i="140"/>
  <c r="C357" i="140"/>
  <c r="B382" i="140"/>
  <c r="C97" i="140"/>
  <c r="E225" i="140"/>
  <c r="D279" i="140"/>
  <c r="E293" i="140"/>
  <c r="D357" i="140"/>
  <c r="C382" i="140"/>
  <c r="B397" i="140"/>
  <c r="D97" i="140"/>
  <c r="C107" i="140"/>
  <c r="E134" i="140"/>
  <c r="E149" i="140"/>
  <c r="C388" i="140"/>
  <c r="E68" i="140"/>
  <c r="E70" i="140"/>
  <c r="E304" i="140"/>
  <c r="E302" i="140"/>
  <c r="E305" i="140" s="1"/>
  <c r="D382" i="140"/>
  <c r="D196" i="140"/>
  <c r="D198" i="140"/>
  <c r="E382" i="140"/>
  <c r="C108" i="140"/>
  <c r="D105" i="140"/>
  <c r="D108" i="140" s="1"/>
  <c r="D107" i="140"/>
  <c r="E196" i="140"/>
  <c r="E198" i="140"/>
  <c r="B375" i="140"/>
  <c r="B407" i="140" s="1"/>
  <c r="C196" i="140"/>
  <c r="C199" i="140" s="1"/>
  <c r="C198" i="140"/>
  <c r="E394" i="140"/>
  <c r="E59" i="140"/>
  <c r="E375" i="140" s="1"/>
  <c r="C375" i="140"/>
  <c r="C31" i="140"/>
  <c r="C34" i="140" s="1"/>
  <c r="B68" i="140"/>
  <c r="E97" i="140"/>
  <c r="C374" i="140"/>
  <c r="D59" i="140"/>
  <c r="D375" i="140" s="1"/>
  <c r="D68" i="140"/>
  <c r="E107" i="140"/>
  <c r="D394" i="140"/>
  <c r="D134" i="140"/>
  <c r="C68" i="140"/>
  <c r="C71" i="140" s="1"/>
  <c r="E199" i="140" l="1"/>
  <c r="E108" i="140"/>
  <c r="E71" i="140"/>
  <c r="C407" i="140"/>
  <c r="D71" i="140"/>
  <c r="D30" i="140"/>
  <c r="D60" i="140" s="1"/>
  <c r="E30" i="140"/>
  <c r="E60" i="140" s="1"/>
  <c r="D199" i="140"/>
  <c r="D33" i="140" l="1"/>
  <c r="D31" i="140"/>
  <c r="D34" i="140" s="1"/>
  <c r="D374" i="140"/>
  <c r="D407" i="140" s="1"/>
  <c r="E31" i="140"/>
  <c r="E34" i="140" s="1"/>
  <c r="E33" i="140"/>
  <c r="E374" i="140"/>
  <c r="E407" i="140" s="1"/>
  <c r="E121" i="139" l="1"/>
  <c r="D121" i="139"/>
  <c r="C121" i="139"/>
  <c r="B121" i="139"/>
  <c r="E120" i="139"/>
  <c r="D120" i="139"/>
  <c r="C120" i="139"/>
  <c r="B120" i="139"/>
  <c r="E119" i="139"/>
  <c r="D119" i="139"/>
  <c r="C119" i="139"/>
  <c r="B119" i="139"/>
  <c r="E118" i="139"/>
  <c r="D118" i="139"/>
  <c r="C118" i="139"/>
  <c r="B118" i="139"/>
  <c r="E116" i="139"/>
  <c r="D116" i="139"/>
  <c r="C116" i="139"/>
  <c r="B116" i="139"/>
  <c r="E115" i="139"/>
  <c r="D115" i="139"/>
  <c r="C115" i="139"/>
  <c r="B115" i="139"/>
  <c r="E114" i="139"/>
  <c r="D114" i="139"/>
  <c r="C114" i="139"/>
  <c r="B114" i="139"/>
  <c r="E113" i="139"/>
  <c r="D113" i="139"/>
  <c r="C113" i="139"/>
  <c r="B113" i="139"/>
  <c r="E109" i="139"/>
  <c r="D109" i="139"/>
  <c r="C109" i="139"/>
  <c r="B109" i="139"/>
  <c r="E106" i="139"/>
  <c r="D106" i="139"/>
  <c r="C106" i="139"/>
  <c r="B106" i="139"/>
  <c r="E103" i="139"/>
  <c r="D103" i="139"/>
  <c r="C103" i="139"/>
  <c r="B103" i="139"/>
  <c r="E100" i="139"/>
  <c r="D100" i="139"/>
  <c r="C100" i="139"/>
  <c r="B100" i="139"/>
  <c r="E98" i="139"/>
  <c r="D98" i="139"/>
  <c r="C98" i="139"/>
  <c r="B98" i="139"/>
  <c r="B97" i="139" s="1"/>
  <c r="E97" i="139"/>
  <c r="D97" i="139"/>
  <c r="C97" i="139"/>
  <c r="E95" i="139"/>
  <c r="D95" i="139"/>
  <c r="C95" i="139"/>
  <c r="B95" i="139"/>
  <c r="E94" i="139"/>
  <c r="D94" i="139"/>
  <c r="C94" i="139"/>
  <c r="B94" i="139"/>
  <c r="E92" i="139"/>
  <c r="E91" i="139" s="1"/>
  <c r="D92" i="139"/>
  <c r="C92" i="139"/>
  <c r="B92" i="139"/>
  <c r="B91" i="139" s="1"/>
  <c r="D91" i="139"/>
  <c r="C91" i="139"/>
  <c r="E80" i="139"/>
  <c r="E117" i="139" s="1"/>
  <c r="D80" i="139"/>
  <c r="D117" i="139" s="1"/>
  <c r="C80" i="139"/>
  <c r="C117" i="139" s="1"/>
  <c r="B80" i="139"/>
  <c r="B85" i="139" s="1"/>
  <c r="E69" i="139"/>
  <c r="D69" i="139"/>
  <c r="C69" i="139"/>
  <c r="D53" i="139"/>
  <c r="E53" i="139" s="1"/>
  <c r="E41" i="139"/>
  <c r="D41" i="139"/>
  <c r="C41" i="139"/>
  <c r="B41" i="139"/>
  <c r="E38" i="139"/>
  <c r="D38" i="139"/>
  <c r="C38" i="139"/>
  <c r="B38" i="139"/>
  <c r="E35" i="139"/>
  <c r="D35" i="139"/>
  <c r="C35" i="139"/>
  <c r="B35" i="139"/>
  <c r="C26" i="139"/>
  <c r="D26" i="139" s="1"/>
  <c r="B14" i="139"/>
  <c r="E56" i="139" l="1"/>
  <c r="C56" i="139"/>
  <c r="C27" i="139" s="1"/>
  <c r="C28" i="139" s="1"/>
  <c r="C29" i="139"/>
  <c r="B56" i="139"/>
  <c r="B27" i="139" s="1"/>
  <c r="C30" i="139" s="1"/>
  <c r="B67" i="139"/>
  <c r="B68" i="139" s="1"/>
  <c r="E26" i="139"/>
  <c r="E29" i="139" s="1"/>
  <c r="D29" i="139"/>
  <c r="E27" i="139"/>
  <c r="E57" i="139" s="1"/>
  <c r="C57" i="139"/>
  <c r="B117" i="139"/>
  <c r="D56" i="139"/>
  <c r="C85" i="139"/>
  <c r="D85" i="139"/>
  <c r="E85" i="139"/>
  <c r="B90" i="139" l="1"/>
  <c r="D90" i="139"/>
  <c r="D67" i="139"/>
  <c r="D27" i="139"/>
  <c r="E30" i="139" s="1"/>
  <c r="E28" i="139"/>
  <c r="B28" i="139"/>
  <c r="C31" i="139" s="1"/>
  <c r="B89" i="139"/>
  <c r="B122" i="139" s="1"/>
  <c r="C67" i="139"/>
  <c r="C90" i="139"/>
  <c r="E90" i="139"/>
  <c r="E67" i="139"/>
  <c r="B57" i="139"/>
  <c r="D57" i="139" l="1"/>
  <c r="E70" i="139"/>
  <c r="E68" i="139"/>
  <c r="D70" i="139"/>
  <c r="D68" i="139"/>
  <c r="D30" i="139"/>
  <c r="D89" i="139"/>
  <c r="D122" i="139" s="1"/>
  <c r="D28" i="139"/>
  <c r="D31" i="139" s="1"/>
  <c r="C68" i="139"/>
  <c r="C71" i="139" s="1"/>
  <c r="C70" i="139"/>
  <c r="C89" i="139"/>
  <c r="C122" i="139" s="1"/>
  <c r="E89" i="139"/>
  <c r="E122" i="139" s="1"/>
  <c r="D71" i="139" l="1"/>
  <c r="E31" i="139"/>
  <c r="E71" i="139"/>
  <c r="E224" i="138" l="1"/>
  <c r="D224" i="138"/>
  <c r="C224" i="138"/>
  <c r="B224" i="138"/>
  <c r="E223" i="138"/>
  <c r="D223" i="138"/>
  <c r="C223" i="138"/>
  <c r="B223" i="138"/>
  <c r="E222" i="138"/>
  <c r="D222" i="138"/>
  <c r="C222" i="138"/>
  <c r="B222" i="138"/>
  <c r="E221" i="138"/>
  <c r="D221" i="138"/>
  <c r="C221" i="138"/>
  <c r="B221" i="138"/>
  <c r="E220" i="138"/>
  <c r="D220" i="138"/>
  <c r="C220" i="138"/>
  <c r="E219" i="138"/>
  <c r="D219" i="138"/>
  <c r="C219" i="138"/>
  <c r="B219" i="138"/>
  <c r="E218" i="138"/>
  <c r="D218" i="138"/>
  <c r="C218" i="138"/>
  <c r="B218" i="138"/>
  <c r="E217" i="138"/>
  <c r="D217" i="138"/>
  <c r="C217" i="138"/>
  <c r="B217" i="138"/>
  <c r="E216" i="138"/>
  <c r="D216" i="138"/>
  <c r="C216" i="138"/>
  <c r="B216" i="138"/>
  <c r="E215" i="138"/>
  <c r="D215" i="138"/>
  <c r="C215" i="138"/>
  <c r="B215" i="138"/>
  <c r="E214" i="138"/>
  <c r="D214" i="138"/>
  <c r="C214" i="138"/>
  <c r="B214" i="138"/>
  <c r="E213" i="138"/>
  <c r="D213" i="138"/>
  <c r="C213" i="138"/>
  <c r="B213" i="138"/>
  <c r="C212" i="138"/>
  <c r="B212" i="138"/>
  <c r="E211" i="138"/>
  <c r="D211" i="138"/>
  <c r="C211" i="138"/>
  <c r="B211" i="138"/>
  <c r="E210" i="138"/>
  <c r="D210" i="138"/>
  <c r="C210" i="138"/>
  <c r="B210" i="138"/>
  <c r="B209" i="138" s="1"/>
  <c r="E209" i="138"/>
  <c r="D209" i="138"/>
  <c r="C209" i="138"/>
  <c r="E208" i="138"/>
  <c r="D208" i="138"/>
  <c r="C208" i="138"/>
  <c r="B208" i="138"/>
  <c r="E207" i="138"/>
  <c r="D207" i="138"/>
  <c r="C207" i="138"/>
  <c r="B207" i="138"/>
  <c r="B206" i="138" s="1"/>
  <c r="E206" i="138"/>
  <c r="D206" i="138"/>
  <c r="C206" i="138"/>
  <c r="E205" i="138"/>
  <c r="D205" i="138"/>
  <c r="C205" i="138"/>
  <c r="B205" i="138"/>
  <c r="E204" i="138"/>
  <c r="D204" i="138"/>
  <c r="C204" i="138"/>
  <c r="B204" i="138"/>
  <c r="B203" i="138" s="1"/>
  <c r="E203" i="138"/>
  <c r="D203" i="138"/>
  <c r="C203" i="138"/>
  <c r="E202" i="138"/>
  <c r="D202" i="138"/>
  <c r="C202" i="138"/>
  <c r="B202" i="138"/>
  <c r="E201" i="138"/>
  <c r="D201" i="138"/>
  <c r="C201" i="138"/>
  <c r="B201" i="138"/>
  <c r="B200" i="138" s="1"/>
  <c r="E200" i="138"/>
  <c r="D200" i="138"/>
  <c r="C200" i="138"/>
  <c r="E199" i="138"/>
  <c r="D199" i="138"/>
  <c r="C199" i="138"/>
  <c r="B199" i="138"/>
  <c r="E198" i="138"/>
  <c r="D198" i="138"/>
  <c r="C198" i="138"/>
  <c r="B198" i="138"/>
  <c r="B197" i="138" s="1"/>
  <c r="E197" i="138"/>
  <c r="D197" i="138"/>
  <c r="C197" i="138"/>
  <c r="E196" i="138"/>
  <c r="D196" i="138"/>
  <c r="C196" i="138"/>
  <c r="B196" i="138"/>
  <c r="E195" i="138"/>
  <c r="D195" i="138"/>
  <c r="C195" i="138"/>
  <c r="B195" i="138"/>
  <c r="B194" i="138" s="1"/>
  <c r="E194" i="138"/>
  <c r="D194" i="138"/>
  <c r="C194" i="138"/>
  <c r="E186" i="138"/>
  <c r="D186" i="138"/>
  <c r="C186" i="138"/>
  <c r="B186" i="138"/>
  <c r="B185" i="138" s="1"/>
  <c r="E185" i="138"/>
  <c r="D185" i="138"/>
  <c r="C185" i="138"/>
  <c r="E180" i="138"/>
  <c r="E190" i="138" s="1"/>
  <c r="D180" i="138"/>
  <c r="D190" i="138" s="1"/>
  <c r="C180" i="138"/>
  <c r="C190" i="138" s="1"/>
  <c r="B180" i="138"/>
  <c r="E171" i="138"/>
  <c r="D171" i="138"/>
  <c r="C171" i="138"/>
  <c r="B171" i="138"/>
  <c r="E166" i="138"/>
  <c r="E176" i="138" s="1"/>
  <c r="D166" i="138"/>
  <c r="D176" i="138" s="1"/>
  <c r="C166" i="138"/>
  <c r="C176" i="138" s="1"/>
  <c r="B166" i="138"/>
  <c r="E162" i="138"/>
  <c r="E161" i="138"/>
  <c r="D161" i="138"/>
  <c r="C161" i="138"/>
  <c r="E160" i="138"/>
  <c r="D160" i="138"/>
  <c r="C160" i="138"/>
  <c r="C159" i="138"/>
  <c r="D162" i="138" s="1"/>
  <c r="E145" i="138"/>
  <c r="D145" i="138"/>
  <c r="C145" i="138"/>
  <c r="B145" i="138"/>
  <c r="E140" i="138"/>
  <c r="E150" i="138" s="1"/>
  <c r="D140" i="138"/>
  <c r="D150" i="138" s="1"/>
  <c r="C140" i="138"/>
  <c r="C150" i="138" s="1"/>
  <c r="B140" i="138"/>
  <c r="B150" i="138" s="1"/>
  <c r="E135" i="138"/>
  <c r="D135" i="138"/>
  <c r="C135" i="138"/>
  <c r="E134" i="138"/>
  <c r="D134" i="138"/>
  <c r="C134" i="138"/>
  <c r="E133" i="138"/>
  <c r="D133" i="138"/>
  <c r="D136" i="138" s="1"/>
  <c r="B133" i="138"/>
  <c r="C136" i="138" s="1"/>
  <c r="E120" i="138"/>
  <c r="D120" i="138"/>
  <c r="C120" i="138"/>
  <c r="B120" i="138"/>
  <c r="E115" i="138"/>
  <c r="E125" i="138" s="1"/>
  <c r="D115" i="138"/>
  <c r="D125" i="138" s="1"/>
  <c r="C115" i="138"/>
  <c r="C125" i="138" s="1"/>
  <c r="B115" i="138"/>
  <c r="B125" i="138" s="1"/>
  <c r="E109" i="138"/>
  <c r="D109" i="138"/>
  <c r="C109" i="138"/>
  <c r="E108" i="138"/>
  <c r="D108" i="138"/>
  <c r="C108" i="138"/>
  <c r="E107" i="138"/>
  <c r="D107" i="138"/>
  <c r="D110" i="138" s="1"/>
  <c r="B107" i="138"/>
  <c r="C110" i="138" s="1"/>
  <c r="E80" i="138"/>
  <c r="E95" i="138" s="1"/>
  <c r="D80" i="138"/>
  <c r="D95" i="138" s="1"/>
  <c r="C80" i="138"/>
  <c r="C95" i="138" s="1"/>
  <c r="B80" i="138"/>
  <c r="B95" i="138" s="1"/>
  <c r="E68" i="138"/>
  <c r="D68" i="138"/>
  <c r="C68" i="138"/>
  <c r="B67" i="138"/>
  <c r="D55" i="138"/>
  <c r="E55" i="138" s="1"/>
  <c r="E43" i="138"/>
  <c r="D43" i="138"/>
  <c r="C43" i="138"/>
  <c r="B43" i="138"/>
  <c r="E40" i="138"/>
  <c r="D40" i="138"/>
  <c r="C40" i="138"/>
  <c r="B40" i="138"/>
  <c r="E37" i="138"/>
  <c r="D37" i="138"/>
  <c r="C37" i="138"/>
  <c r="B37" i="138"/>
  <c r="E31" i="138"/>
  <c r="D31" i="138"/>
  <c r="C31" i="138"/>
  <c r="B29" i="138"/>
  <c r="B30" i="138" s="1"/>
  <c r="D111" i="138" l="1"/>
  <c r="C111" i="138" s="1"/>
  <c r="B58" i="138"/>
  <c r="B59" i="138" s="1"/>
  <c r="E110" i="138"/>
  <c r="B192" i="138"/>
  <c r="B220" i="138"/>
  <c r="C58" i="138"/>
  <c r="C29" i="138" s="1"/>
  <c r="E136" i="138"/>
  <c r="E111" i="138"/>
  <c r="D66" i="138"/>
  <c r="E66" i="138"/>
  <c r="E96" i="138" s="1"/>
  <c r="B190" i="138"/>
  <c r="E212" i="138"/>
  <c r="E58" i="138"/>
  <c r="B193" i="138"/>
  <c r="B225" i="138" s="1"/>
  <c r="B96" i="138"/>
  <c r="C66" i="138"/>
  <c r="C96" i="138" s="1"/>
  <c r="C193" i="138"/>
  <c r="D58" i="138"/>
  <c r="C162" i="138"/>
  <c r="D212" i="138"/>
  <c r="E29" i="138" l="1"/>
  <c r="D69" i="138"/>
  <c r="D67" i="138"/>
  <c r="C32" i="138"/>
  <c r="C30" i="138"/>
  <c r="C33" i="138" s="1"/>
  <c r="C69" i="138"/>
  <c r="C67" i="138"/>
  <c r="C70" i="138" s="1"/>
  <c r="C192" i="138"/>
  <c r="C225" i="138" s="1"/>
  <c r="E193" i="138"/>
  <c r="D96" i="138"/>
  <c r="E192" i="138"/>
  <c r="E67" i="138"/>
  <c r="E70" i="138" s="1"/>
  <c r="E69" i="138"/>
  <c r="D29" i="138"/>
  <c r="D59" i="138" s="1"/>
  <c r="C59" i="138"/>
  <c r="D193" i="138"/>
  <c r="E225" i="138" l="1"/>
  <c r="E32" i="138"/>
  <c r="E30" i="138"/>
  <c r="D70" i="138"/>
  <c r="E59" i="138"/>
  <c r="D30" i="138"/>
  <c r="D33" i="138" s="1"/>
  <c r="D32" i="138"/>
  <c r="D192" i="138"/>
  <c r="D225" i="138" s="1"/>
  <c r="E33" i="138" l="1"/>
  <c r="E189" i="137"/>
  <c r="D189" i="137"/>
  <c r="C189" i="137"/>
  <c r="B189" i="137"/>
  <c r="E188" i="137"/>
  <c r="D188" i="137"/>
  <c r="C188" i="137"/>
  <c r="B188" i="137"/>
  <c r="E187" i="137"/>
  <c r="D187" i="137"/>
  <c r="C187" i="137"/>
  <c r="C185" i="137" s="1"/>
  <c r="B187" i="137"/>
  <c r="E186" i="137"/>
  <c r="D186" i="137"/>
  <c r="C186" i="137"/>
  <c r="B186" i="137"/>
  <c r="E185" i="137"/>
  <c r="D185" i="137"/>
  <c r="B185" i="137"/>
  <c r="E184" i="137"/>
  <c r="D184" i="137"/>
  <c r="C184" i="137"/>
  <c r="B184" i="137"/>
  <c r="E183" i="137"/>
  <c r="D183" i="137"/>
  <c r="C183" i="137"/>
  <c r="B183" i="137"/>
  <c r="E182" i="137"/>
  <c r="D182" i="137"/>
  <c r="C182" i="137"/>
  <c r="B182" i="137"/>
  <c r="E181" i="137"/>
  <c r="D181" i="137"/>
  <c r="C181" i="137"/>
  <c r="B181" i="137"/>
  <c r="B180" i="137" s="1"/>
  <c r="E180" i="137"/>
  <c r="D180" i="137"/>
  <c r="E179" i="137"/>
  <c r="D179" i="137"/>
  <c r="C179" i="137"/>
  <c r="B179" i="137"/>
  <c r="E178" i="137"/>
  <c r="D178" i="137"/>
  <c r="C178" i="137"/>
  <c r="B178" i="137"/>
  <c r="E176" i="137"/>
  <c r="D176" i="137"/>
  <c r="C176" i="137"/>
  <c r="B176" i="137"/>
  <c r="E175" i="137"/>
  <c r="D175" i="137"/>
  <c r="C175" i="137"/>
  <c r="C174" i="137" s="1"/>
  <c r="B175" i="137"/>
  <c r="B174" i="137" s="1"/>
  <c r="E174" i="137"/>
  <c r="D174" i="137"/>
  <c r="E173" i="137"/>
  <c r="D173" i="137"/>
  <c r="C173" i="137"/>
  <c r="B173" i="137"/>
  <c r="E172" i="137"/>
  <c r="D172" i="137"/>
  <c r="D171" i="137" s="1"/>
  <c r="C172" i="137"/>
  <c r="C171" i="137" s="1"/>
  <c r="B172" i="137"/>
  <c r="B171" i="137" s="1"/>
  <c r="E171" i="137"/>
  <c r="E170" i="137"/>
  <c r="D170" i="137"/>
  <c r="C170" i="137"/>
  <c r="B170" i="137"/>
  <c r="E169" i="137"/>
  <c r="E168" i="137" s="1"/>
  <c r="D169" i="137"/>
  <c r="C169" i="137"/>
  <c r="B169" i="137"/>
  <c r="B168" i="137" s="1"/>
  <c r="C168" i="137"/>
  <c r="E167" i="137"/>
  <c r="D167" i="137"/>
  <c r="C167" i="137"/>
  <c r="B167" i="137"/>
  <c r="E166" i="137"/>
  <c r="E165" i="137" s="1"/>
  <c r="D166" i="137"/>
  <c r="C166" i="137"/>
  <c r="B166" i="137"/>
  <c r="D165" i="137"/>
  <c r="C165" i="137"/>
  <c r="B165" i="137"/>
  <c r="E164" i="137"/>
  <c r="D164" i="137"/>
  <c r="C164" i="137"/>
  <c r="B164" i="137"/>
  <c r="E163" i="137"/>
  <c r="D163" i="137"/>
  <c r="C163" i="137"/>
  <c r="C162" i="137" s="1"/>
  <c r="B163" i="137"/>
  <c r="D162" i="137"/>
  <c r="B162" i="137"/>
  <c r="E161" i="137"/>
  <c r="D161" i="137"/>
  <c r="C161" i="137"/>
  <c r="B161" i="137"/>
  <c r="E160" i="137"/>
  <c r="E159" i="137" s="1"/>
  <c r="D160" i="137"/>
  <c r="D159" i="137" s="1"/>
  <c r="C160" i="137"/>
  <c r="B160" i="137"/>
  <c r="C159" i="137"/>
  <c r="B159" i="137"/>
  <c r="E150" i="137"/>
  <c r="D150" i="137"/>
  <c r="C150" i="137"/>
  <c r="B150" i="137"/>
  <c r="E145" i="137"/>
  <c r="E155" i="137" s="1"/>
  <c r="E137" i="137" s="1"/>
  <c r="D145" i="137"/>
  <c r="D155" i="137" s="1"/>
  <c r="D137" i="137" s="1"/>
  <c r="C145" i="137"/>
  <c r="C155" i="137" s="1"/>
  <c r="C137" i="137" s="1"/>
  <c r="B145" i="137"/>
  <c r="B155" i="137" s="1"/>
  <c r="E139" i="137"/>
  <c r="D139" i="137"/>
  <c r="C139" i="137"/>
  <c r="B138" i="137"/>
  <c r="E125" i="137"/>
  <c r="D125" i="137"/>
  <c r="C125" i="137"/>
  <c r="B125" i="137"/>
  <c r="E120" i="137"/>
  <c r="E130" i="137" s="1"/>
  <c r="E112" i="137" s="1"/>
  <c r="D120" i="137"/>
  <c r="D130" i="137" s="1"/>
  <c r="D112" i="137" s="1"/>
  <c r="C120" i="137"/>
  <c r="C130" i="137" s="1"/>
  <c r="C112" i="137" s="1"/>
  <c r="B120" i="137"/>
  <c r="B130" i="137" s="1"/>
  <c r="E114" i="137"/>
  <c r="D114" i="137"/>
  <c r="C114" i="137"/>
  <c r="B113" i="137"/>
  <c r="E86" i="137"/>
  <c r="E101" i="137" s="1"/>
  <c r="D86" i="137"/>
  <c r="D101" i="137" s="1"/>
  <c r="D72" i="137" s="1"/>
  <c r="C86" i="137"/>
  <c r="C101" i="137" s="1"/>
  <c r="B86" i="137"/>
  <c r="B101" i="137" s="1"/>
  <c r="B102" i="137" s="1"/>
  <c r="E74" i="137"/>
  <c r="D74" i="137"/>
  <c r="C74" i="137"/>
  <c r="B73" i="137"/>
  <c r="E61" i="137"/>
  <c r="E177" i="137" s="1"/>
  <c r="D61" i="137"/>
  <c r="D177" i="137" s="1"/>
  <c r="C61" i="137"/>
  <c r="C177" i="137" s="1"/>
  <c r="B61" i="137"/>
  <c r="E49" i="137"/>
  <c r="D49" i="137"/>
  <c r="C49" i="137"/>
  <c r="B49" i="137"/>
  <c r="E46" i="137"/>
  <c r="D46" i="137"/>
  <c r="C46" i="137"/>
  <c r="B46" i="137"/>
  <c r="E43" i="137"/>
  <c r="D43" i="137"/>
  <c r="C43" i="137"/>
  <c r="B43" i="137"/>
  <c r="E37" i="137"/>
  <c r="D37" i="137"/>
  <c r="C37" i="137"/>
  <c r="E162" i="137" l="1"/>
  <c r="C180" i="137"/>
  <c r="B64" i="137"/>
  <c r="D168" i="137"/>
  <c r="E72" i="137"/>
  <c r="E102" i="137" s="1"/>
  <c r="C113" i="137"/>
  <c r="C116" i="137" s="1"/>
  <c r="C115" i="137"/>
  <c r="C140" i="137"/>
  <c r="C138" i="137"/>
  <c r="C141" i="137" s="1"/>
  <c r="D113" i="137"/>
  <c r="D116" i="137" s="1"/>
  <c r="D115" i="137"/>
  <c r="D138" i="137"/>
  <c r="D140" i="137"/>
  <c r="B35" i="137"/>
  <c r="B65" i="137" s="1"/>
  <c r="C72" i="137"/>
  <c r="D75" i="137" s="1"/>
  <c r="D73" i="137"/>
  <c r="E115" i="137"/>
  <c r="E113" i="137"/>
  <c r="E116" i="137" s="1"/>
  <c r="E140" i="137"/>
  <c r="E138" i="137"/>
  <c r="D64" i="137"/>
  <c r="D158" i="137" s="1"/>
  <c r="D102" i="137"/>
  <c r="E64" i="137"/>
  <c r="B158" i="137"/>
  <c r="B177" i="137"/>
  <c r="C64" i="137"/>
  <c r="D141" i="137" l="1"/>
  <c r="B157" i="137"/>
  <c r="B36" i="137"/>
  <c r="E75" i="137"/>
  <c r="E73" i="137"/>
  <c r="E76" i="137" s="1"/>
  <c r="C35" i="137"/>
  <c r="C158" i="137"/>
  <c r="B190" i="137"/>
  <c r="D35" i="137"/>
  <c r="D65" i="137" s="1"/>
  <c r="C73" i="137"/>
  <c r="C76" i="137" s="1"/>
  <c r="C75" i="137"/>
  <c r="E35" i="137"/>
  <c r="E65" i="137" s="1"/>
  <c r="E141" i="137"/>
  <c r="C102" i="137"/>
  <c r="E158" i="137"/>
  <c r="C38" i="137" l="1"/>
  <c r="C36" i="137"/>
  <c r="C39" i="137" s="1"/>
  <c r="C157" i="137"/>
  <c r="C190" i="137" s="1"/>
  <c r="E38" i="137"/>
  <c r="E36" i="137"/>
  <c r="E157" i="137"/>
  <c r="E190" i="137" s="1"/>
  <c r="D36" i="137"/>
  <c r="D39" i="137" s="1"/>
  <c r="D38" i="137"/>
  <c r="D157" i="137"/>
  <c r="D190" i="137" s="1"/>
  <c r="C65" i="137"/>
  <c r="D76" i="137"/>
  <c r="E39" i="137" l="1"/>
  <c r="E118" i="136" l="1"/>
  <c r="D118" i="136"/>
  <c r="C118" i="136"/>
  <c r="B118" i="136"/>
  <c r="B117" i="136" s="1"/>
  <c r="E117" i="136"/>
  <c r="D117" i="136"/>
  <c r="C117" i="136"/>
  <c r="E112" i="136"/>
  <c r="D112" i="136"/>
  <c r="C112" i="136"/>
  <c r="B112" i="136"/>
  <c r="E111" i="136"/>
  <c r="D111" i="136"/>
  <c r="C111" i="136"/>
  <c r="B111" i="136"/>
  <c r="E110" i="136"/>
  <c r="D110" i="136"/>
  <c r="C110" i="136"/>
  <c r="B110" i="136"/>
  <c r="C109" i="136"/>
  <c r="B109" i="136"/>
  <c r="E108" i="136"/>
  <c r="D108" i="136"/>
  <c r="C108" i="136"/>
  <c r="B108" i="136"/>
  <c r="E107" i="136"/>
  <c r="D107" i="136"/>
  <c r="C107" i="136"/>
  <c r="C106" i="136" s="1"/>
  <c r="B107" i="136"/>
  <c r="E106" i="136"/>
  <c r="D106" i="136"/>
  <c r="B106" i="136"/>
  <c r="E105" i="136"/>
  <c r="D105" i="136"/>
  <c r="C105" i="136"/>
  <c r="B105" i="136"/>
  <c r="E104" i="136"/>
  <c r="D104" i="136"/>
  <c r="C104" i="136"/>
  <c r="B104" i="136"/>
  <c r="E103" i="136"/>
  <c r="D103" i="136"/>
  <c r="C103" i="136"/>
  <c r="B103" i="136"/>
  <c r="E102" i="136"/>
  <c r="D102" i="136"/>
  <c r="C102" i="136"/>
  <c r="B102" i="136"/>
  <c r="E101" i="136"/>
  <c r="D101" i="136"/>
  <c r="C101" i="136"/>
  <c r="B101" i="136"/>
  <c r="B100" i="136" s="1"/>
  <c r="E100" i="136"/>
  <c r="D100" i="136"/>
  <c r="C100" i="136"/>
  <c r="E99" i="136"/>
  <c r="D99" i="136"/>
  <c r="C99" i="136"/>
  <c r="B99" i="136"/>
  <c r="E98" i="136"/>
  <c r="D98" i="136"/>
  <c r="C98" i="136"/>
  <c r="B98" i="136"/>
  <c r="E97" i="136"/>
  <c r="D97" i="136"/>
  <c r="C97" i="136"/>
  <c r="B97" i="136"/>
  <c r="E96" i="136"/>
  <c r="D96" i="136"/>
  <c r="C96" i="136"/>
  <c r="B96" i="136"/>
  <c r="E95" i="136"/>
  <c r="D95" i="136"/>
  <c r="C95" i="136"/>
  <c r="B95" i="136"/>
  <c r="B94" i="136" s="1"/>
  <c r="E94" i="136"/>
  <c r="D94" i="136"/>
  <c r="C94" i="136"/>
  <c r="E93" i="136"/>
  <c r="E91" i="136" s="1"/>
  <c r="D93" i="136"/>
  <c r="C93" i="136"/>
  <c r="B93" i="136"/>
  <c r="E92" i="136"/>
  <c r="D92" i="136"/>
  <c r="C92" i="136"/>
  <c r="B92" i="136"/>
  <c r="B91" i="136" s="1"/>
  <c r="D91" i="136"/>
  <c r="C91" i="136"/>
  <c r="E77" i="136"/>
  <c r="E87" i="136" s="1"/>
  <c r="E69" i="136" s="1"/>
  <c r="D77" i="136"/>
  <c r="D87" i="136" s="1"/>
  <c r="D69" i="136" s="1"/>
  <c r="C77" i="136"/>
  <c r="C87" i="136" s="1"/>
  <c r="C69" i="136" s="1"/>
  <c r="B77" i="136"/>
  <c r="B87" i="136" s="1"/>
  <c r="E71" i="136"/>
  <c r="D71" i="136"/>
  <c r="C71" i="136"/>
  <c r="C57" i="136"/>
  <c r="B57" i="136"/>
  <c r="B28" i="136" s="1"/>
  <c r="D54" i="136"/>
  <c r="D109" i="136" s="1"/>
  <c r="E30" i="136"/>
  <c r="D30" i="136"/>
  <c r="C30" i="136"/>
  <c r="E200" i="135"/>
  <c r="D200" i="135"/>
  <c r="C200" i="135"/>
  <c r="B200" i="135"/>
  <c r="E199" i="135"/>
  <c r="D199" i="135"/>
  <c r="C199" i="135"/>
  <c r="B199" i="135"/>
  <c r="E198" i="135"/>
  <c r="D198" i="135"/>
  <c r="C198" i="135"/>
  <c r="B198" i="135"/>
  <c r="E197" i="135"/>
  <c r="D197" i="135"/>
  <c r="C197" i="135"/>
  <c r="B197" i="135"/>
  <c r="C196" i="135"/>
  <c r="E195" i="135"/>
  <c r="D195" i="135"/>
  <c r="C195" i="135"/>
  <c r="B195" i="135"/>
  <c r="E194" i="135"/>
  <c r="D194" i="135"/>
  <c r="C194" i="135"/>
  <c r="B194" i="135"/>
  <c r="E193" i="135"/>
  <c r="D193" i="135"/>
  <c r="C193" i="135"/>
  <c r="B193" i="135"/>
  <c r="E192" i="135"/>
  <c r="D192" i="135"/>
  <c r="C192" i="135"/>
  <c r="B192" i="135"/>
  <c r="E190" i="135"/>
  <c r="D190" i="135"/>
  <c r="C190" i="135"/>
  <c r="B190" i="135"/>
  <c r="E189" i="135"/>
  <c r="D189" i="135"/>
  <c r="C189" i="135"/>
  <c r="B189" i="135"/>
  <c r="E187" i="135"/>
  <c r="D187" i="135"/>
  <c r="C187" i="135"/>
  <c r="B187" i="135"/>
  <c r="E186" i="135"/>
  <c r="D186" i="135"/>
  <c r="C186" i="135"/>
  <c r="B186" i="135"/>
  <c r="E184" i="135"/>
  <c r="D184" i="135"/>
  <c r="C184" i="135"/>
  <c r="B184" i="135"/>
  <c r="E183" i="135"/>
  <c r="D183" i="135"/>
  <c r="C183" i="135"/>
  <c r="B183" i="135"/>
  <c r="E182" i="135"/>
  <c r="D182" i="135"/>
  <c r="C182" i="135"/>
  <c r="B182" i="135"/>
  <c r="E181" i="135"/>
  <c r="D181" i="135"/>
  <c r="C181" i="135"/>
  <c r="B181" i="135"/>
  <c r="E180" i="135"/>
  <c r="D180" i="135"/>
  <c r="C180" i="135"/>
  <c r="B180" i="135"/>
  <c r="E179" i="135"/>
  <c r="D179" i="135"/>
  <c r="C179" i="135"/>
  <c r="B179" i="135"/>
  <c r="E178" i="135"/>
  <c r="D178" i="135"/>
  <c r="C178" i="135"/>
  <c r="B178" i="135"/>
  <c r="E177" i="135"/>
  <c r="D177" i="135"/>
  <c r="C177" i="135"/>
  <c r="B177" i="135"/>
  <c r="E175" i="135"/>
  <c r="D175" i="135"/>
  <c r="C175" i="135"/>
  <c r="B175" i="135"/>
  <c r="B174" i="135"/>
  <c r="E172" i="135"/>
  <c r="D172" i="135"/>
  <c r="C172" i="135"/>
  <c r="B172" i="135"/>
  <c r="E171" i="135"/>
  <c r="D171" i="135"/>
  <c r="C171" i="135"/>
  <c r="B171" i="135"/>
  <c r="C168" i="135"/>
  <c r="E161" i="135"/>
  <c r="D161" i="135"/>
  <c r="B161" i="135"/>
  <c r="E156" i="135"/>
  <c r="E191" i="135" s="1"/>
  <c r="D156" i="135"/>
  <c r="D191" i="135" s="1"/>
  <c r="C156" i="135"/>
  <c r="C191" i="135" s="1"/>
  <c r="B156" i="135"/>
  <c r="B166" i="135" s="1"/>
  <c r="E151" i="135"/>
  <c r="D151" i="135"/>
  <c r="C151" i="135"/>
  <c r="E150" i="135"/>
  <c r="D150" i="135"/>
  <c r="C150" i="135"/>
  <c r="E149" i="135"/>
  <c r="D149" i="135"/>
  <c r="C149" i="135"/>
  <c r="B149" i="135"/>
  <c r="E136" i="135"/>
  <c r="D136" i="135"/>
  <c r="B136" i="135"/>
  <c r="B196" i="135" s="1"/>
  <c r="E131" i="135"/>
  <c r="D131" i="135"/>
  <c r="C131" i="135"/>
  <c r="C141" i="135" s="1"/>
  <c r="B131" i="135"/>
  <c r="B141" i="135" s="1"/>
  <c r="B123" i="135" s="1"/>
  <c r="E125" i="135"/>
  <c r="D125" i="135"/>
  <c r="C125" i="135"/>
  <c r="C124" i="135"/>
  <c r="E113" i="135"/>
  <c r="D113" i="135"/>
  <c r="C113" i="135"/>
  <c r="B113" i="135"/>
  <c r="E98" i="135"/>
  <c r="D98" i="135"/>
  <c r="C98" i="135"/>
  <c r="E97" i="135"/>
  <c r="D97" i="135"/>
  <c r="C97" i="135"/>
  <c r="E96" i="135"/>
  <c r="D96" i="135"/>
  <c r="C96" i="135"/>
  <c r="B96" i="135"/>
  <c r="E88" i="135"/>
  <c r="D88" i="135"/>
  <c r="C88" i="135"/>
  <c r="B88" i="135"/>
  <c r="E73" i="135"/>
  <c r="D73" i="135"/>
  <c r="C73" i="135"/>
  <c r="E72" i="135"/>
  <c r="D72" i="135"/>
  <c r="C72" i="135"/>
  <c r="E71" i="135"/>
  <c r="D71" i="135"/>
  <c r="C71" i="135"/>
  <c r="B71" i="135"/>
  <c r="E55" i="135"/>
  <c r="E188" i="135" s="1"/>
  <c r="D55" i="135"/>
  <c r="D188" i="135" s="1"/>
  <c r="C55" i="135"/>
  <c r="B55" i="135"/>
  <c r="E52" i="135"/>
  <c r="E185" i="135" s="1"/>
  <c r="D52" i="135"/>
  <c r="D185" i="135" s="1"/>
  <c r="C52" i="135"/>
  <c r="C185" i="135" s="1"/>
  <c r="B52" i="135"/>
  <c r="B185" i="135" s="1"/>
  <c r="E43" i="135"/>
  <c r="E176" i="135" s="1"/>
  <c r="D43" i="135"/>
  <c r="D176" i="135" s="1"/>
  <c r="C43" i="135"/>
  <c r="C176" i="135" s="1"/>
  <c r="B43" i="135"/>
  <c r="B176" i="135" s="1"/>
  <c r="C41" i="135"/>
  <c r="C174" i="135" s="1"/>
  <c r="C173" i="135" s="1"/>
  <c r="B40" i="135"/>
  <c r="B173" i="135" s="1"/>
  <c r="E37" i="135"/>
  <c r="E170" i="135" s="1"/>
  <c r="D37" i="135"/>
  <c r="D170" i="135" s="1"/>
  <c r="C37" i="135"/>
  <c r="C170" i="135" s="1"/>
  <c r="B37" i="135"/>
  <c r="B170" i="135" s="1"/>
  <c r="E32" i="135"/>
  <c r="D32" i="135"/>
  <c r="C32" i="135"/>
  <c r="E31" i="135"/>
  <c r="D31" i="135"/>
  <c r="C31" i="135"/>
  <c r="E30" i="135"/>
  <c r="D30" i="135"/>
  <c r="C30" i="135"/>
  <c r="B30" i="135"/>
  <c r="E74" i="135" l="1"/>
  <c r="C99" i="135"/>
  <c r="E141" i="135"/>
  <c r="E123" i="135" s="1"/>
  <c r="C33" i="135"/>
  <c r="D196" i="135"/>
  <c r="B58" i="136"/>
  <c r="D33" i="135"/>
  <c r="D141" i="135"/>
  <c r="D123" i="135" s="1"/>
  <c r="D124" i="135" s="1"/>
  <c r="D127" i="135" s="1"/>
  <c r="C152" i="135"/>
  <c r="D74" i="135"/>
  <c r="E196" i="135"/>
  <c r="E152" i="135"/>
  <c r="E33" i="135"/>
  <c r="B58" i="135"/>
  <c r="B59" i="135" s="1"/>
  <c r="D99" i="135"/>
  <c r="E99" i="135"/>
  <c r="B188" i="135"/>
  <c r="C74" i="135"/>
  <c r="B191" i="135"/>
  <c r="D152" i="135"/>
  <c r="D72" i="136"/>
  <c r="D70" i="136"/>
  <c r="E72" i="136"/>
  <c r="E70" i="136"/>
  <c r="B69" i="136"/>
  <c r="B70" i="136" s="1"/>
  <c r="B90" i="136"/>
  <c r="C70" i="136"/>
  <c r="B29" i="136"/>
  <c r="C28" i="136"/>
  <c r="C58" i="136" s="1"/>
  <c r="D57" i="136"/>
  <c r="C90" i="136"/>
  <c r="E54" i="136"/>
  <c r="E168" i="135"/>
  <c r="E124" i="135"/>
  <c r="C126" i="135"/>
  <c r="B168" i="135"/>
  <c r="B124" i="135"/>
  <c r="C127" i="135" s="1"/>
  <c r="C40" i="135"/>
  <c r="C58" i="135" s="1"/>
  <c r="D41" i="135"/>
  <c r="C166" i="135"/>
  <c r="C188" i="135"/>
  <c r="D166" i="135"/>
  <c r="E166" i="135"/>
  <c r="D73" i="136" l="1"/>
  <c r="E73" i="136"/>
  <c r="C72" i="136"/>
  <c r="B169" i="135"/>
  <c r="B201" i="135" s="1"/>
  <c r="D168" i="135"/>
  <c r="D126" i="135"/>
  <c r="E126" i="135"/>
  <c r="E109" i="136"/>
  <c r="E57" i="136"/>
  <c r="C31" i="136"/>
  <c r="C89" i="136"/>
  <c r="C122" i="136" s="1"/>
  <c r="C29" i="136"/>
  <c r="C32" i="136" s="1"/>
  <c r="D90" i="136"/>
  <c r="D28" i="136"/>
  <c r="D58" i="136" s="1"/>
  <c r="C73" i="136"/>
  <c r="B89" i="136"/>
  <c r="B122" i="136" s="1"/>
  <c r="C169" i="135"/>
  <c r="C201" i="135" s="1"/>
  <c r="C59" i="135"/>
  <c r="D174" i="135"/>
  <c r="D173" i="135" s="1"/>
  <c r="E41" i="135"/>
  <c r="D40" i="135"/>
  <c r="D58" i="135" s="1"/>
  <c r="E127" i="135"/>
  <c r="E90" i="136" l="1"/>
  <c r="E28" i="136"/>
  <c r="E58" i="136" s="1"/>
  <c r="D89" i="136"/>
  <c r="D122" i="136" s="1"/>
  <c r="D29" i="136"/>
  <c r="D32" i="136" s="1"/>
  <c r="D31" i="136"/>
  <c r="E174" i="135"/>
  <c r="E173" i="135" s="1"/>
  <c r="E40" i="135"/>
  <c r="E58" i="135" s="1"/>
  <c r="D169" i="135"/>
  <c r="D201" i="135" s="1"/>
  <c r="D59" i="135"/>
  <c r="E89" i="136" l="1"/>
  <c r="E122" i="136" s="1"/>
  <c r="E29" i="136"/>
  <c r="E32" i="136" s="1"/>
  <c r="E31" i="136"/>
  <c r="E169" i="135"/>
  <c r="E201" i="135" s="1"/>
  <c r="E59" i="135"/>
  <c r="C148" i="134" l="1"/>
  <c r="B148" i="134"/>
  <c r="D145" i="134"/>
  <c r="D139" i="134"/>
  <c r="E129" i="134"/>
  <c r="D129" i="134"/>
  <c r="C129" i="134"/>
  <c r="B129" i="134"/>
  <c r="E121" i="134"/>
  <c r="E126" i="134" s="1"/>
  <c r="D121" i="134"/>
  <c r="D126" i="134" s="1"/>
  <c r="C121" i="134"/>
  <c r="C126" i="134" s="1"/>
  <c r="B121" i="134"/>
  <c r="E112" i="134"/>
  <c r="D112" i="134"/>
  <c r="C112" i="134"/>
  <c r="E111" i="134"/>
  <c r="D111" i="134"/>
  <c r="C111" i="134"/>
  <c r="E110" i="134"/>
  <c r="D110" i="134"/>
  <c r="D113" i="134" s="1"/>
  <c r="C110" i="134"/>
  <c r="B110" i="134"/>
  <c r="E83" i="134"/>
  <c r="E98" i="134" s="1"/>
  <c r="D83" i="134"/>
  <c r="C83" i="134"/>
  <c r="C98" i="134" s="1"/>
  <c r="B83" i="134"/>
  <c r="B98" i="134" s="1"/>
  <c r="E71" i="134"/>
  <c r="D71" i="134"/>
  <c r="C71" i="134"/>
  <c r="D58" i="134"/>
  <c r="E46" i="134"/>
  <c r="E128" i="134" s="1"/>
  <c r="D46" i="134"/>
  <c r="C46" i="134"/>
  <c r="C128" i="134" s="1"/>
  <c r="B46" i="134"/>
  <c r="E34" i="134"/>
  <c r="D34" i="134"/>
  <c r="C34" i="134"/>
  <c r="E113" i="134" l="1"/>
  <c r="D61" i="134"/>
  <c r="C113" i="134"/>
  <c r="E58" i="134"/>
  <c r="E148" i="134" s="1"/>
  <c r="D128" i="134"/>
  <c r="D153" i="134" s="1"/>
  <c r="B69" i="134"/>
  <c r="B70" i="134" s="1"/>
  <c r="C69" i="134"/>
  <c r="C99" i="134" s="1"/>
  <c r="C153" i="134"/>
  <c r="E69" i="134"/>
  <c r="E99" i="134" s="1"/>
  <c r="E153" i="134"/>
  <c r="B61" i="134"/>
  <c r="D98" i="134"/>
  <c r="C61" i="134"/>
  <c r="D148" i="134"/>
  <c r="E61" i="134" l="1"/>
  <c r="D32" i="134"/>
  <c r="D62" i="134" s="1"/>
  <c r="B128" i="134"/>
  <c r="B153" i="134" s="1"/>
  <c r="D69" i="134"/>
  <c r="D99" i="134" s="1"/>
  <c r="B32" i="134"/>
  <c r="B33" i="134" s="1"/>
  <c r="C32" i="134"/>
  <c r="C62" i="134" s="1"/>
  <c r="C72" i="134"/>
  <c r="C70" i="134"/>
  <c r="C73" i="134" s="1"/>
  <c r="E70" i="134"/>
  <c r="E32" i="134"/>
  <c r="D33" i="134"/>
  <c r="B99" i="134"/>
  <c r="D35" i="134" l="1"/>
  <c r="E72" i="134"/>
  <c r="B62" i="134"/>
  <c r="E35" i="134"/>
  <c r="E33" i="134"/>
  <c r="E36" i="134" s="1"/>
  <c r="E62" i="134"/>
  <c r="C33" i="134"/>
  <c r="C36" i="134" s="1"/>
  <c r="C35" i="134"/>
  <c r="D70" i="134"/>
  <c r="D73" i="134" s="1"/>
  <c r="D72" i="134"/>
  <c r="E73" i="134" l="1"/>
  <c r="D36" i="134"/>
  <c r="E142" i="133" l="1"/>
  <c r="D142" i="133"/>
  <c r="C142" i="133"/>
  <c r="B142" i="133"/>
  <c r="E141" i="133"/>
  <c r="D141" i="133"/>
  <c r="C141" i="133"/>
  <c r="B141" i="133"/>
  <c r="E140" i="133"/>
  <c r="D140" i="133"/>
  <c r="C140" i="133"/>
  <c r="B140" i="133"/>
  <c r="E139" i="133"/>
  <c r="D139" i="133"/>
  <c r="C139" i="133"/>
  <c r="B139" i="133"/>
  <c r="C138" i="133"/>
  <c r="B138" i="133"/>
  <c r="E137" i="133"/>
  <c r="D137" i="133"/>
  <c r="C137" i="133"/>
  <c r="B137" i="133"/>
  <c r="E134" i="133"/>
  <c r="D134" i="133"/>
  <c r="C134" i="133"/>
  <c r="B134" i="133"/>
  <c r="E133" i="133"/>
  <c r="D133" i="133"/>
  <c r="D132" i="133" s="1"/>
  <c r="C133" i="133"/>
  <c r="B133" i="133"/>
  <c r="B132" i="133" s="1"/>
  <c r="E132" i="133"/>
  <c r="C132" i="133"/>
  <c r="E131" i="133"/>
  <c r="D131" i="133"/>
  <c r="C131" i="133"/>
  <c r="B131" i="133"/>
  <c r="E130" i="133"/>
  <c r="D130" i="133"/>
  <c r="C130" i="133"/>
  <c r="C129" i="133" s="1"/>
  <c r="B130" i="133"/>
  <c r="B129" i="133" s="1"/>
  <c r="E129" i="133"/>
  <c r="D129" i="133"/>
  <c r="E128" i="133"/>
  <c r="D128" i="133"/>
  <c r="C128" i="133"/>
  <c r="B128" i="133"/>
  <c r="E127" i="133"/>
  <c r="E126" i="133" s="1"/>
  <c r="B127" i="133"/>
  <c r="E125" i="133"/>
  <c r="D125" i="133"/>
  <c r="C125" i="133"/>
  <c r="B125" i="133"/>
  <c r="E124" i="133"/>
  <c r="D124" i="133"/>
  <c r="D123" i="133" s="1"/>
  <c r="C124" i="133"/>
  <c r="C123" i="133" s="1"/>
  <c r="B124" i="133"/>
  <c r="B123" i="133" s="1"/>
  <c r="E123" i="133"/>
  <c r="E122" i="133"/>
  <c r="D122" i="133"/>
  <c r="C122" i="133"/>
  <c r="B122" i="133"/>
  <c r="E121" i="133"/>
  <c r="D121" i="133"/>
  <c r="C121" i="133"/>
  <c r="B121" i="133"/>
  <c r="B120" i="133" s="1"/>
  <c r="E120" i="133"/>
  <c r="D120" i="133"/>
  <c r="C120" i="133"/>
  <c r="E116" i="133"/>
  <c r="D116" i="133"/>
  <c r="C116" i="133"/>
  <c r="B116" i="133"/>
  <c r="E109" i="133"/>
  <c r="D109" i="133"/>
  <c r="C109" i="133"/>
  <c r="E108" i="133"/>
  <c r="D108" i="133"/>
  <c r="C108" i="133"/>
  <c r="E107" i="133"/>
  <c r="E110" i="133" s="1"/>
  <c r="D107" i="133"/>
  <c r="C107" i="133"/>
  <c r="C110" i="133" s="1"/>
  <c r="B107" i="133"/>
  <c r="E94" i="133"/>
  <c r="D94" i="133"/>
  <c r="C94" i="133"/>
  <c r="C65" i="133" s="1"/>
  <c r="B94" i="133"/>
  <c r="E67" i="133"/>
  <c r="D67" i="133"/>
  <c r="C67" i="133"/>
  <c r="D65" i="133"/>
  <c r="B65" i="133"/>
  <c r="B66" i="133" s="1"/>
  <c r="D54" i="133"/>
  <c r="D43" i="133"/>
  <c r="D127" i="133" s="1"/>
  <c r="D126" i="133" s="1"/>
  <c r="C43" i="133"/>
  <c r="C127" i="133" s="1"/>
  <c r="C126" i="133" s="1"/>
  <c r="E42" i="133"/>
  <c r="B42" i="133"/>
  <c r="E39" i="133"/>
  <c r="D39" i="133"/>
  <c r="C39" i="133"/>
  <c r="B39" i="133"/>
  <c r="E36" i="133"/>
  <c r="D36" i="133"/>
  <c r="C36" i="133"/>
  <c r="B36" i="133"/>
  <c r="E30" i="133"/>
  <c r="D30" i="133"/>
  <c r="C30" i="133"/>
  <c r="D42" i="133" l="1"/>
  <c r="D110" i="133"/>
  <c r="D68" i="133"/>
  <c r="B57" i="133"/>
  <c r="C42" i="133"/>
  <c r="C57" i="133" s="1"/>
  <c r="E65" i="133"/>
  <c r="E68" i="133" s="1"/>
  <c r="B95" i="133"/>
  <c r="B126" i="133"/>
  <c r="D57" i="133"/>
  <c r="D95" i="133"/>
  <c r="D28" i="133"/>
  <c r="B28" i="133"/>
  <c r="C28" i="133"/>
  <c r="C66" i="133"/>
  <c r="C69" i="133" s="1"/>
  <c r="C68" i="133"/>
  <c r="B119" i="133"/>
  <c r="C119" i="133"/>
  <c r="D66" i="133"/>
  <c r="D69" i="133" s="1"/>
  <c r="C95" i="133"/>
  <c r="E54" i="133"/>
  <c r="D138" i="133"/>
  <c r="D119" i="133" s="1"/>
  <c r="E66" i="133" l="1"/>
  <c r="D58" i="133"/>
  <c r="E95" i="133"/>
  <c r="B118" i="133"/>
  <c r="B143" i="133" s="1"/>
  <c r="B29" i="133"/>
  <c r="E69" i="133"/>
  <c r="B58" i="133"/>
  <c r="E138" i="133"/>
  <c r="E119" i="133" s="1"/>
  <c r="E57" i="133"/>
  <c r="C29" i="133"/>
  <c r="C118" i="133"/>
  <c r="C143" i="133" s="1"/>
  <c r="C31" i="133"/>
  <c r="C58" i="133"/>
  <c r="D29" i="133"/>
  <c r="D32" i="133" s="1"/>
  <c r="D118" i="133"/>
  <c r="D143" i="133" s="1"/>
  <c r="D31" i="133"/>
  <c r="E28" i="133" l="1"/>
  <c r="C32" i="133"/>
  <c r="E118" i="133" l="1"/>
  <c r="E143" i="133" s="1"/>
  <c r="E29" i="133"/>
  <c r="E32" i="133" s="1"/>
  <c r="E31" i="133"/>
  <c r="E58" i="133"/>
  <c r="E167" i="132" l="1"/>
  <c r="D167" i="132"/>
  <c r="C167" i="132"/>
  <c r="B167" i="132"/>
  <c r="E164" i="132"/>
  <c r="D164" i="132"/>
  <c r="C164" i="132"/>
  <c r="B164" i="132"/>
  <c r="E161" i="132"/>
  <c r="D161" i="132"/>
  <c r="C161" i="132"/>
  <c r="B161" i="132"/>
  <c r="E158" i="132"/>
  <c r="D158" i="132"/>
  <c r="C158" i="132"/>
  <c r="B158" i="132"/>
  <c r="E155" i="132"/>
  <c r="D155" i="132"/>
  <c r="C155" i="132"/>
  <c r="B155" i="132"/>
  <c r="E152" i="132"/>
  <c r="D152" i="132"/>
  <c r="C152" i="132"/>
  <c r="B152" i="132"/>
  <c r="E149" i="132"/>
  <c r="D149" i="132"/>
  <c r="C149" i="132"/>
  <c r="B149" i="132"/>
  <c r="E146" i="132"/>
  <c r="D146" i="132"/>
  <c r="C146" i="132"/>
  <c r="B146" i="132"/>
  <c r="C143" i="132"/>
  <c r="B143" i="132"/>
  <c r="E135" i="132"/>
  <c r="E136" i="132" s="1"/>
  <c r="D135" i="132"/>
  <c r="D136" i="132" s="1"/>
  <c r="C135" i="132"/>
  <c r="C136" i="132" s="1"/>
  <c r="B135" i="132"/>
  <c r="B136" i="132" s="1"/>
  <c r="E129" i="132"/>
  <c r="D129" i="132"/>
  <c r="C129" i="132"/>
  <c r="E128" i="132"/>
  <c r="D128" i="132"/>
  <c r="C128" i="132"/>
  <c r="E127" i="132"/>
  <c r="D127" i="132"/>
  <c r="C127" i="132"/>
  <c r="B127" i="132"/>
  <c r="D120" i="132"/>
  <c r="E111" i="132"/>
  <c r="D111" i="132"/>
  <c r="C111" i="132"/>
  <c r="B111" i="132"/>
  <c r="B110" i="132"/>
  <c r="C104" i="132"/>
  <c r="C103" i="132"/>
  <c r="C102" i="132"/>
  <c r="B102" i="132"/>
  <c r="E101" i="132"/>
  <c r="E143" i="132" s="1"/>
  <c r="D101" i="132"/>
  <c r="D143" i="132" s="1"/>
  <c r="E100" i="132"/>
  <c r="D100" i="132"/>
  <c r="E103" i="132" s="1"/>
  <c r="E87" i="132"/>
  <c r="E168" i="132" s="1"/>
  <c r="E144" i="132" s="1"/>
  <c r="E172" i="132" s="1"/>
  <c r="D87" i="132"/>
  <c r="D168" i="132" s="1"/>
  <c r="D144" i="132" s="1"/>
  <c r="D172" i="132" s="1"/>
  <c r="C87" i="132"/>
  <c r="C168" i="132" s="1"/>
  <c r="B87" i="132"/>
  <c r="B168" i="132" s="1"/>
  <c r="E81" i="132"/>
  <c r="D81" i="132"/>
  <c r="C81" i="132"/>
  <c r="E77" i="132"/>
  <c r="E79" i="132" s="1"/>
  <c r="D77" i="132"/>
  <c r="D79" i="132" s="1"/>
  <c r="C77" i="132"/>
  <c r="C80" i="132" s="1"/>
  <c r="B77" i="132"/>
  <c r="B79" i="132" s="1"/>
  <c r="B74" i="132"/>
  <c r="B73" i="132"/>
  <c r="E65" i="132"/>
  <c r="E68" i="132" s="1"/>
  <c r="D65" i="132"/>
  <c r="D68" i="132" s="1"/>
  <c r="C65" i="132"/>
  <c r="C68" i="132" s="1"/>
  <c r="B65" i="132"/>
  <c r="B68" i="132" s="1"/>
  <c r="E39" i="132"/>
  <c r="D39" i="132"/>
  <c r="C39" i="132"/>
  <c r="E38" i="132"/>
  <c r="D38" i="132"/>
  <c r="C38" i="132"/>
  <c r="E37" i="132"/>
  <c r="D37" i="132"/>
  <c r="C37" i="132"/>
  <c r="B37" i="132"/>
  <c r="B31" i="132"/>
  <c r="B5" i="132"/>
  <c r="B169" i="131"/>
  <c r="E165" i="131"/>
  <c r="D165" i="131"/>
  <c r="C165" i="131"/>
  <c r="B165" i="131"/>
  <c r="E164" i="131"/>
  <c r="D164" i="131"/>
  <c r="C164" i="131"/>
  <c r="B164" i="131"/>
  <c r="E153" i="131"/>
  <c r="D153" i="131"/>
  <c r="C153" i="131"/>
  <c r="B153" i="131"/>
  <c r="E152" i="131"/>
  <c r="D152" i="131"/>
  <c r="C152" i="131"/>
  <c r="B152" i="131"/>
  <c r="E150" i="131"/>
  <c r="D150" i="131"/>
  <c r="C150" i="131"/>
  <c r="B150" i="131"/>
  <c r="E149" i="131"/>
  <c r="D149" i="131"/>
  <c r="C149" i="131"/>
  <c r="B149" i="131"/>
  <c r="E147" i="131"/>
  <c r="D147" i="131"/>
  <c r="C147" i="131"/>
  <c r="B147" i="131"/>
  <c r="E146" i="131"/>
  <c r="D146" i="131"/>
  <c r="C146" i="131"/>
  <c r="B146" i="131"/>
  <c r="E137" i="131"/>
  <c r="E136" i="131" s="1"/>
  <c r="E141" i="131" s="1"/>
  <c r="D136" i="131"/>
  <c r="D141" i="131" s="1"/>
  <c r="D123" i="131" s="1"/>
  <c r="C136" i="131"/>
  <c r="C141" i="131" s="1"/>
  <c r="B136" i="131"/>
  <c r="B141" i="131" s="1"/>
  <c r="B123" i="131" s="1"/>
  <c r="E125" i="131"/>
  <c r="D125" i="131"/>
  <c r="C125" i="131"/>
  <c r="E124" i="131"/>
  <c r="C124" i="131"/>
  <c r="E111" i="131"/>
  <c r="E116" i="131" s="1"/>
  <c r="D111" i="131"/>
  <c r="D116" i="131" s="1"/>
  <c r="C111" i="131"/>
  <c r="C116" i="131" s="1"/>
  <c r="B111" i="131"/>
  <c r="B116" i="131" s="1"/>
  <c r="B98" i="131" s="1"/>
  <c r="E100" i="131"/>
  <c r="D100" i="131"/>
  <c r="C100" i="131"/>
  <c r="C99" i="131"/>
  <c r="E85" i="131"/>
  <c r="E90" i="131" s="1"/>
  <c r="D85" i="131"/>
  <c r="D90" i="131" s="1"/>
  <c r="C85" i="131"/>
  <c r="C90" i="131" s="1"/>
  <c r="B85" i="131"/>
  <c r="B90" i="131" s="1"/>
  <c r="E75" i="131"/>
  <c r="D75" i="131"/>
  <c r="C75" i="131"/>
  <c r="E74" i="131"/>
  <c r="D74" i="131"/>
  <c r="C74" i="131"/>
  <c r="E73" i="131"/>
  <c r="D73" i="131"/>
  <c r="C73" i="131"/>
  <c r="B73" i="131"/>
  <c r="E61" i="131"/>
  <c r="E32" i="131" s="1"/>
  <c r="D61" i="131"/>
  <c r="C61" i="131"/>
  <c r="B61" i="131"/>
  <c r="E34" i="131"/>
  <c r="D34" i="131"/>
  <c r="C34" i="131"/>
  <c r="D32" i="131"/>
  <c r="D33" i="131" s="1"/>
  <c r="C32" i="131"/>
  <c r="C35" i="131" s="1"/>
  <c r="B32" i="131"/>
  <c r="B33" i="131" s="1"/>
  <c r="D130" i="132" l="1"/>
  <c r="D76" i="131"/>
  <c r="E40" i="132"/>
  <c r="C105" i="132"/>
  <c r="D40" i="132"/>
  <c r="C144" i="132"/>
  <c r="C172" i="132" s="1"/>
  <c r="C40" i="132"/>
  <c r="B144" i="132"/>
  <c r="B172" i="132" s="1"/>
  <c r="D104" i="132"/>
  <c r="E130" i="132"/>
  <c r="E168" i="131"/>
  <c r="B62" i="131"/>
  <c r="C62" i="131"/>
  <c r="C76" i="131"/>
  <c r="D62" i="131"/>
  <c r="D35" i="131"/>
  <c r="E76" i="131"/>
  <c r="E82" i="132"/>
  <c r="D80" i="132"/>
  <c r="B88" i="132"/>
  <c r="E80" i="132"/>
  <c r="C88" i="132"/>
  <c r="D103" i="132"/>
  <c r="E104" i="132"/>
  <c r="C130" i="132"/>
  <c r="D88" i="132"/>
  <c r="D102" i="132"/>
  <c r="D105" i="132" s="1"/>
  <c r="C79" i="132"/>
  <c r="C82" i="132" s="1"/>
  <c r="E88" i="132"/>
  <c r="E102" i="132"/>
  <c r="E105" i="132" s="1"/>
  <c r="E33" i="131"/>
  <c r="E36" i="131" s="1"/>
  <c r="E35" i="131"/>
  <c r="B99" i="131"/>
  <c r="C102" i="131" s="1"/>
  <c r="C101" i="131"/>
  <c r="C168" i="131"/>
  <c r="C144" i="131"/>
  <c r="C169" i="131" s="1"/>
  <c r="C126" i="131"/>
  <c r="B124" i="131"/>
  <c r="C127" i="131" s="1"/>
  <c r="D144" i="131"/>
  <c r="D169" i="131" s="1"/>
  <c r="D98" i="131"/>
  <c r="D126" i="131"/>
  <c r="D124" i="131"/>
  <c r="E126" i="131"/>
  <c r="E144" i="131"/>
  <c r="E169" i="131" s="1"/>
  <c r="E98" i="131"/>
  <c r="D168" i="131"/>
  <c r="E62" i="131"/>
  <c r="C33" i="131"/>
  <c r="C36" i="131" s="1"/>
  <c r="D82" i="132" l="1"/>
  <c r="D127" i="131"/>
  <c r="E127" i="131"/>
  <c r="E99" i="131"/>
  <c r="E102" i="131" s="1"/>
  <c r="E101" i="131"/>
  <c r="D99" i="131"/>
  <c r="D102" i="131" s="1"/>
  <c r="D101" i="131"/>
  <c r="D36" i="131"/>
  <c r="E263" i="130" l="1"/>
  <c r="D263" i="130"/>
  <c r="C263" i="130"/>
  <c r="B263" i="130"/>
  <c r="E262" i="130"/>
  <c r="D262" i="130"/>
  <c r="C262" i="130"/>
  <c r="B262" i="130"/>
  <c r="C261" i="130"/>
  <c r="B261" i="130"/>
  <c r="E260" i="130"/>
  <c r="D260" i="130"/>
  <c r="C260" i="130"/>
  <c r="B260" i="130"/>
  <c r="E259" i="130"/>
  <c r="D259" i="130"/>
  <c r="D258" i="130" s="1"/>
  <c r="C259" i="130"/>
  <c r="B259" i="130"/>
  <c r="B258" i="130" s="1"/>
  <c r="E258" i="130"/>
  <c r="C258" i="130"/>
  <c r="E257" i="130"/>
  <c r="D257" i="130"/>
  <c r="C257" i="130"/>
  <c r="C255" i="130" s="1"/>
  <c r="B257" i="130"/>
  <c r="E256" i="130"/>
  <c r="D256" i="130"/>
  <c r="C256" i="130"/>
  <c r="B256" i="130"/>
  <c r="B255" i="130" s="1"/>
  <c r="E255" i="130"/>
  <c r="D255" i="130"/>
  <c r="E254" i="130"/>
  <c r="D254" i="130"/>
  <c r="C254" i="130"/>
  <c r="B254" i="130"/>
  <c r="E253" i="130"/>
  <c r="D253" i="130"/>
  <c r="C253" i="130"/>
  <c r="B253" i="130"/>
  <c r="B252" i="130" s="1"/>
  <c r="E252" i="130"/>
  <c r="D252" i="130"/>
  <c r="C252" i="130"/>
  <c r="E251" i="130"/>
  <c r="D251" i="130"/>
  <c r="C251" i="130"/>
  <c r="B251" i="130"/>
  <c r="E250" i="130"/>
  <c r="E249" i="130" s="1"/>
  <c r="D250" i="130"/>
  <c r="C250" i="130"/>
  <c r="B250" i="130"/>
  <c r="B249" i="130" s="1"/>
  <c r="D249" i="130"/>
  <c r="C249" i="130"/>
  <c r="E248" i="130"/>
  <c r="D248" i="130"/>
  <c r="C248" i="130"/>
  <c r="B248" i="130"/>
  <c r="E247" i="130"/>
  <c r="D247" i="130"/>
  <c r="D246" i="130" s="1"/>
  <c r="C247" i="130"/>
  <c r="B247" i="130"/>
  <c r="E246" i="130"/>
  <c r="C246" i="130"/>
  <c r="B246" i="130"/>
  <c r="E245" i="130"/>
  <c r="D245" i="130"/>
  <c r="C245" i="130"/>
  <c r="B245" i="130"/>
  <c r="E244" i="130"/>
  <c r="D244" i="130"/>
  <c r="D243" i="130" s="1"/>
  <c r="C244" i="130"/>
  <c r="B244" i="130"/>
  <c r="B243" i="130" s="1"/>
  <c r="E243" i="130"/>
  <c r="C243" i="130"/>
  <c r="D236" i="130"/>
  <c r="E236" i="130" s="1"/>
  <c r="E233" i="130"/>
  <c r="D233" i="130"/>
  <c r="C233" i="130"/>
  <c r="B233" i="130"/>
  <c r="E230" i="130"/>
  <c r="D230" i="130"/>
  <c r="C230" i="130"/>
  <c r="B230" i="130"/>
  <c r="E221" i="130"/>
  <c r="D221" i="130"/>
  <c r="C221" i="130"/>
  <c r="B221" i="130"/>
  <c r="E218" i="130"/>
  <c r="D218" i="130"/>
  <c r="C218" i="130"/>
  <c r="B218" i="130"/>
  <c r="E212" i="130"/>
  <c r="D212" i="130"/>
  <c r="C212" i="130"/>
  <c r="E182" i="130"/>
  <c r="D182" i="130"/>
  <c r="C182" i="130"/>
  <c r="B182" i="130"/>
  <c r="E181" i="130"/>
  <c r="D181" i="130"/>
  <c r="C181" i="130"/>
  <c r="B181" i="130"/>
  <c r="E180" i="130"/>
  <c r="E178" i="130" s="1"/>
  <c r="D180" i="130"/>
  <c r="D178" i="130" s="1"/>
  <c r="C180" i="130"/>
  <c r="B180" i="130"/>
  <c r="C179" i="130"/>
  <c r="B179" i="130"/>
  <c r="B178" i="130" s="1"/>
  <c r="E177" i="130"/>
  <c r="D177" i="130"/>
  <c r="C177" i="130"/>
  <c r="B177" i="130"/>
  <c r="E176" i="130"/>
  <c r="D176" i="130"/>
  <c r="C176" i="130"/>
  <c r="B176" i="130"/>
  <c r="E175" i="130"/>
  <c r="D175" i="130"/>
  <c r="C175" i="130"/>
  <c r="B175" i="130"/>
  <c r="E174" i="130"/>
  <c r="E173" i="130" s="1"/>
  <c r="D174" i="130"/>
  <c r="C174" i="130"/>
  <c r="B174" i="130"/>
  <c r="D173" i="130"/>
  <c r="C173" i="130"/>
  <c r="B173" i="130"/>
  <c r="E172" i="130"/>
  <c r="D172" i="130"/>
  <c r="C172" i="130"/>
  <c r="B172" i="130"/>
  <c r="E171" i="130"/>
  <c r="D171" i="130"/>
  <c r="C171" i="130"/>
  <c r="B171" i="130"/>
  <c r="B170" i="130"/>
  <c r="E169" i="130"/>
  <c r="D169" i="130"/>
  <c r="C169" i="130"/>
  <c r="B169" i="130"/>
  <c r="E168" i="130"/>
  <c r="D168" i="130"/>
  <c r="C168" i="130"/>
  <c r="B168" i="130"/>
  <c r="B167" i="130" s="1"/>
  <c r="E167" i="130"/>
  <c r="D167" i="130"/>
  <c r="C167" i="130"/>
  <c r="E166" i="130"/>
  <c r="D166" i="130"/>
  <c r="C166" i="130"/>
  <c r="B166" i="130"/>
  <c r="E165" i="130"/>
  <c r="D165" i="130"/>
  <c r="C165" i="130"/>
  <c r="B165" i="130"/>
  <c r="E164" i="130"/>
  <c r="D164" i="130"/>
  <c r="C164" i="130"/>
  <c r="B164" i="130"/>
  <c r="E163" i="130"/>
  <c r="D163" i="130"/>
  <c r="C163" i="130"/>
  <c r="B163" i="130"/>
  <c r="E162" i="130"/>
  <c r="D162" i="130"/>
  <c r="C162" i="130"/>
  <c r="B162" i="130"/>
  <c r="E161" i="130"/>
  <c r="D161" i="130"/>
  <c r="C161" i="130"/>
  <c r="B161" i="130"/>
  <c r="E160" i="130"/>
  <c r="D160" i="130"/>
  <c r="C160" i="130"/>
  <c r="B160" i="130"/>
  <c r="E159" i="130"/>
  <c r="D159" i="130"/>
  <c r="C159" i="130"/>
  <c r="C158" i="130" s="1"/>
  <c r="B159" i="130"/>
  <c r="B158" i="130" s="1"/>
  <c r="E158" i="130"/>
  <c r="D158" i="130"/>
  <c r="E157" i="130"/>
  <c r="D157" i="130"/>
  <c r="C157" i="130"/>
  <c r="B157" i="130"/>
  <c r="E156" i="130"/>
  <c r="D156" i="130"/>
  <c r="C156" i="130"/>
  <c r="C155" i="130" s="1"/>
  <c r="B156" i="130"/>
  <c r="B155" i="130" s="1"/>
  <c r="E155" i="130"/>
  <c r="D155" i="130"/>
  <c r="E154" i="130"/>
  <c r="D154" i="130"/>
  <c r="C154" i="130"/>
  <c r="C152" i="130" s="1"/>
  <c r="B154" i="130"/>
  <c r="E153" i="130"/>
  <c r="D153" i="130"/>
  <c r="C153" i="130"/>
  <c r="B153" i="130"/>
  <c r="E152" i="130"/>
  <c r="D152" i="130"/>
  <c r="B152" i="130"/>
  <c r="E144" i="130"/>
  <c r="E149" i="130" s="1"/>
  <c r="E131" i="130" s="1"/>
  <c r="D144" i="130"/>
  <c r="B144" i="130"/>
  <c r="E139" i="130"/>
  <c r="D139" i="130"/>
  <c r="D149" i="130" s="1"/>
  <c r="D131" i="130" s="1"/>
  <c r="C139" i="130"/>
  <c r="C149" i="130" s="1"/>
  <c r="C131" i="130" s="1"/>
  <c r="C132" i="130" s="1"/>
  <c r="B139" i="130"/>
  <c r="B149" i="130" s="1"/>
  <c r="B131" i="130" s="1"/>
  <c r="B132" i="130" s="1"/>
  <c r="E133" i="130"/>
  <c r="D133" i="130"/>
  <c r="C133" i="130"/>
  <c r="E119" i="130"/>
  <c r="D119" i="130"/>
  <c r="B119" i="130"/>
  <c r="E114" i="130"/>
  <c r="D114" i="130"/>
  <c r="D124" i="130" s="1"/>
  <c r="D106" i="130" s="1"/>
  <c r="C114" i="130"/>
  <c r="C124" i="130" s="1"/>
  <c r="C106" i="130" s="1"/>
  <c r="B114" i="130"/>
  <c r="B124" i="130" s="1"/>
  <c r="B106" i="130" s="1"/>
  <c r="B107" i="130" s="1"/>
  <c r="E108" i="130"/>
  <c r="D108" i="130"/>
  <c r="C108" i="130"/>
  <c r="C94" i="130"/>
  <c r="C65" i="130" s="1"/>
  <c r="B94" i="130"/>
  <c r="E79" i="130"/>
  <c r="E94" i="130" s="1"/>
  <c r="D79" i="130"/>
  <c r="D94" i="130" s="1"/>
  <c r="E67" i="130"/>
  <c r="D67" i="130"/>
  <c r="C67" i="130"/>
  <c r="B65" i="130"/>
  <c r="B66" i="130" s="1"/>
  <c r="B57" i="130"/>
  <c r="C54" i="130"/>
  <c r="C57" i="130" s="1"/>
  <c r="E30" i="130"/>
  <c r="D30" i="130"/>
  <c r="C30" i="130"/>
  <c r="D54" i="130" l="1"/>
  <c r="E54" i="130" s="1"/>
  <c r="B95" i="130"/>
  <c r="C178" i="130"/>
  <c r="B151" i="130"/>
  <c r="C135" i="130"/>
  <c r="C109" i="130"/>
  <c r="B239" i="130"/>
  <c r="B242" i="130" s="1"/>
  <c r="E124" i="130"/>
  <c r="E106" i="130" s="1"/>
  <c r="E107" i="130" s="1"/>
  <c r="C170" i="130"/>
  <c r="C239" i="130"/>
  <c r="C210" i="130" s="1"/>
  <c r="C68" i="130"/>
  <c r="C66" i="130"/>
  <c r="C69" i="130" s="1"/>
  <c r="D65" i="130"/>
  <c r="D95" i="130"/>
  <c r="E261" i="130"/>
  <c r="E239" i="130"/>
  <c r="E65" i="130"/>
  <c r="E95" i="130"/>
  <c r="C242" i="130"/>
  <c r="C28" i="130"/>
  <c r="C58" i="130" s="1"/>
  <c r="C151" i="130"/>
  <c r="E57" i="130"/>
  <c r="E170" i="130"/>
  <c r="D109" i="130"/>
  <c r="D107" i="130"/>
  <c r="E109" i="130"/>
  <c r="D134" i="130"/>
  <c r="D132" i="130"/>
  <c r="D135" i="130" s="1"/>
  <c r="E132" i="130"/>
  <c r="E134" i="130"/>
  <c r="C95" i="130"/>
  <c r="D170" i="130"/>
  <c r="B210" i="130"/>
  <c r="B240" i="130" s="1"/>
  <c r="C107" i="130"/>
  <c r="C110" i="130" s="1"/>
  <c r="D57" i="130"/>
  <c r="C134" i="130"/>
  <c r="D239" i="130"/>
  <c r="D261" i="130"/>
  <c r="B28" i="130"/>
  <c r="D110" i="130" l="1"/>
  <c r="C240" i="130"/>
  <c r="B150" i="130"/>
  <c r="B183" i="130" s="1"/>
  <c r="B29" i="130"/>
  <c r="C31" i="130"/>
  <c r="C150" i="130"/>
  <c r="C183" i="130" s="1"/>
  <c r="C29" i="130"/>
  <c r="E66" i="130"/>
  <c r="E68" i="130"/>
  <c r="D66" i="130"/>
  <c r="D69" i="130" s="1"/>
  <c r="D68" i="130"/>
  <c r="D210" i="130"/>
  <c r="D242" i="130"/>
  <c r="E242" i="130"/>
  <c r="E210" i="130"/>
  <c r="E240" i="130" s="1"/>
  <c r="D28" i="130"/>
  <c r="D151" i="130"/>
  <c r="B58" i="130"/>
  <c r="B211" i="130"/>
  <c r="B241" i="130"/>
  <c r="B266" i="130" s="1"/>
  <c r="E135" i="130"/>
  <c r="E110" i="130"/>
  <c r="E28" i="130"/>
  <c r="E151" i="130"/>
  <c r="C211" i="130"/>
  <c r="C213" i="130"/>
  <c r="C241" i="130"/>
  <c r="C266" i="130" s="1"/>
  <c r="C32" i="130" l="1"/>
  <c r="C214" i="130"/>
  <c r="E69" i="130"/>
  <c r="E29" i="130"/>
  <c r="E150" i="130"/>
  <c r="E183" i="130" s="1"/>
  <c r="E31" i="130"/>
  <c r="D31" i="130"/>
  <c r="D29" i="130"/>
  <c r="D32" i="130" s="1"/>
  <c r="D150" i="130"/>
  <c r="D183" i="130" s="1"/>
  <c r="D211" i="130"/>
  <c r="D214" i="130" s="1"/>
  <c r="D241" i="130"/>
  <c r="D266" i="130" s="1"/>
  <c r="D213" i="130"/>
  <c r="E58" i="130"/>
  <c r="D58" i="130"/>
  <c r="E241" i="130"/>
  <c r="E266" i="130" s="1"/>
  <c r="E213" i="130"/>
  <c r="E211" i="130"/>
  <c r="D240" i="130"/>
  <c r="E214" i="130" l="1"/>
  <c r="E32" i="130"/>
  <c r="E108" i="129" l="1"/>
  <c r="D108" i="129"/>
  <c r="C108" i="129"/>
  <c r="B108" i="129"/>
  <c r="E107" i="129"/>
  <c r="D107" i="129"/>
  <c r="C107" i="129"/>
  <c r="B107" i="129"/>
  <c r="E106" i="129"/>
  <c r="D106" i="129"/>
  <c r="C106" i="129"/>
  <c r="B106" i="129"/>
  <c r="E103" i="129"/>
  <c r="D103" i="129"/>
  <c r="C103" i="129"/>
  <c r="B103" i="129"/>
  <c r="E100" i="129"/>
  <c r="D100" i="129"/>
  <c r="C100" i="129"/>
  <c r="B100" i="129"/>
  <c r="E99" i="129"/>
  <c r="D99" i="129"/>
  <c r="C99" i="129"/>
  <c r="B99" i="129"/>
  <c r="E98" i="129"/>
  <c r="D98" i="129"/>
  <c r="C98" i="129"/>
  <c r="B98" i="129"/>
  <c r="E97" i="129"/>
  <c r="D97" i="129"/>
  <c r="C97" i="129"/>
  <c r="B97" i="129"/>
  <c r="E96" i="129"/>
  <c r="D96" i="129"/>
  <c r="C96" i="129"/>
  <c r="B96" i="129"/>
  <c r="E95" i="129"/>
  <c r="D95" i="129"/>
  <c r="C95" i="129"/>
  <c r="B95" i="129"/>
  <c r="E94" i="129"/>
  <c r="D94" i="129"/>
  <c r="C94" i="129"/>
  <c r="B94" i="129"/>
  <c r="E91" i="129"/>
  <c r="D91" i="129"/>
  <c r="C91" i="129"/>
  <c r="B91" i="129"/>
  <c r="E88" i="129"/>
  <c r="D88" i="129"/>
  <c r="C88" i="129"/>
  <c r="B88" i="129"/>
  <c r="E80" i="129"/>
  <c r="D80" i="129"/>
  <c r="C80" i="129"/>
  <c r="B80" i="129"/>
  <c r="E73" i="129"/>
  <c r="D73" i="129"/>
  <c r="C73" i="129"/>
  <c r="E72" i="129"/>
  <c r="D72" i="129"/>
  <c r="C72" i="129"/>
  <c r="E71" i="129"/>
  <c r="D71" i="129"/>
  <c r="C71" i="129"/>
  <c r="B71" i="129"/>
  <c r="B58" i="129"/>
  <c r="E56" i="129"/>
  <c r="E105" i="129" s="1"/>
  <c r="E104" i="129" s="1"/>
  <c r="D56" i="129"/>
  <c r="D105" i="129" s="1"/>
  <c r="D104" i="129" s="1"/>
  <c r="C56" i="129"/>
  <c r="C105" i="129" s="1"/>
  <c r="C104" i="129" s="1"/>
  <c r="B56" i="129"/>
  <c r="B105" i="129" s="1"/>
  <c r="E53" i="129"/>
  <c r="E102" i="129" s="1"/>
  <c r="E101" i="129" s="1"/>
  <c r="D53" i="129"/>
  <c r="D102" i="129" s="1"/>
  <c r="D101" i="129" s="1"/>
  <c r="C53" i="129"/>
  <c r="C102" i="129" s="1"/>
  <c r="C101" i="129" s="1"/>
  <c r="B53" i="129"/>
  <c r="B102" i="129" s="1"/>
  <c r="E44" i="129"/>
  <c r="E93" i="129" s="1"/>
  <c r="E92" i="129" s="1"/>
  <c r="D44" i="129"/>
  <c r="D93" i="129" s="1"/>
  <c r="D92" i="129" s="1"/>
  <c r="C44" i="129"/>
  <c r="C93" i="129" s="1"/>
  <c r="C92" i="129" s="1"/>
  <c r="B44" i="129"/>
  <c r="B93" i="129" s="1"/>
  <c r="B41" i="129"/>
  <c r="B90" i="129" s="1"/>
  <c r="C40" i="129"/>
  <c r="C41" i="129" s="1"/>
  <c r="C90" i="129" s="1"/>
  <c r="C89" i="129" s="1"/>
  <c r="E38" i="129"/>
  <c r="E87" i="129" s="1"/>
  <c r="E86" i="129" s="1"/>
  <c r="D38" i="129"/>
  <c r="D87" i="129" s="1"/>
  <c r="D86" i="129" s="1"/>
  <c r="C38" i="129"/>
  <c r="C87" i="129" s="1"/>
  <c r="C86" i="129" s="1"/>
  <c r="B38" i="129"/>
  <c r="B87" i="129" s="1"/>
  <c r="B29" i="129"/>
  <c r="E28" i="129"/>
  <c r="D28" i="129"/>
  <c r="C28" i="129"/>
  <c r="B28" i="129"/>
  <c r="E43" i="129" l="1"/>
  <c r="B92" i="129"/>
  <c r="B101" i="129"/>
  <c r="B104" i="129"/>
  <c r="E74" i="129"/>
  <c r="B86" i="129"/>
  <c r="D31" i="129"/>
  <c r="B89" i="129"/>
  <c r="C74" i="129"/>
  <c r="D74" i="129"/>
  <c r="D40" i="129"/>
  <c r="D58" i="129" s="1"/>
  <c r="D29" i="129" s="1"/>
  <c r="D85" i="129"/>
  <c r="B30" i="129"/>
  <c r="C31" i="129"/>
  <c r="B59" i="129"/>
  <c r="B85" i="129"/>
  <c r="C58" i="129"/>
  <c r="C29" i="129" s="1"/>
  <c r="C30" i="129"/>
  <c r="C33" i="129" s="1"/>
  <c r="C84" i="129"/>
  <c r="C32" i="129"/>
  <c r="E31" i="129"/>
  <c r="D41" i="129"/>
  <c r="D90" i="129" s="1"/>
  <c r="D89" i="129" s="1"/>
  <c r="C59" i="129"/>
  <c r="B84" i="129"/>
  <c r="E40" i="129" l="1"/>
  <c r="E41" i="129" s="1"/>
  <c r="E90" i="129" s="1"/>
  <c r="E89" i="129" s="1"/>
  <c r="B109" i="129"/>
  <c r="C85" i="129"/>
  <c r="C109" i="129" s="1"/>
  <c r="E58" i="129"/>
  <c r="D30" i="129"/>
  <c r="D33" i="129" s="1"/>
  <c r="D84" i="129"/>
  <c r="D109" i="129" s="1"/>
  <c r="D32" i="129"/>
  <c r="D59" i="129"/>
  <c r="E29" i="129" l="1"/>
  <c r="E59" i="129" s="1"/>
  <c r="E85" i="129"/>
  <c r="E84" i="129" l="1"/>
  <c r="E109" i="129" s="1"/>
  <c r="E32" i="129"/>
  <c r="E30" i="129"/>
  <c r="E33" i="129" s="1"/>
  <c r="E121" i="128" l="1"/>
  <c r="D121" i="128"/>
  <c r="C121" i="128"/>
  <c r="B121" i="128"/>
  <c r="E120" i="128"/>
  <c r="D120" i="128"/>
  <c r="C120" i="128"/>
  <c r="B120" i="128"/>
  <c r="E119" i="128"/>
  <c r="D119" i="128"/>
  <c r="C119" i="128"/>
  <c r="B119" i="128"/>
  <c r="B117" i="128" s="1"/>
  <c r="E118" i="128"/>
  <c r="D118" i="128"/>
  <c r="C118" i="128"/>
  <c r="B118" i="128"/>
  <c r="E117" i="128"/>
  <c r="D117" i="128"/>
  <c r="C117" i="128"/>
  <c r="E116" i="128"/>
  <c r="D116" i="128"/>
  <c r="C116" i="128"/>
  <c r="B116" i="128"/>
  <c r="E115" i="128"/>
  <c r="D115" i="128"/>
  <c r="C115" i="128"/>
  <c r="B115" i="128"/>
  <c r="E114" i="128"/>
  <c r="D114" i="128"/>
  <c r="C114" i="128"/>
  <c r="B114" i="128"/>
  <c r="E113" i="128"/>
  <c r="D113" i="128"/>
  <c r="C113" i="128"/>
  <c r="B113" i="128"/>
  <c r="E112" i="128"/>
  <c r="D112" i="128"/>
  <c r="C112" i="128"/>
  <c r="B112" i="128"/>
  <c r="E111" i="128"/>
  <c r="D111" i="128"/>
  <c r="C111" i="128"/>
  <c r="B111" i="128"/>
  <c r="E110" i="128"/>
  <c r="D110" i="128"/>
  <c r="C110" i="128"/>
  <c r="B110" i="128"/>
  <c r="E108" i="128"/>
  <c r="D108" i="128"/>
  <c r="C108" i="128"/>
  <c r="B108" i="128"/>
  <c r="E107" i="128"/>
  <c r="D107" i="128"/>
  <c r="C107" i="128"/>
  <c r="B107" i="128"/>
  <c r="E106" i="128"/>
  <c r="D106" i="128"/>
  <c r="C106" i="128"/>
  <c r="E105" i="128"/>
  <c r="D105" i="128"/>
  <c r="C105" i="128"/>
  <c r="B105" i="128"/>
  <c r="E104" i="128"/>
  <c r="D104" i="128"/>
  <c r="C104" i="128"/>
  <c r="B104" i="128"/>
  <c r="B103" i="128" s="1"/>
  <c r="E103" i="128"/>
  <c r="D103" i="128"/>
  <c r="C103" i="128"/>
  <c r="E102" i="128"/>
  <c r="D102" i="128"/>
  <c r="C102" i="128"/>
  <c r="B102" i="128"/>
  <c r="E101" i="128"/>
  <c r="D101" i="128"/>
  <c r="C101" i="128"/>
  <c r="B101" i="128"/>
  <c r="E100" i="128"/>
  <c r="D100" i="128"/>
  <c r="C100" i="128"/>
  <c r="B100" i="128"/>
  <c r="E99" i="128"/>
  <c r="D99" i="128"/>
  <c r="C99" i="128"/>
  <c r="B99" i="128"/>
  <c r="E98" i="128"/>
  <c r="D98" i="128"/>
  <c r="D97" i="128" s="1"/>
  <c r="C98" i="128"/>
  <c r="B98" i="128"/>
  <c r="E97" i="128"/>
  <c r="C97" i="128"/>
  <c r="B97" i="128"/>
  <c r="E96" i="128"/>
  <c r="D96" i="128"/>
  <c r="C96" i="128"/>
  <c r="B96" i="128"/>
  <c r="E95" i="128"/>
  <c r="D95" i="128"/>
  <c r="D94" i="128" s="1"/>
  <c r="C95" i="128"/>
  <c r="B95" i="128"/>
  <c r="E94" i="128"/>
  <c r="C94" i="128"/>
  <c r="B94" i="128"/>
  <c r="E93" i="128"/>
  <c r="D93" i="128"/>
  <c r="C93" i="128"/>
  <c r="B93" i="128"/>
  <c r="E92" i="128"/>
  <c r="D92" i="128"/>
  <c r="C92" i="128"/>
  <c r="B92" i="128"/>
  <c r="E91" i="128"/>
  <c r="D91" i="128"/>
  <c r="C91" i="128"/>
  <c r="B91" i="128"/>
  <c r="E89" i="128"/>
  <c r="D89" i="128"/>
  <c r="C89" i="128"/>
  <c r="B89" i="128"/>
  <c r="E83" i="128"/>
  <c r="D83" i="128"/>
  <c r="C83" i="128"/>
  <c r="B83" i="128"/>
  <c r="E78" i="128"/>
  <c r="E88" i="128" s="1"/>
  <c r="D78" i="128"/>
  <c r="D88" i="128" s="1"/>
  <c r="C78" i="128"/>
  <c r="C88" i="128" s="1"/>
  <c r="B78" i="128"/>
  <c r="B88" i="128" s="1"/>
  <c r="E73" i="128"/>
  <c r="D73" i="128"/>
  <c r="C73" i="128"/>
  <c r="E72" i="128"/>
  <c r="D72" i="128"/>
  <c r="C72" i="128"/>
  <c r="E71" i="128"/>
  <c r="E74" i="128" s="1"/>
  <c r="D71" i="128"/>
  <c r="C71" i="128"/>
  <c r="D74" i="128" s="1"/>
  <c r="B71" i="128"/>
  <c r="E56" i="128"/>
  <c r="E109" i="128" s="1"/>
  <c r="D56" i="128"/>
  <c r="D109" i="128" s="1"/>
  <c r="C56" i="128"/>
  <c r="B56" i="128"/>
  <c r="E53" i="128"/>
  <c r="D53" i="128"/>
  <c r="C53" i="128"/>
  <c r="B53" i="128"/>
  <c r="E44" i="128"/>
  <c r="D44" i="128"/>
  <c r="C44" i="128"/>
  <c r="B44" i="128"/>
  <c r="E41" i="128"/>
  <c r="D41" i="128"/>
  <c r="C41" i="128"/>
  <c r="B41" i="128"/>
  <c r="E38" i="128"/>
  <c r="D38" i="128"/>
  <c r="C38" i="128"/>
  <c r="B38" i="128"/>
  <c r="E33" i="128"/>
  <c r="D33" i="128"/>
  <c r="C33" i="128"/>
  <c r="E32" i="128"/>
  <c r="D32" i="128"/>
  <c r="C32" i="128"/>
  <c r="E31" i="128"/>
  <c r="D31" i="128"/>
  <c r="E34" i="128" s="1"/>
  <c r="C31" i="128"/>
  <c r="C34" i="128" s="1"/>
  <c r="B31" i="128"/>
  <c r="B106" i="128" l="1"/>
  <c r="C59" i="128"/>
  <c r="C60" i="128" s="1"/>
  <c r="B59" i="128"/>
  <c r="B60" i="128" s="1"/>
  <c r="B109" i="128"/>
  <c r="B90" i="128"/>
  <c r="B122" i="128" s="1"/>
  <c r="D34" i="128"/>
  <c r="D59" i="128"/>
  <c r="C74" i="128"/>
  <c r="C109" i="128"/>
  <c r="E59" i="128"/>
  <c r="C90" i="128" l="1"/>
  <c r="C122" i="128" s="1"/>
  <c r="D90" i="128"/>
  <c r="D122" i="128" s="1"/>
  <c r="D60" i="128"/>
  <c r="E90" i="128"/>
  <c r="E122" i="128" s="1"/>
  <c r="E60" i="128"/>
  <c r="E262" i="127" l="1"/>
  <c r="D262" i="127"/>
  <c r="C262" i="127"/>
  <c r="E261" i="127"/>
  <c r="D261" i="127"/>
  <c r="B261" i="127"/>
  <c r="E257" i="127"/>
  <c r="D257" i="127"/>
  <c r="C257" i="127"/>
  <c r="B257" i="127"/>
  <c r="E256" i="127"/>
  <c r="D256" i="127"/>
  <c r="C256" i="127"/>
  <c r="B256" i="127"/>
  <c r="E255" i="127"/>
  <c r="D255" i="127"/>
  <c r="C255" i="127"/>
  <c r="B255" i="127"/>
  <c r="E254" i="127"/>
  <c r="D254" i="127"/>
  <c r="C254" i="127"/>
  <c r="B254" i="127"/>
  <c r="C253" i="127"/>
  <c r="B253" i="127"/>
  <c r="E252" i="127"/>
  <c r="D252" i="127"/>
  <c r="C252" i="127"/>
  <c r="B252" i="127"/>
  <c r="E251" i="127"/>
  <c r="D251" i="127"/>
  <c r="C251" i="127"/>
  <c r="B251" i="127"/>
  <c r="B250" i="127" s="1"/>
  <c r="E250" i="127"/>
  <c r="D250" i="127"/>
  <c r="C250" i="127"/>
  <c r="E249" i="127"/>
  <c r="D249" i="127"/>
  <c r="C249" i="127"/>
  <c r="B249" i="127"/>
  <c r="E248" i="127"/>
  <c r="D248" i="127"/>
  <c r="C248" i="127"/>
  <c r="B248" i="127"/>
  <c r="E247" i="127"/>
  <c r="D247" i="127"/>
  <c r="C247" i="127"/>
  <c r="B247" i="127"/>
  <c r="E246" i="127"/>
  <c r="D246" i="127"/>
  <c r="C246" i="127"/>
  <c r="B246" i="127"/>
  <c r="E245" i="127"/>
  <c r="D245" i="127"/>
  <c r="C245" i="127"/>
  <c r="B245" i="127"/>
  <c r="E244" i="127"/>
  <c r="D244" i="127"/>
  <c r="C244" i="127"/>
  <c r="B244" i="127"/>
  <c r="E243" i="127"/>
  <c r="D243" i="127"/>
  <c r="C243" i="127"/>
  <c r="B243" i="127"/>
  <c r="E242" i="127"/>
  <c r="E241" i="127" s="1"/>
  <c r="D242" i="127"/>
  <c r="C242" i="127"/>
  <c r="B242" i="127"/>
  <c r="B241" i="127" s="1"/>
  <c r="D241" i="127"/>
  <c r="C241" i="127"/>
  <c r="E240" i="127"/>
  <c r="D240" i="127"/>
  <c r="C240" i="127"/>
  <c r="B240" i="127"/>
  <c r="E239" i="127"/>
  <c r="E238" i="127" s="1"/>
  <c r="D239" i="127"/>
  <c r="D238" i="127" s="1"/>
  <c r="C239" i="127"/>
  <c r="B239" i="127"/>
  <c r="C238" i="127"/>
  <c r="B238" i="127"/>
  <c r="E237" i="127"/>
  <c r="D237" i="127"/>
  <c r="C237" i="127"/>
  <c r="B237" i="127"/>
  <c r="E236" i="127"/>
  <c r="D236" i="127"/>
  <c r="C236" i="127"/>
  <c r="B236" i="127"/>
  <c r="B235" i="127" s="1"/>
  <c r="E235" i="127"/>
  <c r="D235" i="127"/>
  <c r="C235" i="127"/>
  <c r="E234" i="127"/>
  <c r="D234" i="127"/>
  <c r="B234" i="127"/>
  <c r="C231" i="127"/>
  <c r="B231" i="127"/>
  <c r="B214" i="127"/>
  <c r="B207" i="127"/>
  <c r="C202" i="127"/>
  <c r="C261" i="127" s="1"/>
  <c r="C190" i="127"/>
  <c r="C184" i="127"/>
  <c r="B184" i="127"/>
  <c r="B167" i="127"/>
  <c r="C161" i="127"/>
  <c r="C143" i="127" s="1"/>
  <c r="C146" i="127" s="1"/>
  <c r="B161" i="127"/>
  <c r="C145" i="127"/>
  <c r="B144" i="127"/>
  <c r="C138" i="127"/>
  <c r="B138" i="127"/>
  <c r="B121" i="127"/>
  <c r="E114" i="127"/>
  <c r="E96" i="127" s="1"/>
  <c r="E97" i="127" s="1"/>
  <c r="D114" i="127"/>
  <c r="D96" i="127" s="1"/>
  <c r="C114" i="127"/>
  <c r="B114" i="127"/>
  <c r="B96" i="127" s="1"/>
  <c r="B97" i="127" s="1"/>
  <c r="E98" i="127"/>
  <c r="D98" i="127"/>
  <c r="C98" i="127"/>
  <c r="C96" i="127"/>
  <c r="C97" i="127" s="1"/>
  <c r="E91" i="127"/>
  <c r="E73" i="127" s="1"/>
  <c r="D91" i="127"/>
  <c r="C91" i="127"/>
  <c r="C73" i="127" s="1"/>
  <c r="B91" i="127"/>
  <c r="B73" i="127" s="1"/>
  <c r="B74" i="127" s="1"/>
  <c r="E75" i="127"/>
  <c r="D75" i="127"/>
  <c r="C75" i="127"/>
  <c r="D73" i="127"/>
  <c r="C57" i="127"/>
  <c r="B57" i="127"/>
  <c r="B28" i="127" s="1"/>
  <c r="B29" i="127" s="1"/>
  <c r="D54" i="127"/>
  <c r="D253" i="127" s="1"/>
  <c r="E30" i="127"/>
  <c r="D30" i="127"/>
  <c r="C30" i="127"/>
  <c r="C28" i="127"/>
  <c r="C31" i="127" l="1"/>
  <c r="E76" i="127"/>
  <c r="B58" i="127"/>
  <c r="C58" i="127"/>
  <c r="D99" i="127"/>
  <c r="E99" i="127"/>
  <c r="C207" i="127"/>
  <c r="C147" i="127"/>
  <c r="C144" i="127"/>
  <c r="C74" i="127"/>
  <c r="C77" i="127" s="1"/>
  <c r="C76" i="127"/>
  <c r="D76" i="127"/>
  <c r="C100" i="127"/>
  <c r="C29" i="127"/>
  <c r="C32" i="127" s="1"/>
  <c r="D57" i="127"/>
  <c r="D74" i="127"/>
  <c r="D77" i="127" s="1"/>
  <c r="D97" i="127"/>
  <c r="D100" i="127" s="1"/>
  <c r="C99" i="127"/>
  <c r="C233" i="127"/>
  <c r="C234" i="127"/>
  <c r="E54" i="127"/>
  <c r="E74" i="127"/>
  <c r="B233" i="127"/>
  <c r="B266" i="127" s="1"/>
  <c r="C266" i="127" l="1"/>
  <c r="E77" i="127"/>
  <c r="D28" i="127"/>
  <c r="E100" i="127"/>
  <c r="D233" i="127"/>
  <c r="D266" i="127" s="1"/>
  <c r="E253" i="127"/>
  <c r="E57" i="127"/>
  <c r="E28" i="127" l="1"/>
  <c r="E233" i="127"/>
  <c r="E266" i="127" s="1"/>
  <c r="D31" i="127"/>
  <c r="D29" i="127"/>
  <c r="D32" i="127" s="1"/>
  <c r="D58" i="127"/>
  <c r="E31" i="127" l="1"/>
  <c r="E29" i="127"/>
  <c r="E32" i="127" s="1"/>
  <c r="E58" i="127"/>
  <c r="E197" i="126" l="1"/>
  <c r="D197" i="126"/>
  <c r="C197" i="126"/>
  <c r="B197" i="126"/>
  <c r="E196" i="126"/>
  <c r="D196" i="126"/>
  <c r="C196" i="126"/>
  <c r="B196" i="126"/>
  <c r="E195" i="126"/>
  <c r="D195" i="126"/>
  <c r="C195" i="126"/>
  <c r="B195" i="126"/>
  <c r="E194" i="126"/>
  <c r="D194" i="126"/>
  <c r="C194" i="126"/>
  <c r="B194" i="126"/>
  <c r="C193" i="126"/>
  <c r="B193" i="126"/>
  <c r="E192" i="126"/>
  <c r="D192" i="126"/>
  <c r="C192" i="126"/>
  <c r="B192" i="126"/>
  <c r="E191" i="126"/>
  <c r="D191" i="126"/>
  <c r="D190" i="126" s="1"/>
  <c r="C191" i="126"/>
  <c r="B191" i="126"/>
  <c r="B190" i="126" s="1"/>
  <c r="E190" i="126"/>
  <c r="C190" i="126"/>
  <c r="E189" i="126"/>
  <c r="D189" i="126"/>
  <c r="C189" i="126"/>
  <c r="B189" i="126"/>
  <c r="E188" i="126"/>
  <c r="D188" i="126"/>
  <c r="C188" i="126"/>
  <c r="B188" i="126"/>
  <c r="B187" i="126" s="1"/>
  <c r="E187" i="126"/>
  <c r="D187" i="126"/>
  <c r="C187" i="126"/>
  <c r="E186" i="126"/>
  <c r="D186" i="126"/>
  <c r="C186" i="126"/>
  <c r="B186" i="126"/>
  <c r="E185" i="126"/>
  <c r="D185" i="126"/>
  <c r="C185" i="126"/>
  <c r="B185" i="126"/>
  <c r="B184" i="126" s="1"/>
  <c r="E184" i="126"/>
  <c r="D184" i="126"/>
  <c r="C184" i="126"/>
  <c r="E183" i="126"/>
  <c r="D183" i="126"/>
  <c r="C183" i="126"/>
  <c r="B183" i="126"/>
  <c r="E182" i="126"/>
  <c r="D182" i="126"/>
  <c r="D181" i="126" s="1"/>
  <c r="C182" i="126"/>
  <c r="B182" i="126"/>
  <c r="B181" i="126" s="1"/>
  <c r="E181" i="126"/>
  <c r="C181" i="126"/>
  <c r="E180" i="126"/>
  <c r="D180" i="126"/>
  <c r="C180" i="126"/>
  <c r="B180" i="126"/>
  <c r="E179" i="126"/>
  <c r="E178" i="126" s="1"/>
  <c r="D179" i="126"/>
  <c r="C179" i="126"/>
  <c r="C178" i="126" s="1"/>
  <c r="B179" i="126"/>
  <c r="B178" i="126" s="1"/>
  <c r="D178" i="126"/>
  <c r="E177" i="126"/>
  <c r="D177" i="126"/>
  <c r="C177" i="126"/>
  <c r="B177" i="126"/>
  <c r="E176" i="126"/>
  <c r="E175" i="126" s="1"/>
  <c r="D176" i="126"/>
  <c r="C176" i="126"/>
  <c r="C175" i="126" s="1"/>
  <c r="B176" i="126"/>
  <c r="B175" i="126"/>
  <c r="E171" i="126"/>
  <c r="D171" i="126"/>
  <c r="D161" i="126" s="1"/>
  <c r="C171" i="126"/>
  <c r="B171" i="126"/>
  <c r="B161" i="126" s="1"/>
  <c r="E163" i="126"/>
  <c r="D163" i="126"/>
  <c r="C163" i="126"/>
  <c r="E161" i="126"/>
  <c r="C161" i="126"/>
  <c r="C164" i="126" s="1"/>
  <c r="E154" i="126"/>
  <c r="D154" i="126"/>
  <c r="C154" i="126"/>
  <c r="B154" i="126"/>
  <c r="E147" i="126"/>
  <c r="D147" i="126"/>
  <c r="C147" i="126"/>
  <c r="E146" i="126"/>
  <c r="D146" i="126"/>
  <c r="C146" i="126"/>
  <c r="E145" i="126"/>
  <c r="D145" i="126"/>
  <c r="C145" i="126"/>
  <c r="B145" i="126"/>
  <c r="E133" i="126"/>
  <c r="D133" i="126"/>
  <c r="D104" i="126" s="1"/>
  <c r="C133" i="126"/>
  <c r="B133" i="126"/>
  <c r="B104" i="126" s="1"/>
  <c r="B105" i="126" s="1"/>
  <c r="E106" i="126"/>
  <c r="D106" i="126"/>
  <c r="C106" i="126"/>
  <c r="E104" i="126"/>
  <c r="E96" i="126"/>
  <c r="E67" i="126" s="1"/>
  <c r="D96" i="126"/>
  <c r="C96" i="126"/>
  <c r="C67" i="126" s="1"/>
  <c r="C68" i="126" s="1"/>
  <c r="B96" i="126"/>
  <c r="E69" i="126"/>
  <c r="D69" i="126"/>
  <c r="C69" i="126"/>
  <c r="B67" i="126"/>
  <c r="C59" i="126"/>
  <c r="C60" i="126" s="1"/>
  <c r="B59" i="126"/>
  <c r="D56" i="126"/>
  <c r="D193" i="126" s="1"/>
  <c r="E41" i="126"/>
  <c r="D41" i="126"/>
  <c r="E38" i="126"/>
  <c r="D38" i="126"/>
  <c r="E33" i="126"/>
  <c r="D33" i="126"/>
  <c r="E32" i="126"/>
  <c r="D32" i="126"/>
  <c r="C32" i="126"/>
  <c r="E31" i="126"/>
  <c r="D31" i="126"/>
  <c r="C31" i="126"/>
  <c r="B30" i="126"/>
  <c r="C33" i="126" s="1"/>
  <c r="D148" i="126" l="1"/>
  <c r="C148" i="126"/>
  <c r="D34" i="126"/>
  <c r="D164" i="126"/>
  <c r="D175" i="126"/>
  <c r="C70" i="126"/>
  <c r="E107" i="126"/>
  <c r="E164" i="126"/>
  <c r="B60" i="126"/>
  <c r="C97" i="126"/>
  <c r="B134" i="126"/>
  <c r="E34" i="126"/>
  <c r="E56" i="126"/>
  <c r="E193" i="126" s="1"/>
  <c r="B97" i="126"/>
  <c r="E134" i="126"/>
  <c r="E148" i="126"/>
  <c r="C174" i="126"/>
  <c r="E173" i="126"/>
  <c r="E68" i="126"/>
  <c r="D105" i="126"/>
  <c r="B162" i="126"/>
  <c r="B173" i="126"/>
  <c r="E97" i="126"/>
  <c r="E105" i="126"/>
  <c r="B31" i="126"/>
  <c r="C34" i="126" s="1"/>
  <c r="D162" i="126"/>
  <c r="D134" i="126"/>
  <c r="C162" i="126"/>
  <c r="C165" i="126" s="1"/>
  <c r="B174" i="126"/>
  <c r="B198" i="126" s="1"/>
  <c r="D59" i="126"/>
  <c r="D60" i="126" s="1"/>
  <c r="D67" i="126"/>
  <c r="D173" i="126" s="1"/>
  <c r="C104" i="126"/>
  <c r="E162" i="126"/>
  <c r="B68" i="126"/>
  <c r="C71" i="126" s="1"/>
  <c r="E59" i="126"/>
  <c r="E60" i="126" s="1"/>
  <c r="E165" i="126" l="1"/>
  <c r="E174" i="126"/>
  <c r="E198" i="126" s="1"/>
  <c r="D70" i="126"/>
  <c r="D68" i="126"/>
  <c r="D71" i="126" s="1"/>
  <c r="E108" i="126"/>
  <c r="E70" i="126"/>
  <c r="C105" i="126"/>
  <c r="C108" i="126" s="1"/>
  <c r="C107" i="126"/>
  <c r="C173" i="126"/>
  <c r="C198" i="126" s="1"/>
  <c r="C134" i="126"/>
  <c r="D165" i="126"/>
  <c r="D107" i="126"/>
  <c r="D174" i="126"/>
  <c r="D198" i="126" s="1"/>
  <c r="D97" i="126"/>
  <c r="E71" i="126" l="1"/>
  <c r="D108" i="126"/>
  <c r="E121" i="125" l="1"/>
  <c r="D121" i="125"/>
  <c r="C121" i="125"/>
  <c r="B121" i="125"/>
  <c r="E120" i="125"/>
  <c r="D120" i="125"/>
  <c r="C120" i="125"/>
  <c r="B120" i="125"/>
  <c r="E119" i="125"/>
  <c r="D119" i="125"/>
  <c r="C119" i="125"/>
  <c r="B119" i="125"/>
  <c r="E118" i="125"/>
  <c r="E117" i="125" s="1"/>
  <c r="D118" i="125"/>
  <c r="D117" i="125" s="1"/>
  <c r="C118" i="125"/>
  <c r="B118" i="125"/>
  <c r="B117" i="125" s="1"/>
  <c r="C117" i="125"/>
  <c r="E116" i="125"/>
  <c r="D116" i="125"/>
  <c r="C116" i="125"/>
  <c r="B116" i="125"/>
  <c r="E115" i="125"/>
  <c r="D115" i="125"/>
  <c r="C115" i="125"/>
  <c r="B115" i="125"/>
  <c r="E114" i="125"/>
  <c r="D114" i="125"/>
  <c r="C114" i="125"/>
  <c r="B114" i="125"/>
  <c r="E113" i="125"/>
  <c r="E112" i="125" s="1"/>
  <c r="D113" i="125"/>
  <c r="C113" i="125"/>
  <c r="C112" i="125" s="1"/>
  <c r="B113" i="125"/>
  <c r="B112" i="125" s="1"/>
  <c r="D112" i="125"/>
  <c r="E111" i="125"/>
  <c r="D111" i="125"/>
  <c r="C111" i="125"/>
  <c r="B111" i="125"/>
  <c r="E110" i="125"/>
  <c r="D110" i="125"/>
  <c r="C110" i="125"/>
  <c r="B110" i="125"/>
  <c r="E108" i="125"/>
  <c r="D108" i="125"/>
  <c r="C108" i="125"/>
  <c r="B108" i="125"/>
  <c r="E107" i="125"/>
  <c r="D107" i="125"/>
  <c r="C107" i="125"/>
  <c r="B107" i="125"/>
  <c r="E106" i="125"/>
  <c r="D106" i="125"/>
  <c r="C106" i="125"/>
  <c r="B106" i="125"/>
  <c r="E105" i="125"/>
  <c r="D105" i="125"/>
  <c r="C105" i="125"/>
  <c r="B105" i="125"/>
  <c r="E104" i="125"/>
  <c r="D104" i="125"/>
  <c r="C104" i="125"/>
  <c r="C103" i="125" s="1"/>
  <c r="B104" i="125"/>
  <c r="B103" i="125" s="1"/>
  <c r="D103" i="125"/>
  <c r="E102" i="125"/>
  <c r="D102" i="125"/>
  <c r="C102" i="125"/>
  <c r="B102" i="125"/>
  <c r="E101" i="125"/>
  <c r="E100" i="125" s="1"/>
  <c r="D101" i="125"/>
  <c r="C101" i="125"/>
  <c r="B101" i="125"/>
  <c r="D100" i="125"/>
  <c r="C100" i="125"/>
  <c r="B100" i="125"/>
  <c r="E99" i="125"/>
  <c r="D99" i="125"/>
  <c r="C99" i="125"/>
  <c r="B99" i="125"/>
  <c r="E98" i="125"/>
  <c r="E97" i="125" s="1"/>
  <c r="D98" i="125"/>
  <c r="C98" i="125"/>
  <c r="B98" i="125"/>
  <c r="B97" i="125" s="1"/>
  <c r="D97" i="125"/>
  <c r="C97" i="125"/>
  <c r="E96" i="125"/>
  <c r="D96" i="125"/>
  <c r="C96" i="125"/>
  <c r="B96" i="125"/>
  <c r="E95" i="125"/>
  <c r="D95" i="125"/>
  <c r="D94" i="125" s="1"/>
  <c r="C95" i="125"/>
  <c r="B95" i="125"/>
  <c r="B94" i="125" s="1"/>
  <c r="E94" i="125"/>
  <c r="C94" i="125"/>
  <c r="E93" i="125"/>
  <c r="D93" i="125"/>
  <c r="C93" i="125"/>
  <c r="B93" i="125"/>
  <c r="E92" i="125"/>
  <c r="E91" i="125" s="1"/>
  <c r="D92" i="125"/>
  <c r="C92" i="125"/>
  <c r="C91" i="125" s="1"/>
  <c r="B92" i="125"/>
  <c r="D91" i="125"/>
  <c r="B91" i="125"/>
  <c r="E89" i="125"/>
  <c r="D89" i="125"/>
  <c r="C89" i="125"/>
  <c r="B89" i="125"/>
  <c r="E83" i="125"/>
  <c r="D83" i="125"/>
  <c r="C83" i="125"/>
  <c r="B83" i="125"/>
  <c r="E78" i="125"/>
  <c r="E88" i="125" s="1"/>
  <c r="D78" i="125"/>
  <c r="D88" i="125" s="1"/>
  <c r="C78" i="125"/>
  <c r="C88" i="125" s="1"/>
  <c r="B78" i="125"/>
  <c r="B88" i="125" s="1"/>
  <c r="E73" i="125"/>
  <c r="D73" i="125"/>
  <c r="C73" i="125"/>
  <c r="E72" i="125"/>
  <c r="D72" i="125"/>
  <c r="C72" i="125"/>
  <c r="E71" i="125"/>
  <c r="D71" i="125"/>
  <c r="C71" i="125"/>
  <c r="B71" i="125"/>
  <c r="E56" i="125"/>
  <c r="E109" i="125" s="1"/>
  <c r="D56" i="125"/>
  <c r="D109" i="125" s="1"/>
  <c r="C56" i="125"/>
  <c r="B56" i="125"/>
  <c r="B109" i="125" s="1"/>
  <c r="E53" i="125"/>
  <c r="D53" i="125"/>
  <c r="C53" i="125"/>
  <c r="B53" i="125"/>
  <c r="E44" i="125"/>
  <c r="D44" i="125"/>
  <c r="C44" i="125"/>
  <c r="B44" i="125"/>
  <c r="E41" i="125"/>
  <c r="D41" i="125"/>
  <c r="C41" i="125"/>
  <c r="B41" i="125"/>
  <c r="E38" i="125"/>
  <c r="D38" i="125"/>
  <c r="C38" i="125"/>
  <c r="B38" i="125"/>
  <c r="E33" i="125"/>
  <c r="D33" i="125"/>
  <c r="C33" i="125"/>
  <c r="E32" i="125"/>
  <c r="D32" i="125"/>
  <c r="C32" i="125"/>
  <c r="E31" i="125"/>
  <c r="D31" i="125"/>
  <c r="C31" i="125"/>
  <c r="B31" i="125"/>
  <c r="C34" i="125" l="1"/>
  <c r="C74" i="125"/>
  <c r="D74" i="125"/>
  <c r="E74" i="125"/>
  <c r="D34" i="125"/>
  <c r="E34" i="125"/>
  <c r="C59" i="125"/>
  <c r="C90" i="125" s="1"/>
  <c r="C122" i="125" s="1"/>
  <c r="E103" i="125"/>
  <c r="E59" i="125"/>
  <c r="E60" i="125" s="1"/>
  <c r="B59" i="125"/>
  <c r="D59" i="125"/>
  <c r="C109" i="125"/>
  <c r="C60" i="125" l="1"/>
  <c r="E90" i="125"/>
  <c r="E122" i="125" s="1"/>
  <c r="D90" i="125"/>
  <c r="D122" i="125" s="1"/>
  <c r="D60" i="125"/>
  <c r="B90" i="125"/>
  <c r="B122" i="125" s="1"/>
  <c r="B60" i="125"/>
  <c r="E292" i="124" l="1"/>
  <c r="D292" i="124"/>
  <c r="C292" i="124"/>
  <c r="B292" i="124"/>
  <c r="E267" i="124"/>
  <c r="E268" i="124" s="1"/>
  <c r="D267" i="124"/>
  <c r="D268" i="124" s="1"/>
  <c r="C267" i="124"/>
  <c r="C268" i="124" s="1"/>
  <c r="B267" i="124"/>
  <c r="B268" i="124" s="1"/>
  <c r="E264" i="124"/>
  <c r="E265" i="124" s="1"/>
  <c r="D264" i="124"/>
  <c r="D265" i="124" s="1"/>
  <c r="C264" i="124"/>
  <c r="C265" i="124" s="1"/>
  <c r="B264" i="124"/>
  <c r="B265" i="124" s="1"/>
  <c r="B262" i="124"/>
  <c r="E261" i="124"/>
  <c r="E262" i="124" s="1"/>
  <c r="D261" i="124"/>
  <c r="D262" i="124" s="1"/>
  <c r="C261" i="124"/>
  <c r="C262" i="124" s="1"/>
  <c r="B253" i="124"/>
  <c r="E252" i="124"/>
  <c r="D252" i="124"/>
  <c r="C252" i="124"/>
  <c r="B252" i="124"/>
  <c r="E247" i="124"/>
  <c r="E257" i="124" s="1"/>
  <c r="E239" i="124" s="1"/>
  <c r="E240" i="124" s="1"/>
  <c r="D247" i="124"/>
  <c r="D257" i="124" s="1"/>
  <c r="D239" i="124" s="1"/>
  <c r="C247" i="124"/>
  <c r="C257" i="124" s="1"/>
  <c r="C239" i="124" s="1"/>
  <c r="B247" i="124"/>
  <c r="B257" i="124" s="1"/>
  <c r="E241" i="124"/>
  <c r="D241" i="124"/>
  <c r="C241" i="124"/>
  <c r="B240" i="124"/>
  <c r="B228" i="124"/>
  <c r="E227" i="124"/>
  <c r="D227" i="124"/>
  <c r="C227" i="124"/>
  <c r="B227" i="124"/>
  <c r="E222" i="124"/>
  <c r="E232" i="124" s="1"/>
  <c r="E214" i="124" s="1"/>
  <c r="D222" i="124"/>
  <c r="D232" i="124" s="1"/>
  <c r="D214" i="124" s="1"/>
  <c r="C222" i="124"/>
  <c r="C232" i="124" s="1"/>
  <c r="C214" i="124" s="1"/>
  <c r="B222" i="124"/>
  <c r="B232" i="124" s="1"/>
  <c r="E216" i="124"/>
  <c r="D216" i="124"/>
  <c r="C216" i="124"/>
  <c r="B215" i="124"/>
  <c r="E199" i="124"/>
  <c r="D199" i="124"/>
  <c r="C199" i="124"/>
  <c r="B199" i="124"/>
  <c r="E194" i="124"/>
  <c r="E204" i="124" s="1"/>
  <c r="E186" i="124" s="1"/>
  <c r="D194" i="124"/>
  <c r="C194" i="124"/>
  <c r="C204" i="124" s="1"/>
  <c r="C186" i="124" s="1"/>
  <c r="B194" i="124"/>
  <c r="B204" i="124" s="1"/>
  <c r="B186" i="124" s="1"/>
  <c r="B187" i="124" s="1"/>
  <c r="E188" i="124"/>
  <c r="D188" i="124"/>
  <c r="C188" i="124"/>
  <c r="E171" i="124"/>
  <c r="D171" i="124"/>
  <c r="C171" i="124"/>
  <c r="B171" i="124"/>
  <c r="E166" i="124"/>
  <c r="E176" i="124" s="1"/>
  <c r="D166" i="124"/>
  <c r="D176" i="124" s="1"/>
  <c r="C166" i="124"/>
  <c r="C176" i="124" s="1"/>
  <c r="B166" i="124"/>
  <c r="B176" i="124" s="1"/>
  <c r="E161" i="124"/>
  <c r="E160" i="124"/>
  <c r="D160" i="124"/>
  <c r="C160" i="124"/>
  <c r="E159" i="124"/>
  <c r="E162" i="124" s="1"/>
  <c r="D159" i="124"/>
  <c r="B159" i="124"/>
  <c r="C158" i="124"/>
  <c r="C161" i="124" s="1"/>
  <c r="E145" i="124"/>
  <c r="E146" i="124" s="1"/>
  <c r="E288" i="124" s="1"/>
  <c r="E287" i="124" s="1"/>
  <c r="D145" i="124"/>
  <c r="C145" i="124"/>
  <c r="C260" i="124" s="1"/>
  <c r="B145" i="124"/>
  <c r="B146" i="124" s="1"/>
  <c r="B288" i="124" s="1"/>
  <c r="B287" i="124" s="1"/>
  <c r="E140" i="124"/>
  <c r="E282" i="124" s="1"/>
  <c r="D140" i="124"/>
  <c r="C140" i="124"/>
  <c r="C282" i="124" s="1"/>
  <c r="B140" i="124"/>
  <c r="B282" i="124" s="1"/>
  <c r="E135" i="124"/>
  <c r="D135" i="124"/>
  <c r="C135" i="124"/>
  <c r="E134" i="124"/>
  <c r="D134" i="124"/>
  <c r="C134" i="124"/>
  <c r="E133" i="124"/>
  <c r="D133" i="124"/>
  <c r="C133" i="124"/>
  <c r="B133" i="124"/>
  <c r="E57" i="124"/>
  <c r="E28" i="124" s="1"/>
  <c r="D57" i="124"/>
  <c r="D28" i="124" s="1"/>
  <c r="C57" i="124"/>
  <c r="C28" i="124" s="1"/>
  <c r="C29" i="124" s="1"/>
  <c r="B57" i="124"/>
  <c r="E43" i="124"/>
  <c r="D43" i="124"/>
  <c r="C43" i="124"/>
  <c r="B43" i="124"/>
  <c r="E40" i="124"/>
  <c r="D40" i="124"/>
  <c r="C40" i="124"/>
  <c r="B40" i="124"/>
  <c r="E37" i="124"/>
  <c r="D37" i="124"/>
  <c r="C37" i="124"/>
  <c r="B37" i="124"/>
  <c r="E30" i="124"/>
  <c r="D30" i="124"/>
  <c r="C30" i="124"/>
  <c r="B28" i="124"/>
  <c r="B259" i="124" s="1"/>
  <c r="E19" i="124"/>
  <c r="D19" i="124"/>
  <c r="C19" i="124"/>
  <c r="E161" i="123"/>
  <c r="D161" i="123"/>
  <c r="C161" i="123"/>
  <c r="B161" i="123"/>
  <c r="E160" i="123"/>
  <c r="D160" i="123"/>
  <c r="C160" i="123"/>
  <c r="B160" i="123"/>
  <c r="E159" i="123"/>
  <c r="D159" i="123"/>
  <c r="C159" i="123"/>
  <c r="B159" i="123"/>
  <c r="C158" i="123"/>
  <c r="B158" i="123"/>
  <c r="E157" i="123"/>
  <c r="D157" i="123"/>
  <c r="C157" i="123"/>
  <c r="B157" i="123"/>
  <c r="E156" i="123"/>
  <c r="E155" i="123" s="1"/>
  <c r="D156" i="123"/>
  <c r="C156" i="123"/>
  <c r="C155" i="123" s="1"/>
  <c r="B156" i="123"/>
  <c r="B155" i="123" s="1"/>
  <c r="D155" i="123"/>
  <c r="E154" i="123"/>
  <c r="D154" i="123"/>
  <c r="C154" i="123"/>
  <c r="B154" i="123"/>
  <c r="D153" i="123"/>
  <c r="C153" i="123"/>
  <c r="B153" i="123"/>
  <c r="E151" i="123"/>
  <c r="D151" i="123"/>
  <c r="C151" i="123"/>
  <c r="B151" i="123"/>
  <c r="E150" i="123"/>
  <c r="D150" i="123"/>
  <c r="C150" i="123"/>
  <c r="C149" i="123" s="1"/>
  <c r="B150" i="123"/>
  <c r="E149" i="123"/>
  <c r="D149" i="123"/>
  <c r="B149" i="123"/>
  <c r="E148" i="123"/>
  <c r="D148" i="123"/>
  <c r="C148" i="123"/>
  <c r="B148" i="123"/>
  <c r="E147" i="123"/>
  <c r="D147" i="123"/>
  <c r="C147" i="123"/>
  <c r="C146" i="123" s="1"/>
  <c r="B147" i="123"/>
  <c r="B146" i="123" s="1"/>
  <c r="E146" i="123"/>
  <c r="D146" i="123"/>
  <c r="E145" i="123"/>
  <c r="D145" i="123"/>
  <c r="C145" i="123"/>
  <c r="B145" i="123"/>
  <c r="E144" i="123"/>
  <c r="E143" i="123" s="1"/>
  <c r="D144" i="123"/>
  <c r="D143" i="123" s="1"/>
  <c r="C144" i="123"/>
  <c r="B144" i="123"/>
  <c r="B143" i="123" s="1"/>
  <c r="C143" i="123"/>
  <c r="E141" i="123"/>
  <c r="E140" i="123" s="1"/>
  <c r="D141" i="123"/>
  <c r="D140" i="123" s="1"/>
  <c r="C141" i="123"/>
  <c r="C140" i="123" s="1"/>
  <c r="B141" i="123"/>
  <c r="B140" i="123" s="1"/>
  <c r="C138" i="123"/>
  <c r="B138" i="123"/>
  <c r="E136" i="123"/>
  <c r="D136" i="123"/>
  <c r="D126" i="123" s="1"/>
  <c r="D129" i="123" s="1"/>
  <c r="C136" i="123"/>
  <c r="B136" i="123"/>
  <c r="C129" i="123"/>
  <c r="E128" i="123"/>
  <c r="D128" i="123"/>
  <c r="C128" i="123"/>
  <c r="E127" i="123"/>
  <c r="C127" i="123"/>
  <c r="B127" i="123"/>
  <c r="E118" i="123"/>
  <c r="E162" i="123" s="1"/>
  <c r="D118" i="123"/>
  <c r="D119" i="123" s="1"/>
  <c r="C118" i="123"/>
  <c r="C119" i="123" s="1"/>
  <c r="B118" i="123"/>
  <c r="B119" i="123" s="1"/>
  <c r="E112" i="123"/>
  <c r="D112" i="123"/>
  <c r="C112" i="123"/>
  <c r="E111" i="123"/>
  <c r="D111" i="123"/>
  <c r="C111" i="123"/>
  <c r="E110" i="123"/>
  <c r="D110" i="123"/>
  <c r="C110" i="123"/>
  <c r="B110" i="123"/>
  <c r="E96" i="123"/>
  <c r="E97" i="123" s="1"/>
  <c r="D96" i="123"/>
  <c r="D97" i="123" s="1"/>
  <c r="C96" i="123"/>
  <c r="C97" i="123" s="1"/>
  <c r="B96" i="123"/>
  <c r="B97" i="123" s="1"/>
  <c r="E70" i="123"/>
  <c r="D70" i="123"/>
  <c r="C70" i="123"/>
  <c r="E69" i="123"/>
  <c r="D69" i="123"/>
  <c r="C69" i="123"/>
  <c r="E68" i="123"/>
  <c r="D68" i="123"/>
  <c r="C68" i="123"/>
  <c r="B68" i="123"/>
  <c r="C59" i="123"/>
  <c r="C60" i="123" s="1"/>
  <c r="B59" i="123"/>
  <c r="B60" i="123" s="1"/>
  <c r="D56" i="123"/>
  <c r="E56" i="123" s="1"/>
  <c r="E51" i="123"/>
  <c r="E153" i="123" s="1"/>
  <c r="D33" i="123"/>
  <c r="C33" i="123"/>
  <c r="E32" i="123"/>
  <c r="D32" i="123"/>
  <c r="C32" i="123"/>
  <c r="D31" i="123"/>
  <c r="C31" i="123"/>
  <c r="B31" i="123"/>
  <c r="E71" i="123" l="1"/>
  <c r="D152" i="123"/>
  <c r="D282" i="124"/>
  <c r="D260" i="124"/>
  <c r="D204" i="124"/>
  <c r="D186" i="124" s="1"/>
  <c r="C34" i="123"/>
  <c r="C71" i="123"/>
  <c r="C152" i="123"/>
  <c r="C136" i="124"/>
  <c r="D136" i="124"/>
  <c r="E136" i="124"/>
  <c r="C159" i="124"/>
  <c r="C162" i="124" s="1"/>
  <c r="E260" i="124"/>
  <c r="D161" i="124"/>
  <c r="B58" i="124"/>
  <c r="B260" i="124"/>
  <c r="D127" i="123"/>
  <c r="D130" i="123" s="1"/>
  <c r="D113" i="123"/>
  <c r="E129" i="123"/>
  <c r="B152" i="123"/>
  <c r="E152" i="123"/>
  <c r="C113" i="123"/>
  <c r="C130" i="123"/>
  <c r="B162" i="123"/>
  <c r="C162" i="123"/>
  <c r="C139" i="123"/>
  <c r="C163" i="123" s="1"/>
  <c r="D34" i="123"/>
  <c r="D71" i="123"/>
  <c r="E113" i="123"/>
  <c r="B139" i="123"/>
  <c r="B163" i="123" s="1"/>
  <c r="E130" i="123"/>
  <c r="E31" i="124"/>
  <c r="E259" i="124"/>
  <c r="E29" i="124"/>
  <c r="D189" i="124"/>
  <c r="D187" i="124"/>
  <c r="D217" i="124"/>
  <c r="D215" i="124"/>
  <c r="C215" i="124"/>
  <c r="C218" i="124" s="1"/>
  <c r="C217" i="124"/>
  <c r="D242" i="124"/>
  <c r="D240" i="124"/>
  <c r="E189" i="124"/>
  <c r="E187" i="124"/>
  <c r="E190" i="124" s="1"/>
  <c r="E217" i="124"/>
  <c r="E215" i="124"/>
  <c r="D259" i="124"/>
  <c r="D29" i="124"/>
  <c r="D32" i="124" s="1"/>
  <c r="D31" i="124"/>
  <c r="C187" i="124"/>
  <c r="C190" i="124" s="1"/>
  <c r="C189" i="124"/>
  <c r="C242" i="124"/>
  <c r="C240" i="124"/>
  <c r="C243" i="124" s="1"/>
  <c r="B29" i="124"/>
  <c r="C32" i="124" s="1"/>
  <c r="C146" i="124"/>
  <c r="C288" i="124" s="1"/>
  <c r="C287" i="124" s="1"/>
  <c r="D150" i="124"/>
  <c r="C259" i="124"/>
  <c r="C31" i="124"/>
  <c r="B150" i="124"/>
  <c r="D162" i="124"/>
  <c r="E242" i="124"/>
  <c r="C150" i="124"/>
  <c r="D146" i="124"/>
  <c r="D288" i="124" s="1"/>
  <c r="D287" i="124" s="1"/>
  <c r="E150" i="124"/>
  <c r="E158" i="123"/>
  <c r="E59" i="123"/>
  <c r="D59" i="123"/>
  <c r="D60" i="123" s="1"/>
  <c r="D138" i="123"/>
  <c r="D158" i="123"/>
  <c r="D162" i="123"/>
  <c r="E119" i="123"/>
  <c r="D243" i="124" l="1"/>
  <c r="D218" i="124"/>
  <c r="E139" i="123"/>
  <c r="E32" i="124"/>
  <c r="E243" i="124"/>
  <c r="D190" i="124"/>
  <c r="E218" i="124"/>
  <c r="E30" i="123"/>
  <c r="D139" i="123"/>
  <c r="D163" i="123" s="1"/>
  <c r="E138" i="123" l="1"/>
  <c r="E163" i="123" s="1"/>
  <c r="E31" i="123"/>
  <c r="E34" i="123" s="1"/>
  <c r="E33" i="123"/>
  <c r="E60" i="123"/>
  <c r="E357" i="122" l="1"/>
  <c r="D357" i="122"/>
  <c r="C357" i="122"/>
  <c r="B357" i="122"/>
  <c r="E351" i="122"/>
  <c r="D351" i="122"/>
  <c r="C351" i="122"/>
  <c r="B351" i="122"/>
  <c r="E350" i="122"/>
  <c r="D350" i="122"/>
  <c r="C350" i="122"/>
  <c r="B350" i="122"/>
  <c r="E349" i="122"/>
  <c r="E348" i="122" s="1"/>
  <c r="D349" i="122"/>
  <c r="D348" i="122" s="1"/>
  <c r="B349" i="122"/>
  <c r="E347" i="122"/>
  <c r="D347" i="122"/>
  <c r="C347" i="122"/>
  <c r="B347" i="122"/>
  <c r="E346" i="122"/>
  <c r="D346" i="122"/>
  <c r="C346" i="122"/>
  <c r="B346" i="122"/>
  <c r="E345" i="122"/>
  <c r="D345" i="122"/>
  <c r="C345" i="122"/>
  <c r="B345" i="122"/>
  <c r="E344" i="122"/>
  <c r="D344" i="122"/>
  <c r="C344" i="122"/>
  <c r="B344" i="122"/>
  <c r="E343" i="122"/>
  <c r="D343" i="122"/>
  <c r="C343" i="122"/>
  <c r="B343" i="122"/>
  <c r="E342" i="122"/>
  <c r="D342" i="122"/>
  <c r="C342" i="122"/>
  <c r="B342" i="122"/>
  <c r="E341" i="122"/>
  <c r="D341" i="122"/>
  <c r="C341" i="122"/>
  <c r="B341" i="122"/>
  <c r="E340" i="122"/>
  <c r="D340" i="122"/>
  <c r="C340" i="122"/>
  <c r="B340" i="122"/>
  <c r="B339" i="122" s="1"/>
  <c r="E339" i="122"/>
  <c r="D339" i="122"/>
  <c r="C339" i="122"/>
  <c r="E338" i="122"/>
  <c r="D338" i="122"/>
  <c r="C338" i="122"/>
  <c r="B338" i="122"/>
  <c r="E335" i="122"/>
  <c r="D335" i="122"/>
  <c r="C335" i="122"/>
  <c r="B335" i="122"/>
  <c r="E334" i="122"/>
  <c r="E333" i="122" s="1"/>
  <c r="D334" i="122"/>
  <c r="C334" i="122"/>
  <c r="B334" i="122"/>
  <c r="B333" i="122" s="1"/>
  <c r="D333" i="122"/>
  <c r="C333" i="122"/>
  <c r="E332" i="122"/>
  <c r="D332" i="122"/>
  <c r="C332" i="122"/>
  <c r="B332" i="122"/>
  <c r="E331" i="122"/>
  <c r="D331" i="122"/>
  <c r="C331" i="122"/>
  <c r="B331" i="122"/>
  <c r="E321" i="122"/>
  <c r="D321" i="122"/>
  <c r="D308" i="122" s="1"/>
  <c r="C321" i="122"/>
  <c r="E316" i="122"/>
  <c r="E326" i="122" s="1"/>
  <c r="D316" i="122"/>
  <c r="C316" i="122"/>
  <c r="C326" i="122" s="1"/>
  <c r="B316" i="122"/>
  <c r="B326" i="122" s="1"/>
  <c r="E310" i="122"/>
  <c r="D310" i="122"/>
  <c r="C310" i="122"/>
  <c r="E308" i="122"/>
  <c r="C308" i="122"/>
  <c r="B308" i="122"/>
  <c r="E281" i="122"/>
  <c r="E296" i="122" s="1"/>
  <c r="D281" i="122"/>
  <c r="D296" i="122" s="1"/>
  <c r="C281" i="122"/>
  <c r="C296" i="122" s="1"/>
  <c r="B281" i="122"/>
  <c r="B296" i="122" s="1"/>
  <c r="B267" i="122" s="1"/>
  <c r="B268" i="122" s="1"/>
  <c r="E269" i="122"/>
  <c r="D269" i="122"/>
  <c r="C269" i="122"/>
  <c r="D256" i="122"/>
  <c r="E256" i="122" s="1"/>
  <c r="E245" i="122"/>
  <c r="E337" i="122" s="1"/>
  <c r="D245" i="122"/>
  <c r="D337" i="122" s="1"/>
  <c r="D336" i="122" s="1"/>
  <c r="C244" i="122"/>
  <c r="C259" i="122" s="1"/>
  <c r="B244" i="122"/>
  <c r="B259" i="122" s="1"/>
  <c r="E232" i="122"/>
  <c r="D232" i="122"/>
  <c r="C232" i="122"/>
  <c r="E211" i="122"/>
  <c r="E198" i="122" s="1"/>
  <c r="D211" i="122"/>
  <c r="C211" i="122"/>
  <c r="E206" i="122"/>
  <c r="D206" i="122"/>
  <c r="C206" i="122"/>
  <c r="C216" i="122" s="1"/>
  <c r="B206" i="122"/>
  <c r="B216" i="122" s="1"/>
  <c r="E200" i="122"/>
  <c r="D200" i="122"/>
  <c r="C200" i="122"/>
  <c r="D198" i="122"/>
  <c r="C198" i="122"/>
  <c r="C199" i="122" s="1"/>
  <c r="B198" i="122"/>
  <c r="B199" i="122" s="1"/>
  <c r="D184" i="122"/>
  <c r="E184" i="122" s="1"/>
  <c r="C173" i="122"/>
  <c r="C172" i="122" s="1"/>
  <c r="C187" i="122" s="1"/>
  <c r="E172" i="122"/>
  <c r="D172" i="122"/>
  <c r="B172" i="122"/>
  <c r="B187" i="122" s="1"/>
  <c r="E160" i="122"/>
  <c r="D160" i="122"/>
  <c r="C160" i="122"/>
  <c r="E138" i="122"/>
  <c r="E125" i="122" s="1"/>
  <c r="E128" i="122" s="1"/>
  <c r="D138" i="122"/>
  <c r="D125" i="122" s="1"/>
  <c r="C138" i="122"/>
  <c r="B138" i="122"/>
  <c r="E133" i="122"/>
  <c r="E143" i="122" s="1"/>
  <c r="D133" i="122"/>
  <c r="D143" i="122" s="1"/>
  <c r="C133" i="122"/>
  <c r="C143" i="122" s="1"/>
  <c r="B133" i="122"/>
  <c r="B143" i="122" s="1"/>
  <c r="E127" i="122"/>
  <c r="D127" i="122"/>
  <c r="C127" i="122"/>
  <c r="C125" i="122"/>
  <c r="C126" i="122" s="1"/>
  <c r="B125" i="122"/>
  <c r="B126" i="122" s="1"/>
  <c r="E109" i="122"/>
  <c r="E96" i="122" s="1"/>
  <c r="D109" i="122"/>
  <c r="C109" i="122"/>
  <c r="C96" i="122" s="1"/>
  <c r="B109" i="122"/>
  <c r="B96" i="122" s="1"/>
  <c r="B97" i="122" s="1"/>
  <c r="E104" i="122"/>
  <c r="E114" i="122" s="1"/>
  <c r="D104" i="122"/>
  <c r="D114" i="122" s="1"/>
  <c r="C104" i="122"/>
  <c r="C114" i="122" s="1"/>
  <c r="B104" i="122"/>
  <c r="B114" i="122" s="1"/>
  <c r="E98" i="122"/>
  <c r="D98" i="122"/>
  <c r="C98" i="122"/>
  <c r="D96" i="122"/>
  <c r="D97" i="122" s="1"/>
  <c r="E84" i="122"/>
  <c r="E71" i="122" s="1"/>
  <c r="E72" i="122" s="1"/>
  <c r="D84" i="122"/>
  <c r="D71" i="122" s="1"/>
  <c r="C84" i="122"/>
  <c r="B84" i="122"/>
  <c r="B71" i="122" s="1"/>
  <c r="B72" i="122" s="1"/>
  <c r="E79" i="122"/>
  <c r="E89" i="122" s="1"/>
  <c r="D79" i="122"/>
  <c r="D89" i="122" s="1"/>
  <c r="C79" i="122"/>
  <c r="C89" i="122" s="1"/>
  <c r="B79" i="122"/>
  <c r="B89" i="122" s="1"/>
  <c r="E73" i="122"/>
  <c r="D73" i="122"/>
  <c r="C73" i="122"/>
  <c r="C71" i="122"/>
  <c r="C72" i="122" s="1"/>
  <c r="C75" i="122" s="1"/>
  <c r="C58" i="122"/>
  <c r="C57" i="122" s="1"/>
  <c r="E57" i="122"/>
  <c r="D57" i="122"/>
  <c r="B57" i="122"/>
  <c r="C46" i="122"/>
  <c r="B46" i="122"/>
  <c r="B337" i="122" s="1"/>
  <c r="B336" i="122" s="1"/>
  <c r="E45" i="122"/>
  <c r="D45" i="122"/>
  <c r="C45" i="122"/>
  <c r="B45" i="122"/>
  <c r="E42" i="122"/>
  <c r="D42" i="122"/>
  <c r="C42" i="122"/>
  <c r="B42" i="122"/>
  <c r="E39" i="122"/>
  <c r="E330" i="122" s="1"/>
  <c r="D39" i="122"/>
  <c r="D330" i="122" s="1"/>
  <c r="C39" i="122"/>
  <c r="C330" i="122" s="1"/>
  <c r="B39" i="122"/>
  <c r="B330" i="122" s="1"/>
  <c r="E33" i="122"/>
  <c r="D33" i="122"/>
  <c r="C33" i="122"/>
  <c r="D311" i="122" l="1"/>
  <c r="D74" i="122"/>
  <c r="C99" i="122"/>
  <c r="D201" i="122"/>
  <c r="D244" i="122"/>
  <c r="D326" i="122"/>
  <c r="B348" i="122"/>
  <c r="E187" i="122"/>
  <c r="E201" i="122"/>
  <c r="E336" i="122"/>
  <c r="B158" i="122"/>
  <c r="B159" i="122" s="1"/>
  <c r="E60" i="122"/>
  <c r="E74" i="122"/>
  <c r="E216" i="122"/>
  <c r="C60" i="122"/>
  <c r="C31" i="122" s="1"/>
  <c r="C61" i="122" s="1"/>
  <c r="C356" i="122"/>
  <c r="B60" i="122"/>
  <c r="B329" i="122" s="1"/>
  <c r="C128" i="122"/>
  <c r="D216" i="122"/>
  <c r="C311" i="122"/>
  <c r="D356" i="122"/>
  <c r="D60" i="122"/>
  <c r="D99" i="122"/>
  <c r="C337" i="122"/>
  <c r="C336" i="122" s="1"/>
  <c r="E356" i="122"/>
  <c r="C129" i="122"/>
  <c r="D126" i="122"/>
  <c r="D129" i="122" s="1"/>
  <c r="D128" i="122"/>
  <c r="C267" i="122"/>
  <c r="C297" i="122" s="1"/>
  <c r="E31" i="122"/>
  <c r="C158" i="122"/>
  <c r="C230" i="122"/>
  <c r="D267" i="122"/>
  <c r="C329" i="122"/>
  <c r="E158" i="122"/>
  <c r="E188" i="122" s="1"/>
  <c r="D31" i="122"/>
  <c r="D61" i="122" s="1"/>
  <c r="E97" i="122"/>
  <c r="E100" i="122" s="1"/>
  <c r="E99" i="122"/>
  <c r="C202" i="122"/>
  <c r="B230" i="122"/>
  <c r="B231" i="122" s="1"/>
  <c r="E267" i="122"/>
  <c r="E297" i="122" s="1"/>
  <c r="E126" i="122"/>
  <c r="E129" i="122" s="1"/>
  <c r="D187" i="122"/>
  <c r="D199" i="122"/>
  <c r="D202" i="122" s="1"/>
  <c r="B297" i="122"/>
  <c r="D72" i="122"/>
  <c r="D75" i="122" s="1"/>
  <c r="C97" i="122"/>
  <c r="C100" i="122" s="1"/>
  <c r="E199" i="122"/>
  <c r="E202" i="122" s="1"/>
  <c r="C201" i="122"/>
  <c r="D259" i="122"/>
  <c r="D329" i="122" s="1"/>
  <c r="C309" i="122"/>
  <c r="E311" i="122"/>
  <c r="C349" i="122"/>
  <c r="C348" i="122" s="1"/>
  <c r="B309" i="122"/>
  <c r="C74" i="122"/>
  <c r="E244" i="122"/>
  <c r="E259" i="122" s="1"/>
  <c r="D309" i="122"/>
  <c r="B356" i="122"/>
  <c r="E309" i="122"/>
  <c r="E61" i="122" l="1"/>
  <c r="B31" i="122"/>
  <c r="B32" i="122" s="1"/>
  <c r="B188" i="122"/>
  <c r="E230" i="122"/>
  <c r="E328" i="122" s="1"/>
  <c r="E329" i="122"/>
  <c r="C312" i="122"/>
  <c r="B61" i="122"/>
  <c r="C159" i="122"/>
  <c r="C162" i="122" s="1"/>
  <c r="C161" i="122"/>
  <c r="B328" i="122"/>
  <c r="B361" i="122" s="1"/>
  <c r="E270" i="122"/>
  <c r="E268" i="122"/>
  <c r="D34" i="122"/>
  <c r="D32" i="122"/>
  <c r="C231" i="122"/>
  <c r="C234" i="122" s="1"/>
  <c r="C233" i="122"/>
  <c r="D312" i="122"/>
  <c r="C328" i="122"/>
  <c r="C361" i="122" s="1"/>
  <c r="D270" i="122"/>
  <c r="D268" i="122"/>
  <c r="C188" i="122"/>
  <c r="D158" i="122"/>
  <c r="E161" i="122" s="1"/>
  <c r="D230" i="122"/>
  <c r="D260" i="122" s="1"/>
  <c r="E312" i="122"/>
  <c r="B260" i="122"/>
  <c r="D100" i="122"/>
  <c r="E159" i="122"/>
  <c r="D297" i="122"/>
  <c r="C260" i="122"/>
  <c r="E34" i="122"/>
  <c r="E32" i="122"/>
  <c r="E35" i="122" s="1"/>
  <c r="C268" i="122"/>
  <c r="C271" i="122" s="1"/>
  <c r="C270" i="122"/>
  <c r="C32" i="122"/>
  <c r="C35" i="122" s="1"/>
  <c r="C34" i="122"/>
  <c r="E75" i="122"/>
  <c r="E361" i="122" l="1"/>
  <c r="D161" i="122"/>
  <c r="D159" i="122"/>
  <c r="D162" i="122" s="1"/>
  <c r="D35" i="122"/>
  <c r="E233" i="122"/>
  <c r="E231" i="122"/>
  <c r="D233" i="122"/>
  <c r="D231" i="122"/>
  <c r="D234" i="122" s="1"/>
  <c r="E260" i="122"/>
  <c r="D328" i="122"/>
  <c r="D361" i="122" s="1"/>
  <c r="D188" i="122"/>
  <c r="D271" i="122"/>
  <c r="E271" i="122"/>
  <c r="E162" i="122" l="1"/>
  <c r="E234" i="122"/>
  <c r="E315" i="121" l="1"/>
  <c r="D315" i="121"/>
  <c r="C315" i="121"/>
  <c r="B315" i="121"/>
  <c r="E312" i="121"/>
  <c r="D312" i="121"/>
  <c r="C312" i="121"/>
  <c r="B312" i="121"/>
  <c r="B311" i="121" s="1"/>
  <c r="E311" i="121"/>
  <c r="D311" i="121"/>
  <c r="C311" i="121"/>
  <c r="E305" i="121"/>
  <c r="D305" i="121"/>
  <c r="C305" i="121"/>
  <c r="B305" i="121"/>
  <c r="E304" i="121"/>
  <c r="D304" i="121"/>
  <c r="C304" i="121"/>
  <c r="B304" i="121"/>
  <c r="C303" i="121"/>
  <c r="B303" i="121"/>
  <c r="E302" i="121"/>
  <c r="D302" i="121"/>
  <c r="C302" i="121"/>
  <c r="B302" i="121"/>
  <c r="E301" i="121"/>
  <c r="D301" i="121"/>
  <c r="C301" i="121"/>
  <c r="B301" i="121"/>
  <c r="B300" i="121" s="1"/>
  <c r="E300" i="121"/>
  <c r="D300" i="121"/>
  <c r="C300" i="121"/>
  <c r="E299" i="121"/>
  <c r="D299" i="121"/>
  <c r="C299" i="121"/>
  <c r="B299" i="121"/>
  <c r="E296" i="121"/>
  <c r="D296" i="121"/>
  <c r="C296" i="121"/>
  <c r="B296" i="121"/>
  <c r="E295" i="121"/>
  <c r="D295" i="121"/>
  <c r="C295" i="121"/>
  <c r="B295" i="121"/>
  <c r="B294" i="121" s="1"/>
  <c r="E294" i="121"/>
  <c r="D294" i="121"/>
  <c r="C294" i="121"/>
  <c r="E293" i="121"/>
  <c r="D293" i="121"/>
  <c r="C293" i="121"/>
  <c r="B293" i="121"/>
  <c r="E290" i="121"/>
  <c r="D290" i="121"/>
  <c r="C290" i="121"/>
  <c r="B290" i="121"/>
  <c r="E289" i="121"/>
  <c r="E288" i="121" s="1"/>
  <c r="D289" i="121"/>
  <c r="D288" i="121" s="1"/>
  <c r="C289" i="121"/>
  <c r="C288" i="121" s="1"/>
  <c r="E287" i="121"/>
  <c r="D287" i="121"/>
  <c r="C287" i="121"/>
  <c r="B287" i="121"/>
  <c r="E286" i="121"/>
  <c r="E285" i="121" s="1"/>
  <c r="D286" i="121"/>
  <c r="D285" i="121" s="1"/>
  <c r="E276" i="121"/>
  <c r="E281" i="121" s="1"/>
  <c r="D276" i="121"/>
  <c r="D281" i="121" s="1"/>
  <c r="C276" i="121"/>
  <c r="C281" i="121" s="1"/>
  <c r="B276" i="121"/>
  <c r="B281" i="121" s="1"/>
  <c r="E266" i="121"/>
  <c r="D266" i="121"/>
  <c r="C266" i="121"/>
  <c r="E265" i="121"/>
  <c r="D265" i="121"/>
  <c r="C265" i="121"/>
  <c r="E264" i="121"/>
  <c r="E267" i="121" s="1"/>
  <c r="D264" i="121"/>
  <c r="C264" i="121"/>
  <c r="B264" i="121"/>
  <c r="E248" i="121"/>
  <c r="D248" i="121"/>
  <c r="C248" i="121"/>
  <c r="B248" i="121"/>
  <c r="E243" i="121"/>
  <c r="E253" i="121" s="1"/>
  <c r="E235" i="121" s="1"/>
  <c r="D243" i="121"/>
  <c r="D253" i="121" s="1"/>
  <c r="D235" i="121" s="1"/>
  <c r="C243" i="121"/>
  <c r="C253" i="121" s="1"/>
  <c r="B243" i="121"/>
  <c r="B253" i="121" s="1"/>
  <c r="C238" i="121"/>
  <c r="E237" i="121"/>
  <c r="D237" i="121"/>
  <c r="C237" i="121"/>
  <c r="C236" i="121"/>
  <c r="C239" i="121" s="1"/>
  <c r="B236" i="121"/>
  <c r="E223" i="121"/>
  <c r="D223" i="121"/>
  <c r="C223" i="121"/>
  <c r="B223" i="121"/>
  <c r="E218" i="121"/>
  <c r="E228" i="121" s="1"/>
  <c r="E210" i="121" s="1"/>
  <c r="D218" i="121"/>
  <c r="D228" i="121" s="1"/>
  <c r="D210" i="121" s="1"/>
  <c r="C218" i="121"/>
  <c r="C228" i="121" s="1"/>
  <c r="C210" i="121" s="1"/>
  <c r="B218" i="121"/>
  <c r="B228" i="121" s="1"/>
  <c r="B210" i="121" s="1"/>
  <c r="E212" i="121"/>
  <c r="D212" i="121"/>
  <c r="C212" i="121"/>
  <c r="E198" i="121"/>
  <c r="D198" i="121"/>
  <c r="C198" i="121"/>
  <c r="B198" i="121"/>
  <c r="E193" i="121"/>
  <c r="E203" i="121" s="1"/>
  <c r="E185" i="121" s="1"/>
  <c r="D193" i="121"/>
  <c r="D203" i="121" s="1"/>
  <c r="D185" i="121" s="1"/>
  <c r="C193" i="121"/>
  <c r="C203" i="121" s="1"/>
  <c r="C185" i="121" s="1"/>
  <c r="B193" i="121"/>
  <c r="B203" i="121" s="1"/>
  <c r="B185" i="121" s="1"/>
  <c r="B186" i="121" s="1"/>
  <c r="E187" i="121"/>
  <c r="C184" i="121"/>
  <c r="D187" i="121" s="1"/>
  <c r="E159" i="121"/>
  <c r="D159" i="121"/>
  <c r="C159" i="121"/>
  <c r="B159" i="121"/>
  <c r="E156" i="121"/>
  <c r="D156" i="121"/>
  <c r="C156" i="121"/>
  <c r="B156" i="121"/>
  <c r="E153" i="121"/>
  <c r="D153" i="121"/>
  <c r="C153" i="121"/>
  <c r="B153" i="121"/>
  <c r="E147" i="121"/>
  <c r="D147" i="121"/>
  <c r="C147" i="121"/>
  <c r="D134" i="121"/>
  <c r="E134" i="121" s="1"/>
  <c r="E128" i="121"/>
  <c r="E298" i="121" s="1"/>
  <c r="E297" i="121" s="1"/>
  <c r="D128" i="121"/>
  <c r="D298" i="121" s="1"/>
  <c r="D297" i="121" s="1"/>
  <c r="C128" i="121"/>
  <c r="C298" i="121" s="1"/>
  <c r="C297" i="121" s="1"/>
  <c r="B128" i="121"/>
  <c r="B298" i="121" s="1"/>
  <c r="B297" i="121" s="1"/>
  <c r="D123" i="121"/>
  <c r="D122" i="121" s="1"/>
  <c r="E122" i="121"/>
  <c r="C122" i="121"/>
  <c r="B122" i="121"/>
  <c r="B120" i="121"/>
  <c r="B289" i="121" s="1"/>
  <c r="B288" i="121" s="1"/>
  <c r="E119" i="121"/>
  <c r="D119" i="121"/>
  <c r="C119" i="121"/>
  <c r="B119" i="121"/>
  <c r="B137" i="121" s="1"/>
  <c r="C117" i="121"/>
  <c r="C286" i="121" s="1"/>
  <c r="C285" i="121" s="1"/>
  <c r="B117" i="121"/>
  <c r="B286" i="121" s="1"/>
  <c r="B285" i="121" s="1"/>
  <c r="E116" i="121"/>
  <c r="D116" i="121"/>
  <c r="C116" i="121"/>
  <c r="B116" i="121"/>
  <c r="E110" i="121"/>
  <c r="D110" i="121"/>
  <c r="C110" i="121"/>
  <c r="E80" i="121"/>
  <c r="E292" i="121" s="1"/>
  <c r="E291" i="121" s="1"/>
  <c r="D80" i="121"/>
  <c r="D292" i="121" s="1"/>
  <c r="D291" i="121" s="1"/>
  <c r="C80" i="121"/>
  <c r="B80" i="121"/>
  <c r="B292" i="121" s="1"/>
  <c r="B291" i="121" s="1"/>
  <c r="E79" i="121"/>
  <c r="E94" i="121" s="1"/>
  <c r="D79" i="121"/>
  <c r="D94" i="121" s="1"/>
  <c r="C79" i="121"/>
  <c r="C94" i="121" s="1"/>
  <c r="B79" i="121"/>
  <c r="B94" i="121" s="1"/>
  <c r="E67" i="121"/>
  <c r="D67" i="121"/>
  <c r="C67" i="121"/>
  <c r="D54" i="121"/>
  <c r="E54" i="121" s="1"/>
  <c r="C43" i="121"/>
  <c r="C292" i="121" s="1"/>
  <c r="C291" i="121" s="1"/>
  <c r="E42" i="121"/>
  <c r="D42" i="121"/>
  <c r="C42" i="121"/>
  <c r="B42" i="121"/>
  <c r="E39" i="121"/>
  <c r="D39" i="121"/>
  <c r="C39" i="121"/>
  <c r="B39" i="121"/>
  <c r="E36" i="121"/>
  <c r="D36" i="121"/>
  <c r="C36" i="121"/>
  <c r="B36" i="121"/>
  <c r="E30" i="121"/>
  <c r="D30" i="121"/>
  <c r="C30" i="121"/>
  <c r="D267" i="121" l="1"/>
  <c r="B57" i="121"/>
  <c r="B28" i="121" s="1"/>
  <c r="B29" i="121" s="1"/>
  <c r="D174" i="121"/>
  <c r="E174" i="121"/>
  <c r="E145" i="121" s="1"/>
  <c r="E175" i="121" s="1"/>
  <c r="C57" i="121"/>
  <c r="E137" i="121"/>
  <c r="B174" i="121"/>
  <c r="B145" i="121" s="1"/>
  <c r="B146" i="121" s="1"/>
  <c r="C174" i="121"/>
  <c r="C267" i="121"/>
  <c r="C65" i="121"/>
  <c r="D238" i="121"/>
  <c r="D236" i="121"/>
  <c r="D239" i="121" s="1"/>
  <c r="D213" i="121"/>
  <c r="D211" i="121"/>
  <c r="C28" i="121"/>
  <c r="E303" i="121"/>
  <c r="E57" i="121"/>
  <c r="E65" i="121"/>
  <c r="E95" i="121" s="1"/>
  <c r="E284" i="121"/>
  <c r="E108" i="121"/>
  <c r="D188" i="121"/>
  <c r="D186" i="121"/>
  <c r="E211" i="121"/>
  <c r="E214" i="121" s="1"/>
  <c r="E213" i="121"/>
  <c r="B284" i="121"/>
  <c r="B108" i="121"/>
  <c r="B109" i="121" s="1"/>
  <c r="D175" i="121"/>
  <c r="D145" i="121"/>
  <c r="C211" i="121"/>
  <c r="C213" i="121"/>
  <c r="D65" i="121"/>
  <c r="D95" i="121" s="1"/>
  <c r="C186" i="121"/>
  <c r="C189" i="121" s="1"/>
  <c r="C188" i="121"/>
  <c r="E238" i="121"/>
  <c r="E236" i="121"/>
  <c r="E239" i="121" s="1"/>
  <c r="B65" i="121"/>
  <c r="B66" i="121" s="1"/>
  <c r="C284" i="121"/>
  <c r="C145" i="121"/>
  <c r="C175" i="121" s="1"/>
  <c r="E188" i="121"/>
  <c r="E186" i="121"/>
  <c r="B211" i="121"/>
  <c r="C137" i="121"/>
  <c r="D57" i="121"/>
  <c r="D137" i="121"/>
  <c r="C187" i="121"/>
  <c r="D303" i="121"/>
  <c r="D284" i="121" s="1"/>
  <c r="E189" i="121" l="1"/>
  <c r="B58" i="121"/>
  <c r="D108" i="121"/>
  <c r="E111" i="121" s="1"/>
  <c r="C31" i="121"/>
  <c r="C29" i="121"/>
  <c r="C32" i="121" s="1"/>
  <c r="C214" i="121"/>
  <c r="B138" i="121"/>
  <c r="E109" i="121"/>
  <c r="C58" i="121"/>
  <c r="C108" i="121"/>
  <c r="C138" i="121" s="1"/>
  <c r="B95" i="121"/>
  <c r="D148" i="121"/>
  <c r="D146" i="121"/>
  <c r="E138" i="121"/>
  <c r="E58" i="121"/>
  <c r="E28" i="121"/>
  <c r="E283" i="121" s="1"/>
  <c r="E316" i="121" s="1"/>
  <c r="D214" i="121"/>
  <c r="C68" i="121"/>
  <c r="C66" i="121"/>
  <c r="C69" i="121" s="1"/>
  <c r="D28" i="121"/>
  <c r="D68" i="121"/>
  <c r="D66" i="121"/>
  <c r="D189" i="121"/>
  <c r="E66" i="121"/>
  <c r="E68" i="121"/>
  <c r="E146" i="121"/>
  <c r="E148" i="121"/>
  <c r="B283" i="121"/>
  <c r="B316" i="121" s="1"/>
  <c r="C148" i="121"/>
  <c r="C146" i="121"/>
  <c r="C149" i="121" s="1"/>
  <c r="C283" i="121"/>
  <c r="C316" i="121" s="1"/>
  <c r="B175" i="121"/>
  <c r="C95" i="121"/>
  <c r="D138" i="121" l="1"/>
  <c r="E149" i="121"/>
  <c r="D69" i="121"/>
  <c r="E69" i="121"/>
  <c r="D31" i="121"/>
  <c r="D29" i="121"/>
  <c r="D32" i="121" s="1"/>
  <c r="D109" i="121"/>
  <c r="E112" i="121" s="1"/>
  <c r="D111" i="121"/>
  <c r="D283" i="121"/>
  <c r="D316" i="121" s="1"/>
  <c r="D58" i="121"/>
  <c r="E29" i="121"/>
  <c r="E31" i="121"/>
  <c r="D149" i="121"/>
  <c r="C109" i="121"/>
  <c r="C112" i="121" s="1"/>
  <c r="C111" i="121"/>
  <c r="E32" i="121" l="1"/>
  <c r="D112" i="121"/>
  <c r="E246" i="120" l="1"/>
  <c r="D246" i="120"/>
  <c r="C246" i="120"/>
  <c r="B246" i="120"/>
  <c r="E245" i="120"/>
  <c r="D245" i="120"/>
  <c r="C245" i="120"/>
  <c r="B245" i="120"/>
  <c r="B244" i="120" s="1"/>
  <c r="E244" i="120"/>
  <c r="D244" i="120"/>
  <c r="C244" i="120"/>
  <c r="E243" i="120"/>
  <c r="D243" i="120"/>
  <c r="C243" i="120"/>
  <c r="B243" i="120"/>
  <c r="E242" i="120"/>
  <c r="D242" i="120"/>
  <c r="C242" i="120"/>
  <c r="B242" i="120"/>
  <c r="E241" i="120"/>
  <c r="D241" i="120"/>
  <c r="C241" i="120"/>
  <c r="B241" i="120"/>
  <c r="E240" i="120"/>
  <c r="D240" i="120"/>
  <c r="C240" i="120"/>
  <c r="B240" i="120"/>
  <c r="E239" i="120"/>
  <c r="D239" i="120"/>
  <c r="C239" i="120"/>
  <c r="B239" i="120"/>
  <c r="E238" i="120"/>
  <c r="D238" i="120"/>
  <c r="C238" i="120"/>
  <c r="B238" i="120"/>
  <c r="E237" i="120"/>
  <c r="D237" i="120"/>
  <c r="C237" i="120"/>
  <c r="B237" i="120"/>
  <c r="E236" i="120"/>
  <c r="D236" i="120"/>
  <c r="C236" i="120"/>
  <c r="B236" i="120"/>
  <c r="E235" i="120"/>
  <c r="D235" i="120"/>
  <c r="C235" i="120"/>
  <c r="B235" i="120"/>
  <c r="E234" i="120"/>
  <c r="D234" i="120"/>
  <c r="C234" i="120"/>
  <c r="B234" i="120"/>
  <c r="E233" i="120"/>
  <c r="D233" i="120"/>
  <c r="C233" i="120"/>
  <c r="B233" i="120"/>
  <c r="B232" i="120" s="1"/>
  <c r="E232" i="120"/>
  <c r="D232" i="120"/>
  <c r="C232" i="120"/>
  <c r="E231" i="120"/>
  <c r="D231" i="120"/>
  <c r="C231" i="120"/>
  <c r="B231" i="120"/>
  <c r="E230" i="120"/>
  <c r="D230" i="120"/>
  <c r="C230" i="120"/>
  <c r="B230" i="120"/>
  <c r="E229" i="120"/>
  <c r="D229" i="120"/>
  <c r="C229" i="120"/>
  <c r="B229" i="120"/>
  <c r="E228" i="120"/>
  <c r="D228" i="120"/>
  <c r="C228" i="120"/>
  <c r="B228" i="120"/>
  <c r="E227" i="120"/>
  <c r="D227" i="120"/>
  <c r="C227" i="120"/>
  <c r="B227" i="120"/>
  <c r="E226" i="120"/>
  <c r="E225" i="120" s="1"/>
  <c r="D226" i="120"/>
  <c r="C226" i="120"/>
  <c r="C225" i="120" s="1"/>
  <c r="B226" i="120"/>
  <c r="D225" i="120"/>
  <c r="D218" i="120"/>
  <c r="E212" i="120"/>
  <c r="D212" i="120"/>
  <c r="C212" i="120"/>
  <c r="C221" i="120" s="1"/>
  <c r="B212" i="120"/>
  <c r="B221" i="120" s="1"/>
  <c r="E194" i="120"/>
  <c r="D194" i="120"/>
  <c r="C194" i="120"/>
  <c r="E165" i="120"/>
  <c r="D165" i="120"/>
  <c r="C165" i="120"/>
  <c r="B165" i="120"/>
  <c r="E164" i="120"/>
  <c r="E163" i="120" s="1"/>
  <c r="D164" i="120"/>
  <c r="C164" i="120"/>
  <c r="C163" i="120" s="1"/>
  <c r="B164" i="120"/>
  <c r="D163" i="120"/>
  <c r="B163" i="120"/>
  <c r="E162" i="120"/>
  <c r="D162" i="120"/>
  <c r="C162" i="120"/>
  <c r="B162" i="120"/>
  <c r="E161" i="120"/>
  <c r="D161" i="120"/>
  <c r="C161" i="120"/>
  <c r="B161" i="120"/>
  <c r="E160" i="120"/>
  <c r="D160" i="120"/>
  <c r="C160" i="120"/>
  <c r="B160" i="120"/>
  <c r="E159" i="120"/>
  <c r="D159" i="120"/>
  <c r="C159" i="120"/>
  <c r="B159" i="120"/>
  <c r="E158" i="120"/>
  <c r="D158" i="120"/>
  <c r="C158" i="120"/>
  <c r="B158" i="120"/>
  <c r="E157" i="120"/>
  <c r="D157" i="120"/>
  <c r="C157" i="120"/>
  <c r="B157" i="120"/>
  <c r="E156" i="120"/>
  <c r="D156" i="120"/>
  <c r="C156" i="120"/>
  <c r="B156" i="120"/>
  <c r="E155" i="120"/>
  <c r="E154" i="120" s="1"/>
  <c r="D155" i="120"/>
  <c r="D154" i="120" s="1"/>
  <c r="C155" i="120"/>
  <c r="B155" i="120"/>
  <c r="B154" i="120" s="1"/>
  <c r="C154" i="120"/>
  <c r="E153" i="120"/>
  <c r="D153" i="120"/>
  <c r="C153" i="120"/>
  <c r="B153" i="120"/>
  <c r="E152" i="120"/>
  <c r="D152" i="120"/>
  <c r="C152" i="120"/>
  <c r="B152" i="120"/>
  <c r="E151" i="120"/>
  <c r="D151" i="120"/>
  <c r="C151" i="120"/>
  <c r="B151" i="120"/>
  <c r="E150" i="120"/>
  <c r="D150" i="120"/>
  <c r="C150" i="120"/>
  <c r="B150" i="120"/>
  <c r="E149" i="120"/>
  <c r="D149" i="120"/>
  <c r="C149" i="120"/>
  <c r="B149" i="120"/>
  <c r="E148" i="120"/>
  <c r="D148" i="120"/>
  <c r="C148" i="120"/>
  <c r="B148" i="120"/>
  <c r="E147" i="120"/>
  <c r="D147" i="120"/>
  <c r="C147" i="120"/>
  <c r="B147" i="120"/>
  <c r="E146" i="120"/>
  <c r="E145" i="120" s="1"/>
  <c r="D146" i="120"/>
  <c r="C146" i="120"/>
  <c r="C145" i="120" s="1"/>
  <c r="C144" i="120" s="1"/>
  <c r="B146" i="120"/>
  <c r="D145" i="120"/>
  <c r="B145" i="120"/>
  <c r="D137" i="120"/>
  <c r="E137" i="120" s="1"/>
  <c r="E131" i="120"/>
  <c r="D131" i="120"/>
  <c r="C131" i="120"/>
  <c r="C140" i="120" s="1"/>
  <c r="B131" i="120"/>
  <c r="B140" i="120" s="1"/>
  <c r="E113" i="120"/>
  <c r="D113" i="120"/>
  <c r="C113" i="120"/>
  <c r="E84" i="120"/>
  <c r="D84" i="120"/>
  <c r="C84" i="120"/>
  <c r="B84" i="120"/>
  <c r="E83" i="120"/>
  <c r="D83" i="120"/>
  <c r="C83" i="120"/>
  <c r="B83" i="120"/>
  <c r="E82" i="120"/>
  <c r="D82" i="120"/>
  <c r="C82" i="120"/>
  <c r="B82" i="120"/>
  <c r="E81" i="120"/>
  <c r="D81" i="120"/>
  <c r="C81" i="120"/>
  <c r="B81" i="120"/>
  <c r="E80" i="120"/>
  <c r="D80" i="120"/>
  <c r="C80" i="120"/>
  <c r="B80" i="120"/>
  <c r="E79" i="120"/>
  <c r="D79" i="120"/>
  <c r="C79" i="120"/>
  <c r="B79" i="120"/>
  <c r="E78" i="120"/>
  <c r="D78" i="120"/>
  <c r="C78" i="120"/>
  <c r="B78" i="120"/>
  <c r="E77" i="120"/>
  <c r="D77" i="120"/>
  <c r="C77" i="120"/>
  <c r="B77" i="120"/>
  <c r="E76" i="120"/>
  <c r="D76" i="120"/>
  <c r="C76" i="120"/>
  <c r="B76" i="120"/>
  <c r="E75" i="120"/>
  <c r="D75" i="120"/>
  <c r="C75" i="120"/>
  <c r="B75" i="120"/>
  <c r="E74" i="120"/>
  <c r="D74" i="120"/>
  <c r="D73" i="120" s="1"/>
  <c r="C74" i="120"/>
  <c r="B74" i="120"/>
  <c r="E73" i="120"/>
  <c r="C73" i="120"/>
  <c r="B73" i="120"/>
  <c r="E72" i="120"/>
  <c r="D72" i="120"/>
  <c r="C72" i="120"/>
  <c r="B72" i="120"/>
  <c r="E71" i="120"/>
  <c r="D71" i="120"/>
  <c r="C71" i="120"/>
  <c r="C70" i="120" s="1"/>
  <c r="B71" i="120"/>
  <c r="E70" i="120"/>
  <c r="D70" i="120"/>
  <c r="B70" i="120"/>
  <c r="E69" i="120"/>
  <c r="D69" i="120"/>
  <c r="C69" i="120"/>
  <c r="B69" i="120"/>
  <c r="E68" i="120"/>
  <c r="D68" i="120"/>
  <c r="C68" i="120"/>
  <c r="C67" i="120" s="1"/>
  <c r="B68" i="120"/>
  <c r="E67" i="120"/>
  <c r="D67" i="120"/>
  <c r="B67" i="120"/>
  <c r="E66" i="120"/>
  <c r="D66" i="120"/>
  <c r="C66" i="120"/>
  <c r="B66" i="120"/>
  <c r="E65" i="120"/>
  <c r="D65" i="120"/>
  <c r="C65" i="120"/>
  <c r="B65" i="120"/>
  <c r="E64" i="120"/>
  <c r="D64" i="120"/>
  <c r="C64" i="120"/>
  <c r="B64" i="120"/>
  <c r="E63" i="120"/>
  <c r="B63" i="120"/>
  <c r="D56" i="120"/>
  <c r="E56" i="120" s="1"/>
  <c r="E50" i="120"/>
  <c r="D50" i="120"/>
  <c r="C50" i="120"/>
  <c r="C59" i="120" s="1"/>
  <c r="C30" i="120" s="1"/>
  <c r="B50" i="120"/>
  <c r="B59" i="120" s="1"/>
  <c r="E32" i="120"/>
  <c r="D32" i="120"/>
  <c r="C32" i="120"/>
  <c r="B144" i="120" l="1"/>
  <c r="D144" i="120"/>
  <c r="D221" i="120"/>
  <c r="D192" i="120" s="1"/>
  <c r="D222" i="120" s="1"/>
  <c r="E59" i="120"/>
  <c r="E30" i="120" s="1"/>
  <c r="E140" i="120"/>
  <c r="E111" i="120" s="1"/>
  <c r="E141" i="120" s="1"/>
  <c r="E218" i="120"/>
  <c r="E221" i="120" s="1"/>
  <c r="E192" i="120" s="1"/>
  <c r="C63" i="120"/>
  <c r="C111" i="120"/>
  <c r="C141" i="120" s="1"/>
  <c r="C192" i="120"/>
  <c r="C222" i="120" s="1"/>
  <c r="B225" i="120"/>
  <c r="B30" i="120"/>
  <c r="B60" i="120" s="1"/>
  <c r="B111" i="120"/>
  <c r="B141" i="120" s="1"/>
  <c r="C33" i="120"/>
  <c r="C31" i="120"/>
  <c r="C62" i="120"/>
  <c r="D63" i="120"/>
  <c r="E144" i="120"/>
  <c r="C60" i="120"/>
  <c r="D140" i="120"/>
  <c r="D59" i="120"/>
  <c r="B192" i="120"/>
  <c r="B222" i="120" s="1"/>
  <c r="E222" i="120" l="1"/>
  <c r="C85" i="120"/>
  <c r="D111" i="120"/>
  <c r="D141" i="120" s="1"/>
  <c r="B112" i="120"/>
  <c r="B143" i="120"/>
  <c r="B166" i="120" s="1"/>
  <c r="B193" i="120"/>
  <c r="B224" i="120"/>
  <c r="E31" i="120"/>
  <c r="E62" i="120"/>
  <c r="E85" i="120" s="1"/>
  <c r="D30" i="120"/>
  <c r="E33" i="120" s="1"/>
  <c r="B247" i="120"/>
  <c r="C193" i="120"/>
  <c r="C196" i="120" s="1"/>
  <c r="C195" i="120"/>
  <c r="C224" i="120"/>
  <c r="C247" i="120" s="1"/>
  <c r="E112" i="120"/>
  <c r="E143" i="120"/>
  <c r="E166" i="120" s="1"/>
  <c r="B62" i="120"/>
  <c r="B85" i="120" s="1"/>
  <c r="B31" i="120"/>
  <c r="C34" i="120" s="1"/>
  <c r="E195" i="120"/>
  <c r="E193" i="120"/>
  <c r="E224" i="120"/>
  <c r="E247" i="120" s="1"/>
  <c r="C143" i="120"/>
  <c r="C166" i="120" s="1"/>
  <c r="C114" i="120"/>
  <c r="C112" i="120"/>
  <c r="C115" i="120" s="1"/>
  <c r="D224" i="120"/>
  <c r="D247" i="120" s="1"/>
  <c r="D195" i="120"/>
  <c r="D193" i="120"/>
  <c r="E60" i="120"/>
  <c r="E196" i="120" l="1"/>
  <c r="D114" i="120"/>
  <c r="D112" i="120"/>
  <c r="D115" i="120" s="1"/>
  <c r="D143" i="120"/>
  <c r="D166" i="120" s="1"/>
  <c r="D33" i="120"/>
  <c r="D31" i="120"/>
  <c r="D34" i="120" s="1"/>
  <c r="D62" i="120"/>
  <c r="D85" i="120" s="1"/>
  <c r="D196" i="120"/>
  <c r="E114" i="120"/>
  <c r="D60" i="120"/>
  <c r="E115" i="120" l="1"/>
  <c r="E34" i="120"/>
  <c r="E123" i="119" l="1"/>
  <c r="D123" i="119"/>
  <c r="C123" i="119"/>
  <c r="B123" i="119"/>
  <c r="E122" i="119"/>
  <c r="D122" i="119"/>
  <c r="C122" i="119"/>
  <c r="B122" i="119"/>
  <c r="E121" i="119"/>
  <c r="D121" i="119"/>
  <c r="C121" i="119"/>
  <c r="B121" i="119"/>
  <c r="E120" i="119"/>
  <c r="D120" i="119"/>
  <c r="C120" i="119"/>
  <c r="B120" i="119"/>
  <c r="E119" i="119"/>
  <c r="D119" i="119"/>
  <c r="C119" i="119"/>
  <c r="B119" i="119"/>
  <c r="E118" i="119"/>
  <c r="D118" i="119"/>
  <c r="C118" i="119"/>
  <c r="B118" i="119"/>
  <c r="E117" i="119"/>
  <c r="D117" i="119"/>
  <c r="C117" i="119"/>
  <c r="B117" i="119"/>
  <c r="E116" i="119"/>
  <c r="D116" i="119"/>
  <c r="C116" i="119"/>
  <c r="B116" i="119"/>
  <c r="E115" i="119"/>
  <c r="D115" i="119"/>
  <c r="C115" i="119"/>
  <c r="B115" i="119"/>
  <c r="E114" i="119"/>
  <c r="D114" i="119"/>
  <c r="C114" i="119"/>
  <c r="B114" i="119"/>
  <c r="E113" i="119"/>
  <c r="D113" i="119"/>
  <c r="C113" i="119"/>
  <c r="B113" i="119"/>
  <c r="E112" i="119"/>
  <c r="D112" i="119"/>
  <c r="C112" i="119"/>
  <c r="B112" i="119"/>
  <c r="E111" i="119"/>
  <c r="D111" i="119"/>
  <c r="C111" i="119"/>
  <c r="B111" i="119"/>
  <c r="E110" i="119"/>
  <c r="D110" i="119"/>
  <c r="C110" i="119"/>
  <c r="B110" i="119"/>
  <c r="E109" i="119"/>
  <c r="D109" i="119"/>
  <c r="C109" i="119"/>
  <c r="B109" i="119"/>
  <c r="E108" i="119"/>
  <c r="D108" i="119"/>
  <c r="C108" i="119"/>
  <c r="B108" i="119"/>
  <c r="E107" i="119"/>
  <c r="D107" i="119"/>
  <c r="C107" i="119"/>
  <c r="B107" i="119"/>
  <c r="E106" i="119"/>
  <c r="D106" i="119"/>
  <c r="C106" i="119"/>
  <c r="B106" i="119"/>
  <c r="B105" i="119" s="1"/>
  <c r="E105" i="119"/>
  <c r="D105" i="119"/>
  <c r="C105" i="119"/>
  <c r="E104" i="119"/>
  <c r="D104" i="119"/>
  <c r="C104" i="119"/>
  <c r="B104" i="119"/>
  <c r="E103" i="119"/>
  <c r="D103" i="119"/>
  <c r="C103" i="119"/>
  <c r="B103" i="119"/>
  <c r="B102" i="119" s="1"/>
  <c r="E102" i="119"/>
  <c r="D102" i="119"/>
  <c r="C102" i="119"/>
  <c r="E101" i="119"/>
  <c r="D101" i="119"/>
  <c r="C101" i="119"/>
  <c r="B101" i="119"/>
  <c r="E100" i="119"/>
  <c r="D100" i="119"/>
  <c r="C100" i="119"/>
  <c r="B100" i="119"/>
  <c r="B99" i="119" s="1"/>
  <c r="E99" i="119"/>
  <c r="D99" i="119"/>
  <c r="C99" i="119"/>
  <c r="E98" i="119"/>
  <c r="D98" i="119"/>
  <c r="C98" i="119"/>
  <c r="B98" i="119"/>
  <c r="E97" i="119"/>
  <c r="D97" i="119"/>
  <c r="C97" i="119"/>
  <c r="B97" i="119"/>
  <c r="E96" i="119"/>
  <c r="D96" i="119"/>
  <c r="C96" i="119"/>
  <c r="B96" i="119"/>
  <c r="E95" i="119"/>
  <c r="D95" i="119"/>
  <c r="C95" i="119"/>
  <c r="B95" i="119"/>
  <c r="E94" i="119"/>
  <c r="D94" i="119"/>
  <c r="C94" i="119"/>
  <c r="B94" i="119"/>
  <c r="E93" i="119"/>
  <c r="D93" i="119"/>
  <c r="C93" i="119"/>
  <c r="B93" i="119"/>
  <c r="E84" i="119"/>
  <c r="D84" i="119"/>
  <c r="C84" i="119"/>
  <c r="B84" i="119"/>
  <c r="B71" i="119" s="1"/>
  <c r="B72" i="119" s="1"/>
  <c r="E79" i="119"/>
  <c r="E89" i="119" s="1"/>
  <c r="D79" i="119"/>
  <c r="D89" i="119" s="1"/>
  <c r="C79" i="119"/>
  <c r="C89" i="119" s="1"/>
  <c r="B79" i="119"/>
  <c r="B89" i="119" s="1"/>
  <c r="E73" i="119"/>
  <c r="D73" i="119"/>
  <c r="C73" i="119"/>
  <c r="E71" i="119"/>
  <c r="E72" i="119" s="1"/>
  <c r="D71" i="119"/>
  <c r="C71" i="119"/>
  <c r="C72" i="119" s="1"/>
  <c r="C75" i="119" s="1"/>
  <c r="D56" i="119"/>
  <c r="E56" i="119" s="1"/>
  <c r="E53" i="119"/>
  <c r="D53" i="119"/>
  <c r="C53" i="119"/>
  <c r="B53" i="119"/>
  <c r="E44" i="119"/>
  <c r="D44" i="119"/>
  <c r="C44" i="119"/>
  <c r="B44" i="119"/>
  <c r="E41" i="119"/>
  <c r="D41" i="119"/>
  <c r="C41" i="119"/>
  <c r="B41" i="119"/>
  <c r="E38" i="119"/>
  <c r="D38" i="119"/>
  <c r="C38" i="119"/>
  <c r="B38" i="119"/>
  <c r="E32" i="119"/>
  <c r="D32" i="119"/>
  <c r="C32" i="119"/>
  <c r="E59" i="119" l="1"/>
  <c r="C59" i="119"/>
  <c r="C91" i="119" s="1"/>
  <c r="D74" i="119"/>
  <c r="B59" i="119"/>
  <c r="B92" i="119" s="1"/>
  <c r="E74" i="119"/>
  <c r="E92" i="119"/>
  <c r="E30" i="119"/>
  <c r="E60" i="119" s="1"/>
  <c r="E91" i="119"/>
  <c r="D59" i="119"/>
  <c r="D72" i="119"/>
  <c r="D75" i="119" s="1"/>
  <c r="C74" i="119"/>
  <c r="C92" i="119" l="1"/>
  <c r="C124" i="119" s="1"/>
  <c r="C30" i="119"/>
  <c r="C60" i="119"/>
  <c r="B91" i="119"/>
  <c r="B30" i="119"/>
  <c r="B31" i="119" s="1"/>
  <c r="E124" i="119"/>
  <c r="C31" i="119"/>
  <c r="B124" i="119"/>
  <c r="E31" i="119"/>
  <c r="D92" i="119"/>
  <c r="D30" i="119"/>
  <c r="D60" i="119" s="1"/>
  <c r="E75" i="119"/>
  <c r="D91" i="119"/>
  <c r="D124" i="119" l="1"/>
  <c r="C33" i="119"/>
  <c r="B60" i="119"/>
  <c r="C34" i="119"/>
  <c r="D33" i="119"/>
  <c r="D31" i="119"/>
  <c r="D34" i="119" s="1"/>
  <c r="E33" i="119"/>
  <c r="E34" i="119" l="1"/>
  <c r="E350" i="118" l="1"/>
  <c r="D350" i="118"/>
  <c r="C350" i="118"/>
  <c r="B350" i="118"/>
  <c r="E349" i="118"/>
  <c r="D349" i="118"/>
  <c r="C349" i="118"/>
  <c r="B349" i="118"/>
  <c r="E348" i="118"/>
  <c r="D348" i="118"/>
  <c r="C348" i="118"/>
  <c r="B348" i="118"/>
  <c r="E347" i="118"/>
  <c r="D347" i="118"/>
  <c r="C347" i="118"/>
  <c r="B347" i="118"/>
  <c r="E346" i="118"/>
  <c r="D346" i="118"/>
  <c r="C346" i="118"/>
  <c r="B346" i="118"/>
  <c r="E345" i="118"/>
  <c r="D345" i="118"/>
  <c r="C345" i="118"/>
  <c r="B345" i="118"/>
  <c r="E344" i="118"/>
  <c r="D344" i="118"/>
  <c r="C344" i="118"/>
  <c r="B344" i="118"/>
  <c r="E343" i="118"/>
  <c r="D343" i="118"/>
  <c r="C343" i="118"/>
  <c r="B343" i="118"/>
  <c r="E342" i="118"/>
  <c r="D342" i="118"/>
  <c r="C342" i="118"/>
  <c r="B342" i="118"/>
  <c r="E341" i="118"/>
  <c r="D341" i="118"/>
  <c r="C341" i="118"/>
  <c r="B341" i="118"/>
  <c r="E340" i="118"/>
  <c r="D340" i="118"/>
  <c r="C340" i="118"/>
  <c r="B340" i="118"/>
  <c r="E339" i="118"/>
  <c r="D339" i="118"/>
  <c r="C339" i="118"/>
  <c r="B339" i="118"/>
  <c r="E338" i="118"/>
  <c r="D338" i="118"/>
  <c r="C338" i="118"/>
  <c r="B338" i="118"/>
  <c r="B337" i="118" s="1"/>
  <c r="E337" i="118"/>
  <c r="D337" i="118"/>
  <c r="C337" i="118"/>
  <c r="E336" i="118"/>
  <c r="D336" i="118"/>
  <c r="C336" i="118"/>
  <c r="B336" i="118"/>
  <c r="E335" i="118"/>
  <c r="D335" i="118"/>
  <c r="C335" i="118"/>
  <c r="B335" i="118"/>
  <c r="E334" i="118"/>
  <c r="D334" i="118"/>
  <c r="C334" i="118"/>
  <c r="B334" i="118"/>
  <c r="E333" i="118"/>
  <c r="D333" i="118"/>
  <c r="C333" i="118"/>
  <c r="B333" i="118"/>
  <c r="E332" i="118"/>
  <c r="D332" i="118"/>
  <c r="C332" i="118"/>
  <c r="B332" i="118"/>
  <c r="B331" i="118" s="1"/>
  <c r="E331" i="118"/>
  <c r="D331" i="118"/>
  <c r="C331" i="118"/>
  <c r="E330" i="118"/>
  <c r="D330" i="118"/>
  <c r="C330" i="118"/>
  <c r="B330" i="118"/>
  <c r="E329" i="118"/>
  <c r="E328" i="118" s="1"/>
  <c r="D329" i="118"/>
  <c r="D328" i="118" s="1"/>
  <c r="C329" i="118"/>
  <c r="C328" i="118"/>
  <c r="E327" i="118"/>
  <c r="D327" i="118"/>
  <c r="C327" i="118"/>
  <c r="B327" i="118"/>
  <c r="E326" i="118"/>
  <c r="D326" i="118"/>
  <c r="C326" i="118"/>
  <c r="B326" i="118"/>
  <c r="B325" i="118" s="1"/>
  <c r="E325" i="118"/>
  <c r="D325" i="118"/>
  <c r="C325" i="118"/>
  <c r="E324" i="118"/>
  <c r="D324" i="118"/>
  <c r="C324" i="118"/>
  <c r="B324" i="118"/>
  <c r="E323" i="118"/>
  <c r="D323" i="118"/>
  <c r="C323" i="118"/>
  <c r="B323" i="118"/>
  <c r="E322" i="118"/>
  <c r="D322" i="118"/>
  <c r="C322" i="118"/>
  <c r="B322" i="118"/>
  <c r="E313" i="118"/>
  <c r="D313" i="118"/>
  <c r="C313" i="118"/>
  <c r="B313" i="118"/>
  <c r="E308" i="118"/>
  <c r="E318" i="118" s="1"/>
  <c r="E300" i="118" s="1"/>
  <c r="D308" i="118"/>
  <c r="D318" i="118" s="1"/>
  <c r="D300" i="118" s="1"/>
  <c r="C308" i="118"/>
  <c r="C318" i="118" s="1"/>
  <c r="C300" i="118" s="1"/>
  <c r="B308" i="118"/>
  <c r="B318" i="118" s="1"/>
  <c r="B300" i="118" s="1"/>
  <c r="B301" i="118" s="1"/>
  <c r="E302" i="118"/>
  <c r="D302" i="118"/>
  <c r="C302" i="118"/>
  <c r="E287" i="118"/>
  <c r="D287" i="118"/>
  <c r="D224" i="118" s="1"/>
  <c r="D225" i="118" s="1"/>
  <c r="C287" i="118"/>
  <c r="C224" i="118" s="1"/>
  <c r="B287" i="118"/>
  <c r="E282" i="118"/>
  <c r="E292" i="118" s="1"/>
  <c r="E274" i="118" s="1"/>
  <c r="D282" i="118"/>
  <c r="D292" i="118" s="1"/>
  <c r="D274" i="118" s="1"/>
  <c r="C282" i="118"/>
  <c r="C292" i="118" s="1"/>
  <c r="C274" i="118" s="1"/>
  <c r="B282" i="118"/>
  <c r="B292" i="118" s="1"/>
  <c r="B274" i="118" s="1"/>
  <c r="B275" i="118" s="1"/>
  <c r="E276" i="118"/>
  <c r="D276" i="118"/>
  <c r="C276" i="118"/>
  <c r="E262" i="118"/>
  <c r="D262" i="118"/>
  <c r="C262" i="118"/>
  <c r="B262" i="118"/>
  <c r="E257" i="118"/>
  <c r="E267" i="118" s="1"/>
  <c r="D257" i="118"/>
  <c r="D267" i="118" s="1"/>
  <c r="C257" i="118"/>
  <c r="C267" i="118" s="1"/>
  <c r="B257" i="118"/>
  <c r="B267" i="118" s="1"/>
  <c r="E252" i="118"/>
  <c r="D252" i="118"/>
  <c r="C252" i="118"/>
  <c r="E251" i="118"/>
  <c r="D251" i="118"/>
  <c r="C251" i="118"/>
  <c r="E250" i="118"/>
  <c r="D250" i="118"/>
  <c r="C250" i="118"/>
  <c r="B250" i="118"/>
  <c r="E237" i="118"/>
  <c r="D237" i="118"/>
  <c r="C237" i="118"/>
  <c r="B237" i="118"/>
  <c r="E232" i="118"/>
  <c r="E242" i="118" s="1"/>
  <c r="D232" i="118"/>
  <c r="D242" i="118" s="1"/>
  <c r="C232" i="118"/>
  <c r="C242" i="118" s="1"/>
  <c r="B232" i="118"/>
  <c r="B242" i="118" s="1"/>
  <c r="E226" i="118"/>
  <c r="D226" i="118"/>
  <c r="C226" i="118"/>
  <c r="E224" i="118"/>
  <c r="E225" i="118" s="1"/>
  <c r="B224" i="118"/>
  <c r="B225" i="118" s="1"/>
  <c r="E208" i="118"/>
  <c r="D208" i="118"/>
  <c r="C208" i="118"/>
  <c r="B208" i="118"/>
  <c r="E203" i="118"/>
  <c r="E213" i="118" s="1"/>
  <c r="D203" i="118"/>
  <c r="D213" i="118" s="1"/>
  <c r="C203" i="118"/>
  <c r="C213" i="118" s="1"/>
  <c r="B203" i="118"/>
  <c r="B213" i="118" s="1"/>
  <c r="E198" i="118"/>
  <c r="D198" i="118"/>
  <c r="C198" i="118"/>
  <c r="E197" i="118"/>
  <c r="D197" i="118"/>
  <c r="C197" i="118"/>
  <c r="E196" i="118"/>
  <c r="D196" i="118"/>
  <c r="D199" i="118" s="1"/>
  <c r="C196" i="118"/>
  <c r="B196" i="118"/>
  <c r="E181" i="118"/>
  <c r="D181" i="118"/>
  <c r="C181" i="118"/>
  <c r="B181" i="118"/>
  <c r="E176" i="118"/>
  <c r="E186" i="118" s="1"/>
  <c r="E168" i="118" s="1"/>
  <c r="D176" i="118"/>
  <c r="D186" i="118" s="1"/>
  <c r="D168" i="118" s="1"/>
  <c r="C176" i="118"/>
  <c r="C186" i="118" s="1"/>
  <c r="C168" i="118" s="1"/>
  <c r="B176" i="118"/>
  <c r="B186" i="118" s="1"/>
  <c r="B168" i="118" s="1"/>
  <c r="B169" i="118" s="1"/>
  <c r="E170" i="118"/>
  <c r="D170" i="118"/>
  <c r="C170" i="118"/>
  <c r="E155" i="118"/>
  <c r="D155" i="118"/>
  <c r="C155" i="118"/>
  <c r="B155" i="118"/>
  <c r="E150" i="118"/>
  <c r="E160" i="118" s="1"/>
  <c r="E142" i="118" s="1"/>
  <c r="D150" i="118"/>
  <c r="D160" i="118" s="1"/>
  <c r="D142" i="118" s="1"/>
  <c r="C150" i="118"/>
  <c r="C160" i="118" s="1"/>
  <c r="C142" i="118" s="1"/>
  <c r="B150" i="118"/>
  <c r="B160" i="118" s="1"/>
  <c r="B142" i="118" s="1"/>
  <c r="B143" i="118" s="1"/>
  <c r="E144" i="118"/>
  <c r="D144" i="118"/>
  <c r="C144" i="118"/>
  <c r="E131" i="118"/>
  <c r="E102" i="118" s="1"/>
  <c r="D131" i="118"/>
  <c r="C131" i="118"/>
  <c r="B131" i="118"/>
  <c r="E104" i="118"/>
  <c r="D104" i="118"/>
  <c r="C104" i="118"/>
  <c r="C102" i="118"/>
  <c r="B102" i="118"/>
  <c r="B103" i="118" s="1"/>
  <c r="E94" i="118"/>
  <c r="D94" i="118"/>
  <c r="C94" i="118"/>
  <c r="B94" i="118"/>
  <c r="B65" i="118" s="1"/>
  <c r="B66" i="118" s="1"/>
  <c r="E67" i="118"/>
  <c r="D67" i="118"/>
  <c r="C67" i="118"/>
  <c r="E65" i="118"/>
  <c r="E66" i="118" s="1"/>
  <c r="D65" i="118"/>
  <c r="C65" i="118"/>
  <c r="C66" i="118" s="1"/>
  <c r="C69" i="118" s="1"/>
  <c r="E57" i="118"/>
  <c r="D57" i="118"/>
  <c r="C51" i="118"/>
  <c r="C57" i="118" s="1"/>
  <c r="B43" i="118"/>
  <c r="B329" i="118" s="1"/>
  <c r="B328" i="118" s="1"/>
  <c r="B39" i="118"/>
  <c r="B57" i="118" s="1"/>
  <c r="E30" i="118"/>
  <c r="D30" i="118"/>
  <c r="C30" i="118"/>
  <c r="E28" i="118"/>
  <c r="E29" i="118" s="1"/>
  <c r="D28" i="118"/>
  <c r="C105" i="118" l="1"/>
  <c r="C321" i="118"/>
  <c r="D321" i="118"/>
  <c r="D253" i="118"/>
  <c r="E321" i="118"/>
  <c r="C95" i="118"/>
  <c r="E228" i="118"/>
  <c r="B321" i="118"/>
  <c r="E31" i="118"/>
  <c r="D68" i="118"/>
  <c r="D95" i="118"/>
  <c r="D102" i="118"/>
  <c r="C199" i="118"/>
  <c r="C253" i="118"/>
  <c r="E68" i="118"/>
  <c r="E95" i="118"/>
  <c r="B132" i="118"/>
  <c r="C132" i="118"/>
  <c r="E199" i="118"/>
  <c r="E253" i="118"/>
  <c r="D277" i="118"/>
  <c r="D275" i="118"/>
  <c r="C169" i="118"/>
  <c r="C172" i="118" s="1"/>
  <c r="C171" i="118"/>
  <c r="B28" i="118"/>
  <c r="B29" i="118" s="1"/>
  <c r="B320" i="118"/>
  <c r="B353" i="118" s="1"/>
  <c r="D320" i="118"/>
  <c r="D353" i="118" s="1"/>
  <c r="C143" i="118"/>
  <c r="C146" i="118" s="1"/>
  <c r="C145" i="118"/>
  <c r="D169" i="118"/>
  <c r="D171" i="118"/>
  <c r="C303" i="118"/>
  <c r="C301" i="118"/>
  <c r="C304" i="118" s="1"/>
  <c r="E145" i="118"/>
  <c r="E143" i="118"/>
  <c r="E303" i="118"/>
  <c r="E301" i="118"/>
  <c r="E103" i="118"/>
  <c r="E105" i="118"/>
  <c r="E277" i="118"/>
  <c r="E275" i="118"/>
  <c r="E320" i="118"/>
  <c r="D143" i="118"/>
  <c r="D146" i="118" s="1"/>
  <c r="D145" i="118"/>
  <c r="E171" i="118"/>
  <c r="E169" i="118"/>
  <c r="C275" i="118"/>
  <c r="C278" i="118" s="1"/>
  <c r="C277" i="118"/>
  <c r="C227" i="118"/>
  <c r="D227" i="118"/>
  <c r="C225" i="118"/>
  <c r="C228" i="118" s="1"/>
  <c r="D303" i="118"/>
  <c r="D301" i="118"/>
  <c r="D304" i="118" s="1"/>
  <c r="E353" i="118"/>
  <c r="D29" i="118"/>
  <c r="E32" i="118" s="1"/>
  <c r="D58" i="118"/>
  <c r="D66" i="118"/>
  <c r="D69" i="118" s="1"/>
  <c r="C103" i="118"/>
  <c r="C106" i="118" s="1"/>
  <c r="E227" i="118"/>
  <c r="C320" i="118"/>
  <c r="C353" i="118" s="1"/>
  <c r="C28" i="118"/>
  <c r="B95" i="118"/>
  <c r="E58" i="118"/>
  <c r="C68" i="118"/>
  <c r="E132" i="118"/>
  <c r="E278" i="118" l="1"/>
  <c r="D172" i="118"/>
  <c r="D103" i="118"/>
  <c r="D105" i="118"/>
  <c r="D228" i="118"/>
  <c r="D132" i="118"/>
  <c r="E106" i="118"/>
  <c r="C29" i="118"/>
  <c r="C32" i="118" s="1"/>
  <c r="C31" i="118"/>
  <c r="E172" i="118"/>
  <c r="E146" i="118"/>
  <c r="D106" i="118"/>
  <c r="D278" i="118"/>
  <c r="E304" i="118"/>
  <c r="D31" i="118"/>
  <c r="E69" i="118"/>
  <c r="B58" i="118"/>
  <c r="C58" i="118"/>
  <c r="D32" i="118" l="1"/>
  <c r="C350" i="117"/>
  <c r="C349" i="117" s="1"/>
  <c r="B350" i="117"/>
  <c r="B349" i="117" s="1"/>
  <c r="E344" i="117"/>
  <c r="D344" i="117"/>
  <c r="C344" i="117"/>
  <c r="B344" i="117"/>
  <c r="E343" i="117"/>
  <c r="D343" i="117"/>
  <c r="C343" i="117"/>
  <c r="B343" i="117"/>
  <c r="E342" i="117"/>
  <c r="D342" i="117"/>
  <c r="C342" i="117"/>
  <c r="B342" i="117"/>
  <c r="C341" i="117"/>
  <c r="B341" i="117"/>
  <c r="E340" i="117"/>
  <c r="D340" i="117"/>
  <c r="C340" i="117"/>
  <c r="B340" i="117"/>
  <c r="E339" i="117"/>
  <c r="D339" i="117"/>
  <c r="C339" i="117"/>
  <c r="B339" i="117"/>
  <c r="B338" i="117" s="1"/>
  <c r="E338" i="117"/>
  <c r="D338" i="117"/>
  <c r="C338" i="117"/>
  <c r="E331" i="117"/>
  <c r="D331" i="117"/>
  <c r="C331" i="117"/>
  <c r="B331" i="117"/>
  <c r="C330" i="117"/>
  <c r="C329" i="117" s="1"/>
  <c r="B330" i="117"/>
  <c r="E328" i="117"/>
  <c r="D328" i="117"/>
  <c r="C328" i="117"/>
  <c r="B328" i="117"/>
  <c r="E327" i="117"/>
  <c r="D327" i="117"/>
  <c r="C327" i="117"/>
  <c r="B327" i="117"/>
  <c r="E326" i="117"/>
  <c r="D326" i="117"/>
  <c r="C326" i="117"/>
  <c r="B326" i="117"/>
  <c r="E325" i="117"/>
  <c r="D325" i="117"/>
  <c r="C325" i="117"/>
  <c r="B325" i="117"/>
  <c r="E324" i="117"/>
  <c r="D324" i="117"/>
  <c r="C324" i="117"/>
  <c r="B324" i="117"/>
  <c r="E323" i="117"/>
  <c r="D323" i="117"/>
  <c r="C323" i="117"/>
  <c r="B321" i="117"/>
  <c r="E314" i="117"/>
  <c r="D314" i="117"/>
  <c r="C314" i="117"/>
  <c r="C319" i="117" s="1"/>
  <c r="B314" i="117"/>
  <c r="B319" i="117" s="1"/>
  <c r="E304" i="117"/>
  <c r="D304" i="117"/>
  <c r="C304" i="117"/>
  <c r="E303" i="117"/>
  <c r="D303" i="117"/>
  <c r="C303" i="117"/>
  <c r="E302" i="117"/>
  <c r="D302" i="117"/>
  <c r="C302" i="117"/>
  <c r="B302" i="117"/>
  <c r="E286" i="117"/>
  <c r="E291" i="117" s="1"/>
  <c r="D286" i="117"/>
  <c r="D291" i="117" s="1"/>
  <c r="C286" i="117"/>
  <c r="C291" i="117" s="1"/>
  <c r="C273" i="117" s="1"/>
  <c r="B286" i="117"/>
  <c r="B291" i="117" s="1"/>
  <c r="E276" i="117"/>
  <c r="E275" i="117"/>
  <c r="D275" i="117"/>
  <c r="C275" i="117"/>
  <c r="E274" i="117"/>
  <c r="D274" i="117"/>
  <c r="E277" i="117" s="1"/>
  <c r="B274" i="117"/>
  <c r="E260" i="117"/>
  <c r="E265" i="117" s="1"/>
  <c r="D260" i="117"/>
  <c r="D265" i="117" s="1"/>
  <c r="C260" i="117"/>
  <c r="C265" i="117" s="1"/>
  <c r="B260" i="117"/>
  <c r="B265" i="117" s="1"/>
  <c r="E250" i="117"/>
  <c r="D250" i="117"/>
  <c r="C250" i="117"/>
  <c r="E249" i="117"/>
  <c r="D249" i="117"/>
  <c r="C249" i="117"/>
  <c r="E248" i="117"/>
  <c r="D248" i="117"/>
  <c r="C248" i="117"/>
  <c r="B248" i="117"/>
  <c r="E234" i="117"/>
  <c r="E239" i="117" s="1"/>
  <c r="D234" i="117"/>
  <c r="D239" i="117" s="1"/>
  <c r="C234" i="117"/>
  <c r="C239" i="117" s="1"/>
  <c r="B234" i="117"/>
  <c r="B239" i="117" s="1"/>
  <c r="C224" i="117"/>
  <c r="E223" i="117"/>
  <c r="D223" i="117"/>
  <c r="C223" i="117"/>
  <c r="C222" i="117"/>
  <c r="B222" i="117"/>
  <c r="B213" i="117"/>
  <c r="E208" i="117"/>
  <c r="E213" i="117" s="1"/>
  <c r="D208" i="117"/>
  <c r="D213" i="117" s="1"/>
  <c r="C208" i="117"/>
  <c r="C213" i="117" s="1"/>
  <c r="E198" i="117"/>
  <c r="D198" i="117"/>
  <c r="C198" i="117"/>
  <c r="E197" i="117"/>
  <c r="D197" i="117"/>
  <c r="C197" i="117"/>
  <c r="E196" i="117"/>
  <c r="D196" i="117"/>
  <c r="C196" i="117"/>
  <c r="B196" i="117"/>
  <c r="E182" i="117"/>
  <c r="D182" i="117"/>
  <c r="C182" i="117"/>
  <c r="B182" i="117"/>
  <c r="E177" i="117"/>
  <c r="E187" i="117" s="1"/>
  <c r="D177" i="117"/>
  <c r="D187" i="117" s="1"/>
  <c r="C177" i="117"/>
  <c r="C187" i="117" s="1"/>
  <c r="B177" i="117"/>
  <c r="B187" i="117" s="1"/>
  <c r="E172" i="117"/>
  <c r="D172" i="117"/>
  <c r="C172" i="117"/>
  <c r="E171" i="117"/>
  <c r="D171" i="117"/>
  <c r="C171" i="117"/>
  <c r="E170" i="117"/>
  <c r="D170" i="117"/>
  <c r="C170" i="117"/>
  <c r="B170" i="117"/>
  <c r="E157" i="117"/>
  <c r="D157" i="117"/>
  <c r="C157" i="117"/>
  <c r="B157" i="117"/>
  <c r="E152" i="117"/>
  <c r="E162" i="117" s="1"/>
  <c r="D152" i="117"/>
  <c r="D162" i="117" s="1"/>
  <c r="C152" i="117"/>
  <c r="C162" i="117" s="1"/>
  <c r="B152" i="117"/>
  <c r="B162" i="117" s="1"/>
  <c r="E147" i="117"/>
  <c r="D147" i="117"/>
  <c r="C147" i="117"/>
  <c r="E146" i="117"/>
  <c r="D146" i="117"/>
  <c r="C146" i="117"/>
  <c r="E145" i="117"/>
  <c r="D145" i="117"/>
  <c r="D148" i="117" s="1"/>
  <c r="C145" i="117"/>
  <c r="B145" i="117"/>
  <c r="E132" i="117"/>
  <c r="D132" i="117"/>
  <c r="C132" i="117"/>
  <c r="B132" i="117"/>
  <c r="E127" i="117"/>
  <c r="E137" i="117" s="1"/>
  <c r="D127" i="117"/>
  <c r="D137" i="117" s="1"/>
  <c r="C127" i="117"/>
  <c r="C137" i="117" s="1"/>
  <c r="B127" i="117"/>
  <c r="B137" i="117" s="1"/>
  <c r="E122" i="117"/>
  <c r="D122" i="117"/>
  <c r="C122" i="117"/>
  <c r="E121" i="117"/>
  <c r="D121" i="117"/>
  <c r="C121" i="117"/>
  <c r="E120" i="117"/>
  <c r="D120" i="117"/>
  <c r="C120" i="117"/>
  <c r="B120" i="117"/>
  <c r="E107" i="117"/>
  <c r="D107" i="117"/>
  <c r="B107" i="117"/>
  <c r="E102" i="117"/>
  <c r="E112" i="117" s="1"/>
  <c r="D102" i="117"/>
  <c r="C102" i="117"/>
  <c r="C112" i="117" s="1"/>
  <c r="B102" i="117"/>
  <c r="B112" i="117" s="1"/>
  <c r="E97" i="117"/>
  <c r="D97" i="117"/>
  <c r="C97" i="117"/>
  <c r="E96" i="117"/>
  <c r="D96" i="117"/>
  <c r="C96" i="117"/>
  <c r="E95" i="117"/>
  <c r="E98" i="117" s="1"/>
  <c r="D95" i="117"/>
  <c r="C95" i="117"/>
  <c r="C98" i="117" s="1"/>
  <c r="B95" i="117"/>
  <c r="E82" i="117"/>
  <c r="D82" i="117"/>
  <c r="B82" i="117"/>
  <c r="E77" i="117"/>
  <c r="D77" i="117"/>
  <c r="C77" i="117"/>
  <c r="C87" i="117" s="1"/>
  <c r="C69" i="117" s="1"/>
  <c r="B77" i="117"/>
  <c r="B87" i="117" s="1"/>
  <c r="E72" i="117"/>
  <c r="E71" i="117"/>
  <c r="D71" i="117"/>
  <c r="C71" i="117"/>
  <c r="E70" i="117"/>
  <c r="D70" i="117"/>
  <c r="B70" i="117"/>
  <c r="C57" i="117"/>
  <c r="C58" i="117" s="1"/>
  <c r="B57" i="117"/>
  <c r="B58" i="117" s="1"/>
  <c r="D54" i="117"/>
  <c r="E54" i="117" s="1"/>
  <c r="E341" i="117" s="1"/>
  <c r="E43" i="117"/>
  <c r="E330" i="117" s="1"/>
  <c r="E329" i="117" s="1"/>
  <c r="D43" i="117"/>
  <c r="D330" i="117" s="1"/>
  <c r="D329" i="117" s="1"/>
  <c r="C31" i="117"/>
  <c r="E30" i="117"/>
  <c r="D30" i="117"/>
  <c r="C30" i="117"/>
  <c r="C29" i="117"/>
  <c r="B29" i="117"/>
  <c r="C32" i="117" l="1"/>
  <c r="E87" i="117"/>
  <c r="D199" i="117"/>
  <c r="D251" i="117"/>
  <c r="D123" i="117"/>
  <c r="D173" i="117"/>
  <c r="B329" i="117"/>
  <c r="E73" i="117"/>
  <c r="C148" i="117"/>
  <c r="E173" i="117"/>
  <c r="D98" i="117"/>
  <c r="C123" i="117"/>
  <c r="C173" i="117"/>
  <c r="E251" i="117"/>
  <c r="C251" i="117"/>
  <c r="D42" i="117"/>
  <c r="E42" i="117"/>
  <c r="C199" i="117"/>
  <c r="B323" i="117"/>
  <c r="D112" i="117"/>
  <c r="E148" i="117"/>
  <c r="E305" i="117"/>
  <c r="E123" i="117"/>
  <c r="E199" i="117"/>
  <c r="D350" i="117"/>
  <c r="D349" i="117" s="1"/>
  <c r="D57" i="117"/>
  <c r="D28" i="117" s="1"/>
  <c r="D58" i="117" s="1"/>
  <c r="D87" i="117"/>
  <c r="C225" i="117"/>
  <c r="D305" i="117"/>
  <c r="E350" i="117"/>
  <c r="E349" i="117" s="1"/>
  <c r="B322" i="117"/>
  <c r="B354" i="117" s="1"/>
  <c r="C322" i="117"/>
  <c r="C70" i="117"/>
  <c r="C73" i="117" s="1"/>
  <c r="D72" i="117"/>
  <c r="C72" i="117"/>
  <c r="C274" i="117"/>
  <c r="C277" i="117" s="1"/>
  <c r="D276" i="117"/>
  <c r="C321" i="117"/>
  <c r="C276" i="117"/>
  <c r="E57" i="117"/>
  <c r="C305" i="117"/>
  <c r="D319" i="117"/>
  <c r="D341" i="117"/>
  <c r="E319" i="117"/>
  <c r="D277" i="117" l="1"/>
  <c r="D73" i="117"/>
  <c r="D322" i="117"/>
  <c r="D221" i="117"/>
  <c r="E322" i="117"/>
  <c r="E221" i="117"/>
  <c r="C354" i="117"/>
  <c r="E28" i="117"/>
  <c r="E58" i="117" s="1"/>
  <c r="D31" i="117"/>
  <c r="D29" i="117"/>
  <c r="D32" i="117" s="1"/>
  <c r="D224" i="117" l="1"/>
  <c r="D321" i="117"/>
  <c r="D354" i="117" s="1"/>
  <c r="D222" i="117"/>
  <c r="D225" i="117" s="1"/>
  <c r="E321" i="117"/>
  <c r="E354" i="117" s="1"/>
  <c r="E222" i="117"/>
  <c r="E224" i="117"/>
  <c r="E31" i="117"/>
  <c r="E29" i="117"/>
  <c r="E32" i="117" s="1"/>
  <c r="E225" i="117" l="1"/>
  <c r="E899" i="116" l="1"/>
  <c r="D899" i="116"/>
  <c r="C899" i="116"/>
  <c r="B899" i="116"/>
  <c r="E898" i="116"/>
  <c r="D898" i="116"/>
  <c r="C898" i="116"/>
  <c r="B898" i="116"/>
  <c r="E897" i="116"/>
  <c r="D897" i="116"/>
  <c r="C897" i="116"/>
  <c r="B897" i="116"/>
  <c r="E896" i="116"/>
  <c r="D896" i="116"/>
  <c r="C896" i="116"/>
  <c r="B896" i="116"/>
  <c r="B895" i="116" s="1"/>
  <c r="E895" i="116"/>
  <c r="D895" i="116"/>
  <c r="C895" i="116"/>
  <c r="E894" i="116"/>
  <c r="D894" i="116"/>
  <c r="C894" i="116"/>
  <c r="B894" i="116"/>
  <c r="E893" i="116"/>
  <c r="D893" i="116"/>
  <c r="C893" i="116"/>
  <c r="B893" i="116"/>
  <c r="E892" i="116"/>
  <c r="D892" i="116"/>
  <c r="C892" i="116"/>
  <c r="B892" i="116"/>
  <c r="E891" i="116"/>
  <c r="D891" i="116"/>
  <c r="C891" i="116"/>
  <c r="B891" i="116"/>
  <c r="E890" i="116"/>
  <c r="D890" i="116"/>
  <c r="C890" i="116"/>
  <c r="B890" i="116"/>
  <c r="E889" i="116"/>
  <c r="D889" i="116"/>
  <c r="C889" i="116"/>
  <c r="B889" i="116"/>
  <c r="E888" i="116"/>
  <c r="D888" i="116"/>
  <c r="C888" i="116"/>
  <c r="B888" i="116"/>
  <c r="E886" i="116"/>
  <c r="D886" i="116"/>
  <c r="C886" i="116"/>
  <c r="B886" i="116"/>
  <c r="E885" i="116"/>
  <c r="D885" i="116"/>
  <c r="C885" i="116"/>
  <c r="B885" i="116"/>
  <c r="B884" i="116" s="1"/>
  <c r="E884" i="116"/>
  <c r="D884" i="116"/>
  <c r="C884" i="116"/>
  <c r="E883" i="116"/>
  <c r="D883" i="116"/>
  <c r="C883" i="116"/>
  <c r="B883" i="116"/>
  <c r="E882" i="116"/>
  <c r="D882" i="116"/>
  <c r="C882" i="116"/>
  <c r="B882" i="116"/>
  <c r="B881" i="116" s="1"/>
  <c r="E881" i="116"/>
  <c r="D881" i="116"/>
  <c r="C881" i="116"/>
  <c r="E880" i="116"/>
  <c r="D880" i="116"/>
  <c r="C880" i="116"/>
  <c r="B880" i="116"/>
  <c r="E879" i="116"/>
  <c r="D879" i="116"/>
  <c r="C879" i="116"/>
  <c r="B879" i="116"/>
  <c r="E878" i="116"/>
  <c r="D878" i="116"/>
  <c r="C878" i="116"/>
  <c r="B878" i="116"/>
  <c r="E877" i="116"/>
  <c r="D877" i="116"/>
  <c r="C877" i="116"/>
  <c r="B877" i="116"/>
  <c r="E876" i="116"/>
  <c r="D876" i="116"/>
  <c r="C876" i="116"/>
  <c r="B876" i="116"/>
  <c r="B875" i="116" s="1"/>
  <c r="E875" i="116"/>
  <c r="D875" i="116"/>
  <c r="C875" i="116"/>
  <c r="E874" i="116"/>
  <c r="D874" i="116"/>
  <c r="C874" i="116"/>
  <c r="B874" i="116"/>
  <c r="E873" i="116"/>
  <c r="D873" i="116"/>
  <c r="C873" i="116"/>
  <c r="B873" i="116"/>
  <c r="B872" i="116" s="1"/>
  <c r="E872" i="116"/>
  <c r="D872" i="116"/>
  <c r="C872" i="116"/>
  <c r="E871" i="116"/>
  <c r="D871" i="116"/>
  <c r="C871" i="116"/>
  <c r="B871" i="116"/>
  <c r="E870" i="116"/>
  <c r="D870" i="116"/>
  <c r="C870" i="116"/>
  <c r="B870" i="116"/>
  <c r="E869" i="116"/>
  <c r="D869" i="116"/>
  <c r="C869" i="116"/>
  <c r="B869" i="116"/>
  <c r="E868" i="116"/>
  <c r="D868" i="116"/>
  <c r="B868" i="116"/>
  <c r="E860" i="116"/>
  <c r="D860" i="116"/>
  <c r="C860" i="116"/>
  <c r="B860" i="116"/>
  <c r="E855" i="116"/>
  <c r="E865" i="116" s="1"/>
  <c r="E847" i="116" s="1"/>
  <c r="E848" i="116" s="1"/>
  <c r="D855" i="116"/>
  <c r="D865" i="116" s="1"/>
  <c r="C855" i="116"/>
  <c r="C865" i="116" s="1"/>
  <c r="B855" i="116"/>
  <c r="B865" i="116" s="1"/>
  <c r="D850" i="116"/>
  <c r="C850" i="116"/>
  <c r="E849" i="116"/>
  <c r="D849" i="116"/>
  <c r="C849" i="116"/>
  <c r="D848" i="116"/>
  <c r="C848" i="116"/>
  <c r="B848" i="116"/>
  <c r="E835" i="116"/>
  <c r="D835" i="116"/>
  <c r="C835" i="116"/>
  <c r="B835" i="116"/>
  <c r="E830" i="116"/>
  <c r="E840" i="116" s="1"/>
  <c r="D830" i="116"/>
  <c r="D840" i="116" s="1"/>
  <c r="C830" i="116"/>
  <c r="C840" i="116" s="1"/>
  <c r="B830" i="116"/>
  <c r="B840" i="116" s="1"/>
  <c r="D825" i="116"/>
  <c r="C825" i="116"/>
  <c r="E824" i="116"/>
  <c r="D824" i="116"/>
  <c r="C824" i="116"/>
  <c r="D823" i="116"/>
  <c r="C823" i="116"/>
  <c r="B823" i="116"/>
  <c r="E822" i="116"/>
  <c r="E825" i="116" s="1"/>
  <c r="E810" i="116"/>
  <c r="D810" i="116"/>
  <c r="C810" i="116"/>
  <c r="B810" i="116"/>
  <c r="E805" i="116"/>
  <c r="E815" i="116" s="1"/>
  <c r="D805" i="116"/>
  <c r="D815" i="116" s="1"/>
  <c r="D797" i="116" s="1"/>
  <c r="E800" i="116" s="1"/>
  <c r="C805" i="116"/>
  <c r="C815" i="116" s="1"/>
  <c r="B805" i="116"/>
  <c r="B815" i="116" s="1"/>
  <c r="C800" i="116"/>
  <c r="E799" i="116"/>
  <c r="D799" i="116"/>
  <c r="C799" i="116"/>
  <c r="E798" i="116"/>
  <c r="C798" i="116"/>
  <c r="B798" i="116"/>
  <c r="E782" i="116"/>
  <c r="D782" i="116"/>
  <c r="C782" i="116"/>
  <c r="B782" i="116"/>
  <c r="E777" i="116"/>
  <c r="E787" i="116" s="1"/>
  <c r="D777" i="116"/>
  <c r="D787" i="116" s="1"/>
  <c r="C777" i="116"/>
  <c r="C787" i="116" s="1"/>
  <c r="B777" i="116"/>
  <c r="B787" i="116" s="1"/>
  <c r="E772" i="116"/>
  <c r="D772" i="116"/>
  <c r="C772" i="116"/>
  <c r="E771" i="116"/>
  <c r="D771" i="116"/>
  <c r="C771" i="116"/>
  <c r="E770" i="116"/>
  <c r="D770" i="116"/>
  <c r="D773" i="116" s="1"/>
  <c r="C770" i="116"/>
  <c r="B770" i="116"/>
  <c r="E762" i="116"/>
  <c r="E752" i="116" s="1"/>
  <c r="D762" i="116"/>
  <c r="D752" i="116" s="1"/>
  <c r="D753" i="116" s="1"/>
  <c r="C762" i="116"/>
  <c r="B762" i="116"/>
  <c r="B752" i="116" s="1"/>
  <c r="B753" i="116" s="1"/>
  <c r="E754" i="116"/>
  <c r="D754" i="116"/>
  <c r="C754" i="116"/>
  <c r="C752" i="116"/>
  <c r="E739" i="116"/>
  <c r="D739" i="116"/>
  <c r="C739" i="116"/>
  <c r="B739" i="116"/>
  <c r="E734" i="116"/>
  <c r="D734" i="116"/>
  <c r="D744" i="116" s="1"/>
  <c r="C734" i="116"/>
  <c r="C744" i="116" s="1"/>
  <c r="B734" i="116"/>
  <c r="B744" i="116" s="1"/>
  <c r="E729" i="116"/>
  <c r="D729" i="116"/>
  <c r="C729" i="116"/>
  <c r="E728" i="116"/>
  <c r="D728" i="116"/>
  <c r="C728" i="116"/>
  <c r="E727" i="116"/>
  <c r="D727" i="116"/>
  <c r="C727" i="116"/>
  <c r="B727" i="116"/>
  <c r="E714" i="116"/>
  <c r="D714" i="116"/>
  <c r="C714" i="116"/>
  <c r="B714" i="116"/>
  <c r="E709" i="116"/>
  <c r="E719" i="116" s="1"/>
  <c r="D709" i="116"/>
  <c r="D719" i="116" s="1"/>
  <c r="C709" i="116"/>
  <c r="C719" i="116" s="1"/>
  <c r="B709" i="116"/>
  <c r="B719" i="116" s="1"/>
  <c r="E704" i="116"/>
  <c r="D704" i="116"/>
  <c r="C704" i="116"/>
  <c r="E703" i="116"/>
  <c r="D703" i="116"/>
  <c r="C703" i="116"/>
  <c r="E702" i="116"/>
  <c r="D702" i="116"/>
  <c r="C702" i="116"/>
  <c r="B702" i="116"/>
  <c r="E689" i="116"/>
  <c r="D689" i="116"/>
  <c r="C689" i="116"/>
  <c r="B689" i="116"/>
  <c r="E684" i="116"/>
  <c r="E694" i="116" s="1"/>
  <c r="D684" i="116"/>
  <c r="D694" i="116" s="1"/>
  <c r="C684" i="116"/>
  <c r="C694" i="116" s="1"/>
  <c r="B684" i="116"/>
  <c r="B694" i="116" s="1"/>
  <c r="E679" i="116"/>
  <c r="D679" i="116"/>
  <c r="C679" i="116"/>
  <c r="E678" i="116"/>
  <c r="D678" i="116"/>
  <c r="C678" i="116"/>
  <c r="E677" i="116"/>
  <c r="D677" i="116"/>
  <c r="C677" i="116"/>
  <c r="B677" i="116"/>
  <c r="E664" i="116"/>
  <c r="D664" i="116"/>
  <c r="C664" i="116"/>
  <c r="B664" i="116"/>
  <c r="E659" i="116"/>
  <c r="E669" i="116" s="1"/>
  <c r="D659" i="116"/>
  <c r="D669" i="116" s="1"/>
  <c r="C659" i="116"/>
  <c r="C669" i="116" s="1"/>
  <c r="B659" i="116"/>
  <c r="B669" i="116" s="1"/>
  <c r="E654" i="116"/>
  <c r="D654" i="116"/>
  <c r="C654" i="116"/>
  <c r="E653" i="116"/>
  <c r="D653" i="116"/>
  <c r="C653" i="116"/>
  <c r="E652" i="116"/>
  <c r="D652" i="116"/>
  <c r="C652" i="116"/>
  <c r="B652" i="116"/>
  <c r="E639" i="116"/>
  <c r="D639" i="116"/>
  <c r="C639" i="116"/>
  <c r="B639" i="116"/>
  <c r="E634" i="116"/>
  <c r="E644" i="116" s="1"/>
  <c r="D634" i="116"/>
  <c r="D644" i="116" s="1"/>
  <c r="C634" i="116"/>
  <c r="C644" i="116" s="1"/>
  <c r="B634" i="116"/>
  <c r="B644" i="116" s="1"/>
  <c r="E629" i="116"/>
  <c r="D629" i="116"/>
  <c r="C629" i="116"/>
  <c r="E628" i="116"/>
  <c r="D628" i="116"/>
  <c r="C628" i="116"/>
  <c r="E627" i="116"/>
  <c r="D627" i="116"/>
  <c r="C627" i="116"/>
  <c r="B627" i="116"/>
  <c r="E614" i="116"/>
  <c r="D614" i="116"/>
  <c r="C614" i="116"/>
  <c r="B614" i="116"/>
  <c r="E609" i="116"/>
  <c r="E619" i="116" s="1"/>
  <c r="D609" i="116"/>
  <c r="D619" i="116" s="1"/>
  <c r="C609" i="116"/>
  <c r="C619" i="116" s="1"/>
  <c r="B609" i="116"/>
  <c r="B619" i="116" s="1"/>
  <c r="E604" i="116"/>
  <c r="D604" i="116"/>
  <c r="C604" i="116"/>
  <c r="E603" i="116"/>
  <c r="D603" i="116"/>
  <c r="C603" i="116"/>
  <c r="E602" i="116"/>
  <c r="D602" i="116"/>
  <c r="C602" i="116"/>
  <c r="C605" i="116" s="1"/>
  <c r="B602" i="116"/>
  <c r="E587" i="116"/>
  <c r="D587" i="116"/>
  <c r="C587" i="116"/>
  <c r="B587" i="116"/>
  <c r="E582" i="116"/>
  <c r="E592" i="116" s="1"/>
  <c r="D582" i="116"/>
  <c r="D592" i="116" s="1"/>
  <c r="C582" i="116"/>
  <c r="C592" i="116" s="1"/>
  <c r="B582" i="116"/>
  <c r="B592" i="116" s="1"/>
  <c r="E577" i="116"/>
  <c r="D577" i="116"/>
  <c r="C577" i="116"/>
  <c r="E576" i="116"/>
  <c r="D576" i="116"/>
  <c r="C576" i="116"/>
  <c r="E575" i="116"/>
  <c r="D575" i="116"/>
  <c r="C575" i="116"/>
  <c r="B575" i="116"/>
  <c r="E561" i="116"/>
  <c r="D561" i="116"/>
  <c r="C561" i="116"/>
  <c r="B561" i="116"/>
  <c r="E556" i="116"/>
  <c r="E566" i="116" s="1"/>
  <c r="D556" i="116"/>
  <c r="D566" i="116" s="1"/>
  <c r="C556" i="116"/>
  <c r="C566" i="116" s="1"/>
  <c r="B556" i="116"/>
  <c r="B566" i="116" s="1"/>
  <c r="E551" i="116"/>
  <c r="D551" i="116"/>
  <c r="C551" i="116"/>
  <c r="E550" i="116"/>
  <c r="D550" i="116"/>
  <c r="C550" i="116"/>
  <c r="E549" i="116"/>
  <c r="D549" i="116"/>
  <c r="C549" i="116"/>
  <c r="B549" i="116"/>
  <c r="E536" i="116"/>
  <c r="D536" i="116"/>
  <c r="C536" i="116"/>
  <c r="B536" i="116"/>
  <c r="E531" i="116"/>
  <c r="E541" i="116" s="1"/>
  <c r="D531" i="116"/>
  <c r="D541" i="116" s="1"/>
  <c r="C531" i="116"/>
  <c r="C541" i="116" s="1"/>
  <c r="B531" i="116"/>
  <c r="B541" i="116" s="1"/>
  <c r="E526" i="116"/>
  <c r="D526" i="116"/>
  <c r="C526" i="116"/>
  <c r="E525" i="116"/>
  <c r="D525" i="116"/>
  <c r="C525" i="116"/>
  <c r="E524" i="116"/>
  <c r="D524" i="116"/>
  <c r="C524" i="116"/>
  <c r="B524" i="116"/>
  <c r="E509" i="116"/>
  <c r="E480" i="116" s="1"/>
  <c r="D509" i="116"/>
  <c r="D480" i="116" s="1"/>
  <c r="C509" i="116"/>
  <c r="C480" i="116" s="1"/>
  <c r="B509" i="116"/>
  <c r="B480" i="116" s="1"/>
  <c r="B481" i="116" s="1"/>
  <c r="E482" i="116"/>
  <c r="D482" i="116"/>
  <c r="C482" i="116"/>
  <c r="D471" i="116"/>
  <c r="E471" i="116" s="1"/>
  <c r="D470" i="116"/>
  <c r="E470" i="116" s="1"/>
  <c r="D469" i="116"/>
  <c r="E469" i="116" s="1"/>
  <c r="E463" i="116"/>
  <c r="D463" i="116"/>
  <c r="C463" i="116"/>
  <c r="B463" i="116"/>
  <c r="E460" i="116"/>
  <c r="D460" i="116"/>
  <c r="C460" i="116"/>
  <c r="B460" i="116"/>
  <c r="E457" i="116"/>
  <c r="D457" i="116"/>
  <c r="C457" i="116"/>
  <c r="B457" i="116"/>
  <c r="E454" i="116"/>
  <c r="D454" i="116"/>
  <c r="C454" i="116"/>
  <c r="B454" i="116"/>
  <c r="E451" i="116"/>
  <c r="D451" i="116"/>
  <c r="C451" i="116"/>
  <c r="B451" i="116"/>
  <c r="E445" i="116"/>
  <c r="D445" i="116"/>
  <c r="C445" i="116"/>
  <c r="E428" i="116"/>
  <c r="E399" i="116" s="1"/>
  <c r="E402" i="116" s="1"/>
  <c r="D428" i="116"/>
  <c r="C428" i="116"/>
  <c r="C399" i="116" s="1"/>
  <c r="B428" i="116"/>
  <c r="E401" i="116"/>
  <c r="D401" i="116"/>
  <c r="C401" i="116"/>
  <c r="D399" i="116"/>
  <c r="D400" i="116" s="1"/>
  <c r="B399" i="116"/>
  <c r="B400" i="116" s="1"/>
  <c r="E385" i="116"/>
  <c r="D385" i="116"/>
  <c r="C385" i="116"/>
  <c r="B385" i="116"/>
  <c r="E382" i="116"/>
  <c r="D382" i="116"/>
  <c r="C382" i="116"/>
  <c r="B382" i="116"/>
  <c r="E379" i="116"/>
  <c r="D379" i="116"/>
  <c r="C379" i="116"/>
  <c r="B379" i="116"/>
  <c r="E376" i="116"/>
  <c r="D376" i="116"/>
  <c r="C376" i="116"/>
  <c r="B376" i="116"/>
  <c r="E370" i="116"/>
  <c r="D370" i="116"/>
  <c r="C370" i="116"/>
  <c r="B370" i="116"/>
  <c r="E364" i="116"/>
  <c r="D364" i="116"/>
  <c r="C364" i="116"/>
  <c r="E351" i="116"/>
  <c r="E887" i="116" s="1"/>
  <c r="D351" i="116"/>
  <c r="C351" i="116"/>
  <c r="B351" i="116"/>
  <c r="E348" i="116"/>
  <c r="D348" i="116"/>
  <c r="C348" i="116"/>
  <c r="B348" i="116"/>
  <c r="E345" i="116"/>
  <c r="D345" i="116"/>
  <c r="C345" i="116"/>
  <c r="B345" i="116"/>
  <c r="E342" i="116"/>
  <c r="D342" i="116"/>
  <c r="C342" i="116"/>
  <c r="B342" i="116"/>
  <c r="E339" i="116"/>
  <c r="D339" i="116"/>
  <c r="C339" i="116"/>
  <c r="B339" i="116"/>
  <c r="E336" i="116"/>
  <c r="D336" i="116"/>
  <c r="C336" i="116"/>
  <c r="B336" i="116"/>
  <c r="E333" i="116"/>
  <c r="D333" i="116"/>
  <c r="C333" i="116"/>
  <c r="B333" i="116"/>
  <c r="E327" i="116"/>
  <c r="D327" i="116"/>
  <c r="C327" i="116"/>
  <c r="E296" i="116"/>
  <c r="D296" i="116"/>
  <c r="C296" i="116"/>
  <c r="B296" i="116"/>
  <c r="E295" i="116"/>
  <c r="D295" i="116"/>
  <c r="C295" i="116"/>
  <c r="B295" i="116"/>
  <c r="E294" i="116"/>
  <c r="D294" i="116"/>
  <c r="C294" i="116"/>
  <c r="B294" i="116"/>
  <c r="E293" i="116"/>
  <c r="D293" i="116"/>
  <c r="C293" i="116"/>
  <c r="B293" i="116"/>
  <c r="C292" i="116"/>
  <c r="B292" i="116"/>
  <c r="E291" i="116"/>
  <c r="D291" i="116"/>
  <c r="C291" i="116"/>
  <c r="B291" i="116"/>
  <c r="E290" i="116"/>
  <c r="E289" i="116" s="1"/>
  <c r="D290" i="116"/>
  <c r="D289" i="116" s="1"/>
  <c r="C290" i="116"/>
  <c r="C289" i="116" s="1"/>
  <c r="B290" i="116"/>
  <c r="B289" i="116"/>
  <c r="E288" i="116"/>
  <c r="D288" i="116"/>
  <c r="C288" i="116"/>
  <c r="B288" i="116"/>
  <c r="E287" i="116"/>
  <c r="E286" i="116" s="1"/>
  <c r="D287" i="116"/>
  <c r="C287" i="116"/>
  <c r="B287" i="116"/>
  <c r="B286" i="116" s="1"/>
  <c r="D286" i="116"/>
  <c r="E285" i="116"/>
  <c r="D285" i="116"/>
  <c r="C285" i="116"/>
  <c r="B285" i="116"/>
  <c r="E284" i="116"/>
  <c r="E283" i="116" s="1"/>
  <c r="D284" i="116"/>
  <c r="C284" i="116"/>
  <c r="C283" i="116" s="1"/>
  <c r="B284" i="116"/>
  <c r="B283" i="116" s="1"/>
  <c r="D283" i="116"/>
  <c r="E282" i="116"/>
  <c r="D282" i="116"/>
  <c r="C282" i="116"/>
  <c r="B282" i="116"/>
  <c r="D281" i="116"/>
  <c r="C281" i="116"/>
  <c r="B281" i="116"/>
  <c r="E280" i="116"/>
  <c r="D280" i="116"/>
  <c r="C280" i="116"/>
  <c r="B280" i="116"/>
  <c r="E279" i="116"/>
  <c r="D279" i="116"/>
  <c r="C279" i="116"/>
  <c r="B279" i="116"/>
  <c r="E278" i="116"/>
  <c r="D278" i="116"/>
  <c r="D277" i="116" s="1"/>
  <c r="C278" i="116"/>
  <c r="B278" i="116"/>
  <c r="B277" i="116" s="1"/>
  <c r="E277" i="116"/>
  <c r="C277" i="116"/>
  <c r="E276" i="116"/>
  <c r="D276" i="116"/>
  <c r="C276" i="116"/>
  <c r="B276" i="116"/>
  <c r="E275" i="116"/>
  <c r="D275" i="116"/>
  <c r="C275" i="116"/>
  <c r="B275" i="116"/>
  <c r="E274" i="116"/>
  <c r="D274" i="116"/>
  <c r="C274" i="116"/>
  <c r="B274" i="116"/>
  <c r="E273" i="116"/>
  <c r="D273" i="116"/>
  <c r="C273" i="116"/>
  <c r="B273" i="116"/>
  <c r="E270" i="116"/>
  <c r="D270" i="116"/>
  <c r="D260" i="116" s="1"/>
  <c r="C270" i="116"/>
  <c r="C260" i="116" s="1"/>
  <c r="C261" i="116" s="1"/>
  <c r="B270" i="116"/>
  <c r="B260" i="116" s="1"/>
  <c r="B261" i="116" s="1"/>
  <c r="E262" i="116"/>
  <c r="D262" i="116"/>
  <c r="C262" i="116"/>
  <c r="E261" i="116"/>
  <c r="E249" i="116"/>
  <c r="D249" i="116"/>
  <c r="D239" i="116" s="1"/>
  <c r="C249" i="116"/>
  <c r="C239" i="116" s="1"/>
  <c r="C240" i="116" s="1"/>
  <c r="B249" i="116"/>
  <c r="B239" i="116" s="1"/>
  <c r="B240" i="116" s="1"/>
  <c r="E241" i="116"/>
  <c r="D241" i="116"/>
  <c r="C241" i="116"/>
  <c r="E240" i="116"/>
  <c r="E229" i="116"/>
  <c r="D229" i="116"/>
  <c r="D219" i="116" s="1"/>
  <c r="C229" i="116"/>
  <c r="B229" i="116"/>
  <c r="B219" i="116" s="1"/>
  <c r="B220" i="116" s="1"/>
  <c r="E221" i="116"/>
  <c r="D221" i="116"/>
  <c r="C221" i="116"/>
  <c r="E219" i="116"/>
  <c r="E220" i="116" s="1"/>
  <c r="C219" i="116"/>
  <c r="E211" i="116"/>
  <c r="D211" i="116"/>
  <c r="C211" i="116"/>
  <c r="B211" i="116"/>
  <c r="E204" i="116"/>
  <c r="D204" i="116"/>
  <c r="C204" i="116"/>
  <c r="E203" i="116"/>
  <c r="D203" i="116"/>
  <c r="C203" i="116"/>
  <c r="E202" i="116"/>
  <c r="D202" i="116"/>
  <c r="C202" i="116"/>
  <c r="C205" i="116" s="1"/>
  <c r="B202" i="116"/>
  <c r="E192" i="116"/>
  <c r="D192" i="116"/>
  <c r="C192" i="116"/>
  <c r="E190" i="116"/>
  <c r="D190" i="116"/>
  <c r="D191" i="116" s="1"/>
  <c r="D194" i="116" s="1"/>
  <c r="C190" i="116"/>
  <c r="C191" i="116" s="1"/>
  <c r="B190" i="116"/>
  <c r="B191" i="116" s="1"/>
  <c r="E178" i="116"/>
  <c r="E149" i="116" s="1"/>
  <c r="D178" i="116"/>
  <c r="D149" i="116" s="1"/>
  <c r="C178" i="116"/>
  <c r="B178" i="116"/>
  <c r="B149" i="116" s="1"/>
  <c r="B150" i="116" s="1"/>
  <c r="E151" i="116"/>
  <c r="D151" i="116"/>
  <c r="C151" i="116"/>
  <c r="C149" i="116"/>
  <c r="E141" i="116"/>
  <c r="E112" i="116" s="1"/>
  <c r="E113" i="116" s="1"/>
  <c r="D141" i="116"/>
  <c r="C141" i="116"/>
  <c r="B141" i="116"/>
  <c r="B112" i="116" s="1"/>
  <c r="B113" i="116" s="1"/>
  <c r="E114" i="116"/>
  <c r="D114" i="116"/>
  <c r="C114" i="116"/>
  <c r="D112" i="116"/>
  <c r="C104" i="116"/>
  <c r="B104" i="116"/>
  <c r="B75" i="116" s="1"/>
  <c r="B76" i="116" s="1"/>
  <c r="D101" i="116"/>
  <c r="D104" i="116" s="1"/>
  <c r="D75" i="116" s="1"/>
  <c r="E90" i="116"/>
  <c r="E281" i="116" s="1"/>
  <c r="E77" i="116"/>
  <c r="D77" i="116"/>
  <c r="C77" i="116"/>
  <c r="C75" i="116"/>
  <c r="C60" i="116"/>
  <c r="B60" i="116"/>
  <c r="B31" i="116" s="1"/>
  <c r="D57" i="116"/>
  <c r="D292" i="116" s="1"/>
  <c r="E33" i="116"/>
  <c r="D33" i="116"/>
  <c r="C33" i="116"/>
  <c r="C31" i="116"/>
  <c r="E472" i="116" l="1"/>
  <c r="D222" i="116"/>
  <c r="E655" i="116"/>
  <c r="C552" i="116"/>
  <c r="D578" i="116"/>
  <c r="D680" i="116"/>
  <c r="E744" i="116"/>
  <c r="E850" i="116"/>
  <c r="C286" i="116"/>
  <c r="D552" i="116"/>
  <c r="E552" i="116"/>
  <c r="D655" i="116"/>
  <c r="E680" i="116"/>
  <c r="C705" i="116"/>
  <c r="E730" i="116"/>
  <c r="E773" i="116"/>
  <c r="C354" i="116"/>
  <c r="C851" i="116"/>
  <c r="C222" i="116"/>
  <c r="E578" i="116"/>
  <c r="C655" i="116"/>
  <c r="C773" i="116"/>
  <c r="D826" i="116"/>
  <c r="D76" i="116"/>
  <c r="D78" i="116"/>
  <c r="D483" i="116"/>
  <c r="D481" i="116"/>
  <c r="D150" i="116"/>
  <c r="D152" i="116"/>
  <c r="D242" i="116"/>
  <c r="E242" i="116"/>
  <c r="D263" i="116"/>
  <c r="D755" i="116"/>
  <c r="C78" i="116"/>
  <c r="D142" i="116"/>
  <c r="E193" i="116"/>
  <c r="D205" i="116"/>
  <c r="C220" i="116"/>
  <c r="C223" i="116" s="1"/>
  <c r="E222" i="116"/>
  <c r="D354" i="116"/>
  <c r="C391" i="116"/>
  <c r="D402" i="116"/>
  <c r="D429" i="116"/>
  <c r="E483" i="116"/>
  <c r="E510" i="116"/>
  <c r="C578" i="116"/>
  <c r="C801" i="116"/>
  <c r="D851" i="116"/>
  <c r="D179" i="116"/>
  <c r="C472" i="116"/>
  <c r="C443" i="116" s="1"/>
  <c r="C444" i="116" s="1"/>
  <c r="C105" i="116"/>
  <c r="E115" i="116"/>
  <c r="E142" i="116"/>
  <c r="E191" i="116"/>
  <c r="E194" i="116" s="1"/>
  <c r="C193" i="116"/>
  <c r="E263" i="116"/>
  <c r="D391" i="116"/>
  <c r="D362" i="116" s="1"/>
  <c r="E429" i="116"/>
  <c r="D472" i="116"/>
  <c r="D443" i="116" s="1"/>
  <c r="D446" i="116" s="1"/>
  <c r="B510" i="116"/>
  <c r="C510" i="116"/>
  <c r="E527" i="116"/>
  <c r="E630" i="116"/>
  <c r="C680" i="116"/>
  <c r="C826" i="116"/>
  <c r="B391" i="116"/>
  <c r="D510" i="116"/>
  <c r="C61" i="116"/>
  <c r="C112" i="116"/>
  <c r="D115" i="116" s="1"/>
  <c r="C179" i="116"/>
  <c r="B354" i="116"/>
  <c r="B325" i="116" s="1"/>
  <c r="B326" i="116" s="1"/>
  <c r="E391" i="116"/>
  <c r="E362" i="116" s="1"/>
  <c r="E363" i="116" s="1"/>
  <c r="B429" i="116"/>
  <c r="C429" i="116"/>
  <c r="E851" i="116"/>
  <c r="B887" i="116"/>
  <c r="B272" i="116"/>
  <c r="B297" i="116" s="1"/>
  <c r="B32" i="116"/>
  <c r="C34" i="116"/>
  <c r="B61" i="116"/>
  <c r="B105" i="116"/>
  <c r="D730" i="116"/>
  <c r="C730" i="116"/>
  <c r="C76" i="116"/>
  <c r="C79" i="116" s="1"/>
  <c r="B142" i="116"/>
  <c r="C194" i="116"/>
  <c r="E205" i="116"/>
  <c r="C264" i="116"/>
  <c r="E354" i="116"/>
  <c r="C400" i="116"/>
  <c r="C403" i="116" s="1"/>
  <c r="C402" i="116"/>
  <c r="C481" i="116"/>
  <c r="C484" i="116" s="1"/>
  <c r="C483" i="116"/>
  <c r="D630" i="116"/>
  <c r="C630" i="116"/>
  <c r="E705" i="116"/>
  <c r="D705" i="116"/>
  <c r="D800" i="116"/>
  <c r="D798" i="116"/>
  <c r="D801" i="116" s="1"/>
  <c r="C473" i="116"/>
  <c r="D105" i="116"/>
  <c r="E150" i="116"/>
  <c r="E153" i="116" s="1"/>
  <c r="E152" i="116"/>
  <c r="C242" i="116"/>
  <c r="C868" i="116"/>
  <c r="C325" i="116"/>
  <c r="C355" i="116" s="1"/>
  <c r="B362" i="116"/>
  <c r="B363" i="116" s="1"/>
  <c r="D527" i="116"/>
  <c r="C527" i="116"/>
  <c r="E605" i="116"/>
  <c r="D605" i="116"/>
  <c r="E753" i="116"/>
  <c r="E756" i="116" s="1"/>
  <c r="E755" i="116"/>
  <c r="C243" i="116"/>
  <c r="E823" i="116"/>
  <c r="E826" i="116" s="1"/>
  <c r="C32" i="116"/>
  <c r="D60" i="116"/>
  <c r="E57" i="116"/>
  <c r="E101" i="116"/>
  <c r="E104" i="116" s="1"/>
  <c r="C152" i="116"/>
  <c r="B179" i="116"/>
  <c r="E179" i="116"/>
  <c r="C263" i="116"/>
  <c r="D867" i="116"/>
  <c r="D900" i="116" s="1"/>
  <c r="D325" i="116"/>
  <c r="D355" i="116" s="1"/>
  <c r="C362" i="116"/>
  <c r="B472" i="116"/>
  <c r="E443" i="116"/>
  <c r="E473" i="116" s="1"/>
  <c r="C755" i="116"/>
  <c r="D113" i="116"/>
  <c r="C150" i="116"/>
  <c r="C153" i="116" s="1"/>
  <c r="D193" i="116"/>
  <c r="D220" i="116"/>
  <c r="D223" i="116" s="1"/>
  <c r="D240" i="116"/>
  <c r="D243" i="116" s="1"/>
  <c r="D261" i="116"/>
  <c r="D264" i="116" s="1"/>
  <c r="E400" i="116"/>
  <c r="E403" i="116" s="1"/>
  <c r="E481" i="116"/>
  <c r="E484" i="116" s="1"/>
  <c r="C753" i="116"/>
  <c r="C756" i="116" s="1"/>
  <c r="C887" i="116"/>
  <c r="D887" i="116"/>
  <c r="D484" i="116" l="1"/>
  <c r="D403" i="116"/>
  <c r="D444" i="116"/>
  <c r="D447" i="116" s="1"/>
  <c r="E392" i="116"/>
  <c r="D473" i="116"/>
  <c r="E223" i="116"/>
  <c r="B392" i="116"/>
  <c r="D392" i="116"/>
  <c r="E365" i="116"/>
  <c r="C35" i="116"/>
  <c r="B355" i="116"/>
  <c r="C115" i="116"/>
  <c r="C113" i="116"/>
  <c r="C116" i="116" s="1"/>
  <c r="C142" i="116"/>
  <c r="C272" i="116"/>
  <c r="C297" i="116" s="1"/>
  <c r="C363" i="116"/>
  <c r="C366" i="116" s="1"/>
  <c r="C365" i="116"/>
  <c r="E116" i="116"/>
  <c r="E444" i="116"/>
  <c r="E447" i="116" s="1"/>
  <c r="E446" i="116"/>
  <c r="C392" i="116"/>
  <c r="E75" i="116"/>
  <c r="E105" i="116" s="1"/>
  <c r="E801" i="116"/>
  <c r="D756" i="116"/>
  <c r="D363" i="116"/>
  <c r="D365" i="116"/>
  <c r="B443" i="116"/>
  <c r="B473" i="116" s="1"/>
  <c r="E292" i="116"/>
  <c r="E60" i="116"/>
  <c r="D326" i="116"/>
  <c r="D328" i="116"/>
  <c r="D31" i="116"/>
  <c r="D61" i="116" s="1"/>
  <c r="D153" i="116"/>
  <c r="C328" i="116"/>
  <c r="C867" i="116"/>
  <c r="C900" i="116" s="1"/>
  <c r="C326" i="116"/>
  <c r="C329" i="116" s="1"/>
  <c r="E264" i="116"/>
  <c r="E867" i="116"/>
  <c r="E900" i="116" s="1"/>
  <c r="E325" i="116"/>
  <c r="E355" i="116" s="1"/>
  <c r="E243" i="116"/>
  <c r="D79" i="116"/>
  <c r="D116" i="116" l="1"/>
  <c r="D329" i="116"/>
  <c r="D366" i="116"/>
  <c r="E366" i="116"/>
  <c r="E76" i="116"/>
  <c r="E79" i="116" s="1"/>
  <c r="E78" i="116"/>
  <c r="B444" i="116"/>
  <c r="C447" i="116" s="1"/>
  <c r="C446" i="116"/>
  <c r="B867" i="116"/>
  <c r="B900" i="116" s="1"/>
  <c r="E326" i="116"/>
  <c r="E329" i="116" s="1"/>
  <c r="E328" i="116"/>
  <c r="D272" i="116"/>
  <c r="D297" i="116" s="1"/>
  <c r="D32" i="116"/>
  <c r="D35" i="116" s="1"/>
  <c r="D34" i="116"/>
  <c r="E31" i="116"/>
  <c r="E272" i="116" l="1"/>
  <c r="E297" i="116" s="1"/>
  <c r="E34" i="116"/>
  <c r="E32" i="116"/>
  <c r="E35" i="116" s="1"/>
  <c r="E61" i="116"/>
  <c r="E471" i="115" l="1"/>
  <c r="D471" i="115"/>
  <c r="C471" i="115"/>
  <c r="B471" i="115"/>
  <c r="E470" i="115"/>
  <c r="D470" i="115"/>
  <c r="C470" i="115"/>
  <c r="B470" i="115"/>
  <c r="E469" i="115"/>
  <c r="D469" i="115"/>
  <c r="C469" i="115"/>
  <c r="B469" i="115"/>
  <c r="E468" i="115"/>
  <c r="D468" i="115"/>
  <c r="C468" i="115"/>
  <c r="B468" i="115"/>
  <c r="B467" i="115" s="1"/>
  <c r="E467" i="115"/>
  <c r="D467" i="115"/>
  <c r="C467" i="115"/>
  <c r="E466" i="115"/>
  <c r="D466" i="115"/>
  <c r="C466" i="115"/>
  <c r="B466" i="115"/>
  <c r="E465" i="115"/>
  <c r="D465" i="115"/>
  <c r="C465" i="115"/>
  <c r="B465" i="115"/>
  <c r="E464" i="115"/>
  <c r="D464" i="115"/>
  <c r="C464" i="115"/>
  <c r="B464" i="115"/>
  <c r="E463" i="115"/>
  <c r="E462" i="115" s="1"/>
  <c r="D463" i="115"/>
  <c r="B463" i="115"/>
  <c r="B462" i="115" s="1"/>
  <c r="D462" i="115"/>
  <c r="E461" i="115"/>
  <c r="D461" i="115"/>
  <c r="C461" i="115"/>
  <c r="B461" i="115"/>
  <c r="E460" i="115"/>
  <c r="D460" i="115"/>
  <c r="C460" i="115"/>
  <c r="B460" i="115"/>
  <c r="C459" i="115"/>
  <c r="B459" i="115"/>
  <c r="E458" i="115"/>
  <c r="D458" i="115"/>
  <c r="C458" i="115"/>
  <c r="B458" i="115"/>
  <c r="E457" i="115"/>
  <c r="D457" i="115"/>
  <c r="C457" i="115"/>
  <c r="B457" i="115"/>
  <c r="E456" i="115"/>
  <c r="D456" i="115"/>
  <c r="C456" i="115"/>
  <c r="B456" i="115"/>
  <c r="E455" i="115"/>
  <c r="D455" i="115"/>
  <c r="C455" i="115"/>
  <c r="B455" i="115"/>
  <c r="E454" i="115"/>
  <c r="D454" i="115"/>
  <c r="C454" i="115"/>
  <c r="B454" i="115"/>
  <c r="E453" i="115"/>
  <c r="D453" i="115"/>
  <c r="C453" i="115"/>
  <c r="B453" i="115"/>
  <c r="E452" i="115"/>
  <c r="D452" i="115"/>
  <c r="C452" i="115"/>
  <c r="B452" i="115"/>
  <c r="E451" i="115"/>
  <c r="D451" i="115"/>
  <c r="C451" i="115"/>
  <c r="B451" i="115"/>
  <c r="E450" i="115"/>
  <c r="D450" i="115"/>
  <c r="C450" i="115"/>
  <c r="B450" i="115"/>
  <c r="E449" i="115"/>
  <c r="D449" i="115"/>
  <c r="C449" i="115"/>
  <c r="B449" i="115"/>
  <c r="D448" i="115"/>
  <c r="C448" i="115"/>
  <c r="B448" i="115"/>
  <c r="B447" i="115" s="1"/>
  <c r="D447" i="115"/>
  <c r="C447" i="115"/>
  <c r="E446" i="115"/>
  <c r="D446" i="115"/>
  <c r="C446" i="115"/>
  <c r="B446" i="115"/>
  <c r="E445" i="115"/>
  <c r="D445" i="115"/>
  <c r="C445" i="115"/>
  <c r="B445" i="115"/>
  <c r="B444" i="115" s="1"/>
  <c r="E444" i="115"/>
  <c r="D444" i="115"/>
  <c r="C444" i="115"/>
  <c r="E443" i="115"/>
  <c r="D443" i="115"/>
  <c r="C443" i="115"/>
  <c r="B443" i="115"/>
  <c r="E442" i="115"/>
  <c r="D442" i="115"/>
  <c r="C442" i="115"/>
  <c r="E441" i="115"/>
  <c r="D441" i="115"/>
  <c r="C441" i="115"/>
  <c r="E427" i="115"/>
  <c r="E437" i="115" s="1"/>
  <c r="E419" i="115" s="1"/>
  <c r="D427" i="115"/>
  <c r="D437" i="115" s="1"/>
  <c r="D419" i="115" s="1"/>
  <c r="C427" i="115"/>
  <c r="C437" i="115" s="1"/>
  <c r="C419" i="115" s="1"/>
  <c r="B427" i="115"/>
  <c r="B437" i="115" s="1"/>
  <c r="B419" i="115" s="1"/>
  <c r="E421" i="115"/>
  <c r="D421" i="115"/>
  <c r="C421" i="115"/>
  <c r="C406" i="115"/>
  <c r="B406" i="115"/>
  <c r="E401" i="115"/>
  <c r="E411" i="115" s="1"/>
  <c r="E393" i="115" s="1"/>
  <c r="D401" i="115"/>
  <c r="D411" i="115" s="1"/>
  <c r="D393" i="115" s="1"/>
  <c r="C401" i="115"/>
  <c r="C411" i="115" s="1"/>
  <c r="C393" i="115" s="1"/>
  <c r="B401" i="115"/>
  <c r="B411" i="115" s="1"/>
  <c r="B393" i="115" s="1"/>
  <c r="B394" i="115" s="1"/>
  <c r="E395" i="115"/>
  <c r="D395" i="115"/>
  <c r="C395" i="115"/>
  <c r="E376" i="115"/>
  <c r="E386" i="115" s="1"/>
  <c r="D376" i="115"/>
  <c r="D386" i="115" s="1"/>
  <c r="C376" i="115"/>
  <c r="C386" i="115" s="1"/>
  <c r="B376" i="115"/>
  <c r="B386" i="115" s="1"/>
  <c r="E371" i="115"/>
  <c r="D371" i="115"/>
  <c r="C371" i="115"/>
  <c r="E370" i="115"/>
  <c r="D370" i="115"/>
  <c r="C370" i="115"/>
  <c r="E369" i="115"/>
  <c r="E372" i="115" s="1"/>
  <c r="D369" i="115"/>
  <c r="C369" i="115"/>
  <c r="C372" i="115" s="1"/>
  <c r="B369" i="115"/>
  <c r="E356" i="115"/>
  <c r="D356" i="115"/>
  <c r="C356" i="115"/>
  <c r="C361" i="115" s="1"/>
  <c r="B356" i="115"/>
  <c r="C352" i="115"/>
  <c r="C463" i="115" s="1"/>
  <c r="C462" i="115" s="1"/>
  <c r="E351" i="115"/>
  <c r="D351" i="115"/>
  <c r="D361" i="115" s="1"/>
  <c r="B351" i="115"/>
  <c r="B361" i="115" s="1"/>
  <c r="E346" i="115"/>
  <c r="D346" i="115"/>
  <c r="C346" i="115"/>
  <c r="E345" i="115"/>
  <c r="D345" i="115"/>
  <c r="C345" i="115"/>
  <c r="E344" i="115"/>
  <c r="D344" i="115"/>
  <c r="E347" i="115" s="1"/>
  <c r="C344" i="115"/>
  <c r="B344" i="115"/>
  <c r="C347" i="115" s="1"/>
  <c r="B331" i="115"/>
  <c r="B314" i="115"/>
  <c r="C301" i="115"/>
  <c r="E296" i="115"/>
  <c r="E306" i="115" s="1"/>
  <c r="E288" i="115" s="1"/>
  <c r="D296" i="115"/>
  <c r="D306" i="115" s="1"/>
  <c r="C296" i="115"/>
  <c r="C306" i="115" s="1"/>
  <c r="B296" i="115"/>
  <c r="B306" i="115" s="1"/>
  <c r="E290" i="115"/>
  <c r="D290" i="115"/>
  <c r="C290" i="115"/>
  <c r="B289" i="115"/>
  <c r="E280" i="115"/>
  <c r="D280" i="115"/>
  <c r="C280" i="115"/>
  <c r="B280" i="115"/>
  <c r="E265" i="115"/>
  <c r="D265" i="115"/>
  <c r="C265" i="115"/>
  <c r="E264" i="115"/>
  <c r="D264" i="115"/>
  <c r="C264" i="115"/>
  <c r="E263" i="115"/>
  <c r="E266" i="115" s="1"/>
  <c r="D263" i="115"/>
  <c r="C263" i="115"/>
  <c r="C266" i="115" s="1"/>
  <c r="B263" i="115"/>
  <c r="E245" i="115"/>
  <c r="E255" i="115" s="1"/>
  <c r="D245" i="115"/>
  <c r="D255" i="115" s="1"/>
  <c r="C245" i="115"/>
  <c r="C255" i="115" s="1"/>
  <c r="B245" i="115"/>
  <c r="B255" i="115" s="1"/>
  <c r="E240" i="115"/>
  <c r="D240" i="115"/>
  <c r="C240" i="115"/>
  <c r="E239" i="115"/>
  <c r="D239" i="115"/>
  <c r="C239" i="115"/>
  <c r="E238" i="115"/>
  <c r="D238" i="115"/>
  <c r="D241" i="115" s="1"/>
  <c r="C238" i="115"/>
  <c r="B238" i="115"/>
  <c r="E220" i="115"/>
  <c r="E230" i="115" s="1"/>
  <c r="D220" i="115"/>
  <c r="D230" i="115" s="1"/>
  <c r="C220" i="115"/>
  <c r="C230" i="115" s="1"/>
  <c r="B220" i="115"/>
  <c r="B230" i="115" s="1"/>
  <c r="E215" i="115"/>
  <c r="D215" i="115"/>
  <c r="C215" i="115"/>
  <c r="E214" i="115"/>
  <c r="D214" i="115"/>
  <c r="C214" i="115"/>
  <c r="E213" i="115"/>
  <c r="E216" i="115" s="1"/>
  <c r="D213" i="115"/>
  <c r="C213" i="115"/>
  <c r="C216" i="115" s="1"/>
  <c r="B213" i="115"/>
  <c r="E195" i="115"/>
  <c r="E205" i="115" s="1"/>
  <c r="D195" i="115"/>
  <c r="D205" i="115" s="1"/>
  <c r="C195" i="115"/>
  <c r="C205" i="115" s="1"/>
  <c r="B195" i="115"/>
  <c r="B205" i="115" s="1"/>
  <c r="E190" i="115"/>
  <c r="D190" i="115"/>
  <c r="C190" i="115"/>
  <c r="E189" i="115"/>
  <c r="D189" i="115"/>
  <c r="C189" i="115"/>
  <c r="E188" i="115"/>
  <c r="E191" i="115" s="1"/>
  <c r="D188" i="115"/>
  <c r="C188" i="115"/>
  <c r="C191" i="115" s="1"/>
  <c r="B188" i="115"/>
  <c r="C175" i="115"/>
  <c r="C176" i="115" s="1"/>
  <c r="D172" i="115"/>
  <c r="D459" i="115" s="1"/>
  <c r="E161" i="115"/>
  <c r="E448" i="115" s="1"/>
  <c r="E447" i="115" s="1"/>
  <c r="B155" i="115"/>
  <c r="B442" i="115" s="1"/>
  <c r="B441" i="115" s="1"/>
  <c r="B154" i="115"/>
  <c r="B175" i="115" s="1"/>
  <c r="B176" i="115" s="1"/>
  <c r="D149" i="115"/>
  <c r="C149" i="115"/>
  <c r="E148" i="115"/>
  <c r="D148" i="115"/>
  <c r="C148" i="115"/>
  <c r="D147" i="115"/>
  <c r="D150" i="115" s="1"/>
  <c r="C147" i="115"/>
  <c r="B147" i="115"/>
  <c r="E134" i="115"/>
  <c r="E120" i="115"/>
  <c r="D120" i="115"/>
  <c r="C120" i="115"/>
  <c r="B120" i="115"/>
  <c r="E119" i="115"/>
  <c r="D119" i="115"/>
  <c r="C119" i="115"/>
  <c r="B119" i="115"/>
  <c r="E118" i="115"/>
  <c r="D118" i="115"/>
  <c r="C118" i="115"/>
  <c r="B118" i="115"/>
  <c r="E117" i="115"/>
  <c r="D117" i="115"/>
  <c r="C117" i="115"/>
  <c r="B117" i="115"/>
  <c r="E116" i="115"/>
  <c r="D116" i="115"/>
  <c r="C116" i="115"/>
  <c r="B116" i="115"/>
  <c r="E115" i="115"/>
  <c r="D115" i="115"/>
  <c r="C115" i="115"/>
  <c r="B115" i="115"/>
  <c r="E114" i="115"/>
  <c r="D114" i="115"/>
  <c r="C114" i="115"/>
  <c r="B114" i="115"/>
  <c r="E113" i="115"/>
  <c r="D113" i="115"/>
  <c r="C113" i="115"/>
  <c r="B113" i="115"/>
  <c r="E112" i="115"/>
  <c r="D112" i="115"/>
  <c r="C112" i="115"/>
  <c r="B112" i="115"/>
  <c r="E111" i="115"/>
  <c r="D111" i="115"/>
  <c r="C111" i="115"/>
  <c r="B111" i="115"/>
  <c r="E110" i="115"/>
  <c r="D110" i="115"/>
  <c r="C110" i="115"/>
  <c r="B110" i="115"/>
  <c r="E109" i="115"/>
  <c r="D109" i="115"/>
  <c r="C109" i="115"/>
  <c r="B109" i="115"/>
  <c r="C108" i="115"/>
  <c r="B108" i="115"/>
  <c r="E107" i="115"/>
  <c r="D107" i="115"/>
  <c r="C107" i="115"/>
  <c r="B107" i="115"/>
  <c r="E106" i="115"/>
  <c r="D106" i="115"/>
  <c r="D105" i="115" s="1"/>
  <c r="C106" i="115"/>
  <c r="B106" i="115"/>
  <c r="B105" i="115" s="1"/>
  <c r="E105" i="115"/>
  <c r="C105" i="115"/>
  <c r="E104" i="115"/>
  <c r="D104" i="115"/>
  <c r="C104" i="115"/>
  <c r="B104" i="115"/>
  <c r="E103" i="115"/>
  <c r="D103" i="115"/>
  <c r="D102" i="115" s="1"/>
  <c r="C103" i="115"/>
  <c r="C102" i="115" s="1"/>
  <c r="B103" i="115"/>
  <c r="E102" i="115"/>
  <c r="B102" i="115"/>
  <c r="E101" i="115"/>
  <c r="D101" i="115"/>
  <c r="C101" i="115"/>
  <c r="B101" i="115"/>
  <c r="E100" i="115"/>
  <c r="D100" i="115"/>
  <c r="D99" i="115" s="1"/>
  <c r="C100" i="115"/>
  <c r="B100" i="115"/>
  <c r="B99" i="115" s="1"/>
  <c r="E99" i="115"/>
  <c r="C99" i="115"/>
  <c r="E98" i="115"/>
  <c r="D98" i="115"/>
  <c r="C98" i="115"/>
  <c r="B98" i="115"/>
  <c r="E97" i="115"/>
  <c r="D97" i="115"/>
  <c r="D96" i="115" s="1"/>
  <c r="C97" i="115"/>
  <c r="C96" i="115" s="1"/>
  <c r="B97" i="115"/>
  <c r="E96" i="115"/>
  <c r="B96" i="115"/>
  <c r="E95" i="115"/>
  <c r="D95" i="115"/>
  <c r="C95" i="115"/>
  <c r="B95" i="115"/>
  <c r="E94" i="115"/>
  <c r="D94" i="115"/>
  <c r="D93" i="115" s="1"/>
  <c r="C94" i="115"/>
  <c r="B94" i="115"/>
  <c r="B93" i="115" s="1"/>
  <c r="E93" i="115"/>
  <c r="C93" i="115"/>
  <c r="E92" i="115"/>
  <c r="D92" i="115"/>
  <c r="C92" i="115"/>
  <c r="B92" i="115"/>
  <c r="E91" i="115"/>
  <c r="D91" i="115"/>
  <c r="C91" i="115"/>
  <c r="B91" i="115"/>
  <c r="E90" i="115"/>
  <c r="D90" i="115"/>
  <c r="C90" i="115"/>
  <c r="B90" i="115"/>
  <c r="E76" i="115"/>
  <c r="E86" i="115" s="1"/>
  <c r="D76" i="115"/>
  <c r="D86" i="115" s="1"/>
  <c r="C76" i="115"/>
  <c r="C86" i="115" s="1"/>
  <c r="B76" i="115"/>
  <c r="B86" i="115" s="1"/>
  <c r="E71" i="115"/>
  <c r="D71" i="115"/>
  <c r="C71" i="115"/>
  <c r="E70" i="115"/>
  <c r="D70" i="115"/>
  <c r="C70" i="115"/>
  <c r="E69" i="115"/>
  <c r="D69" i="115"/>
  <c r="D72" i="115" s="1"/>
  <c r="C69" i="115"/>
  <c r="B69" i="115"/>
  <c r="C56" i="115"/>
  <c r="C89" i="115" s="1"/>
  <c r="B56" i="115"/>
  <c r="B27" i="115" s="1"/>
  <c r="B88" i="115" s="1"/>
  <c r="D53" i="115"/>
  <c r="D56" i="115" s="1"/>
  <c r="E29" i="115"/>
  <c r="D29" i="115"/>
  <c r="C29" i="115"/>
  <c r="C27" i="115"/>
  <c r="C88" i="115" s="1"/>
  <c r="C121" i="115" l="1"/>
  <c r="E72" i="115"/>
  <c r="C150" i="115"/>
  <c r="D216" i="115"/>
  <c r="E241" i="115"/>
  <c r="D108" i="115"/>
  <c r="E53" i="115"/>
  <c r="E56" i="115" s="1"/>
  <c r="E89" i="115" s="1"/>
  <c r="C72" i="115"/>
  <c r="D191" i="115"/>
  <c r="C241" i="115"/>
  <c r="D266" i="115"/>
  <c r="D372" i="115"/>
  <c r="E361" i="115"/>
  <c r="E394" i="115"/>
  <c r="E396" i="115"/>
  <c r="D57" i="115"/>
  <c r="D89" i="115"/>
  <c r="D27" i="115"/>
  <c r="C288" i="115"/>
  <c r="C440" i="115"/>
  <c r="B440" i="115"/>
  <c r="D422" i="115"/>
  <c r="D420" i="115"/>
  <c r="C422" i="115"/>
  <c r="C420" i="115"/>
  <c r="E27" i="115"/>
  <c r="E57" i="115"/>
  <c r="D288" i="115"/>
  <c r="E420" i="115"/>
  <c r="E422" i="115"/>
  <c r="B89" i="115"/>
  <c r="B121" i="115" s="1"/>
  <c r="D394" i="115"/>
  <c r="D396" i="115"/>
  <c r="C396" i="115"/>
  <c r="C394" i="115"/>
  <c r="C397" i="115" s="1"/>
  <c r="B420" i="115"/>
  <c r="B439" i="115"/>
  <c r="C30" i="115"/>
  <c r="B57" i="115"/>
  <c r="E108" i="115"/>
  <c r="D175" i="115"/>
  <c r="D176" i="115" s="1"/>
  <c r="E289" i="115"/>
  <c r="D347" i="115"/>
  <c r="B28" i="115"/>
  <c r="C57" i="115"/>
  <c r="E172" i="115"/>
  <c r="C28" i="115"/>
  <c r="C31" i="115" s="1"/>
  <c r="E160" i="115"/>
  <c r="E423" i="115" l="1"/>
  <c r="D397" i="115"/>
  <c r="C423" i="115"/>
  <c r="D440" i="115"/>
  <c r="B472" i="115"/>
  <c r="E30" i="115"/>
  <c r="E88" i="115"/>
  <c r="E28" i="115"/>
  <c r="D423" i="115"/>
  <c r="C289" i="115"/>
  <c r="C292" i="115" s="1"/>
  <c r="C439" i="115"/>
  <c r="C472" i="115" s="1"/>
  <c r="C291" i="115"/>
  <c r="E459" i="115"/>
  <c r="E175" i="115"/>
  <c r="E291" i="115"/>
  <c r="D439" i="115"/>
  <c r="D291" i="115"/>
  <c r="D289" i="115"/>
  <c r="D292" i="115" s="1"/>
  <c r="E121" i="115"/>
  <c r="D30" i="115"/>
  <c r="D28" i="115"/>
  <c r="D31" i="115" s="1"/>
  <c r="D88" i="115"/>
  <c r="D121" i="115" s="1"/>
  <c r="E397" i="115"/>
  <c r="E31" i="115" l="1"/>
  <c r="E292" i="115"/>
  <c r="E146" i="115"/>
  <c r="E176" i="115" s="1"/>
  <c r="E440" i="115"/>
  <c r="D472" i="115"/>
  <c r="E147" i="115" l="1"/>
  <c r="E150" i="115" s="1"/>
  <c r="E149" i="115"/>
  <c r="E439" i="115"/>
  <c r="E472" i="115" s="1"/>
  <c r="E224" i="114" l="1"/>
  <c r="D224" i="114"/>
  <c r="C224" i="114"/>
  <c r="B224" i="114"/>
  <c r="E223" i="114"/>
  <c r="D223" i="114"/>
  <c r="C223" i="114"/>
  <c r="B223" i="114"/>
  <c r="E222" i="114"/>
  <c r="D222" i="114"/>
  <c r="C222" i="114"/>
  <c r="B222" i="114"/>
  <c r="E221" i="114"/>
  <c r="D221" i="114"/>
  <c r="C221" i="114"/>
  <c r="B221" i="114"/>
  <c r="C220" i="114"/>
  <c r="B220" i="114"/>
  <c r="E219" i="114"/>
  <c r="D219" i="114"/>
  <c r="C219" i="114"/>
  <c r="B219" i="114"/>
  <c r="E218" i="114"/>
  <c r="E217" i="114" s="1"/>
  <c r="D218" i="114"/>
  <c r="D217" i="114" s="1"/>
  <c r="C218" i="114"/>
  <c r="B218" i="114"/>
  <c r="B217" i="114" s="1"/>
  <c r="C217" i="114"/>
  <c r="E216" i="114"/>
  <c r="D216" i="114"/>
  <c r="C216" i="114"/>
  <c r="B216" i="114"/>
  <c r="E215" i="114"/>
  <c r="D215" i="114"/>
  <c r="C215" i="114"/>
  <c r="B215" i="114"/>
  <c r="E214" i="114"/>
  <c r="D214" i="114"/>
  <c r="C214" i="114"/>
  <c r="B214" i="114"/>
  <c r="E213" i="114"/>
  <c r="D213" i="114"/>
  <c r="C213" i="114"/>
  <c r="B213" i="114"/>
  <c r="E212" i="114"/>
  <c r="E211" i="114" s="1"/>
  <c r="D212" i="114"/>
  <c r="C212" i="114"/>
  <c r="C211" i="114" s="1"/>
  <c r="B212" i="114"/>
  <c r="B211" i="114" s="1"/>
  <c r="D211" i="114"/>
  <c r="E210" i="114"/>
  <c r="D210" i="114"/>
  <c r="C210" i="114"/>
  <c r="B210" i="114"/>
  <c r="E209" i="114"/>
  <c r="D209" i="114"/>
  <c r="C209" i="114"/>
  <c r="B209" i="114"/>
  <c r="B208" i="114" s="1"/>
  <c r="E208" i="114"/>
  <c r="D208" i="114"/>
  <c r="C208" i="114"/>
  <c r="E207" i="114"/>
  <c r="D207" i="114"/>
  <c r="C207" i="114"/>
  <c r="B207" i="114"/>
  <c r="E206" i="114"/>
  <c r="D206" i="114"/>
  <c r="C206" i="114"/>
  <c r="B206" i="114"/>
  <c r="E205" i="114"/>
  <c r="D205" i="114"/>
  <c r="C205" i="114"/>
  <c r="B205" i="114"/>
  <c r="E204" i="114"/>
  <c r="D204" i="114"/>
  <c r="C204" i="114"/>
  <c r="B204" i="114"/>
  <c r="E203" i="114"/>
  <c r="E202" i="114" s="1"/>
  <c r="D203" i="114"/>
  <c r="C203" i="114"/>
  <c r="C202" i="114" s="1"/>
  <c r="B203" i="114"/>
  <c r="B202" i="114" s="1"/>
  <c r="D202" i="114"/>
  <c r="E191" i="114"/>
  <c r="D191" i="114"/>
  <c r="C191" i="114"/>
  <c r="B191" i="114"/>
  <c r="E184" i="114"/>
  <c r="D184" i="114"/>
  <c r="C184" i="114"/>
  <c r="E183" i="114"/>
  <c r="D183" i="114"/>
  <c r="C183" i="114"/>
  <c r="E182" i="114"/>
  <c r="D182" i="114"/>
  <c r="C182" i="114"/>
  <c r="B182" i="114"/>
  <c r="E171" i="114"/>
  <c r="D171" i="114"/>
  <c r="C171" i="114"/>
  <c r="B171" i="114"/>
  <c r="B161" i="114" s="1"/>
  <c r="E164" i="114"/>
  <c r="D164" i="114"/>
  <c r="E163" i="114"/>
  <c r="D163" i="114"/>
  <c r="C163" i="114"/>
  <c r="E162" i="114"/>
  <c r="E165" i="114" s="1"/>
  <c r="D162" i="114"/>
  <c r="C162" i="114"/>
  <c r="E153" i="114"/>
  <c r="D153" i="114"/>
  <c r="C153" i="114"/>
  <c r="B153" i="114"/>
  <c r="E146" i="114"/>
  <c r="D146" i="114"/>
  <c r="E145" i="114"/>
  <c r="D145" i="114"/>
  <c r="C145" i="114"/>
  <c r="E144" i="114"/>
  <c r="E147" i="114" s="1"/>
  <c r="D144" i="114"/>
  <c r="C144" i="114"/>
  <c r="B143" i="114"/>
  <c r="E131" i="114"/>
  <c r="E102" i="114" s="1"/>
  <c r="E103" i="114" s="1"/>
  <c r="D131" i="114"/>
  <c r="C131" i="114"/>
  <c r="B131" i="114"/>
  <c r="B102" i="114" s="1"/>
  <c r="B103" i="114" s="1"/>
  <c r="E104" i="114"/>
  <c r="D104" i="114"/>
  <c r="C104" i="114"/>
  <c r="D102" i="114"/>
  <c r="C102" i="114"/>
  <c r="C103" i="114" s="1"/>
  <c r="E94" i="114"/>
  <c r="D94" i="114"/>
  <c r="D65" i="114" s="1"/>
  <c r="D200" i="114" s="1"/>
  <c r="C94" i="114"/>
  <c r="C65" i="114" s="1"/>
  <c r="B94" i="114"/>
  <c r="E67" i="114"/>
  <c r="D67" i="114"/>
  <c r="C67" i="114"/>
  <c r="E65" i="114"/>
  <c r="C57" i="114"/>
  <c r="C58" i="114" s="1"/>
  <c r="B57" i="114"/>
  <c r="B58" i="114" s="1"/>
  <c r="D54" i="114"/>
  <c r="D220" i="114" s="1"/>
  <c r="E31" i="114"/>
  <c r="D31" i="114"/>
  <c r="C31" i="114"/>
  <c r="E30" i="114"/>
  <c r="D30" i="114"/>
  <c r="C30" i="114"/>
  <c r="E29" i="114"/>
  <c r="E32" i="114" s="1"/>
  <c r="D29" i="114"/>
  <c r="C29" i="114"/>
  <c r="B29" i="114"/>
  <c r="D185" i="114" l="1"/>
  <c r="E185" i="114"/>
  <c r="D32" i="114"/>
  <c r="D147" i="114"/>
  <c r="D105" i="114"/>
  <c r="D132" i="114"/>
  <c r="C201" i="114"/>
  <c r="D95" i="114"/>
  <c r="E105" i="114"/>
  <c r="E132" i="114"/>
  <c r="D165" i="114"/>
  <c r="C185" i="114"/>
  <c r="C32" i="114"/>
  <c r="E95" i="114"/>
  <c r="E68" i="114"/>
  <c r="C132" i="114"/>
  <c r="B201" i="114"/>
  <c r="E200" i="114"/>
  <c r="C66" i="114"/>
  <c r="C200" i="114"/>
  <c r="B162" i="114"/>
  <c r="C165" i="114" s="1"/>
  <c r="C164" i="114"/>
  <c r="C106" i="114"/>
  <c r="D57" i="114"/>
  <c r="D58" i="114" s="1"/>
  <c r="C95" i="114"/>
  <c r="B132" i="114"/>
  <c r="C146" i="114"/>
  <c r="E54" i="114"/>
  <c r="E66" i="114"/>
  <c r="D103" i="114"/>
  <c r="D106" i="114" s="1"/>
  <c r="B144" i="114"/>
  <c r="C147" i="114" s="1"/>
  <c r="B65" i="114"/>
  <c r="B66" i="114" s="1"/>
  <c r="D68" i="114"/>
  <c r="C105" i="114"/>
  <c r="D66" i="114"/>
  <c r="D69" i="114" s="1"/>
  <c r="C225" i="114" l="1"/>
  <c r="E106" i="114"/>
  <c r="C68" i="114"/>
  <c r="B200" i="114"/>
  <c r="B225" i="114" s="1"/>
  <c r="E220" i="114"/>
  <c r="E57" i="114"/>
  <c r="B95" i="114"/>
  <c r="E69" i="114"/>
  <c r="D201" i="114"/>
  <c r="D225" i="114" s="1"/>
  <c r="C69" i="114"/>
  <c r="E58" i="114" l="1"/>
  <c r="E201" i="114"/>
  <c r="E225" i="114" s="1"/>
  <c r="E285" i="113" l="1"/>
  <c r="D285" i="113"/>
  <c r="C285" i="113"/>
  <c r="B285" i="113"/>
  <c r="E284" i="113"/>
  <c r="D284" i="113"/>
  <c r="C284" i="113"/>
  <c r="B284" i="113"/>
  <c r="E283" i="113"/>
  <c r="D283" i="113"/>
  <c r="C283" i="113"/>
  <c r="B283" i="113"/>
  <c r="E282" i="113"/>
  <c r="D282" i="113"/>
  <c r="C282" i="113"/>
  <c r="B282" i="113"/>
  <c r="E280" i="113"/>
  <c r="D280" i="113"/>
  <c r="C280" i="113"/>
  <c r="B280" i="113"/>
  <c r="E279" i="113"/>
  <c r="D279" i="113"/>
  <c r="C279" i="113"/>
  <c r="B279" i="113"/>
  <c r="B278" i="113" s="1"/>
  <c r="E278" i="113"/>
  <c r="D278" i="113"/>
  <c r="C278" i="113"/>
  <c r="E277" i="113"/>
  <c r="D277" i="113"/>
  <c r="C277" i="113"/>
  <c r="B277" i="113"/>
  <c r="E276" i="113"/>
  <c r="E275" i="113" s="1"/>
  <c r="D276" i="113"/>
  <c r="C276" i="113"/>
  <c r="C275" i="113" s="1"/>
  <c r="B276" i="113"/>
  <c r="B275" i="113" s="1"/>
  <c r="D275" i="113"/>
  <c r="E274" i="113"/>
  <c r="D274" i="113"/>
  <c r="C274" i="113"/>
  <c r="B274" i="113"/>
  <c r="E273" i="113"/>
  <c r="E272" i="113" s="1"/>
  <c r="D273" i="113"/>
  <c r="C273" i="113"/>
  <c r="C272" i="113" s="1"/>
  <c r="B273" i="113"/>
  <c r="B272" i="113" s="1"/>
  <c r="D272" i="113"/>
  <c r="E271" i="113"/>
  <c r="D271" i="113"/>
  <c r="C271" i="113"/>
  <c r="B271" i="113"/>
  <c r="E270" i="113"/>
  <c r="E269" i="113" s="1"/>
  <c r="D270" i="113"/>
  <c r="C270" i="113"/>
  <c r="B270" i="113"/>
  <c r="B269" i="113" s="1"/>
  <c r="C269" i="113"/>
  <c r="E268" i="113"/>
  <c r="D268" i="113"/>
  <c r="C268" i="113"/>
  <c r="B268" i="113"/>
  <c r="E267" i="113"/>
  <c r="D267" i="113"/>
  <c r="D266" i="113" s="1"/>
  <c r="C267" i="113"/>
  <c r="C266" i="113" s="1"/>
  <c r="B267" i="113"/>
  <c r="B266" i="113" s="1"/>
  <c r="E266" i="113"/>
  <c r="E265" i="113"/>
  <c r="D265" i="113"/>
  <c r="C265" i="113"/>
  <c r="B265" i="113"/>
  <c r="E264" i="113"/>
  <c r="D264" i="113"/>
  <c r="D263" i="113" s="1"/>
  <c r="C264" i="113"/>
  <c r="B264" i="113"/>
  <c r="B263" i="113" s="1"/>
  <c r="C263" i="113"/>
  <c r="E254" i="113"/>
  <c r="D254" i="113"/>
  <c r="C254" i="113"/>
  <c r="B254" i="113"/>
  <c r="E251" i="113"/>
  <c r="D251" i="113"/>
  <c r="C251" i="113"/>
  <c r="B251" i="113"/>
  <c r="E248" i="113"/>
  <c r="D248" i="113"/>
  <c r="C248" i="113"/>
  <c r="B248" i="113"/>
  <c r="E245" i="113"/>
  <c r="D245" i="113"/>
  <c r="C245" i="113"/>
  <c r="B245" i="113"/>
  <c r="E242" i="113"/>
  <c r="D242" i="113"/>
  <c r="C242" i="113"/>
  <c r="B242" i="113"/>
  <c r="E239" i="113"/>
  <c r="D239" i="113"/>
  <c r="C239" i="113"/>
  <c r="B239" i="113"/>
  <c r="E236" i="113"/>
  <c r="D236" i="113"/>
  <c r="C236" i="113"/>
  <c r="B236" i="113"/>
  <c r="E230" i="113"/>
  <c r="D230" i="113"/>
  <c r="C230" i="113"/>
  <c r="E217" i="113"/>
  <c r="D217" i="113"/>
  <c r="C217" i="113"/>
  <c r="B217" i="113"/>
  <c r="E214" i="113"/>
  <c r="D214" i="113"/>
  <c r="C214" i="113"/>
  <c r="B214" i="113"/>
  <c r="E211" i="113"/>
  <c r="D211" i="113"/>
  <c r="C211" i="113"/>
  <c r="B211" i="113"/>
  <c r="E208" i="113"/>
  <c r="D208" i="113"/>
  <c r="C208" i="113"/>
  <c r="B208" i="113"/>
  <c r="E205" i="113"/>
  <c r="D205" i="113"/>
  <c r="C205" i="113"/>
  <c r="B205" i="113"/>
  <c r="E202" i="113"/>
  <c r="D202" i="113"/>
  <c r="C202" i="113"/>
  <c r="B202" i="113"/>
  <c r="E199" i="113"/>
  <c r="D199" i="113"/>
  <c r="C199" i="113"/>
  <c r="B199" i="113"/>
  <c r="E193" i="113"/>
  <c r="D193" i="113"/>
  <c r="C193" i="113"/>
  <c r="E176" i="113"/>
  <c r="D176" i="113"/>
  <c r="D166" i="113" s="1"/>
  <c r="C176" i="113"/>
  <c r="C166" i="113" s="1"/>
  <c r="C167" i="113" s="1"/>
  <c r="B176" i="113"/>
  <c r="B166" i="113" s="1"/>
  <c r="E157" i="113"/>
  <c r="E147" i="113" s="1"/>
  <c r="E148" i="113" s="1"/>
  <c r="D157" i="113"/>
  <c r="D147" i="113" s="1"/>
  <c r="D148" i="113" s="1"/>
  <c r="C157" i="113"/>
  <c r="C147" i="113" s="1"/>
  <c r="B157" i="113"/>
  <c r="B147" i="113" s="1"/>
  <c r="E149" i="113"/>
  <c r="D149" i="113"/>
  <c r="C149" i="113"/>
  <c r="E139" i="113"/>
  <c r="D139" i="113"/>
  <c r="D129" i="113" s="1"/>
  <c r="C139" i="113"/>
  <c r="C129" i="113" s="1"/>
  <c r="C130" i="113" s="1"/>
  <c r="B139" i="113"/>
  <c r="B129" i="113" s="1"/>
  <c r="E129" i="113"/>
  <c r="E121" i="113"/>
  <c r="D121" i="113"/>
  <c r="C121" i="113"/>
  <c r="B121" i="113"/>
  <c r="E114" i="113"/>
  <c r="D114" i="113"/>
  <c r="E113" i="113"/>
  <c r="D113" i="113"/>
  <c r="E112" i="113"/>
  <c r="D112" i="113"/>
  <c r="C112" i="113"/>
  <c r="E96" i="113"/>
  <c r="D96" i="113"/>
  <c r="C96" i="113"/>
  <c r="B96" i="113"/>
  <c r="E93" i="113"/>
  <c r="D93" i="113"/>
  <c r="C93" i="113"/>
  <c r="B93" i="113"/>
  <c r="E90" i="113"/>
  <c r="D90" i="113"/>
  <c r="C90" i="113"/>
  <c r="B90" i="113"/>
  <c r="E87" i="113"/>
  <c r="D87" i="113"/>
  <c r="C87" i="113"/>
  <c r="B87" i="113"/>
  <c r="E84" i="113"/>
  <c r="D84" i="113"/>
  <c r="C84" i="113"/>
  <c r="B84" i="113"/>
  <c r="E81" i="113"/>
  <c r="D81" i="113"/>
  <c r="C81" i="113"/>
  <c r="B81" i="113"/>
  <c r="E78" i="113"/>
  <c r="D78" i="113"/>
  <c r="C78" i="113"/>
  <c r="B78" i="113"/>
  <c r="E72" i="113"/>
  <c r="D72" i="113"/>
  <c r="C72" i="113"/>
  <c r="E59" i="113"/>
  <c r="D59" i="113"/>
  <c r="C59" i="113"/>
  <c r="B59" i="113"/>
  <c r="E56" i="113"/>
  <c r="D56" i="113"/>
  <c r="C56" i="113"/>
  <c r="B56" i="113"/>
  <c r="E53" i="113"/>
  <c r="D53" i="113"/>
  <c r="C53" i="113"/>
  <c r="B53" i="113"/>
  <c r="E50" i="113"/>
  <c r="D50" i="113"/>
  <c r="C50" i="113"/>
  <c r="B50" i="113"/>
  <c r="E47" i="113"/>
  <c r="D47" i="113"/>
  <c r="C47" i="113"/>
  <c r="B47" i="113"/>
  <c r="E44" i="113"/>
  <c r="D44" i="113"/>
  <c r="C44" i="113"/>
  <c r="B44" i="113"/>
  <c r="E41" i="113"/>
  <c r="D41" i="113"/>
  <c r="C41" i="113"/>
  <c r="B41" i="113"/>
  <c r="E35" i="113"/>
  <c r="D35" i="113"/>
  <c r="C35" i="113"/>
  <c r="D281" i="113" l="1"/>
  <c r="E115" i="113"/>
  <c r="E263" i="113"/>
  <c r="B281" i="113"/>
  <c r="D269" i="113"/>
  <c r="C150" i="113"/>
  <c r="C148" i="113"/>
  <c r="C151" i="113" s="1"/>
  <c r="C220" i="113"/>
  <c r="C191" i="113" s="1"/>
  <c r="C221" i="113" s="1"/>
  <c r="D257" i="113"/>
  <c r="D228" i="113" s="1"/>
  <c r="D258" i="113" s="1"/>
  <c r="E220" i="113"/>
  <c r="E191" i="113" s="1"/>
  <c r="C62" i="113"/>
  <c r="C33" i="113" s="1"/>
  <c r="D62" i="113"/>
  <c r="D33" i="113" s="1"/>
  <c r="E281" i="113"/>
  <c r="D220" i="113"/>
  <c r="D191" i="113" s="1"/>
  <c r="D221" i="113" s="1"/>
  <c r="E257" i="113"/>
  <c r="E228" i="113" s="1"/>
  <c r="E62" i="113"/>
  <c r="E33" i="113" s="1"/>
  <c r="B257" i="113"/>
  <c r="B228" i="113" s="1"/>
  <c r="B229" i="113" s="1"/>
  <c r="B62" i="113"/>
  <c r="B33" i="113" s="1"/>
  <c r="B34" i="113" s="1"/>
  <c r="C281" i="113"/>
  <c r="D115" i="113"/>
  <c r="B220" i="113"/>
  <c r="B191" i="113" s="1"/>
  <c r="B192" i="113" s="1"/>
  <c r="C257" i="113"/>
  <c r="C228" i="113" s="1"/>
  <c r="C258" i="113" s="1"/>
  <c r="E151" i="113"/>
  <c r="B99" i="113"/>
  <c r="C99" i="113"/>
  <c r="D150" i="113"/>
  <c r="D99" i="113"/>
  <c r="E150" i="113"/>
  <c r="E99" i="113"/>
  <c r="D151" i="113" l="1"/>
  <c r="B258" i="113"/>
  <c r="C63" i="113"/>
  <c r="C70" i="113"/>
  <c r="C100" i="113" s="1"/>
  <c r="E231" i="113"/>
  <c r="E229" i="113"/>
  <c r="C262" i="113"/>
  <c r="D34" i="113"/>
  <c r="D36" i="113"/>
  <c r="B70" i="113"/>
  <c r="B262" i="113"/>
  <c r="B221" i="113"/>
  <c r="B63" i="113"/>
  <c r="C192" i="113"/>
  <c r="C195" i="113" s="1"/>
  <c r="C194" i="113"/>
  <c r="E258" i="113"/>
  <c r="D231" i="113"/>
  <c r="D229" i="113"/>
  <c r="E70" i="113"/>
  <c r="E100" i="113" s="1"/>
  <c r="E194" i="113"/>
  <c r="E192" i="113"/>
  <c r="D70" i="113"/>
  <c r="D100" i="113" s="1"/>
  <c r="E262" i="113"/>
  <c r="E36" i="113"/>
  <c r="E34" i="113"/>
  <c r="D262" i="113"/>
  <c r="C231" i="113"/>
  <c r="C229" i="113"/>
  <c r="C232" i="113" s="1"/>
  <c r="E63" i="113"/>
  <c r="C34" i="113"/>
  <c r="C37" i="113" s="1"/>
  <c r="C36" i="113"/>
  <c r="E221" i="113"/>
  <c r="D194" i="113"/>
  <c r="D192" i="113"/>
  <c r="D195" i="113" s="1"/>
  <c r="D63" i="113"/>
  <c r="E37" i="113" l="1"/>
  <c r="E232" i="113"/>
  <c r="D73" i="113"/>
  <c r="D71" i="113"/>
  <c r="D261" i="113"/>
  <c r="D286" i="113" s="1"/>
  <c r="E73" i="113"/>
  <c r="E71" i="113"/>
  <c r="E261" i="113"/>
  <c r="E286" i="113" s="1"/>
  <c r="B71" i="113"/>
  <c r="B261" i="113"/>
  <c r="B286" i="113" s="1"/>
  <c r="B100" i="113"/>
  <c r="D37" i="113"/>
  <c r="E195" i="113"/>
  <c r="D232" i="113"/>
  <c r="C73" i="113"/>
  <c r="C71" i="113"/>
  <c r="C261" i="113"/>
  <c r="C286" i="113" s="1"/>
  <c r="C74" i="113" l="1"/>
  <c r="E74" i="113"/>
  <c r="D74" i="113"/>
  <c r="E303" i="112" l="1"/>
  <c r="D303" i="112"/>
  <c r="C303" i="112"/>
  <c r="B303" i="112"/>
  <c r="E302" i="112"/>
  <c r="D302" i="112"/>
  <c r="C302" i="112"/>
  <c r="B302" i="112"/>
  <c r="E301" i="112"/>
  <c r="D301" i="112"/>
  <c r="C301" i="112"/>
  <c r="B301" i="112"/>
  <c r="E300" i="112"/>
  <c r="E299" i="112" s="1"/>
  <c r="D300" i="112"/>
  <c r="D299" i="112" s="1"/>
  <c r="C300" i="112"/>
  <c r="C299" i="112" s="1"/>
  <c r="E298" i="112"/>
  <c r="D298" i="112"/>
  <c r="C298" i="112"/>
  <c r="B298" i="112"/>
  <c r="E297" i="112"/>
  <c r="D297" i="112"/>
  <c r="C297" i="112"/>
  <c r="B297" i="112"/>
  <c r="E296" i="112"/>
  <c r="D296" i="112"/>
  <c r="C296" i="112"/>
  <c r="B296" i="112"/>
  <c r="E295" i="112"/>
  <c r="D295" i="112"/>
  <c r="C295" i="112"/>
  <c r="C294" i="112" s="1"/>
  <c r="B295" i="112"/>
  <c r="B294" i="112" s="1"/>
  <c r="E294" i="112"/>
  <c r="D294" i="112"/>
  <c r="E293" i="112"/>
  <c r="D293" i="112"/>
  <c r="C293" i="112"/>
  <c r="B293" i="112"/>
  <c r="E292" i="112"/>
  <c r="D292" i="112"/>
  <c r="C292" i="112"/>
  <c r="B292" i="112"/>
  <c r="E290" i="112"/>
  <c r="D290" i="112"/>
  <c r="C290" i="112"/>
  <c r="B290" i="112"/>
  <c r="E289" i="112"/>
  <c r="D289" i="112"/>
  <c r="C289" i="112"/>
  <c r="B289" i="112"/>
  <c r="B288" i="112" s="1"/>
  <c r="E288" i="112"/>
  <c r="D288" i="112"/>
  <c r="C288" i="112"/>
  <c r="E287" i="112"/>
  <c r="D287" i="112"/>
  <c r="C287" i="112"/>
  <c r="B287" i="112"/>
  <c r="E286" i="112"/>
  <c r="E285" i="112" s="1"/>
  <c r="D286" i="112"/>
  <c r="C286" i="112"/>
  <c r="C285" i="112" s="1"/>
  <c r="B286" i="112"/>
  <c r="B285" i="112" s="1"/>
  <c r="D285" i="112"/>
  <c r="E284" i="112"/>
  <c r="D284" i="112"/>
  <c r="C284" i="112"/>
  <c r="B284" i="112"/>
  <c r="E283" i="112"/>
  <c r="D283" i="112"/>
  <c r="D282" i="112" s="1"/>
  <c r="C283" i="112"/>
  <c r="C282" i="112" s="1"/>
  <c r="B283" i="112"/>
  <c r="B282" i="112" s="1"/>
  <c r="E281" i="112"/>
  <c r="D281" i="112"/>
  <c r="C281" i="112"/>
  <c r="B281" i="112"/>
  <c r="C280" i="112"/>
  <c r="C279" i="112" s="1"/>
  <c r="B280" i="112"/>
  <c r="E278" i="112"/>
  <c r="D278" i="112"/>
  <c r="C278" i="112"/>
  <c r="B278" i="112"/>
  <c r="E277" i="112"/>
  <c r="D277" i="112"/>
  <c r="C277" i="112"/>
  <c r="C276" i="112" s="1"/>
  <c r="B277" i="112"/>
  <c r="E276" i="112"/>
  <c r="D276" i="112"/>
  <c r="B276" i="112"/>
  <c r="E275" i="112"/>
  <c r="D275" i="112"/>
  <c r="C275" i="112"/>
  <c r="B275" i="112"/>
  <c r="E274" i="112"/>
  <c r="D274" i="112"/>
  <c r="C274" i="112"/>
  <c r="C273" i="112" s="1"/>
  <c r="B274" i="112"/>
  <c r="B273" i="112" s="1"/>
  <c r="E273" i="112"/>
  <c r="D273" i="112"/>
  <c r="E264" i="112"/>
  <c r="D264" i="112"/>
  <c r="C264" i="112"/>
  <c r="B264" i="112"/>
  <c r="E259" i="112"/>
  <c r="E269" i="112" s="1"/>
  <c r="E251" i="112" s="1"/>
  <c r="D259" i="112"/>
  <c r="D269" i="112" s="1"/>
  <c r="C259" i="112"/>
  <c r="C269" i="112" s="1"/>
  <c r="B259" i="112"/>
  <c r="B269" i="112" s="1"/>
  <c r="E253" i="112"/>
  <c r="D253" i="112"/>
  <c r="C253" i="112"/>
  <c r="D251" i="112"/>
  <c r="C251" i="112"/>
  <c r="C252" i="112" s="1"/>
  <c r="B251" i="112"/>
  <c r="B252" i="112" s="1"/>
  <c r="B236" i="112"/>
  <c r="B300" i="112" s="1"/>
  <c r="E235" i="112"/>
  <c r="D235" i="112"/>
  <c r="C235" i="112"/>
  <c r="B235" i="112"/>
  <c r="E230" i="112"/>
  <c r="E240" i="112" s="1"/>
  <c r="E222" i="112" s="1"/>
  <c r="D230" i="112"/>
  <c r="D240" i="112" s="1"/>
  <c r="D222" i="112" s="1"/>
  <c r="C230" i="112"/>
  <c r="C240" i="112" s="1"/>
  <c r="C222" i="112" s="1"/>
  <c r="B230" i="112"/>
  <c r="E224" i="112"/>
  <c r="D224" i="112"/>
  <c r="C224" i="112"/>
  <c r="B223" i="112"/>
  <c r="E209" i="112"/>
  <c r="D209" i="112"/>
  <c r="C209" i="112"/>
  <c r="B209" i="112"/>
  <c r="E204" i="112"/>
  <c r="E214" i="112" s="1"/>
  <c r="E196" i="112" s="1"/>
  <c r="D204" i="112"/>
  <c r="D214" i="112" s="1"/>
  <c r="D196" i="112" s="1"/>
  <c r="C204" i="112"/>
  <c r="C214" i="112" s="1"/>
  <c r="C196" i="112" s="1"/>
  <c r="B204" i="112"/>
  <c r="B214" i="112" s="1"/>
  <c r="B196" i="112" s="1"/>
  <c r="B197" i="112" s="1"/>
  <c r="E198" i="112"/>
  <c r="D198" i="112"/>
  <c r="C198" i="112"/>
  <c r="E184" i="112"/>
  <c r="D184" i="112"/>
  <c r="C184" i="112"/>
  <c r="B184" i="112"/>
  <c r="E179" i="112"/>
  <c r="E189" i="112" s="1"/>
  <c r="D179" i="112"/>
  <c r="D189" i="112" s="1"/>
  <c r="C179" i="112"/>
  <c r="C189" i="112" s="1"/>
  <c r="C171" i="112" s="1"/>
  <c r="B179" i="112"/>
  <c r="B189" i="112" s="1"/>
  <c r="E174" i="112"/>
  <c r="E173" i="112"/>
  <c r="D173" i="112"/>
  <c r="C173" i="112"/>
  <c r="E172" i="112"/>
  <c r="E175" i="112" s="1"/>
  <c r="D172" i="112"/>
  <c r="B172" i="112"/>
  <c r="E158" i="112"/>
  <c r="D158" i="112"/>
  <c r="C158" i="112"/>
  <c r="B158" i="112"/>
  <c r="E153" i="112"/>
  <c r="E163" i="112" s="1"/>
  <c r="E145" i="112" s="1"/>
  <c r="D153" i="112"/>
  <c r="D163" i="112" s="1"/>
  <c r="D145" i="112" s="1"/>
  <c r="C153" i="112"/>
  <c r="C163" i="112" s="1"/>
  <c r="C145" i="112" s="1"/>
  <c r="B153" i="112"/>
  <c r="B163" i="112" s="1"/>
  <c r="B145" i="112" s="1"/>
  <c r="B146" i="112" s="1"/>
  <c r="E147" i="112"/>
  <c r="D147" i="112"/>
  <c r="C147" i="112"/>
  <c r="E133" i="112"/>
  <c r="E104" i="112" s="1"/>
  <c r="D133" i="112"/>
  <c r="D104" i="112" s="1"/>
  <c r="C133" i="112"/>
  <c r="B133" i="112"/>
  <c r="B104" i="112" s="1"/>
  <c r="B105" i="112" s="1"/>
  <c r="E106" i="112"/>
  <c r="D106" i="112"/>
  <c r="C106" i="112"/>
  <c r="C104" i="112"/>
  <c r="C105" i="112" s="1"/>
  <c r="E96" i="112"/>
  <c r="E67" i="112" s="1"/>
  <c r="D96" i="112"/>
  <c r="D67" i="112" s="1"/>
  <c r="D68" i="112" s="1"/>
  <c r="C96" i="112"/>
  <c r="B96" i="112"/>
  <c r="E69" i="112"/>
  <c r="D69" i="112"/>
  <c r="C69" i="112"/>
  <c r="B67" i="112"/>
  <c r="B68" i="112" s="1"/>
  <c r="E56" i="112"/>
  <c r="E291" i="112" s="1"/>
  <c r="D56" i="112"/>
  <c r="D291" i="112" s="1"/>
  <c r="C56" i="112"/>
  <c r="C291" i="112" s="1"/>
  <c r="B56" i="112"/>
  <c r="E53" i="112"/>
  <c r="D53" i="112"/>
  <c r="C53" i="112"/>
  <c r="B53" i="112"/>
  <c r="E45" i="112"/>
  <c r="E280" i="112" s="1"/>
  <c r="D45" i="112"/>
  <c r="D280" i="112" s="1"/>
  <c r="C44" i="112"/>
  <c r="B44" i="112"/>
  <c r="E41" i="112"/>
  <c r="D41" i="112"/>
  <c r="C41" i="112"/>
  <c r="B41" i="112"/>
  <c r="E38" i="112"/>
  <c r="D38" i="112"/>
  <c r="C38" i="112"/>
  <c r="B38" i="112"/>
  <c r="E32" i="112"/>
  <c r="D32" i="112"/>
  <c r="C32" i="112"/>
  <c r="E282" i="112" l="1"/>
  <c r="B59" i="112"/>
  <c r="D254" i="112"/>
  <c r="C108" i="112"/>
  <c r="E279" i="112"/>
  <c r="E272" i="112" s="1"/>
  <c r="D44" i="112"/>
  <c r="B299" i="112"/>
  <c r="B279" i="112"/>
  <c r="B240" i="112"/>
  <c r="D279" i="112"/>
  <c r="D272" i="112" s="1"/>
  <c r="B134" i="112"/>
  <c r="B97" i="112"/>
  <c r="C134" i="112"/>
  <c r="C272" i="112"/>
  <c r="C67" i="112"/>
  <c r="C70" i="112" s="1"/>
  <c r="D97" i="112"/>
  <c r="C107" i="112"/>
  <c r="E134" i="112"/>
  <c r="D223" i="112"/>
  <c r="D225" i="112"/>
  <c r="D146" i="112"/>
  <c r="D148" i="112"/>
  <c r="E197" i="112"/>
  <c r="E199" i="112"/>
  <c r="E223" i="112"/>
  <c r="E225" i="112"/>
  <c r="C255" i="112"/>
  <c r="E252" i="112"/>
  <c r="E254" i="112"/>
  <c r="C146" i="112"/>
  <c r="C149" i="112" s="1"/>
  <c r="C148" i="112"/>
  <c r="D197" i="112"/>
  <c r="D199" i="112"/>
  <c r="B30" i="112"/>
  <c r="B60" i="112" s="1"/>
  <c r="D105" i="112"/>
  <c r="D108" i="112" s="1"/>
  <c r="D107" i="112"/>
  <c r="E148" i="112"/>
  <c r="E146" i="112"/>
  <c r="E68" i="112"/>
  <c r="E71" i="112" s="1"/>
  <c r="E70" i="112"/>
  <c r="C174" i="112"/>
  <c r="C172" i="112"/>
  <c r="C175" i="112" s="1"/>
  <c r="D174" i="112"/>
  <c r="E107" i="112"/>
  <c r="C197" i="112"/>
  <c r="C200" i="112" s="1"/>
  <c r="C199" i="112"/>
  <c r="C223" i="112"/>
  <c r="C226" i="112" s="1"/>
  <c r="C225" i="112"/>
  <c r="E44" i="112"/>
  <c r="C59" i="112"/>
  <c r="C68" i="112"/>
  <c r="C71" i="112" s="1"/>
  <c r="D252" i="112"/>
  <c r="D255" i="112" s="1"/>
  <c r="E105" i="112"/>
  <c r="D134" i="112"/>
  <c r="B291" i="112"/>
  <c r="D59" i="112"/>
  <c r="C254" i="112"/>
  <c r="E97" i="112"/>
  <c r="E59" i="112"/>
  <c r="B272" i="112" l="1"/>
  <c r="E108" i="112"/>
  <c r="C97" i="112"/>
  <c r="E255" i="112"/>
  <c r="D70" i="112"/>
  <c r="E149" i="112"/>
  <c r="C30" i="112"/>
  <c r="C60" i="112" s="1"/>
  <c r="E200" i="112"/>
  <c r="D71" i="112"/>
  <c r="D200" i="112"/>
  <c r="D226" i="112"/>
  <c r="E30" i="112"/>
  <c r="E60" i="112" s="1"/>
  <c r="D30" i="112"/>
  <c r="D60" i="112" s="1"/>
  <c r="B31" i="112"/>
  <c r="B271" i="112"/>
  <c r="B304" i="112" s="1"/>
  <c r="E226" i="112"/>
  <c r="D149" i="112"/>
  <c r="D175" i="112"/>
  <c r="C31" i="112" l="1"/>
  <c r="C34" i="112" s="1"/>
  <c r="C271" i="112"/>
  <c r="C304" i="112" s="1"/>
  <c r="C33" i="112"/>
  <c r="D31" i="112"/>
  <c r="D271" i="112"/>
  <c r="D304" i="112" s="1"/>
  <c r="D33" i="112"/>
  <c r="E271" i="112"/>
  <c r="E304" i="112" s="1"/>
  <c r="E31" i="112"/>
  <c r="E34" i="112" s="1"/>
  <c r="E33" i="112"/>
  <c r="D34" i="112" l="1"/>
  <c r="E433" i="111"/>
  <c r="D433" i="111"/>
  <c r="C433" i="111"/>
  <c r="B433" i="111"/>
  <c r="E432" i="111"/>
  <c r="D432" i="111"/>
  <c r="C432" i="111"/>
  <c r="B432" i="111"/>
  <c r="E431" i="111"/>
  <c r="D431" i="111"/>
  <c r="C431" i="111"/>
  <c r="B431" i="111"/>
  <c r="E430" i="111"/>
  <c r="D430" i="111"/>
  <c r="C430" i="111"/>
  <c r="B430" i="111"/>
  <c r="E429" i="111"/>
  <c r="D429" i="111"/>
  <c r="C429" i="111"/>
  <c r="B429" i="111"/>
  <c r="E428" i="111"/>
  <c r="D428" i="111"/>
  <c r="C428" i="111"/>
  <c r="B428" i="111"/>
  <c r="E427" i="111"/>
  <c r="E424" i="111" s="1"/>
  <c r="D427" i="111"/>
  <c r="C427" i="111"/>
  <c r="B427" i="111"/>
  <c r="E426" i="111"/>
  <c r="D426" i="111"/>
  <c r="C426" i="111"/>
  <c r="B426" i="111"/>
  <c r="E425" i="111"/>
  <c r="D425" i="111"/>
  <c r="C425" i="111"/>
  <c r="B425" i="111"/>
  <c r="D424" i="111"/>
  <c r="C424" i="111"/>
  <c r="B424" i="111"/>
  <c r="E423" i="111"/>
  <c r="D423" i="111"/>
  <c r="C423" i="111"/>
  <c r="B423" i="111"/>
  <c r="E422" i="111"/>
  <c r="D422" i="111"/>
  <c r="C422" i="111"/>
  <c r="C421" i="111" s="1"/>
  <c r="B422" i="111"/>
  <c r="E421" i="111"/>
  <c r="E402" i="111" s="1"/>
  <c r="D421" i="111"/>
  <c r="B421" i="111"/>
  <c r="E420" i="111"/>
  <c r="D420" i="111"/>
  <c r="C420" i="111"/>
  <c r="B420" i="111"/>
  <c r="E419" i="111"/>
  <c r="D419" i="111"/>
  <c r="D418" i="111" s="1"/>
  <c r="C419" i="111"/>
  <c r="C418" i="111" s="1"/>
  <c r="B419" i="111"/>
  <c r="B418" i="111" s="1"/>
  <c r="E418" i="111"/>
  <c r="E417" i="111"/>
  <c r="D417" i="111"/>
  <c r="C417" i="111"/>
  <c r="B417" i="111"/>
  <c r="E416" i="111"/>
  <c r="D416" i="111"/>
  <c r="C416" i="111"/>
  <c r="B416" i="111"/>
  <c r="B415" i="111" s="1"/>
  <c r="E415" i="111"/>
  <c r="D415" i="111"/>
  <c r="E414" i="111"/>
  <c r="D414" i="111"/>
  <c r="C414" i="111"/>
  <c r="B414" i="111"/>
  <c r="E413" i="111"/>
  <c r="D413" i="111"/>
  <c r="C413" i="111"/>
  <c r="B413" i="111"/>
  <c r="E412" i="111"/>
  <c r="D412" i="111"/>
  <c r="C412" i="111"/>
  <c r="B412" i="111"/>
  <c r="E411" i="111"/>
  <c r="D411" i="111"/>
  <c r="C411" i="111"/>
  <c r="B411" i="111"/>
  <c r="E410" i="111"/>
  <c r="D410" i="111"/>
  <c r="C410" i="111"/>
  <c r="B410" i="111"/>
  <c r="E409" i="111"/>
  <c r="D409" i="111"/>
  <c r="C409" i="111"/>
  <c r="B409" i="111"/>
  <c r="E408" i="111"/>
  <c r="D408" i="111"/>
  <c r="C408" i="111"/>
  <c r="B408" i="111"/>
  <c r="E407" i="111"/>
  <c r="D407" i="111"/>
  <c r="C407" i="111"/>
  <c r="B407" i="111"/>
  <c r="B406" i="111" s="1"/>
  <c r="E406" i="111"/>
  <c r="D406" i="111"/>
  <c r="D402" i="111" s="1"/>
  <c r="C406" i="111"/>
  <c r="E405" i="111"/>
  <c r="D405" i="111"/>
  <c r="C405" i="111"/>
  <c r="B405" i="111"/>
  <c r="E404" i="111"/>
  <c r="D404" i="111"/>
  <c r="C404" i="111"/>
  <c r="B404" i="111"/>
  <c r="E403" i="111"/>
  <c r="D403" i="111"/>
  <c r="C403" i="111"/>
  <c r="B403" i="111"/>
  <c r="E393" i="111"/>
  <c r="D393" i="111"/>
  <c r="C393" i="111"/>
  <c r="B393" i="111"/>
  <c r="E388" i="111"/>
  <c r="E380" i="111" s="1"/>
  <c r="E381" i="111" s="1"/>
  <c r="D388" i="111"/>
  <c r="D380" i="111" s="1"/>
  <c r="C388" i="111"/>
  <c r="B388" i="111"/>
  <c r="B380" i="111" s="1"/>
  <c r="B381" i="111" s="1"/>
  <c r="E382" i="111"/>
  <c r="D382" i="111"/>
  <c r="C382" i="111"/>
  <c r="C380" i="111"/>
  <c r="C383" i="111" s="1"/>
  <c r="D365" i="111"/>
  <c r="E365" i="111" s="1"/>
  <c r="E359" i="111"/>
  <c r="D359" i="111"/>
  <c r="C359" i="111"/>
  <c r="C368" i="111" s="1"/>
  <c r="C339" i="111" s="1"/>
  <c r="B359" i="111"/>
  <c r="B368" i="111" s="1"/>
  <c r="E341" i="111"/>
  <c r="D341" i="111"/>
  <c r="C341" i="111"/>
  <c r="B323" i="111"/>
  <c r="A320" i="111"/>
  <c r="E314" i="111"/>
  <c r="D314" i="111"/>
  <c r="C314" i="111"/>
  <c r="B314" i="111"/>
  <c r="E313" i="111"/>
  <c r="E312" i="111" s="1"/>
  <c r="D313" i="111"/>
  <c r="D312" i="111" s="1"/>
  <c r="C313" i="111"/>
  <c r="C312" i="111" s="1"/>
  <c r="B313" i="111"/>
  <c r="B312" i="111"/>
  <c r="E311" i="111"/>
  <c r="D311" i="111"/>
  <c r="C311" i="111"/>
  <c r="B311" i="111"/>
  <c r="E310" i="111"/>
  <c r="D310" i="111"/>
  <c r="D309" i="111" s="1"/>
  <c r="C310" i="111"/>
  <c r="B310" i="111"/>
  <c r="E309" i="111"/>
  <c r="C309" i="111"/>
  <c r="B309" i="111"/>
  <c r="E308" i="111"/>
  <c r="D308" i="111"/>
  <c r="C308" i="111"/>
  <c r="B308" i="111"/>
  <c r="E307" i="111"/>
  <c r="D307" i="111"/>
  <c r="D306" i="111" s="1"/>
  <c r="C307" i="111"/>
  <c r="B307" i="111"/>
  <c r="B306" i="111" s="1"/>
  <c r="E306" i="111"/>
  <c r="C306" i="111"/>
  <c r="E305" i="111"/>
  <c r="D305" i="111"/>
  <c r="C305" i="111"/>
  <c r="B305" i="111"/>
  <c r="E304" i="111"/>
  <c r="D304" i="111"/>
  <c r="C304" i="111"/>
  <c r="B304" i="111"/>
  <c r="E303" i="111"/>
  <c r="D303" i="111"/>
  <c r="C303" i="111"/>
  <c r="B303" i="111"/>
  <c r="E302" i="111"/>
  <c r="D302" i="111"/>
  <c r="C302" i="111"/>
  <c r="B302" i="111"/>
  <c r="E301" i="111"/>
  <c r="D301" i="111"/>
  <c r="C301" i="111"/>
  <c r="B301" i="111"/>
  <c r="E300" i="111"/>
  <c r="D300" i="111"/>
  <c r="C300" i="111"/>
  <c r="B300" i="111"/>
  <c r="E299" i="111"/>
  <c r="D299" i="111"/>
  <c r="C299" i="111"/>
  <c r="B299" i="111"/>
  <c r="E298" i="111"/>
  <c r="D298" i="111"/>
  <c r="D297" i="111" s="1"/>
  <c r="C298" i="111"/>
  <c r="C297" i="111" s="1"/>
  <c r="C293" i="111" s="1"/>
  <c r="B298" i="111"/>
  <c r="E297" i="111"/>
  <c r="B297" i="111"/>
  <c r="E296" i="111"/>
  <c r="D296" i="111"/>
  <c r="C296" i="111"/>
  <c r="B296" i="111"/>
  <c r="E295" i="111"/>
  <c r="D295" i="111"/>
  <c r="C295" i="111"/>
  <c r="B295" i="111"/>
  <c r="E294" i="111"/>
  <c r="D294" i="111"/>
  <c r="C294" i="111"/>
  <c r="B294" i="111"/>
  <c r="B293" i="111" s="1"/>
  <c r="D286" i="111"/>
  <c r="E286" i="111" s="1"/>
  <c r="E280" i="111"/>
  <c r="D280" i="111"/>
  <c r="C280" i="111"/>
  <c r="C289" i="111" s="1"/>
  <c r="C260" i="111" s="1"/>
  <c r="B280" i="111"/>
  <c r="B289" i="111" s="1"/>
  <c r="E262" i="111"/>
  <c r="D262" i="111"/>
  <c r="C262" i="111"/>
  <c r="A241" i="111"/>
  <c r="E235" i="111"/>
  <c r="D235" i="111"/>
  <c r="C235" i="111"/>
  <c r="B235" i="111"/>
  <c r="E234" i="111"/>
  <c r="D234" i="111"/>
  <c r="C234" i="111"/>
  <c r="B234" i="111"/>
  <c r="C233" i="111"/>
  <c r="B233" i="111"/>
  <c r="E232" i="111"/>
  <c r="D232" i="111"/>
  <c r="C232" i="111"/>
  <c r="B232" i="111"/>
  <c r="E231" i="111"/>
  <c r="D231" i="111"/>
  <c r="D230" i="111" s="1"/>
  <c r="C231" i="111"/>
  <c r="B231" i="111"/>
  <c r="E230" i="111"/>
  <c r="C230" i="111"/>
  <c r="B230" i="111"/>
  <c r="E229" i="111"/>
  <c r="D229" i="111"/>
  <c r="C229" i="111"/>
  <c r="B229" i="111"/>
  <c r="E228" i="111"/>
  <c r="D228" i="111"/>
  <c r="C228" i="111"/>
  <c r="B228" i="111"/>
  <c r="E227" i="111"/>
  <c r="D227" i="111"/>
  <c r="C227" i="111"/>
  <c r="B227" i="111"/>
  <c r="E226" i="111"/>
  <c r="D226" i="111"/>
  <c r="C226" i="111"/>
  <c r="B226" i="111"/>
  <c r="E225" i="111"/>
  <c r="E224" i="111" s="1"/>
  <c r="D225" i="111"/>
  <c r="D224" i="111" s="1"/>
  <c r="C225" i="111"/>
  <c r="B225" i="111"/>
  <c r="C224" i="111"/>
  <c r="B224" i="111"/>
  <c r="E223" i="111"/>
  <c r="D223" i="111"/>
  <c r="C223" i="111"/>
  <c r="B223" i="111"/>
  <c r="E222" i="111"/>
  <c r="D222" i="111"/>
  <c r="C222" i="111"/>
  <c r="C221" i="111" s="1"/>
  <c r="B222" i="111"/>
  <c r="E221" i="111"/>
  <c r="D221" i="111"/>
  <c r="B221" i="111"/>
  <c r="E220" i="111"/>
  <c r="D220" i="111"/>
  <c r="C220" i="111"/>
  <c r="B220" i="111"/>
  <c r="E219" i="111"/>
  <c r="E218" i="111" s="1"/>
  <c r="D219" i="111"/>
  <c r="C219" i="111"/>
  <c r="C218" i="111" s="1"/>
  <c r="B219" i="111"/>
  <c r="D218" i="111"/>
  <c r="B218" i="111"/>
  <c r="E217" i="111"/>
  <c r="D217" i="111"/>
  <c r="C217" i="111"/>
  <c r="B217" i="111"/>
  <c r="E216" i="111"/>
  <c r="E215" i="111" s="1"/>
  <c r="D216" i="111"/>
  <c r="C216" i="111"/>
  <c r="B216" i="111"/>
  <c r="B215" i="111" s="1"/>
  <c r="B214" i="111" s="1"/>
  <c r="D215" i="111"/>
  <c r="C215" i="111"/>
  <c r="E201" i="111"/>
  <c r="E210" i="111" s="1"/>
  <c r="D201" i="111"/>
  <c r="D210" i="111" s="1"/>
  <c r="D181" i="111" s="1"/>
  <c r="C201" i="111"/>
  <c r="C210" i="111" s="1"/>
  <c r="B201" i="111"/>
  <c r="B210" i="111" s="1"/>
  <c r="E183" i="111"/>
  <c r="D183" i="111"/>
  <c r="C183" i="111"/>
  <c r="E181" i="111"/>
  <c r="D170" i="111"/>
  <c r="D233" i="111" s="1"/>
  <c r="E164" i="111"/>
  <c r="D164" i="111"/>
  <c r="C164" i="111"/>
  <c r="C173" i="111" s="1"/>
  <c r="B164" i="111"/>
  <c r="B173" i="111" s="1"/>
  <c r="B144" i="111" s="1"/>
  <c r="E146" i="111"/>
  <c r="D146" i="111"/>
  <c r="C146" i="111"/>
  <c r="E119" i="111"/>
  <c r="D119" i="111"/>
  <c r="C119" i="111"/>
  <c r="B119" i="111"/>
  <c r="E118" i="111"/>
  <c r="D118" i="111"/>
  <c r="C118" i="111"/>
  <c r="B118" i="111"/>
  <c r="C117" i="111"/>
  <c r="B117" i="111"/>
  <c r="E116" i="111"/>
  <c r="D116" i="111"/>
  <c r="C116" i="111"/>
  <c r="B116" i="111"/>
  <c r="E115" i="111"/>
  <c r="D115" i="111"/>
  <c r="C115" i="111"/>
  <c r="B115" i="111"/>
  <c r="E114" i="111"/>
  <c r="D114" i="111"/>
  <c r="C114" i="111"/>
  <c r="B114" i="111"/>
  <c r="E113" i="111"/>
  <c r="D113" i="111"/>
  <c r="C113" i="111"/>
  <c r="B113" i="111"/>
  <c r="E112" i="111"/>
  <c r="D112" i="111"/>
  <c r="C112" i="111"/>
  <c r="C111" i="111" s="1"/>
  <c r="B112" i="111"/>
  <c r="B111" i="111" s="1"/>
  <c r="E111" i="111"/>
  <c r="D111" i="111"/>
  <c r="E110" i="111"/>
  <c r="D110" i="111"/>
  <c r="C110" i="111"/>
  <c r="B110" i="111"/>
  <c r="E109" i="111"/>
  <c r="D109" i="111"/>
  <c r="C109" i="111"/>
  <c r="C108" i="111" s="1"/>
  <c r="B109" i="111"/>
  <c r="E108" i="111"/>
  <c r="D108" i="111"/>
  <c r="B108" i="111"/>
  <c r="E107" i="111"/>
  <c r="D107" i="111"/>
  <c r="C107" i="111"/>
  <c r="B107" i="111"/>
  <c r="E106" i="111"/>
  <c r="D106" i="111"/>
  <c r="C106" i="111"/>
  <c r="C105" i="111" s="1"/>
  <c r="B106" i="111"/>
  <c r="B105" i="111" s="1"/>
  <c r="E105" i="111"/>
  <c r="D105" i="111"/>
  <c r="E104" i="111"/>
  <c r="D104" i="111"/>
  <c r="C104" i="111"/>
  <c r="B104" i="111"/>
  <c r="E103" i="111"/>
  <c r="D103" i="111"/>
  <c r="C103" i="111"/>
  <c r="C102" i="111" s="1"/>
  <c r="B103" i="111"/>
  <c r="E102" i="111"/>
  <c r="D102" i="111"/>
  <c r="B102" i="111"/>
  <c r="E101" i="111"/>
  <c r="D101" i="111"/>
  <c r="C101" i="111"/>
  <c r="B101" i="111"/>
  <c r="E100" i="111"/>
  <c r="D100" i="111"/>
  <c r="C100" i="111"/>
  <c r="C99" i="111" s="1"/>
  <c r="B100" i="111"/>
  <c r="E99" i="111"/>
  <c r="D99" i="111"/>
  <c r="B99" i="111"/>
  <c r="E85" i="111"/>
  <c r="E94" i="111" s="1"/>
  <c r="D85" i="111"/>
  <c r="D94" i="111" s="1"/>
  <c r="D65" i="111" s="1"/>
  <c r="D66" i="111" s="1"/>
  <c r="C85" i="111"/>
  <c r="C94" i="111" s="1"/>
  <c r="B85" i="111"/>
  <c r="B94" i="111" s="1"/>
  <c r="B65" i="111" s="1"/>
  <c r="B66" i="111" s="1"/>
  <c r="E67" i="111"/>
  <c r="D67" i="111"/>
  <c r="C67" i="111"/>
  <c r="D54" i="111"/>
  <c r="E48" i="111"/>
  <c r="D48" i="111"/>
  <c r="C48" i="111"/>
  <c r="C57" i="111" s="1"/>
  <c r="B48" i="111"/>
  <c r="B57" i="111" s="1"/>
  <c r="E30" i="111"/>
  <c r="D30" i="111"/>
  <c r="C30" i="111"/>
  <c r="E293" i="111" l="1"/>
  <c r="B98" i="111"/>
  <c r="D57" i="111"/>
  <c r="D28" i="111" s="1"/>
  <c r="D29" i="111" s="1"/>
  <c r="E170" i="111"/>
  <c r="E233" i="111" s="1"/>
  <c r="E214" i="111" s="1"/>
  <c r="C214" i="111"/>
  <c r="D383" i="111"/>
  <c r="D399" i="111"/>
  <c r="D214" i="111"/>
  <c r="B28" i="111"/>
  <c r="B58" i="111"/>
  <c r="D293" i="111"/>
  <c r="C98" i="111"/>
  <c r="E368" i="111"/>
  <c r="C399" i="111"/>
  <c r="C415" i="111"/>
  <c r="C402" i="111" s="1"/>
  <c r="E54" i="111"/>
  <c r="E117" i="111" s="1"/>
  <c r="E98" i="111" s="1"/>
  <c r="D117" i="111"/>
  <c r="D98" i="111" s="1"/>
  <c r="D173" i="111"/>
  <c r="D144" i="111" s="1"/>
  <c r="D211" i="111"/>
  <c r="E289" i="111"/>
  <c r="E260" i="111" s="1"/>
  <c r="C369" i="111"/>
  <c r="C381" i="111"/>
  <c r="C384" i="111" s="1"/>
  <c r="E383" i="111"/>
  <c r="E399" i="111"/>
  <c r="E184" i="111"/>
  <c r="B402" i="111"/>
  <c r="B399" i="111"/>
  <c r="D145" i="111"/>
  <c r="D213" i="111"/>
  <c r="D236" i="111" s="1"/>
  <c r="E65" i="111"/>
  <c r="E95" i="111" s="1"/>
  <c r="C181" i="111"/>
  <c r="B97" i="111"/>
  <c r="B120" i="111" s="1"/>
  <c r="B29" i="111"/>
  <c r="C65" i="111"/>
  <c r="D68" i="111" s="1"/>
  <c r="B145" i="111"/>
  <c r="E182" i="111"/>
  <c r="C290" i="111"/>
  <c r="D289" i="111"/>
  <c r="C28" i="111"/>
  <c r="B95" i="111"/>
  <c r="C144" i="111"/>
  <c r="C174" i="111" s="1"/>
  <c r="B260" i="111"/>
  <c r="C263" i="111" s="1"/>
  <c r="D95" i="111"/>
  <c r="E173" i="111"/>
  <c r="E211" i="111"/>
  <c r="C292" i="111"/>
  <c r="C315" i="111" s="1"/>
  <c r="E339" i="111"/>
  <c r="E369" i="111" s="1"/>
  <c r="D58" i="111"/>
  <c r="D174" i="111"/>
  <c r="B181" i="111"/>
  <c r="B182" i="111" s="1"/>
  <c r="D182" i="111"/>
  <c r="C261" i="111"/>
  <c r="B339" i="111"/>
  <c r="C342" i="111" s="1"/>
  <c r="C401" i="111"/>
  <c r="C340" i="111"/>
  <c r="E384" i="111"/>
  <c r="B174" i="111"/>
  <c r="D368" i="111"/>
  <c r="D381" i="111"/>
  <c r="D384" i="111" s="1"/>
  <c r="B369" i="111" l="1"/>
  <c r="E57" i="111"/>
  <c r="D31" i="111"/>
  <c r="D97" i="111"/>
  <c r="D120" i="111" s="1"/>
  <c r="B290" i="111"/>
  <c r="E290" i="111"/>
  <c r="C182" i="111"/>
  <c r="C185" i="111" s="1"/>
  <c r="C184" i="111"/>
  <c r="B211" i="111"/>
  <c r="C435" i="111"/>
  <c r="E144" i="111"/>
  <c r="E174" i="111" s="1"/>
  <c r="C213" i="111"/>
  <c r="C236" i="111" s="1"/>
  <c r="C145" i="111"/>
  <c r="C148" i="111" s="1"/>
  <c r="C147" i="111"/>
  <c r="E185" i="111"/>
  <c r="C95" i="111"/>
  <c r="C211" i="111"/>
  <c r="E68" i="111"/>
  <c r="E66" i="111"/>
  <c r="E69" i="111" s="1"/>
  <c r="D147" i="111"/>
  <c r="D184" i="111"/>
  <c r="D339" i="111"/>
  <c r="E28" i="111"/>
  <c r="E58" i="111" s="1"/>
  <c r="C97" i="111"/>
  <c r="C120" i="111" s="1"/>
  <c r="C29" i="111"/>
  <c r="C32" i="111" s="1"/>
  <c r="C31" i="111"/>
  <c r="C66" i="111"/>
  <c r="C68" i="111"/>
  <c r="B401" i="111"/>
  <c r="B435" i="111" s="1"/>
  <c r="B340" i="111"/>
  <c r="C343" i="111" s="1"/>
  <c r="D185" i="111"/>
  <c r="E401" i="111"/>
  <c r="E435" i="111" s="1"/>
  <c r="E340" i="111"/>
  <c r="B261" i="111"/>
  <c r="C264" i="111" s="1"/>
  <c r="B292" i="111"/>
  <c r="B315" i="111" s="1"/>
  <c r="C58" i="111"/>
  <c r="D260" i="111"/>
  <c r="D290" i="111" s="1"/>
  <c r="B213" i="111"/>
  <c r="B236" i="111" s="1"/>
  <c r="E261" i="111"/>
  <c r="E292" i="111"/>
  <c r="E315" i="111" s="1"/>
  <c r="D32" i="111" l="1"/>
  <c r="E263" i="111"/>
  <c r="D148" i="111"/>
  <c r="D401" i="111"/>
  <c r="D435" i="111" s="1"/>
  <c r="D340" i="111"/>
  <c r="D343" i="111" s="1"/>
  <c r="D342" i="111"/>
  <c r="D263" i="111"/>
  <c r="D261" i="111"/>
  <c r="D264" i="111" s="1"/>
  <c r="D292" i="111"/>
  <c r="D315" i="111" s="1"/>
  <c r="E342" i="111"/>
  <c r="C69" i="111"/>
  <c r="D69" i="111"/>
  <c r="E147" i="111"/>
  <c r="E213" i="111"/>
  <c r="E236" i="111" s="1"/>
  <c r="E145" i="111"/>
  <c r="E148" i="111" s="1"/>
  <c r="E343" i="111"/>
  <c r="E31" i="111"/>
  <c r="E29" i="111"/>
  <c r="E32" i="111" s="1"/>
  <c r="E97" i="111"/>
  <c r="E120" i="111" s="1"/>
  <c r="E264" i="111"/>
  <c r="D369" i="111"/>
  <c r="E332" i="110" l="1"/>
  <c r="D332" i="110"/>
  <c r="C332" i="110"/>
  <c r="B332" i="110"/>
  <c r="E331" i="110"/>
  <c r="D331" i="110"/>
  <c r="C331" i="110"/>
  <c r="B331" i="110"/>
  <c r="E330" i="110"/>
  <c r="D330" i="110"/>
  <c r="C330" i="110"/>
  <c r="B330" i="110"/>
  <c r="E328" i="110"/>
  <c r="D328" i="110"/>
  <c r="C328" i="110"/>
  <c r="B328" i="110"/>
  <c r="E327" i="110"/>
  <c r="D327" i="110"/>
  <c r="C327" i="110"/>
  <c r="B327" i="110"/>
  <c r="B326" i="110" s="1"/>
  <c r="E326" i="110"/>
  <c r="D326" i="110"/>
  <c r="C326" i="110"/>
  <c r="E325" i="110"/>
  <c r="D325" i="110"/>
  <c r="C325" i="110"/>
  <c r="B325" i="110"/>
  <c r="E324" i="110"/>
  <c r="E323" i="110" s="1"/>
  <c r="D324" i="110"/>
  <c r="C324" i="110"/>
  <c r="C323" i="110" s="1"/>
  <c r="B324" i="110"/>
  <c r="B323" i="110" s="1"/>
  <c r="D323" i="110"/>
  <c r="E322" i="110"/>
  <c r="D322" i="110"/>
  <c r="C322" i="110"/>
  <c r="B322" i="110"/>
  <c r="E321" i="110"/>
  <c r="E320" i="110" s="1"/>
  <c r="D321" i="110"/>
  <c r="D320" i="110" s="1"/>
  <c r="C321" i="110"/>
  <c r="C320" i="110" s="1"/>
  <c r="B321" i="110"/>
  <c r="B320" i="110" s="1"/>
  <c r="E319" i="110"/>
  <c r="D319" i="110"/>
  <c r="C319" i="110"/>
  <c r="B319" i="110"/>
  <c r="E318" i="110"/>
  <c r="D318" i="110"/>
  <c r="D317" i="110" s="1"/>
  <c r="C318" i="110"/>
  <c r="C317" i="110" s="1"/>
  <c r="B318" i="110"/>
  <c r="B317" i="110" s="1"/>
  <c r="E317" i="110"/>
  <c r="D316" i="110"/>
  <c r="C316" i="110"/>
  <c r="B316" i="110"/>
  <c r="E315" i="110"/>
  <c r="E314" i="110" s="1"/>
  <c r="D315" i="110"/>
  <c r="D314" i="110" s="1"/>
  <c r="C315" i="110"/>
  <c r="C314" i="110" s="1"/>
  <c r="B315" i="110"/>
  <c r="B314" i="110" s="1"/>
  <c r="E313" i="110"/>
  <c r="D313" i="110"/>
  <c r="C313" i="110"/>
  <c r="B313" i="110"/>
  <c r="E312" i="110"/>
  <c r="E311" i="110" s="1"/>
  <c r="D312" i="110"/>
  <c r="D311" i="110" s="1"/>
  <c r="C312" i="110"/>
  <c r="B312" i="110"/>
  <c r="C311" i="110"/>
  <c r="B311" i="110"/>
  <c r="E309" i="110"/>
  <c r="B309" i="110"/>
  <c r="E307" i="110"/>
  <c r="D307" i="110"/>
  <c r="D297" i="110" s="1"/>
  <c r="E300" i="110" s="1"/>
  <c r="C307" i="110"/>
  <c r="C297" i="110" s="1"/>
  <c r="B307" i="110"/>
  <c r="B297" i="110" s="1"/>
  <c r="B298" i="110" s="1"/>
  <c r="E299" i="110"/>
  <c r="D299" i="110"/>
  <c r="C299" i="110"/>
  <c r="E298" i="110"/>
  <c r="E285" i="110"/>
  <c r="E286" i="110" s="1"/>
  <c r="D285" i="110"/>
  <c r="D286" i="110" s="1"/>
  <c r="C285" i="110"/>
  <c r="C286" i="110" s="1"/>
  <c r="B285" i="110"/>
  <c r="B286" i="110" s="1"/>
  <c r="E267" i="110"/>
  <c r="E268" i="110" s="1"/>
  <c r="D267" i="110"/>
  <c r="D268" i="110" s="1"/>
  <c r="B267" i="110"/>
  <c r="B268" i="110" s="1"/>
  <c r="C258" i="110"/>
  <c r="C267" i="110" s="1"/>
  <c r="C268" i="110" s="1"/>
  <c r="E249" i="110"/>
  <c r="E250" i="110" s="1"/>
  <c r="D249" i="110"/>
  <c r="D250" i="110" s="1"/>
  <c r="C249" i="110"/>
  <c r="C250" i="110" s="1"/>
  <c r="B249" i="110"/>
  <c r="B250" i="110" s="1"/>
  <c r="E230" i="110"/>
  <c r="E231" i="110" s="1"/>
  <c r="D230" i="110"/>
  <c r="D231" i="110" s="1"/>
  <c r="B230" i="110"/>
  <c r="C221" i="110"/>
  <c r="C230" i="110" s="1"/>
  <c r="C231" i="110" s="1"/>
  <c r="E211" i="110"/>
  <c r="E212" i="110" s="1"/>
  <c r="D211" i="110"/>
  <c r="D212" i="110" s="1"/>
  <c r="C211" i="110"/>
  <c r="C212" i="110" s="1"/>
  <c r="B211" i="110"/>
  <c r="B212" i="110" s="1"/>
  <c r="B191" i="110"/>
  <c r="E190" i="110"/>
  <c r="D181" i="110"/>
  <c r="D309" i="110" s="1"/>
  <c r="C181" i="110"/>
  <c r="C190" i="110" s="1"/>
  <c r="E172" i="110"/>
  <c r="E173" i="110" s="1"/>
  <c r="D172" i="110"/>
  <c r="D173" i="110" s="1"/>
  <c r="C172" i="110"/>
  <c r="C173" i="110" s="1"/>
  <c r="B172" i="110"/>
  <c r="B173" i="110" s="1"/>
  <c r="E153" i="110"/>
  <c r="E154" i="110" s="1"/>
  <c r="D153" i="110"/>
  <c r="D154" i="110" s="1"/>
  <c r="C153" i="110"/>
  <c r="C154" i="110" s="1"/>
  <c r="B153" i="110"/>
  <c r="B154" i="110" s="1"/>
  <c r="E132" i="110"/>
  <c r="E103" i="110" s="1"/>
  <c r="D132" i="110"/>
  <c r="D103" i="110" s="1"/>
  <c r="C132" i="110"/>
  <c r="C103" i="110" s="1"/>
  <c r="B132" i="110"/>
  <c r="E105" i="110"/>
  <c r="D105" i="110"/>
  <c r="C105" i="110"/>
  <c r="B103" i="110"/>
  <c r="B104" i="110" s="1"/>
  <c r="E95" i="110"/>
  <c r="E66" i="110" s="1"/>
  <c r="D95" i="110"/>
  <c r="C95" i="110"/>
  <c r="B95" i="110"/>
  <c r="E68" i="110"/>
  <c r="D68" i="110"/>
  <c r="C68" i="110"/>
  <c r="E55" i="110"/>
  <c r="E329" i="110" s="1"/>
  <c r="D55" i="110"/>
  <c r="D329" i="110" s="1"/>
  <c r="C55" i="110"/>
  <c r="C329" i="110" s="1"/>
  <c r="B55" i="110"/>
  <c r="B329" i="110" s="1"/>
  <c r="E43" i="110"/>
  <c r="D43" i="110"/>
  <c r="C43" i="110"/>
  <c r="B43" i="110"/>
  <c r="E40" i="110"/>
  <c r="D40" i="110"/>
  <c r="C40" i="110"/>
  <c r="B40" i="110"/>
  <c r="E37" i="110"/>
  <c r="D37" i="110"/>
  <c r="C37" i="110"/>
  <c r="B37" i="110"/>
  <c r="D298" i="110" l="1"/>
  <c r="E301" i="110" s="1"/>
  <c r="C300" i="110"/>
  <c r="C104" i="110"/>
  <c r="C107" i="110" s="1"/>
  <c r="C106" i="110"/>
  <c r="D300" i="110"/>
  <c r="C133" i="110"/>
  <c r="B66" i="110"/>
  <c r="B67" i="110" s="1"/>
  <c r="C66" i="110"/>
  <c r="C96" i="110" s="1"/>
  <c r="E133" i="110"/>
  <c r="D66" i="110"/>
  <c r="B133" i="110"/>
  <c r="C309" i="110"/>
  <c r="D104" i="110"/>
  <c r="D106" i="110"/>
  <c r="B333" i="110"/>
  <c r="B310" i="110" s="1"/>
  <c r="B334" i="110" s="1"/>
  <c r="E106" i="110"/>
  <c r="E333" i="110"/>
  <c r="E310" i="110" s="1"/>
  <c r="E334" i="110" s="1"/>
  <c r="C333" i="110"/>
  <c r="C310" i="110" s="1"/>
  <c r="E67" i="110"/>
  <c r="E69" i="110"/>
  <c r="E58" i="110"/>
  <c r="E59" i="110" s="1"/>
  <c r="B58" i="110"/>
  <c r="B59" i="110" s="1"/>
  <c r="E96" i="110"/>
  <c r="E104" i="110"/>
  <c r="E107" i="110" s="1"/>
  <c r="C191" i="110"/>
  <c r="B231" i="110"/>
  <c r="C58" i="110"/>
  <c r="C59" i="110" s="1"/>
  <c r="D190" i="110"/>
  <c r="C298" i="110"/>
  <c r="C301" i="110" s="1"/>
  <c r="D133" i="110"/>
  <c r="D58" i="110"/>
  <c r="D59" i="110" s="1"/>
  <c r="E191" i="110"/>
  <c r="C334" i="110" l="1"/>
  <c r="C67" i="110"/>
  <c r="C70" i="110" s="1"/>
  <c r="D107" i="110"/>
  <c r="D67" i="110"/>
  <c r="E70" i="110" s="1"/>
  <c r="D69" i="110"/>
  <c r="B96" i="110"/>
  <c r="C69" i="110"/>
  <c r="D96" i="110"/>
  <c r="D333" i="110"/>
  <c r="D310" i="110" s="1"/>
  <c r="D334" i="110" s="1"/>
  <c r="D191" i="110"/>
  <c r="D301" i="110"/>
  <c r="D70" i="110" l="1"/>
  <c r="E351" i="109"/>
  <c r="D351" i="109"/>
  <c r="C351" i="109"/>
  <c r="B351" i="109"/>
  <c r="E350" i="109"/>
  <c r="D350" i="109"/>
  <c r="C350" i="109"/>
  <c r="B350" i="109"/>
  <c r="E349" i="109"/>
  <c r="D349" i="109"/>
  <c r="C349" i="109"/>
  <c r="B349" i="109"/>
  <c r="E348" i="109"/>
  <c r="D348" i="109"/>
  <c r="C348" i="109"/>
  <c r="C347" i="109" s="1"/>
  <c r="B348" i="109"/>
  <c r="B347" i="109" s="1"/>
  <c r="E347" i="109"/>
  <c r="D347" i="109"/>
  <c r="E346" i="109"/>
  <c r="D346" i="109"/>
  <c r="C346" i="109"/>
  <c r="B346" i="109"/>
  <c r="E345" i="109"/>
  <c r="D345" i="109"/>
  <c r="C345" i="109"/>
  <c r="B345" i="109"/>
  <c r="E344" i="109"/>
  <c r="D344" i="109"/>
  <c r="C344" i="109"/>
  <c r="B344" i="109"/>
  <c r="E343" i="109"/>
  <c r="D343" i="109"/>
  <c r="C343" i="109"/>
  <c r="C342" i="109" s="1"/>
  <c r="B343" i="109"/>
  <c r="E342" i="109"/>
  <c r="D342" i="109"/>
  <c r="B342" i="109"/>
  <c r="E341" i="109"/>
  <c r="D341" i="109"/>
  <c r="C341" i="109"/>
  <c r="B341" i="109"/>
  <c r="E340" i="109"/>
  <c r="D340" i="109"/>
  <c r="C340" i="109"/>
  <c r="B340" i="109"/>
  <c r="E338" i="109"/>
  <c r="D338" i="109"/>
  <c r="C338" i="109"/>
  <c r="B338" i="109"/>
  <c r="E337" i="109"/>
  <c r="E336" i="109" s="1"/>
  <c r="D337" i="109"/>
  <c r="D336" i="109" s="1"/>
  <c r="C337" i="109"/>
  <c r="C336" i="109" s="1"/>
  <c r="B337" i="109"/>
  <c r="B336" i="109"/>
  <c r="E335" i="109"/>
  <c r="D335" i="109"/>
  <c r="C335" i="109"/>
  <c r="B335" i="109"/>
  <c r="E334" i="109"/>
  <c r="E333" i="109" s="1"/>
  <c r="D334" i="109"/>
  <c r="C334" i="109"/>
  <c r="C333" i="109" s="1"/>
  <c r="B334" i="109"/>
  <c r="B333" i="109" s="1"/>
  <c r="D333" i="109"/>
  <c r="E332" i="109"/>
  <c r="D332" i="109"/>
  <c r="C332" i="109"/>
  <c r="B332" i="109"/>
  <c r="E331" i="109"/>
  <c r="E330" i="109" s="1"/>
  <c r="D331" i="109"/>
  <c r="C331" i="109"/>
  <c r="C330" i="109" s="1"/>
  <c r="B331" i="109"/>
  <c r="D330" i="109"/>
  <c r="B330" i="109"/>
  <c r="E329" i="109"/>
  <c r="D329" i="109"/>
  <c r="C329" i="109"/>
  <c r="B329" i="109"/>
  <c r="E328" i="109"/>
  <c r="E327" i="109" s="1"/>
  <c r="D328" i="109"/>
  <c r="D327" i="109" s="1"/>
  <c r="C328" i="109"/>
  <c r="C327" i="109" s="1"/>
  <c r="B328" i="109"/>
  <c r="B327" i="109"/>
  <c r="E326" i="109"/>
  <c r="D326" i="109"/>
  <c r="C326" i="109"/>
  <c r="B326" i="109"/>
  <c r="E325" i="109"/>
  <c r="E324" i="109" s="1"/>
  <c r="D325" i="109"/>
  <c r="C325" i="109"/>
  <c r="C324" i="109" s="1"/>
  <c r="B325" i="109"/>
  <c r="B324" i="109" s="1"/>
  <c r="D324" i="109"/>
  <c r="E323" i="109"/>
  <c r="D323" i="109"/>
  <c r="C323" i="109"/>
  <c r="B323" i="109"/>
  <c r="E322" i="109"/>
  <c r="E321" i="109" s="1"/>
  <c r="D322" i="109"/>
  <c r="D321" i="109" s="1"/>
  <c r="C322" i="109"/>
  <c r="C321" i="109" s="1"/>
  <c r="B322" i="109"/>
  <c r="B321" i="109" s="1"/>
  <c r="E312" i="109"/>
  <c r="D312" i="109"/>
  <c r="C312" i="109"/>
  <c r="B312" i="109"/>
  <c r="E307" i="109"/>
  <c r="E317" i="109" s="1"/>
  <c r="E299" i="109" s="1"/>
  <c r="D307" i="109"/>
  <c r="D317" i="109" s="1"/>
  <c r="D299" i="109" s="1"/>
  <c r="C307" i="109"/>
  <c r="C317" i="109" s="1"/>
  <c r="C299" i="109" s="1"/>
  <c r="B307" i="109"/>
  <c r="B317" i="109" s="1"/>
  <c r="B299" i="109" s="1"/>
  <c r="B300" i="109" s="1"/>
  <c r="E301" i="109"/>
  <c r="D301" i="109"/>
  <c r="C301" i="109"/>
  <c r="E286" i="109"/>
  <c r="D286" i="109"/>
  <c r="C286" i="109"/>
  <c r="B286" i="109"/>
  <c r="E281" i="109"/>
  <c r="E291" i="109" s="1"/>
  <c r="D281" i="109"/>
  <c r="D291" i="109" s="1"/>
  <c r="C281" i="109"/>
  <c r="C291" i="109" s="1"/>
  <c r="B281" i="109"/>
  <c r="B291" i="109" s="1"/>
  <c r="E276" i="109"/>
  <c r="D276" i="109"/>
  <c r="C276" i="109"/>
  <c r="E275" i="109"/>
  <c r="D275" i="109"/>
  <c r="C275" i="109"/>
  <c r="E274" i="109"/>
  <c r="D274" i="109"/>
  <c r="C274" i="109"/>
  <c r="C277" i="109" s="1"/>
  <c r="B274" i="109"/>
  <c r="E261" i="109"/>
  <c r="D261" i="109"/>
  <c r="C261" i="109"/>
  <c r="B261" i="109"/>
  <c r="E256" i="109"/>
  <c r="E266" i="109" s="1"/>
  <c r="E248" i="109" s="1"/>
  <c r="D256" i="109"/>
  <c r="D266" i="109" s="1"/>
  <c r="D248" i="109" s="1"/>
  <c r="C256" i="109"/>
  <c r="C266" i="109" s="1"/>
  <c r="C248" i="109" s="1"/>
  <c r="B256" i="109"/>
  <c r="B266" i="109" s="1"/>
  <c r="B248" i="109" s="1"/>
  <c r="B249" i="109" s="1"/>
  <c r="E250" i="109"/>
  <c r="D250" i="109"/>
  <c r="C250" i="109"/>
  <c r="E233" i="109"/>
  <c r="D233" i="109"/>
  <c r="C233" i="109"/>
  <c r="B233" i="109"/>
  <c r="E228" i="109"/>
  <c r="E238" i="109" s="1"/>
  <c r="D228" i="109"/>
  <c r="D238" i="109" s="1"/>
  <c r="C228" i="109"/>
  <c r="C238" i="109" s="1"/>
  <c r="B228" i="109"/>
  <c r="B238" i="109" s="1"/>
  <c r="E222" i="109"/>
  <c r="D222" i="109"/>
  <c r="C222" i="109"/>
  <c r="E207" i="109"/>
  <c r="D207" i="109"/>
  <c r="C207" i="109"/>
  <c r="B207" i="109"/>
  <c r="E202" i="109"/>
  <c r="E212" i="109" s="1"/>
  <c r="E194" i="109" s="1"/>
  <c r="D202" i="109"/>
  <c r="D212" i="109" s="1"/>
  <c r="D194" i="109" s="1"/>
  <c r="C202" i="109"/>
  <c r="C212" i="109" s="1"/>
  <c r="C194" i="109" s="1"/>
  <c r="B202" i="109"/>
  <c r="E196" i="109"/>
  <c r="D196" i="109"/>
  <c r="C196" i="109"/>
  <c r="E182" i="109"/>
  <c r="D182" i="109"/>
  <c r="C182" i="109"/>
  <c r="B182" i="109"/>
  <c r="E177" i="109"/>
  <c r="E187" i="109" s="1"/>
  <c r="E169" i="109" s="1"/>
  <c r="D177" i="109"/>
  <c r="C177" i="109"/>
  <c r="C187" i="109" s="1"/>
  <c r="C169" i="109" s="1"/>
  <c r="B177" i="109"/>
  <c r="B187" i="109" s="1"/>
  <c r="B169" i="109" s="1"/>
  <c r="B170" i="109" s="1"/>
  <c r="E171" i="109"/>
  <c r="D171" i="109"/>
  <c r="C171" i="109"/>
  <c r="E157" i="109"/>
  <c r="D157" i="109"/>
  <c r="C157" i="109"/>
  <c r="B157" i="109"/>
  <c r="E152" i="109"/>
  <c r="E162" i="109" s="1"/>
  <c r="E144" i="109" s="1"/>
  <c r="D152" i="109"/>
  <c r="D162" i="109" s="1"/>
  <c r="D144" i="109" s="1"/>
  <c r="C152" i="109"/>
  <c r="C162" i="109" s="1"/>
  <c r="C144" i="109" s="1"/>
  <c r="B152" i="109"/>
  <c r="B162" i="109" s="1"/>
  <c r="B144" i="109" s="1"/>
  <c r="B145" i="109" s="1"/>
  <c r="E146" i="109"/>
  <c r="D146" i="109"/>
  <c r="C146" i="109"/>
  <c r="E127" i="109"/>
  <c r="E133" i="109" s="1"/>
  <c r="D127" i="109"/>
  <c r="D133" i="109" s="1"/>
  <c r="C127" i="109"/>
  <c r="C133" i="109" s="1"/>
  <c r="B127" i="109"/>
  <c r="B133" i="109" s="1"/>
  <c r="E106" i="109"/>
  <c r="D106" i="109"/>
  <c r="C106" i="109"/>
  <c r="E81" i="109"/>
  <c r="E96" i="109" s="1"/>
  <c r="D81" i="109"/>
  <c r="D96" i="109" s="1"/>
  <c r="C81" i="109"/>
  <c r="C96" i="109" s="1"/>
  <c r="B81" i="109"/>
  <c r="B96" i="109" s="1"/>
  <c r="E69" i="109"/>
  <c r="D69" i="109"/>
  <c r="C69" i="109"/>
  <c r="E56" i="109"/>
  <c r="E339" i="109" s="1"/>
  <c r="D56" i="109"/>
  <c r="D339" i="109" s="1"/>
  <c r="C56" i="109"/>
  <c r="C339" i="109" s="1"/>
  <c r="B56" i="109"/>
  <c r="E53" i="109"/>
  <c r="D53" i="109"/>
  <c r="C53" i="109"/>
  <c r="B53" i="109"/>
  <c r="E50" i="109"/>
  <c r="D50" i="109"/>
  <c r="C50" i="109"/>
  <c r="B50" i="109"/>
  <c r="E47" i="109"/>
  <c r="D47" i="109"/>
  <c r="C47" i="109"/>
  <c r="B47" i="109"/>
  <c r="E44" i="109"/>
  <c r="D44" i="109"/>
  <c r="C44" i="109"/>
  <c r="B44" i="109"/>
  <c r="E41" i="109"/>
  <c r="D41" i="109"/>
  <c r="C41" i="109"/>
  <c r="B41" i="109"/>
  <c r="E38" i="109"/>
  <c r="D38" i="109"/>
  <c r="C38" i="109"/>
  <c r="B38" i="109"/>
  <c r="E32" i="109"/>
  <c r="D32" i="109"/>
  <c r="C32" i="109"/>
  <c r="D187" i="109" l="1"/>
  <c r="D169" i="109" s="1"/>
  <c r="D277" i="109"/>
  <c r="B59" i="109"/>
  <c r="E277" i="109"/>
  <c r="B212" i="109"/>
  <c r="B194" i="109" s="1"/>
  <c r="B195" i="109" s="1"/>
  <c r="C59" i="109"/>
  <c r="C320" i="109" s="1"/>
  <c r="B67" i="109"/>
  <c r="B68" i="109" s="1"/>
  <c r="D145" i="109"/>
  <c r="D147" i="109"/>
  <c r="D249" i="109"/>
  <c r="D251" i="109"/>
  <c r="C67" i="109"/>
  <c r="D104" i="109"/>
  <c r="E147" i="109"/>
  <c r="E145" i="109"/>
  <c r="C197" i="109"/>
  <c r="C195" i="109"/>
  <c r="D220" i="109"/>
  <c r="E251" i="109"/>
  <c r="E249" i="109"/>
  <c r="E252" i="109" s="1"/>
  <c r="C104" i="109"/>
  <c r="C134" i="109" s="1"/>
  <c r="E172" i="109"/>
  <c r="E170" i="109"/>
  <c r="C220" i="109"/>
  <c r="E300" i="109"/>
  <c r="E302" i="109"/>
  <c r="D67" i="109"/>
  <c r="D97" i="109" s="1"/>
  <c r="E104" i="109"/>
  <c r="E134" i="109" s="1"/>
  <c r="C170" i="109"/>
  <c r="C173" i="109" s="1"/>
  <c r="C172" i="109"/>
  <c r="D197" i="109"/>
  <c r="D195" i="109"/>
  <c r="E220" i="109"/>
  <c r="C302" i="109"/>
  <c r="C300" i="109"/>
  <c r="C303" i="109" s="1"/>
  <c r="B30" i="109"/>
  <c r="B31" i="109" s="1"/>
  <c r="E67" i="109"/>
  <c r="B104" i="109"/>
  <c r="B105" i="109" s="1"/>
  <c r="C145" i="109"/>
  <c r="C148" i="109" s="1"/>
  <c r="C147" i="109"/>
  <c r="D172" i="109"/>
  <c r="D170" i="109"/>
  <c r="D173" i="109" s="1"/>
  <c r="E195" i="109"/>
  <c r="E197" i="109"/>
  <c r="B220" i="109"/>
  <c r="C249" i="109"/>
  <c r="C252" i="109" s="1"/>
  <c r="C251" i="109"/>
  <c r="D302" i="109"/>
  <c r="D300" i="109"/>
  <c r="D59" i="109"/>
  <c r="B339" i="109"/>
  <c r="E59" i="109"/>
  <c r="E320" i="109" s="1"/>
  <c r="D303" i="109" l="1"/>
  <c r="E148" i="109"/>
  <c r="B97" i="109"/>
  <c r="B320" i="109"/>
  <c r="B352" i="109" s="1"/>
  <c r="C198" i="109"/>
  <c r="B134" i="109"/>
  <c r="C30" i="109"/>
  <c r="C60" i="109" s="1"/>
  <c r="D198" i="109"/>
  <c r="E68" i="109"/>
  <c r="E70" i="109"/>
  <c r="D221" i="109"/>
  <c r="D223" i="109"/>
  <c r="C70" i="109"/>
  <c r="C68" i="109"/>
  <c r="C71" i="109" s="1"/>
  <c r="D30" i="109"/>
  <c r="D60" i="109" s="1"/>
  <c r="E198" i="109"/>
  <c r="E97" i="109"/>
  <c r="B60" i="109"/>
  <c r="C223" i="109"/>
  <c r="C221" i="109"/>
  <c r="C319" i="109"/>
  <c r="C352" i="109" s="1"/>
  <c r="C107" i="109"/>
  <c r="C105" i="109"/>
  <c r="C108" i="109" s="1"/>
  <c r="D320" i="109"/>
  <c r="C97" i="109"/>
  <c r="D148" i="109"/>
  <c r="E221" i="109"/>
  <c r="E224" i="109" s="1"/>
  <c r="E223" i="109"/>
  <c r="D70" i="109"/>
  <c r="D68" i="109"/>
  <c r="D71" i="109" s="1"/>
  <c r="E173" i="109"/>
  <c r="D105" i="109"/>
  <c r="D107" i="109"/>
  <c r="B319" i="109"/>
  <c r="B221" i="109"/>
  <c r="E30" i="109"/>
  <c r="E319" i="109" s="1"/>
  <c r="E352" i="109" s="1"/>
  <c r="C33" i="109"/>
  <c r="C31" i="109"/>
  <c r="C34" i="109" s="1"/>
  <c r="E105" i="109"/>
  <c r="E108" i="109" s="1"/>
  <c r="E107" i="109"/>
  <c r="E303" i="109"/>
  <c r="D134" i="109"/>
  <c r="D252" i="109"/>
  <c r="D108" i="109" l="1"/>
  <c r="C224" i="109"/>
  <c r="D33" i="109"/>
  <c r="D31" i="109"/>
  <c r="D34" i="109" s="1"/>
  <c r="E33" i="109"/>
  <c r="E31" i="109"/>
  <c r="D224" i="109"/>
  <c r="E71" i="109"/>
  <c r="E60" i="109"/>
  <c r="D319" i="109"/>
  <c r="D352" i="109" s="1"/>
  <c r="E34" i="109" l="1"/>
  <c r="E299" i="108" l="1"/>
  <c r="D299" i="108"/>
  <c r="C299" i="108"/>
  <c r="B299" i="108"/>
  <c r="E298" i="108"/>
  <c r="D298" i="108"/>
  <c r="C298" i="108"/>
  <c r="B298" i="108"/>
  <c r="E297" i="108"/>
  <c r="D297" i="108"/>
  <c r="C297" i="108"/>
  <c r="B297" i="108"/>
  <c r="E296" i="108"/>
  <c r="D296" i="108"/>
  <c r="C296" i="108"/>
  <c r="C295" i="108" s="1"/>
  <c r="B296" i="108"/>
  <c r="B295" i="108" s="1"/>
  <c r="E295" i="108"/>
  <c r="D295" i="108"/>
  <c r="E294" i="108"/>
  <c r="D294" i="108"/>
  <c r="C294" i="108"/>
  <c r="B294" i="108"/>
  <c r="E293" i="108"/>
  <c r="D293" i="108"/>
  <c r="C293" i="108"/>
  <c r="B293" i="108"/>
  <c r="E292" i="108"/>
  <c r="D292" i="108"/>
  <c r="C292" i="108"/>
  <c r="B292" i="108"/>
  <c r="E291" i="108"/>
  <c r="D291" i="108"/>
  <c r="C291" i="108"/>
  <c r="C290" i="108" s="1"/>
  <c r="B291" i="108"/>
  <c r="E290" i="108"/>
  <c r="D290" i="108"/>
  <c r="B290" i="108"/>
  <c r="E289" i="108"/>
  <c r="D289" i="108"/>
  <c r="C289" i="108"/>
  <c r="B289" i="108"/>
  <c r="E288" i="108"/>
  <c r="D288" i="108"/>
  <c r="C288" i="108"/>
  <c r="B288" i="108"/>
  <c r="C287" i="108"/>
  <c r="E286" i="108"/>
  <c r="D286" i="108"/>
  <c r="C286" i="108"/>
  <c r="B286" i="108"/>
  <c r="E285" i="108"/>
  <c r="D285" i="108"/>
  <c r="C285" i="108"/>
  <c r="C284" i="108" s="1"/>
  <c r="B285" i="108"/>
  <c r="B284" i="108" s="1"/>
  <c r="E284" i="108"/>
  <c r="D284" i="108"/>
  <c r="E283" i="108"/>
  <c r="D283" i="108"/>
  <c r="C283" i="108"/>
  <c r="B283" i="108"/>
  <c r="B281" i="108" s="1"/>
  <c r="E282" i="108"/>
  <c r="D282" i="108"/>
  <c r="C282" i="108"/>
  <c r="B282" i="108"/>
  <c r="E281" i="108"/>
  <c r="D281" i="108"/>
  <c r="C281" i="108"/>
  <c r="E280" i="108"/>
  <c r="D280" i="108"/>
  <c r="C280" i="108"/>
  <c r="B280" i="108"/>
  <c r="E279" i="108"/>
  <c r="D279" i="108"/>
  <c r="C279" i="108"/>
  <c r="C278" i="108" s="1"/>
  <c r="B279" i="108"/>
  <c r="B278" i="108" s="1"/>
  <c r="E278" i="108"/>
  <c r="D278" i="108"/>
  <c r="E277" i="108"/>
  <c r="D277" i="108"/>
  <c r="C277" i="108"/>
  <c r="B277" i="108"/>
  <c r="E276" i="108"/>
  <c r="E275" i="108" s="1"/>
  <c r="D276" i="108"/>
  <c r="C276" i="108"/>
  <c r="C275" i="108" s="1"/>
  <c r="B276" i="108"/>
  <c r="B275" i="108" s="1"/>
  <c r="D275" i="108"/>
  <c r="E274" i="108"/>
  <c r="D274" i="108"/>
  <c r="C274" i="108"/>
  <c r="B274" i="108"/>
  <c r="E273" i="108"/>
  <c r="D273" i="108"/>
  <c r="C273" i="108"/>
  <c r="C272" i="108" s="1"/>
  <c r="B273" i="108"/>
  <c r="B272" i="108" s="1"/>
  <c r="E272" i="108"/>
  <c r="D272" i="108"/>
  <c r="E271" i="108"/>
  <c r="D271" i="108"/>
  <c r="C271" i="108"/>
  <c r="B271" i="108"/>
  <c r="E270" i="108"/>
  <c r="E269" i="108" s="1"/>
  <c r="D270" i="108"/>
  <c r="C270" i="108"/>
  <c r="B270" i="108"/>
  <c r="B269" i="108" s="1"/>
  <c r="D269" i="108"/>
  <c r="C269" i="108"/>
  <c r="E260" i="108"/>
  <c r="D260" i="108"/>
  <c r="D197" i="108" s="1"/>
  <c r="D198" i="108" s="1"/>
  <c r="C260" i="108"/>
  <c r="B260" i="108"/>
  <c r="E255" i="108"/>
  <c r="E265" i="108" s="1"/>
  <c r="E247" i="108" s="1"/>
  <c r="D255" i="108"/>
  <c r="D265" i="108" s="1"/>
  <c r="D247" i="108" s="1"/>
  <c r="C255" i="108"/>
  <c r="C265" i="108" s="1"/>
  <c r="C247" i="108" s="1"/>
  <c r="B255" i="108"/>
  <c r="B265" i="108" s="1"/>
  <c r="B247" i="108" s="1"/>
  <c r="E249" i="108"/>
  <c r="D249" i="108"/>
  <c r="C249" i="108"/>
  <c r="E235" i="108"/>
  <c r="D235" i="108"/>
  <c r="C235" i="108"/>
  <c r="B235" i="108"/>
  <c r="E230" i="108"/>
  <c r="E240" i="108" s="1"/>
  <c r="D230" i="108"/>
  <c r="D240" i="108" s="1"/>
  <c r="C230" i="108"/>
  <c r="C240" i="108" s="1"/>
  <c r="B230" i="108"/>
  <c r="B240" i="108" s="1"/>
  <c r="B222" i="108" s="1"/>
  <c r="E225" i="108"/>
  <c r="D225" i="108"/>
  <c r="E224" i="108"/>
  <c r="D224" i="108"/>
  <c r="C224" i="108"/>
  <c r="E223" i="108"/>
  <c r="D223" i="108"/>
  <c r="D226" i="108" s="1"/>
  <c r="C223" i="108"/>
  <c r="E210" i="108"/>
  <c r="D210" i="108"/>
  <c r="C210" i="108"/>
  <c r="B210" i="108"/>
  <c r="E205" i="108"/>
  <c r="E215" i="108" s="1"/>
  <c r="D205" i="108"/>
  <c r="D215" i="108" s="1"/>
  <c r="C205" i="108"/>
  <c r="C215" i="108" s="1"/>
  <c r="B205" i="108"/>
  <c r="B215" i="108" s="1"/>
  <c r="B197" i="108" s="1"/>
  <c r="B198" i="108" s="1"/>
  <c r="E199" i="108"/>
  <c r="D199" i="108"/>
  <c r="C199" i="108"/>
  <c r="E197" i="108"/>
  <c r="E198" i="108" s="1"/>
  <c r="C197" i="108"/>
  <c r="C200" i="108" s="1"/>
  <c r="E185" i="108"/>
  <c r="D185" i="108"/>
  <c r="C185" i="108"/>
  <c r="B185" i="108"/>
  <c r="E180" i="108"/>
  <c r="E190" i="108" s="1"/>
  <c r="E172" i="108" s="1"/>
  <c r="D180" i="108"/>
  <c r="C180" i="108"/>
  <c r="C190" i="108" s="1"/>
  <c r="C172" i="108" s="1"/>
  <c r="B180" i="108"/>
  <c r="B190" i="108" s="1"/>
  <c r="B172" i="108" s="1"/>
  <c r="B173" i="108" s="1"/>
  <c r="E174" i="108"/>
  <c r="D174" i="108"/>
  <c r="C174" i="108"/>
  <c r="E160" i="108"/>
  <c r="D160" i="108"/>
  <c r="C160" i="108"/>
  <c r="B160" i="108"/>
  <c r="E155" i="108"/>
  <c r="E165" i="108" s="1"/>
  <c r="E147" i="108" s="1"/>
  <c r="D155" i="108"/>
  <c r="D165" i="108" s="1"/>
  <c r="D147" i="108" s="1"/>
  <c r="C155" i="108"/>
  <c r="C165" i="108" s="1"/>
  <c r="C147" i="108" s="1"/>
  <c r="B155" i="108"/>
  <c r="B165" i="108" s="1"/>
  <c r="B147" i="108" s="1"/>
  <c r="B148" i="108" s="1"/>
  <c r="E149" i="108"/>
  <c r="D149" i="108"/>
  <c r="C149" i="108"/>
  <c r="D134" i="108"/>
  <c r="E134" i="108" s="1"/>
  <c r="B134" i="108"/>
  <c r="E122" i="108"/>
  <c r="D122" i="108"/>
  <c r="C122" i="108"/>
  <c r="B122" i="108"/>
  <c r="E119" i="108"/>
  <c r="D119" i="108"/>
  <c r="C119" i="108"/>
  <c r="B119" i="108"/>
  <c r="E116" i="108"/>
  <c r="D116" i="108"/>
  <c r="C116" i="108"/>
  <c r="B116" i="108"/>
  <c r="E110" i="108"/>
  <c r="D110" i="108"/>
  <c r="C110" i="108"/>
  <c r="D97" i="108"/>
  <c r="E97" i="108" s="1"/>
  <c r="B97" i="108"/>
  <c r="E85" i="108"/>
  <c r="D85" i="108"/>
  <c r="C85" i="108"/>
  <c r="B85" i="108"/>
  <c r="E82" i="108"/>
  <c r="D82" i="108"/>
  <c r="C82" i="108"/>
  <c r="B82" i="108"/>
  <c r="E79" i="108"/>
  <c r="D79" i="108"/>
  <c r="C79" i="108"/>
  <c r="B79" i="108"/>
  <c r="E73" i="108"/>
  <c r="D73" i="108"/>
  <c r="C73" i="108"/>
  <c r="D54" i="108"/>
  <c r="B54" i="108"/>
  <c r="E42" i="108"/>
  <c r="D42" i="108"/>
  <c r="C42" i="108"/>
  <c r="B42" i="108"/>
  <c r="E39" i="108"/>
  <c r="D39" i="108"/>
  <c r="C39" i="108"/>
  <c r="B39" i="108"/>
  <c r="E36" i="108"/>
  <c r="D36" i="108"/>
  <c r="C36" i="108"/>
  <c r="B36" i="108"/>
  <c r="E30" i="108"/>
  <c r="D30" i="108"/>
  <c r="C30" i="108"/>
  <c r="E137" i="108" l="1"/>
  <c r="E201" i="108"/>
  <c r="E226" i="108"/>
  <c r="B57" i="108"/>
  <c r="B28" i="108" s="1"/>
  <c r="B29" i="108" s="1"/>
  <c r="D190" i="108"/>
  <c r="D172" i="108" s="1"/>
  <c r="D200" i="108"/>
  <c r="B100" i="108"/>
  <c r="E200" i="108"/>
  <c r="C268" i="108"/>
  <c r="B287" i="108"/>
  <c r="B268" i="108" s="1"/>
  <c r="E100" i="108"/>
  <c r="B137" i="108"/>
  <c r="B108" i="108" s="1"/>
  <c r="B109" i="108" s="1"/>
  <c r="C100" i="108"/>
  <c r="D175" i="108"/>
  <c r="D173" i="108"/>
  <c r="E248" i="108"/>
  <c r="E250" i="108"/>
  <c r="D100" i="108"/>
  <c r="D148" i="108"/>
  <c r="D150" i="108"/>
  <c r="E173" i="108"/>
  <c r="E176" i="108" s="1"/>
  <c r="E175" i="108"/>
  <c r="B248" i="108"/>
  <c r="C148" i="108"/>
  <c r="C151" i="108" s="1"/>
  <c r="C150" i="108"/>
  <c r="E54" i="108"/>
  <c r="D287" i="108"/>
  <c r="D268" i="108" s="1"/>
  <c r="E108" i="108"/>
  <c r="E138" i="108" s="1"/>
  <c r="E150" i="108"/>
  <c r="E148" i="108"/>
  <c r="E151" i="108" s="1"/>
  <c r="B223" i="108"/>
  <c r="C226" i="108" s="1"/>
  <c r="C225" i="108"/>
  <c r="C250" i="108"/>
  <c r="C248" i="108"/>
  <c r="C251" i="108" s="1"/>
  <c r="E71" i="108"/>
  <c r="C57" i="108"/>
  <c r="C137" i="108"/>
  <c r="D57" i="108"/>
  <c r="B71" i="108"/>
  <c r="B72" i="108" s="1"/>
  <c r="D137" i="108"/>
  <c r="C173" i="108"/>
  <c r="C176" i="108" s="1"/>
  <c r="C175" i="108"/>
  <c r="D250" i="108"/>
  <c r="D248" i="108"/>
  <c r="C198" i="108"/>
  <c r="C201" i="108" s="1"/>
  <c r="B101" i="108" l="1"/>
  <c r="B58" i="108"/>
  <c r="D108" i="108"/>
  <c r="D201" i="108"/>
  <c r="C28" i="108"/>
  <c r="C58" i="108" s="1"/>
  <c r="B138" i="108"/>
  <c r="D176" i="108"/>
  <c r="E287" i="108"/>
  <c r="E268" i="108" s="1"/>
  <c r="E57" i="108"/>
  <c r="B267" i="108"/>
  <c r="B300" i="108" s="1"/>
  <c r="D71" i="108"/>
  <c r="D101" i="108" s="1"/>
  <c r="C108" i="108"/>
  <c r="D251" i="108"/>
  <c r="E72" i="108"/>
  <c r="D28" i="108"/>
  <c r="D58" i="108" s="1"/>
  <c r="E101" i="108"/>
  <c r="E111" i="108"/>
  <c r="E109" i="108"/>
  <c r="D151" i="108"/>
  <c r="E251" i="108"/>
  <c r="C71" i="108"/>
  <c r="E74" i="108" l="1"/>
  <c r="D31" i="108"/>
  <c r="D29" i="108"/>
  <c r="C109" i="108"/>
  <c r="C112" i="108" s="1"/>
  <c r="C111" i="108"/>
  <c r="C267" i="108"/>
  <c r="C300" i="108" s="1"/>
  <c r="E28" i="108"/>
  <c r="D111" i="108"/>
  <c r="D109" i="108"/>
  <c r="D267" i="108"/>
  <c r="D300" i="108" s="1"/>
  <c r="C72" i="108"/>
  <c r="C75" i="108" s="1"/>
  <c r="C74" i="108"/>
  <c r="C101" i="108"/>
  <c r="C138" i="108"/>
  <c r="D74" i="108"/>
  <c r="D72" i="108"/>
  <c r="D75" i="108" s="1"/>
  <c r="C29" i="108"/>
  <c r="C32" i="108" s="1"/>
  <c r="C31" i="108"/>
  <c r="D138" i="108"/>
  <c r="E31" i="108" l="1"/>
  <c r="E29" i="108"/>
  <c r="E32" i="108" s="1"/>
  <c r="E267" i="108"/>
  <c r="E300" i="108" s="1"/>
  <c r="D112" i="108"/>
  <c r="E75" i="108"/>
  <c r="D32" i="108"/>
  <c r="E58" i="108"/>
  <c r="E112" i="108"/>
</calcChain>
</file>

<file path=xl/comments1.xml><?xml version="1.0" encoding="utf-8"?>
<comments xmlns="http://schemas.openxmlformats.org/spreadsheetml/2006/main">
  <authors>
    <author>Ermira Kopliku</author>
  </authors>
  <commentList>
    <comment ref="C361" authorId="0" shapeId="0">
      <text>
        <r>
          <rPr>
            <sz val="9"/>
            <color indexed="81"/>
            <rFont val="Tahoma"/>
            <charset val="1"/>
          </rPr>
          <t xml:space="preserve">aktivitete sociale;
redaktim;
marredhenie me media;
marredhenie me publikun;
kerkimi parlamentar
</t>
        </r>
      </text>
    </comment>
    <comment ref="C442" authorId="0" shapeId="0">
      <text>
        <r>
          <rPr>
            <sz val="9"/>
            <color indexed="81"/>
            <rFont val="Tahoma"/>
            <charset val="1"/>
          </rPr>
          <t xml:space="preserve">per tu mirembajtur:
18 autovetura; 6 sisteme elektronike; dhe 24 shwerbime nga Drejtoria e mirembajtjes 
</t>
        </r>
      </text>
    </comment>
  </commentList>
</comments>
</file>

<file path=xl/comments2.xml><?xml version="1.0" encoding="utf-8"?>
<comments xmlns="http://schemas.openxmlformats.org/spreadsheetml/2006/main">
  <authors>
    <author>Arvena Deda</author>
    <author>Esjola Mullaymeri</author>
  </authors>
  <commentList>
    <comment ref="B368" authorId="0" shapeId="0">
      <text>
        <r>
          <rPr>
            <b/>
            <sz val="9"/>
            <color indexed="81"/>
            <rFont val="Tahoma"/>
            <family val="2"/>
          </rPr>
          <t>Arvena Deda:</t>
        </r>
        <r>
          <rPr>
            <sz val="9"/>
            <color indexed="81"/>
            <rFont val="Tahoma"/>
            <family val="2"/>
          </rPr>
          <t xml:space="preserve">
Rikonstruksion godine</t>
        </r>
      </text>
    </comment>
    <comment ref="C368" authorId="0" shapeId="0">
      <text>
        <r>
          <rPr>
            <b/>
            <sz val="9"/>
            <color indexed="81"/>
            <rFont val="Tahoma"/>
            <family val="2"/>
          </rPr>
          <t>Arvena Deda:</t>
        </r>
        <r>
          <rPr>
            <sz val="9"/>
            <color indexed="81"/>
            <rFont val="Tahoma"/>
            <family val="2"/>
          </rPr>
          <t xml:space="preserve">
Pajisje zyre</t>
        </r>
      </text>
    </comment>
    <comment ref="E381" authorId="1" shapeId="0">
      <text>
        <r>
          <rPr>
            <b/>
            <sz val="9"/>
            <color indexed="81"/>
            <rFont val="Tahoma"/>
            <family val="2"/>
            <charset val="238"/>
          </rPr>
          <t>Esjola Mullaymeri:</t>
        </r>
        <r>
          <rPr>
            <sz val="9"/>
            <color indexed="81"/>
            <rFont val="Tahoma"/>
            <family val="2"/>
            <charset val="238"/>
          </rPr>
          <t xml:space="preserve">
kaq jane investimet per vitin 2019-2021</t>
        </r>
      </text>
    </comment>
  </commentList>
</comments>
</file>

<file path=xl/comments3.xml><?xml version="1.0" encoding="utf-8"?>
<comments xmlns="http://schemas.openxmlformats.org/spreadsheetml/2006/main">
  <authors>
    <author>Ina Dhaskali</author>
  </authors>
  <commentList>
    <comment ref="E27" authorId="0" shapeId="0">
      <text>
        <r>
          <rPr>
            <b/>
            <sz val="9"/>
            <color indexed="81"/>
            <rFont val="Tahoma"/>
            <family val="2"/>
            <charset val="238"/>
          </rPr>
          <t>Ina Dhaskali:</t>
        </r>
        <r>
          <rPr>
            <sz val="9"/>
            <color indexed="81"/>
            <rFont val="Tahoma"/>
            <family val="2"/>
            <charset val="238"/>
          </rPr>
          <t xml:space="preserve">
mos harro sasine</t>
        </r>
      </text>
    </comment>
  </commentList>
</comments>
</file>

<file path=xl/sharedStrings.xml><?xml version="1.0" encoding="utf-8"?>
<sst xmlns="http://schemas.openxmlformats.org/spreadsheetml/2006/main" count="16225" uniqueCount="1517">
  <si>
    <t>Emërtimi i Programit Buxhetor</t>
  </si>
  <si>
    <t>Kodi i Programit</t>
  </si>
  <si>
    <t>01110</t>
  </si>
  <si>
    <t>Programi Buxhetor Afatmesëm</t>
  </si>
  <si>
    <t>2019-2021</t>
  </si>
  <si>
    <t>Përshkrimi i Programit</t>
  </si>
  <si>
    <t>Qëllimet e Politikës së Programit</t>
  </si>
  <si>
    <t>Treguesit e Performancës në nivel Qëllimi</t>
  </si>
  <si>
    <t>Buxheti</t>
  </si>
  <si>
    <t>Parashikimi</t>
  </si>
  <si>
    <t>Objektivi 1 i Politikës së Programit</t>
  </si>
  <si>
    <t>Treguesit e Performancës për Objektivin 1</t>
  </si>
  <si>
    <t>Produktet për Objektivin 1</t>
  </si>
  <si>
    <t xml:space="preserve">Shpenzimet Korrente* </t>
  </si>
  <si>
    <t>Produkti 1</t>
  </si>
  <si>
    <t>Përshkrimi i Produktit:</t>
  </si>
  <si>
    <t>Njësia Matëse</t>
  </si>
  <si>
    <t>Sasia</t>
  </si>
  <si>
    <t>Kosto totale (në mijë lekë)</t>
  </si>
  <si>
    <t>Kosto për njësi (në mijë lekë)</t>
  </si>
  <si>
    <t xml:space="preserve">Ndryshimi në % i Sasisë  </t>
  </si>
  <si>
    <t>…</t>
  </si>
  <si>
    <t xml:space="preserve">Ndryshimi në % i kostos totale  </t>
  </si>
  <si>
    <t>Ndryshimi në % i kostos për njësi</t>
  </si>
  <si>
    <t xml:space="preserve">600. Pagat </t>
  </si>
  <si>
    <t>601. Sigurimet Shoqërore dhe Shendetësore</t>
  </si>
  <si>
    <t xml:space="preserve">602. Mallrat dhe shërbimet </t>
  </si>
  <si>
    <t xml:space="preserve">603. Subvencionet </t>
  </si>
  <si>
    <t>604. Transferta të brendshme</t>
  </si>
  <si>
    <t>605. Transferta të jashtme</t>
  </si>
  <si>
    <t xml:space="preserve">606. Transferta për familjet dhe individët </t>
  </si>
  <si>
    <t>Kosto totale e produktit 1</t>
  </si>
  <si>
    <t>Kontroll</t>
  </si>
  <si>
    <t>Produkti 2</t>
  </si>
  <si>
    <t>Kosto totale e produktit 2</t>
  </si>
  <si>
    <t>Produkti 3</t>
  </si>
  <si>
    <t>Kosto totale e produktit 3</t>
  </si>
  <si>
    <t>Produkti 4</t>
  </si>
  <si>
    <t>Kosto totale e produktit 4</t>
  </si>
  <si>
    <t>Shpenzimet Kapitale***</t>
  </si>
  <si>
    <t>Kategoria 1: Shpenzimet Administrative Kapitale</t>
  </si>
  <si>
    <t>numer</t>
  </si>
  <si>
    <t xml:space="preserve">230. Aktive të patrupëzuara </t>
  </si>
  <si>
    <t xml:space="preserve">231. Aktive të trupëzuara </t>
  </si>
  <si>
    <t xml:space="preserve">Shënim: Shpjegoni supozimet dhe llogaritjet për Produktin 1 </t>
  </si>
  <si>
    <t>Kodi i Projektit të Investimeve</t>
  </si>
  <si>
    <t>Shpenzimet Kapitale</t>
  </si>
  <si>
    <t>Kategoria 2: Shpenzimet për projekte investimesh</t>
  </si>
  <si>
    <t>Produkti 4 (shto produkte sipas rastit)</t>
  </si>
  <si>
    <t>Objektivi 2 i Politikës së Programit</t>
  </si>
  <si>
    <t>Treguesit e Performancës për Objektivin 2</t>
  </si>
  <si>
    <t>Produktet për Objektivin 2</t>
  </si>
  <si>
    <t>cope</t>
  </si>
  <si>
    <t>Kosto totale e produktit X</t>
  </si>
  <si>
    <t>Objektivi 3 i Politikës së Programit</t>
  </si>
  <si>
    <t>Treguesit e Performancës për Objektivin 3</t>
  </si>
  <si>
    <t>Kodi i Projektit të Investimeve****</t>
  </si>
  <si>
    <t>Totali i shpenzimeve të Programit sipas produkteve*****</t>
  </si>
  <si>
    <t>Totali i shpenzimeve të Programit sipas artikujve*****</t>
  </si>
  <si>
    <t>230. Aktivet e patrupëzuara</t>
  </si>
  <si>
    <t>231. Aktivet e trupëzuara</t>
  </si>
  <si>
    <t>Treguesit e Performancës në nivel Qëllimi*</t>
  </si>
  <si>
    <t>xxxxx</t>
  </si>
  <si>
    <t>Blerje pajisje zyre</t>
  </si>
  <si>
    <t>Numër</t>
  </si>
  <si>
    <r>
      <t xml:space="preserve">Detajimi i Kostos Totale të </t>
    </r>
    <r>
      <rPr>
        <b/>
        <sz val="8"/>
        <color indexed="10"/>
        <rFont val="Garamond"/>
        <family val="1"/>
      </rPr>
      <t>Produktit 1</t>
    </r>
    <r>
      <rPr>
        <b/>
        <sz val="8"/>
        <color indexed="8"/>
        <rFont val="Garamond"/>
        <family val="1"/>
      </rPr>
      <t xml:space="preserve"> sipas Artikujve Ekonomikë</t>
    </r>
  </si>
  <si>
    <t>Trend rritës</t>
  </si>
  <si>
    <t>Emërtimi i Treguesit x (shto tregues sipas rastit)</t>
  </si>
  <si>
    <t>Vlera Bazë</t>
  </si>
  <si>
    <t>Vlera e Synuar</t>
  </si>
  <si>
    <t>Detajimi i Kostos Totale të Produktit 1 sipas Artikujve Ekonomikë</t>
  </si>
  <si>
    <t>Kosto totale e produktit 5</t>
  </si>
  <si>
    <t xml:space="preserve">Produkti 2 </t>
  </si>
  <si>
    <t xml:space="preserve">FORMAT 2: FORMATI STANDARD I PËRGATITJES SË KËRKESAVE BUXHETORE PBA 2019-2021 </t>
  </si>
  <si>
    <t>Produkti X (shto produkte sipas rastit)</t>
  </si>
  <si>
    <t>Pajisje zyre</t>
  </si>
  <si>
    <t>Produkti A</t>
  </si>
  <si>
    <t>Kosto totale e produktit A</t>
  </si>
  <si>
    <t>Produkti B</t>
  </si>
  <si>
    <t>Kosto totale e produktit B</t>
  </si>
  <si>
    <t xml:space="preserve">Kodi i Projektit të Investimeve </t>
  </si>
  <si>
    <t>Produkti C</t>
  </si>
  <si>
    <t>Produkti E</t>
  </si>
  <si>
    <t>Planifikimi, Menaxhimi dhe Administrimi</t>
  </si>
  <si>
    <t>trend rrites</t>
  </si>
  <si>
    <t>Blerje Pajisje</t>
  </si>
  <si>
    <t xml:space="preserve">Produkti 1 </t>
  </si>
  <si>
    <t>copë</t>
  </si>
  <si>
    <t>Veprimtaria gjyqsore kushtetuese</t>
  </si>
  <si>
    <t>03320</t>
  </si>
  <si>
    <t>Realizimi i veprimtarise gjyqsore kushtetuese per garantimin e respektimit te Kushtetutës dhe interpretimit përfundimtar të saj, zgjidhja e mosmarrëveshjeve kushtetuese, në lidhje me ndarjen e pushteteve, ankesat e individëve, lidhur  me cënimin e të drejtave kushtetuese, etj. nepermjet nje proçesi te drejte ligjor dhe transparent</t>
  </si>
  <si>
    <t>Realizimi i proçeseve gjyqsore, te drejta dhe te hapura ne mbrojtje te kushtetutes dhe lirive e te drejtave themelore te njeriut.</t>
  </si>
  <si>
    <t>Numer vendimesh</t>
  </si>
  <si>
    <t>Informatizimi i veprimtarise se gjykates per nje vendimarrje te drejte dhe te hapur per publikun e gjere, institucionet e shoqerine civile.</t>
  </si>
  <si>
    <t>Numer automjetesh</t>
  </si>
  <si>
    <t>Numer punonjesish</t>
  </si>
  <si>
    <t>Produkti D</t>
  </si>
  <si>
    <t>Emërtimi i Treguesit 1</t>
  </si>
  <si>
    <t>Emërtimi i Treguesit 2</t>
  </si>
  <si>
    <t xml:space="preserve">Veprimtaria e Komisionerit Publik </t>
  </si>
  <si>
    <t xml:space="preserve">Blerje pajisje elektronike </t>
  </si>
  <si>
    <t>Automjet</t>
  </si>
  <si>
    <t>Programi koordinon dhe monitoron performancën e institucionit, veçanërisht për të promovuar një përdorim më efiçent dhe efektiv të burimeve njerëzore dhe financiare në mbrojtje të të dhënave dhe interesave të ligjshme të kandidatëve, ofertuesve apo furnizuesve nga veprimet apo mosveprimet e paligjshme e të parregullta të autoriteteve kontraktore në fushën e prokurimit publik, nëpërmjet hetimit të procedurave administrative të prokurimeve publike.</t>
  </si>
  <si>
    <t>Shqyrtimi ne kohe dhe me efiçence i ankesave</t>
  </si>
  <si>
    <t>Vendime të marra</t>
  </si>
  <si>
    <t>VEPRIMTARI  ARSIMORE</t>
  </si>
  <si>
    <t>09820</t>
  </si>
  <si>
    <t>Fusha e veprimit të këtij programi konsiston në planifikimin, menaxhimin dhe administrimin me efikasitet të fondeve buxhetore me qëllim realizimin e objektivave kryesore të tij, në lidhje me procesin e formimit fillestar dhe të vazhduar të magjistratëve, avokatë shteti, keshilltar/ndihmës ligjor, kancelar, si dhe në drejtim të punës kërkimore shkencore dhe botimeve.</t>
  </si>
  <si>
    <t>M550001</t>
  </si>
  <si>
    <t>Produkti 3 (shto produkte sipas rastit)</t>
  </si>
  <si>
    <t>M550005</t>
  </si>
  <si>
    <t>M290072</t>
  </si>
  <si>
    <t>03310</t>
  </si>
  <si>
    <t>M290068</t>
  </si>
  <si>
    <t>Produkti F</t>
  </si>
  <si>
    <t>Produkti G</t>
  </si>
  <si>
    <t>Produkti H</t>
  </si>
  <si>
    <t>Produkti I</t>
  </si>
  <si>
    <t>M290087</t>
  </si>
  <si>
    <t>"Planifikimi, Menaxhimi dhe Administrimi"</t>
  </si>
  <si>
    <t>1110</t>
  </si>
  <si>
    <t>Fuqizimi i kapaciteteve të nevojshme për mirëfunksionimin e Zyrës së Komisionerit për Mbrojtjen nga Diskriminimi; përafrimi i legjislacionit në fushën e zbatimit të parimit të barazisë dhe mosdiskriminimit me legjislacionin e Bashkimit Europian; sigurimi i zbatimit të legjislacionit ekzistues dhe zbatimi i strategjive për realizimin e këtij synimi; vendosja e marrdhenjeve dhe hartimi marreveshjeve të bashkëpunimit me të gjithë aktorët që ndikojnë në zbatimin e kërkesave ligjore në fushën e zbatimit të parimit të barazisë; nxitja dhe ndërgjegjësimi i komuniteteve që kanë interes të drejtpërdrejtë si dhe të gjithe shoqërisë mbi mundësitë e zbatimit të parimit të mësipërm, për të garantuar maksimalisht parimin e barazisë dhe mosdiskrimimit.</t>
  </si>
  <si>
    <t>Raste të suksesshme diskriminimi ndaj totalit të cështjeve të gjykuara (numri i vendimeve te konfirmuara nga gjykata me forme prere dhe vendime diskriminimi dhe demshperblim, ne raport me numrin total te çeshtjeve gjyqesore)</t>
  </si>
  <si>
    <t>Cështje të iniciuara nga KMD</t>
  </si>
  <si>
    <t xml:space="preserve">Ankesa drejtuar KMD </t>
  </si>
  <si>
    <t>Ankesa ndaj sektorit privat</t>
  </si>
  <si>
    <t xml:space="preserve">Vendime diskriminimi të zbatuara nga subjektet të cilave u drejtohen </t>
  </si>
  <si>
    <t>Cështje të përfaqësuara me efektivitet në gjykatë (numri i vendimeve te konfirmuara nga gjykata me forme prere dhe vendime diskriminimi dhe demshperblim, ne raport me numrin total te çeshtjeve gjyqesore)</t>
  </si>
  <si>
    <t xml:space="preserve">Vendime mospranimi të ankesës </t>
  </si>
  <si>
    <t>Informacione të referuara nga organizata me interesa legjitime, institucione etj.</t>
  </si>
  <si>
    <t>Rritja e numrit të ankesave</t>
  </si>
  <si>
    <t xml:space="preserve">Pajisja e zyrave te KMD me qellim permbushjen e nevojave te stafit per mirefunksionimin </t>
  </si>
  <si>
    <t xml:space="preserve">trend rrites </t>
  </si>
  <si>
    <t>M920008</t>
  </si>
  <si>
    <t>Zgjerimi i rafteve te bibliotekes per ekzpozimin e librave te botuar ne ambjente te tjera brenda ISKK</t>
  </si>
  <si>
    <t>M920009</t>
  </si>
  <si>
    <t>ISKK, ne funksion te rritjes se efikasitetit te punes se punonjesve merr persiper te bleje pajisje te reja kompjuterike sipas standarteve ne fuqi te AKSHI-it</t>
  </si>
  <si>
    <t>01320</t>
  </si>
  <si>
    <t>Konsiston në prodhimin e të dhënave statistikore zyrtare, cilësore dhe të besueshme, të nevojshme për vëzhgimin e situatës socio-ekonomike në Republikën e Shqipërisë, duke respektuar të drejtën e përdoruesve për të dhëna zyrtare si dhe në përmbushje të detyrimeve që lindin nga Programi pesëvjeçar për Statistikat Zyrtare, i miratuar nga Kuvendi. Cilësia statistikore arrihet nëpërmjet përmirësimit të funksionimit dhe menaxhimit të Institucionit, zhvillimit të kapaciteteve menaxhuese në implementimin e objektivave afatshkurtra dhe afatmesme që bëjnë të mundur përmbushjen e standarteve të vendosura nga BE , në garantimin e përmirësimit të vazhdueshëm të përdorimit të burimeve njerzore dhe financiare të INSTAT-it.</t>
  </si>
  <si>
    <t>Njësi statistikore të vrojtuara</t>
  </si>
  <si>
    <t>Numer</t>
  </si>
  <si>
    <t>Personel i trajnuar</t>
  </si>
  <si>
    <t xml:space="preserve">Pjesemarrja e personelit në vrojtimet statistikore,në kurse te ndryshme , seminare, work shope  etj.      
</t>
  </si>
  <si>
    <t>Auditime te kryera.</t>
  </si>
  <si>
    <t>Auditime te kryera per zbatimin e ligjishmerise dhe perdorimin me efektivitet te fondeve buxhetore</t>
  </si>
  <si>
    <t>Blerja e licencave të software-ve për të përditësuar infrastrukturen e nevojshme për kryerjen e proceseve të përpunimit të të dhenave statistikore.</t>
  </si>
  <si>
    <t>Paisje zyre te blera</t>
  </si>
  <si>
    <t>Planifikimi/Menaxhimi/Administrimi</t>
  </si>
  <si>
    <t>60 ditë</t>
  </si>
  <si>
    <t>Copë</t>
  </si>
  <si>
    <t>Rikonstruksion i godinës</t>
  </si>
  <si>
    <t>Metër katror</t>
  </si>
  <si>
    <t>Trend rrites</t>
  </si>
  <si>
    <t>Planifikimi, Menaxhimi dhe Administrim</t>
  </si>
  <si>
    <t>Programi mundëson projektimin dhe planifikimin efiçent dhe efikas të shërbimeve që do të kryhen në Kuvendin e Shqipërisë me një impakt të lartë në veprimtarinë parlamentare, në përmbushje të funksioneve kushtetuese të Institucionit. Për të administruar me efikasistet resurset teknologjike, financiare dhe njerëzore, programi përcakton objektiva të qartë, të pranueshëm, realistë dhe të matshëm në kohë. Përmbushja e tyre garanton maksimizimin e rezultateve, një performancë në rritje, transparencë dhe përgjegjshmëri të lartë në përdorimin e fondeve buxhetore.</t>
  </si>
  <si>
    <t>në /000 lek</t>
  </si>
  <si>
    <t>04120</t>
  </si>
  <si>
    <t>Pajisje informatike</t>
  </si>
  <si>
    <t>M770032</t>
  </si>
  <si>
    <t>Punime te brendshme rifinitura</t>
  </si>
  <si>
    <t>M200039</t>
  </si>
  <si>
    <t>Produkti 5</t>
  </si>
  <si>
    <t>Projekte, ekspedita, Ligjerata te ndersjellta te akademikeve dhe botime ne fushat e strategjise rajonale per kerkim, zhvillim dhe inovacion</t>
  </si>
  <si>
    <t>Botime (revista dhe libra )</t>
  </si>
  <si>
    <t>çmimet shkencore vjetore, procedura e organizimit të garave shkencore</t>
  </si>
  <si>
    <t>1. (Veprimtaria e Ash për ShTI e zhvillim social-ekonomik të vendit                                         
Ash protagonist i zhvillimit të ShTI dhe zhvillimit ekonomik, social e kulturor të vendit.  Ky program synon realizimin e misionit të ASh në zhvillimet shkencore, teknologjike dhe intelektuale, në interes të integrimit europian të vendit, nëpërmjet: 
(i) hulumtimit të aspekteve më të rëndësishme social-ekonomike e trashëgimisë historiko-kulturore me qëllim ruajtjen e promovimin e vlerave me te mira kombëtare dhe zhvillimin e vlerave universale te demokracisë e respektimit të të drejtave të njeriut; 
(ii) hulumtimit të shkencave natyrore e teknike me qëllim përdorimin e metodologjive dhe teknologjive të përparuara; eficiente nga pikpamje ekonomike, të pranueshme nga pikpamja sociale dhe miqësore me mjedisin; 
(iii) rritjes së bashkëpunimit kombëtar e ndërkombëtar me institucionet e sistemit të ShTI dhe me akademitë e botës (ALLEA, TWOS, IAP) dhe organizma të tjera shkencore; 
(iv) vazhdimesisë së bashkëpunimit me Akademinë e Shkencave e Arteve të Kosovës, Kroaci, Mal te Zi dhe Maqedoni</t>
  </si>
  <si>
    <t>Produkti 2 (shto produkte sipas rastit)</t>
  </si>
  <si>
    <t>Veprimtaria e rivlerësimit kalimtar të magjistratit</t>
  </si>
  <si>
    <t>03330</t>
  </si>
  <si>
    <t>Rivleresimi kalimtar i prokuroreve dhe gjyqtareve ne bazuar ne tre kritere:
a) vlerësimi i pasurisë;
b) kontrolli i figurës; dhe
c) vlerësimi i aftësive profesionale e profesionalizmit.</t>
  </si>
  <si>
    <t>Përcaktimi i rregullave të posaçme për rivlerësimin kalimtar të të gjithë subjekteve të rivlerësimit për të garantuar funksionimin e shtetit të së drejtës, pavarësisë së sistemit të drejtësisë, si dhe rikthimin e besimit të publikut tek institucionet e këtij sistemi.</t>
  </si>
  <si>
    <t>Rivleresimi kalimtar i prokuroreve dhe gjyqetareve</t>
  </si>
  <si>
    <t xml:space="preserve">Dosje te shqyrtuara </t>
  </si>
  <si>
    <t>Organizimi në 4 trupa gjykuese.
Shpërndarja e çështjeve në trupat gjykuese, tw cilwt kanw kwto aktivitete:             1. thërritja e mbledhjeve dhe seancave dëgjimore;
2. bashkërendimi i punës dhe marrja e masave për të garantuar zbardhjen e vendimeve.
3. Përgatitja e dosjes.
4. ndërmarrja e procedurave për të garantuar provat e nevojshme për procesin.
5. marrja e  masave për të hartuar dokumentacionin e nevojshëm, 
6. marrja e  informacionit shtesw. 
7.  marrja e vendimit .</t>
  </si>
  <si>
    <t xml:space="preserve">  Planifikimi, Menaxhimi dhe Administrim</t>
  </si>
  <si>
    <t xml:space="preserve">Ky investim ka si objektiv rritjen e standardeve teknike, ku nenkuptojme eficencen e mbledhjeve, takimeve dhe prezantimeve te ndryshme te zhvilluara ne sallen e ILDKPKI-se.   </t>
  </si>
  <si>
    <t>Detajimi i Kostos Totale të Produktit 2 sipas Artikujve Ekonomikë</t>
  </si>
  <si>
    <t>Kosto totale e produktit 8</t>
  </si>
  <si>
    <t>Veprimtaria e apelimit të rivlerësimit kalimtar</t>
  </si>
  <si>
    <t>03340</t>
  </si>
  <si>
    <t>Mbështetja e veprimtarisë së Kolegjit të Posaçëm të Apelimit për shqyrtimin e ankimeve ndaj vendimeve të Komisionit të Pavarur të Kualifikimit; ushtrimin e juridiksionit disiplinor ndaj subjekteve të përcaktuara në ligj si dhe shqyrtimin e ankimeve kundër vendimeve të organeve të sistemit të drejtësisë për vendosjen e masave disiplinore.</t>
  </si>
  <si>
    <t>Funksionimi i shtetit të së drejtës, pavarësisë së sistemit të drejtësisë si dhe rikthimi i besimit të publikut tek institucionet e këtij sistemi.</t>
  </si>
  <si>
    <t>Niveli i korrupsionit</t>
  </si>
  <si>
    <t>Niveli i besimit publik</t>
  </si>
  <si>
    <t>Të shqyrtojë çështjet e ankimuara nën juridiksion, bazuar në një proçes të rregullt ligjor.</t>
  </si>
  <si>
    <t>Numri i çështjeve të përfunduara në raport me numrin e çështjeve të ankimuara.</t>
  </si>
  <si>
    <t>Çështje të përfunduara</t>
  </si>
  <si>
    <t>Çështjet e ankimuara, shqyrtuara dhe marrë vendimi</t>
  </si>
  <si>
    <t>Numer çështjesh.</t>
  </si>
  <si>
    <t>Sigurimi i kushteve optimale të punës me qëllim garantimin e standarteve të ushtrimit të veprimtarisë institucionale.</t>
  </si>
  <si>
    <t>Ambjente pune me kushte optimale</t>
  </si>
  <si>
    <t>M630013</t>
  </si>
  <si>
    <t>M630021</t>
  </si>
  <si>
    <t>Numër programi kompjuterik</t>
  </si>
  <si>
    <t>Detajimi i Kostos Totale të Produktit 3 sipas Artikujve Ekonomikë</t>
  </si>
  <si>
    <t>M630022</t>
  </si>
  <si>
    <t>Software aktiviteti financiar</t>
  </si>
  <si>
    <t>M630012</t>
  </si>
  <si>
    <t>Sistemi audio- video sallë gjyqi dhe mbledhje</t>
  </si>
  <si>
    <t>Sistem për rregjistrimin audio-video të seancave gjyqësore dhe mbledhjeve të gjyqtarëve</t>
  </si>
  <si>
    <t>Numër sistemi</t>
  </si>
  <si>
    <t>M630019</t>
  </si>
  <si>
    <t>Produkti 6</t>
  </si>
  <si>
    <t>Detajimi i Kostos Totale të Produktit 6 sipas Artikujve Ekonomikë</t>
  </si>
  <si>
    <t>Kosto totale e produktit 6</t>
  </si>
  <si>
    <t>M630020</t>
  </si>
  <si>
    <t>Produkti 7</t>
  </si>
  <si>
    <t>Numër automjetesh</t>
  </si>
  <si>
    <t>Detajimi i Kostos Totale të Produktit 7 sipas Artikujve Ekonomikë</t>
  </si>
  <si>
    <t>Kosto totale e produktit 7</t>
  </si>
  <si>
    <r>
      <t xml:space="preserve">Detajimi i Kostos Totale të </t>
    </r>
    <r>
      <rPr>
        <b/>
        <sz val="8"/>
        <color rgb="FFFF0000"/>
        <rFont val="Garamond"/>
        <family val="1"/>
      </rPr>
      <t>Produktit 1</t>
    </r>
    <r>
      <rPr>
        <b/>
        <sz val="8"/>
        <color theme="1"/>
        <rFont val="Garamond"/>
        <family val="1"/>
      </rPr>
      <t xml:space="preserve"> sipas Artikujve Ekonomikë</t>
    </r>
  </si>
  <si>
    <r>
      <t>Detajimi i Kostos Totale të</t>
    </r>
    <r>
      <rPr>
        <b/>
        <sz val="8"/>
        <color rgb="FFFF0000"/>
        <rFont val="Garamond"/>
        <family val="1"/>
      </rPr>
      <t xml:space="preserve"> Produktit 2 </t>
    </r>
    <r>
      <rPr>
        <b/>
        <sz val="8"/>
        <color theme="1"/>
        <rFont val="Garamond"/>
        <family val="1"/>
      </rPr>
      <t>sipas Artikujve Ekonomikë</t>
    </r>
  </si>
  <si>
    <r>
      <t xml:space="preserve">Detajimi i Kostos Totale të </t>
    </r>
    <r>
      <rPr>
        <b/>
        <sz val="8"/>
        <color rgb="FFFF0000"/>
        <rFont val="Garamond"/>
        <family val="1"/>
      </rPr>
      <t>Produktit X</t>
    </r>
    <r>
      <rPr>
        <b/>
        <sz val="8"/>
        <color theme="1"/>
        <rFont val="Garamond"/>
        <family val="1"/>
      </rPr>
      <t xml:space="preserve"> sipas Artikujve Ekonomikë</t>
    </r>
  </si>
  <si>
    <r>
      <t xml:space="preserve">Detajimi i Kostos Totale të </t>
    </r>
    <r>
      <rPr>
        <b/>
        <sz val="8"/>
        <color rgb="FFFF0000"/>
        <rFont val="Garamond"/>
        <family val="1"/>
      </rPr>
      <t xml:space="preserve">Produktit 1 </t>
    </r>
    <r>
      <rPr>
        <b/>
        <sz val="8"/>
        <color theme="1"/>
        <rFont val="Garamond"/>
        <family val="1"/>
      </rPr>
      <t>sipas Artikujve Ekonomikë</t>
    </r>
  </si>
  <si>
    <t>Veprimtari Akademike</t>
  </si>
  <si>
    <t>Veprimtaria Informative Shtetërore</t>
  </si>
  <si>
    <t>03520</t>
  </si>
  <si>
    <t xml:space="preserve">e pa matshme </t>
  </si>
  <si>
    <t xml:space="preserve">Informacione për veprimtari që cënojnë sigurinë kombëtare </t>
  </si>
  <si>
    <t>08220</t>
  </si>
  <si>
    <t>Shërbimi i Avokatisë</t>
  </si>
  <si>
    <t>Fusha e veprimit kosiston në ofrimin e shërbimit ndaj indivitit në mënyrë të pavarur, të paanshëm, fleksibël dhe transparente.Funksioni  dhe misioni i Avokatit të Popullit është të shqyrtojë çështjet që lindin si pasojë e keqadministrimit në administratën publike. Instrumenti  i përditshëm është rekomandimi nëpërmjet të cilit synon ti zgjidhë problemet mbi baza ligjore. Zgjidhjet e arritura synojnë të sjellin përmirësime në standartet dhe cilësinë e shërbime të administratës publike ndaj qytetarëve.</t>
  </si>
  <si>
    <t xml:space="preserve">Akreditimi si Institucion Kombëtar për të Drejtat e Njeriut, konformë Parime të Parisit, nga Aleanca Globale e Institucioneve Kombëtare për të Drejtat e Njeriut (GANHRI) </t>
  </si>
  <si>
    <t>Statusi A</t>
  </si>
  <si>
    <t xml:space="preserve">Zgjidhja e ankesave apo kërkesave të qytetarëve ndaj sjelljes,vendimeve apo mosveprimeve të parregullta e të paligjshme të administratës publike, si dhe rrugët dhe format që Avokati Popullit ndjek për t'ju ofruar shërbimin dhe rivendosur të drejtën e pretenduar ose shkelur qytetarit.
 </t>
  </si>
  <si>
    <t>Numri i rekomandimeve që kanë gjetur zbatim ndaj totalit</t>
  </si>
  <si>
    <t>Kërkesa të trajtuara</t>
  </si>
  <si>
    <t>Zgjidhja e ankesave apo kërkesave të qytetarëve ndaj sjelljes,vendimeve apo mosveprimeve të parregullta e të paligjshme të administratës publike</t>
  </si>
  <si>
    <t>Produkti 1 (shto produkte sipas rastit)</t>
  </si>
  <si>
    <t>Mbështetje për Kultet fetare</t>
  </si>
  <si>
    <t>08480</t>
  </si>
  <si>
    <t>Garantimi i një mjedisi ku, çdo bashkësi fetare të shprehë dhe praktikojë lirisht të drejtën kushtetuese të besimit, nëpërmjet mbështetjes financiare nga shteti.</t>
  </si>
  <si>
    <t>Harmonia Fetare</t>
  </si>
  <si>
    <t>Trend në rritje</t>
  </si>
  <si>
    <t>Forcimi i kontributit të bashkësive fetare në të mirë të shoqërisë</t>
  </si>
  <si>
    <t>Numri i bashkësive</t>
  </si>
  <si>
    <t>INSPEKTORATI QENDROR</t>
  </si>
  <si>
    <t>01150</t>
  </si>
  <si>
    <t>Mbikëqyrja dhe koordinimi i veprimtarisë të  të gjithë Inspektorave Shtetërore, sipas Ligjit Nr.10 433, Datë 16.06.2011</t>
  </si>
  <si>
    <t xml:space="preserve">Inspektoratet shteterore qe kryejne inspektime onlineqe </t>
  </si>
  <si>
    <t>Realizimi i inspektimit online, si nje proces i rregullt administrativo ligjor dhe transparent, duke udhehequr dhe koordinuar trupa inspektuese profesionale, duke i qenderzuar ne nje godine, duke ulur korrupsionin dhe barren administrative te biznesit</t>
  </si>
  <si>
    <t>Mirembajtja optimale dhe cilesore e sistemit online e- inspektimi</t>
  </si>
  <si>
    <t>M870013</t>
  </si>
  <si>
    <t>4 cope kamerave jashte godines dhe,  kompjutera per punonjesit e rinj fotokopje etj</t>
  </si>
  <si>
    <t>M870015</t>
  </si>
  <si>
    <t>M870092</t>
  </si>
  <si>
    <t>Shërbime të tjera</t>
  </si>
  <si>
    <t>Blerje orendi zyre</t>
  </si>
  <si>
    <t>1087026</t>
  </si>
  <si>
    <t xml:space="preserve">Auditimi me përgjegjësi i zbatimit të dispozitave ligjore nga subjektet që perfitojne fonde nga BE per Programet IPA dhe IPARD , i zbatimit të dispozitave ligjore nga Audituesit e Agjencise. 
</t>
  </si>
  <si>
    <t>01330</t>
  </si>
  <si>
    <t>Shërbime publike të përmirësuara, të aksesueshme dhe të integruara, duke përmirësuar efektivitetin e ofrimit të tyre.</t>
  </si>
  <si>
    <t>M870294</t>
  </si>
  <si>
    <t>e-Qeverisja</t>
  </si>
  <si>
    <t>01140</t>
  </si>
  <si>
    <t>Garanton sigurinë për shërbimet e besuara, në veçanti për garantimin e besueshmërisë dhe sigurisë në transaksionet elektronike ndërmjet qytetarëve, biznesit dhe autoriteteve publike, duke rritur efektivitetin e shërbimeve publike e private dhe tregtisë elektronike si dhe përcakton standardet minimale teknike për sigurinë e të dhënave dhe rrjeteve/sistemeve kompjuterike të shoqërisë së informacionit, në përputhje me standardet ndërkombëtare në këtë fushë, me qellim krijimin e nje mjedisi te sigurt elektronik</t>
  </si>
  <si>
    <t>Hartimi i Akteve Ligjore dhe Nenligjore</t>
  </si>
  <si>
    <t>Numer Aktesh</t>
  </si>
  <si>
    <t>M870023</t>
  </si>
  <si>
    <t>Mobilim zyre ( kushte specifike të punës për ngritjen e hapesirës fizike të sigurt për informacionin e klasifikuar)</t>
  </si>
  <si>
    <t>Sistem</t>
  </si>
  <si>
    <t>M870301</t>
  </si>
  <si>
    <t>Permiresimi per funksionimin e automatizuar te portal per bllokimin e faqeve te internetit me permbajtje te paligjshme</t>
  </si>
  <si>
    <t>Sistemi I raportimit te ngjarjeve per thyerjen e sigurise ne sistemet IT</t>
  </si>
  <si>
    <t>Ndërtimi dhe konsolidimi i një administrate publike, efektive, inovative, të përgjegjshme,  sipas standardeve europiane,  në shërbim të qytetarëve duke ofruar  formimin profesional të nëpunësve civilë, si dhe çdo individi tjetër vendas ose të huaj, që nuk është pjesë e shërbimit civil dhe që plotëson kriteret e kërkuara</t>
  </si>
  <si>
    <t>E-Qeverisja</t>
  </si>
  <si>
    <t>Numri i përdoruesve të Gjeoportalit Kombëtar</t>
  </si>
  <si>
    <t xml:space="preserve">Shërbime online për të dhënat gjeohapësinore </t>
  </si>
  <si>
    <t>Grupe të dhenash të standartizuara</t>
  </si>
  <si>
    <t>M870302</t>
  </si>
  <si>
    <t>M870018</t>
  </si>
  <si>
    <t>Blerje pajisje zyre dhe elektronike</t>
  </si>
  <si>
    <t>M870304</t>
  </si>
  <si>
    <t>M870250</t>
  </si>
  <si>
    <t>Software inxhinierik GIS dhe Hartografik</t>
  </si>
  <si>
    <t>Standartet, udhëzimet, vendimet e miratuara</t>
  </si>
  <si>
    <t>M870305, M870306</t>
  </si>
  <si>
    <t>Fotografim ajror, krijimi i hartës bazë Digitale shkalla 1:2000, teknologji dhe trajnim.</t>
  </si>
  <si>
    <t>Nr. i projekteve</t>
  </si>
  <si>
    <t>M870307</t>
  </si>
  <si>
    <t>Projekti parashikon që ASIG të përfitojë një asistencë shumë të nevojshme teknike për hartimin e standarteve të Informacionit Gjeohapësinor sipas direktivës INSPIRE të BE e cila do të mundësojë unifikimin e informacionit për të gjithë përdoruesit si në nivel qeverisje qëndrore dhe lokale. Do të ketë trajnime në fusha të ndryshme të hartografisë, GIS dhe Gjeodezisë në vecanti për krijimin e një gjeoidi Shqiptar.</t>
  </si>
  <si>
    <r>
      <t>Detajimi i Kostos Totale të</t>
    </r>
    <r>
      <rPr>
        <b/>
        <sz val="8"/>
        <color rgb="FFFF0000"/>
        <rFont val="Garamond"/>
        <family val="1"/>
      </rPr>
      <t xml:space="preserve"> Produktit X </t>
    </r>
    <r>
      <rPr>
        <b/>
        <sz val="8"/>
        <color theme="1"/>
        <rFont val="Garamond"/>
        <family val="1"/>
      </rPr>
      <t>sipas Artikujve Ekonomikë</t>
    </r>
  </si>
  <si>
    <r>
      <t xml:space="preserve">Detajimi i Kostos Totale të </t>
    </r>
    <r>
      <rPr>
        <b/>
        <sz val="8"/>
        <color rgb="FFFF0000"/>
        <rFont val="Garamond"/>
        <family val="1"/>
      </rPr>
      <t>Produktit 3</t>
    </r>
    <r>
      <rPr>
        <b/>
        <sz val="8"/>
        <color theme="1"/>
        <rFont val="Garamond"/>
        <family val="1"/>
      </rPr>
      <t xml:space="preserve"> sipas Artikujve Ekonomikë</t>
    </r>
  </si>
  <si>
    <t>Blerja e paisjeve të zyrës për krijimin e kushteve të pershtatshme të punës per punonjesit.</t>
  </si>
  <si>
    <r>
      <t xml:space="preserve">Detajimi i Kostos Totale të </t>
    </r>
    <r>
      <rPr>
        <b/>
        <sz val="8"/>
        <color rgb="FFFF0000"/>
        <rFont val="Garamond"/>
        <family val="1"/>
      </rPr>
      <t xml:space="preserve">Produktit 2 </t>
    </r>
    <r>
      <rPr>
        <b/>
        <sz val="8"/>
        <color theme="1"/>
        <rFont val="Garamond"/>
        <family val="1"/>
      </rPr>
      <t>sipas Artikujve Ekonomikë</t>
    </r>
  </si>
  <si>
    <t>Infrastrukture e nevojshme software- te perditsuara</t>
  </si>
  <si>
    <r>
      <t xml:space="preserve">Detajimi i Kostos Totale të </t>
    </r>
    <r>
      <rPr>
        <b/>
        <sz val="8"/>
        <color rgb="FFFF0000"/>
        <rFont val="Garamond"/>
        <family val="1"/>
      </rPr>
      <t>Produktit 2</t>
    </r>
    <r>
      <rPr>
        <b/>
        <sz val="8"/>
        <color theme="1"/>
        <rFont val="Garamond"/>
        <family val="1"/>
      </rPr>
      <t xml:space="preserve"> sipas Artikujve Ekonomikë</t>
    </r>
  </si>
  <si>
    <t>Veprimtaria Statistikore</t>
  </si>
  <si>
    <t>Informacione për zhvillime dhe veprimtari që cënojnë sigurinë kombëtare nga brenda dhe jashte vendit si terrorizmi, krimi i organizuar, përhapja e armëve të dëmtimit në masë, krimi kibernetik dhe atij ndaj mjedisit, për ruajtjen e integritetit, pavarësisë dhe rendit kushtetues.</t>
  </si>
  <si>
    <t>Realizimi i produktit informativ, me qëllim sigurinë kombëtare nga brenda dhe jashtë vendit.</t>
  </si>
  <si>
    <t xml:space="preserve">Përmirësimin sasior dhe cilësor të punës, duke rritur efektivitetin dhe efiçencën në sigurimin e informacionit, kundër veprimtarive që cënojnë sigurinë kombëtare, duke dhënë kontribut më të madh në kuadër të NATO-s dhe vendeve të BE-së, me synim aplikimin e praktikave më të mira ndërkombëtare në këtë fushë, deri në vitin 2021. </t>
  </si>
  <si>
    <t>Shpenzimet e këtij programi përfaqësojnë grupin e njësive organizativo-strukturore të institucionit, që kryejnë veprimtarinë kryesore të tij: Sigurimin e informacionit të domosdoshëm nga zbulimi dhe kundërzbulimi në funksion të sigurisë kombëtare, rajonale dhe globale, në përputhje me Kushtetutën dhe Ligjet e Republikës së Shqipërisë.</t>
  </si>
  <si>
    <t>xx</t>
  </si>
  <si>
    <t>1022001</t>
  </si>
  <si>
    <r>
      <t xml:space="preserve">Detajimi i Kostos Totale të </t>
    </r>
    <r>
      <rPr>
        <b/>
        <sz val="8"/>
        <color rgb="FFFF0000"/>
        <rFont val="Garamond"/>
        <family val="1"/>
      </rPr>
      <t xml:space="preserve">Produktit I </t>
    </r>
    <r>
      <rPr>
        <b/>
        <sz val="8"/>
        <color theme="1"/>
        <rFont val="Garamond"/>
        <family val="1"/>
      </rPr>
      <t>sipas Artikujve Ekonomikë</t>
    </r>
  </si>
  <si>
    <r>
      <t xml:space="preserve">Detajimi i Kostos Totale të </t>
    </r>
    <r>
      <rPr>
        <b/>
        <sz val="8"/>
        <color rgb="FFFF0000"/>
        <rFont val="Garamond"/>
        <family val="1"/>
      </rPr>
      <t>Produktit G</t>
    </r>
    <r>
      <rPr>
        <b/>
        <sz val="8"/>
        <color theme="1"/>
        <rFont val="Garamond"/>
        <family val="1"/>
      </rPr>
      <t xml:space="preserve"> sipas Artikujve Ekonomikë</t>
    </r>
  </si>
  <si>
    <t>Kompletimi i ambienteve te punes me  mjetet pajisjet e nevojshme te punes</t>
  </si>
  <si>
    <t>M300004</t>
  </si>
  <si>
    <t>Shtimi i fondit te librave profesionale te bibliotekes se gjykates me tituj te rinj te botimeve profesionale te jurisprudences kushtetuese</t>
  </si>
  <si>
    <t>Biblioteke e pasuruar</t>
  </si>
  <si>
    <t>M300003</t>
  </si>
  <si>
    <t>M300001</t>
  </si>
  <si>
    <t>Realizimi i proceseve gjyqsore të drejta dhe të hapura në mbrojtje të kushtetutës dhe lirive e të drejtave themelore të njeriut.</t>
  </si>
  <si>
    <r>
      <t xml:space="preserve">Detajimi i Kostos Totale të </t>
    </r>
    <r>
      <rPr>
        <b/>
        <sz val="8"/>
        <color rgb="FFFF0000"/>
        <rFont val="Garamond"/>
        <family val="1"/>
      </rPr>
      <t xml:space="preserve">Produktit 5 </t>
    </r>
    <r>
      <rPr>
        <b/>
        <sz val="8"/>
        <color theme="1"/>
        <rFont val="Garamond"/>
        <family val="1"/>
      </rPr>
      <t>sipas Artikujve Ekonomikë</t>
    </r>
  </si>
  <si>
    <r>
      <t xml:space="preserve">Detajimi i Kostos Totale të </t>
    </r>
    <r>
      <rPr>
        <b/>
        <sz val="8"/>
        <color rgb="FFFF0000"/>
        <rFont val="Garamond"/>
        <family val="1"/>
      </rPr>
      <t xml:space="preserve">Produktit 4 </t>
    </r>
    <r>
      <rPr>
        <b/>
        <sz val="8"/>
        <color theme="1"/>
        <rFont val="Garamond"/>
        <family val="1"/>
      </rPr>
      <t>sipas Artikujve Ekonomikë</t>
    </r>
  </si>
  <si>
    <t>Realizimi i procesit te  Rekrutimit dhe mesimdhenies se kandidateve per magjistrate,avokate shteti/ndihmes e keshilltare ligjor si dhe kancelareve.</t>
  </si>
  <si>
    <t xml:space="preserve">Konsolidimi i formimit profesional te magjistrateve , nëpërmjet rritjes profesionale të personelit të gjykatave dhe prokurorive në përputhje me standartet evropiane.                                </t>
  </si>
  <si>
    <r>
      <t xml:space="preserve">Detajimi i Kostos Totale të </t>
    </r>
    <r>
      <rPr>
        <b/>
        <sz val="8"/>
        <color rgb="FFFF0000"/>
        <rFont val="Garamond"/>
        <family val="1"/>
      </rPr>
      <t>Produktit 5</t>
    </r>
    <r>
      <rPr>
        <b/>
        <sz val="8"/>
        <color theme="1"/>
        <rFont val="Garamond"/>
        <family val="1"/>
      </rPr>
      <t xml:space="preserve"> sipas Artikujve Ekonomikë</t>
    </r>
  </si>
  <si>
    <r>
      <t xml:space="preserve">Detajimi i Kostos Totale të </t>
    </r>
    <r>
      <rPr>
        <b/>
        <sz val="8"/>
        <color rgb="FFFF0000"/>
        <rFont val="Garamond"/>
        <family val="1"/>
      </rPr>
      <t>Produktit 4</t>
    </r>
    <r>
      <rPr>
        <b/>
        <sz val="8"/>
        <color theme="1"/>
        <rFont val="Garamond"/>
        <family val="1"/>
      </rPr>
      <t xml:space="preserve"> sipas Artikujve Ekonomikë</t>
    </r>
  </si>
  <si>
    <t xml:space="preserve">numer pajisjesh </t>
  </si>
  <si>
    <t>Kosto totale e produktit 9</t>
  </si>
  <si>
    <t xml:space="preserve">Mbeshtetje Financiare e producenteve per realizimin e produktit kinematografik ,film artistik I gjate,film artistik veper e pare ,film artistik indipendent ,indipendent I shkurter  </t>
  </si>
  <si>
    <t>Financim i  i producenteve shqiptare per te realizuar produktin kinematografik ky  financim synon nxitjen e producenteve shqipetar per perfitimit te fondeve alternative ne europe dhe me gjere ne bote per te bashkeprodhuar  kete produkt kinematografik .Kjo mbeshtetje synon  orjentimin e prodhimit te ri kinematografik  drejt integrimit te tij ne rrjetin dhe tregun europian dhe boter te Kinemase.</t>
  </si>
  <si>
    <t>03360</t>
  </si>
  <si>
    <t>Godine e rikonstruktuar</t>
  </si>
  <si>
    <t>Pajisje te blera</t>
  </si>
  <si>
    <t>M630008</t>
  </si>
  <si>
    <t>Blerje pajisje</t>
  </si>
  <si>
    <t>Numër sistemesh</t>
  </si>
  <si>
    <t xml:space="preserve"> Pajisje elektronike të blera për veprimtarine e punonjësve të Kolegjit të Apelimit</t>
  </si>
  <si>
    <t>Pajisje dhe Mobilje të blera për zyrat e gjyqtareve, personelit administrativ , salles se gjykimit, salles së mbledhjeve dhe ambjenteve te tjera.</t>
  </si>
  <si>
    <t>M630002</t>
  </si>
  <si>
    <t>Trend rënës</t>
  </si>
  <si>
    <t>Komisioneri për Mbikëqyrjen e Shërbimit Civil</t>
  </si>
  <si>
    <t>Blerje dhe instalimi  nje Sistem Aksesi, në përmirësim të standarteve teknike dhe të infrastruktures IT ne ILDKPKI</t>
  </si>
  <si>
    <t>Blerje dhe instalimi i nje sistemi audio- prezantimi, ne permiresim te standarteve teknike ne eficensen e takimeve dhe prezantimeve ne ILDKPKI</t>
  </si>
  <si>
    <t>Mbikqyrja e tregut per vendosjen e konkurrences se lire dhe efektive ne treg nepermjet ndalimit te abuzimit me poziten dominuese, evidentimit te marreveshjeve te ndaluara si dhe kontollit te perqendrimeve dhe advokacia e konkurrences.</t>
  </si>
  <si>
    <t>Pajisje dhe punime</t>
  </si>
  <si>
    <t xml:space="preserve"> Zgjatim i rrjetit të sigurt NATO-RSH </t>
  </si>
  <si>
    <t>M870072</t>
  </si>
  <si>
    <t>Aktivitete në DSIK</t>
  </si>
  <si>
    <t>Nr. Kontrate</t>
  </si>
  <si>
    <t>Nr. Pajisje</t>
  </si>
  <si>
    <r>
      <t>Detajimi i Kostos Totale të</t>
    </r>
    <r>
      <rPr>
        <b/>
        <sz val="8"/>
        <color rgb="FFFF0000"/>
        <rFont val="Garamond"/>
        <family val="1"/>
      </rPr>
      <t xml:space="preserve"> Produktit 3 </t>
    </r>
    <r>
      <rPr>
        <b/>
        <sz val="8"/>
        <color theme="1"/>
        <rFont val="Garamond"/>
        <family val="1"/>
      </rPr>
      <t>sipas Artikujve Ekonomikë</t>
    </r>
  </si>
  <si>
    <t>Numri I inspektimeve te realizuara online nga Inspektoratet shteterore kundrejt numrit total te inspektimeve</t>
  </si>
  <si>
    <t xml:space="preserve">Numri I Inspektorateve shteterore qe kryejne inspektime online </t>
  </si>
  <si>
    <r>
      <t xml:space="preserve">Detajimi i Kostos Totale të </t>
    </r>
    <r>
      <rPr>
        <b/>
        <sz val="8"/>
        <color indexed="10"/>
        <rFont val="Garamond"/>
        <family val="1"/>
      </rPr>
      <t xml:space="preserve">Produktit 1 </t>
    </r>
    <r>
      <rPr>
        <b/>
        <sz val="8"/>
        <color indexed="8"/>
        <rFont val="Garamond"/>
        <family val="1"/>
      </rPr>
      <t>sipas Artikujve Ekonomikë</t>
    </r>
  </si>
  <si>
    <t>1300/1300</t>
  </si>
  <si>
    <t>1061/1300</t>
  </si>
  <si>
    <t>821/1300</t>
  </si>
  <si>
    <t>581/1300</t>
  </si>
  <si>
    <t>Numri i kartelave informative te standardizuara per sherbimet publike ndaj totalit te sherbimeve publike</t>
  </si>
  <si>
    <t>390/1300</t>
  </si>
  <si>
    <t>373/1300</t>
  </si>
  <si>
    <t>359/1300</t>
  </si>
  <si>
    <t>343/1300</t>
  </si>
  <si>
    <t>Numri i shërbimeve të ofruara nga Qendrat e Integruara ndaj totalit të shërbimeve publike</t>
  </si>
  <si>
    <t>Implementimi i rregullave për ofrimin e shërbimeve publike nga institucionet publike për personat që banojnë dhe/ose ushtrojnë aktivitetin e tyre në Republikën e Shqipërisë përmes heqjes së pengesave administrative dhe ofrimit të tyre në një kohë sa më të shkurtër.</t>
  </si>
  <si>
    <t>Menaxhimi dhe Zhvillimi i Administratës Publike</t>
  </si>
  <si>
    <t>M900001</t>
  </si>
  <si>
    <t>Numër kërkesash</t>
  </si>
  <si>
    <t>Përmbushja në kohë dhe me cilesi e shërbimit ndaj kërkuesve( qytetar, institucione, media-studiues), nëpërmjet procedurave sa më fleksibël e në përputhje me ligjin nëpërmjet dixhitalizimit për të vënë në dispozicion të interesuarve informacione të ndryshme.</t>
  </si>
  <si>
    <t>Të identifikojë, mbledhë dhe krijojë një arkiv të integruar të të gjitha dokumenteve të njohura të prodhuara nga/ose të lidhura me veprimtarinë e ish-Sigurimit dhe të sigurojë qasje të rregullt në informacionin në dosje në përputhje me dispozitat e ligjit</t>
  </si>
  <si>
    <t xml:space="preserve">Hartë dixhitale e përpiluar nga mbledhja e të dhënave në terren, në sajë të evidentimit të objekteve të kultit në shkallë kombëtare.  </t>
  </si>
  <si>
    <t>Financim i bashkësive fetare, për pagat e personelit të administratës, të arsimtarëve dhe mbështetje për rikonstruksionet e objekteve të kultit, në zbatim të legjislacionit përkatës.</t>
  </si>
  <si>
    <t xml:space="preserve">Financim i Bashkësive fetare  </t>
  </si>
  <si>
    <t>Trend zbrites</t>
  </si>
  <si>
    <t>Numri i incidenteve ne sistem</t>
  </si>
  <si>
    <t xml:space="preserve">Blerje pajisje kompjuterike dhe pajisje  zyre </t>
  </si>
  <si>
    <t>Shtimi  i moduleve te reja ne Sistemin e Prokurimit Elektronik</t>
  </si>
  <si>
    <t>Ulja e numrit te procedurave me negocim pa shpallje paraprake ne raport me procedurat e shpallura ne Sistemi i Prokurimit Elektronik</t>
  </si>
  <si>
    <t>01130</t>
  </si>
  <si>
    <t>Shërbimi i Prokurimit Publik</t>
  </si>
  <si>
    <t>Veprimtaria e Presidentit te Republikes</t>
  </si>
  <si>
    <t>Sigurimi i ekuilibrit midis organeve kushtetuese, qe kryejne drejtimin politik ne vend, si edhe zbatimi dhe respektimi nga te gjitha palet i Kushtetutes se Shqiperise.</t>
  </si>
  <si>
    <t>Studimi i dosjeve per shpallje te ligjeve, studim dhe perpunim praktikash per dhenie e lenie te nenshtetesise, si edhe per dhenie te dekoratave e titujve te nderit.</t>
  </si>
  <si>
    <t>Veprimtari protokollare brenda vendit</t>
  </si>
  <si>
    <t>Organizimi i veprimtarive ne Institucion, si  edhe organizimi i aktiviteteve brenda vendit.</t>
  </si>
  <si>
    <t>M010018</t>
  </si>
  <si>
    <t>Blerje automjeti per administraten</t>
  </si>
  <si>
    <t>M010021</t>
  </si>
  <si>
    <t>Pajisje kompjuterike dhe elektronike te blera</t>
  </si>
  <si>
    <t>Blerja e pajisjeve kompjuterike dhe elektronike</t>
  </si>
  <si>
    <t>Programi zhvillon politika dhe strategji për menaxhimin dhe zhvillimin e administratës publike. Ai synon: zhvillimin dhe menaxhimin e burimeve njerëzore, si dhe thellimin e reformës në shërbimin civil dhe zgjerimin e fushës së veprimit të këtij kuadri ligjor:  përcaktimin e standarteve të njëjta për nëpunësit civilë dhe punonjësit e tjerë të administratës publike, në kuptimin e rregullimit të marrëdhënieve të punës, pranimit në administratën publike, ecjën në karrierë, kualifikimin profesional të tyre: përcaktimin e standarteve të njëjta për ngritjen e institucioneve të administratës publike; ngritjen dhe fuqizimin e strukturave efektive për të gjitha institucionet e administratës publike; krijimin dhe zbatimin e politikave të pagave si dhe të gjitha skemave të tjera shpërblyese për të gjithë nëpunësit e administratës publike: trajnimin si mjet strategjik për zhvillimin e kapaciteteve të nëpunësve të administratës publike</t>
  </si>
  <si>
    <t>Nr</t>
  </si>
  <si>
    <t>Rikonstruksion godine</t>
  </si>
  <si>
    <t>01120</t>
  </si>
  <si>
    <t>Veprimtaria audituese e KLSH</t>
  </si>
  <si>
    <t>M240002</t>
  </si>
  <si>
    <t>M240009</t>
  </si>
  <si>
    <t>Buxheti 2019-2021</t>
  </si>
  <si>
    <t xml:space="preserve">Sigurimi i ekuilibrit midis organeve kushtetuese, qe kryejne drejtimin politik ne vend, nepermjet ushtrimit te kompetencave te Presidentit te Republikes, te dhena nga Kushteuta.
</t>
  </si>
  <si>
    <t>Aktivitete te realizuara per nxitjen e vlerave kombetare (sa vende te reja viziton cdo vit Presidenti per te promovuar Shqiperine)</t>
  </si>
  <si>
    <t>Ushtrimi i funksioneve kushtetuese te Presidentit nëpërmjet dekretimeve të ndryshme për shpallje ligjesh, shtetësinë shqiptare dhe për dekorata e tituj nderi</t>
  </si>
  <si>
    <t>Dekrete per ligje e shtetesi, ndaj totalit te dekreteve</t>
  </si>
  <si>
    <t>Dekorata e tituj nderi te akorduara</t>
  </si>
  <si>
    <t xml:space="preserve">Dekrete për shpallje ligjesh, për shtetësinë shqiptare dhe  dekorata e tituj nderi
</t>
  </si>
  <si>
    <t>nr dekretesh/ligjesh</t>
  </si>
  <si>
    <t>Kapitulli 01</t>
  </si>
  <si>
    <t>Kapitulli 05</t>
  </si>
  <si>
    <t>Njohja, nxitja dhe mbeshtetja e vlerave kombetare dhe synimeve te politikes se jashtme te vendit.</t>
  </si>
  <si>
    <t>Partnere nderkombetare te takuar</t>
  </si>
  <si>
    <t>Partnere biznesi te takuar per te promovuar Shqiperine</t>
  </si>
  <si>
    <t>Aktivitete  nderkombetare per promovimin e vendit</t>
  </si>
  <si>
    <t>Organizimi i pritjeve, percjelljeve dhe trajtim te personaliteteve te ftuar nga Presidenti i Republikes, si edhe organizimi i vizitave te Presidentit te Republikes jashte vendit.</t>
  </si>
  <si>
    <t>numer aktivitetesh</t>
  </si>
  <si>
    <t xml:space="preserve">Blerje pajisje, sisteme, makineri të ndryshme 
</t>
  </si>
  <si>
    <t>Orendi dhe pajisje zyre</t>
  </si>
  <si>
    <t>Kodi i Projektit sipas listes se investimeve</t>
  </si>
  <si>
    <t>M010003</t>
  </si>
  <si>
    <r>
      <rPr>
        <b/>
        <sz val="10"/>
        <color rgb="FFFF0000"/>
        <rFont val="Times New Roman"/>
        <family val="1"/>
      </rPr>
      <t>Sqarim:</t>
    </r>
    <r>
      <rPr>
        <b/>
        <sz val="8"/>
        <color rgb="FFFF0000"/>
        <rFont val="Times New Roman"/>
        <family val="1"/>
      </rPr>
      <t xml:space="preserve"> Kodi i Projektit te listes se investime</t>
    </r>
    <r>
      <rPr>
        <sz val="8"/>
        <color theme="1"/>
        <rFont val="Times New Roman"/>
        <family val="1"/>
      </rPr>
      <t>, me metodologjine e re do te jete kodi i produktit per projektet e investimeve. 
* Ky kod duhet te plotesohet nga institucione per projektet ne vazhdim. 
* Te lihet bosh ne rast se kemi te bejme me projekt te ri investimi publik, te paspecifikuar ne listen e investimeve per buxhetin e vitit 2019.</t>
    </r>
  </si>
  <si>
    <t>Blerje e orendive dhe pajisjeve per zyra</t>
  </si>
  <si>
    <t>numer pajisjesh</t>
  </si>
  <si>
    <t>Kapitull 02</t>
  </si>
  <si>
    <t>Kapitulli 03</t>
  </si>
  <si>
    <t>Kapitulli 04</t>
  </si>
  <si>
    <t>M010020</t>
  </si>
  <si>
    <t>Kosto totale e produkti 2</t>
  </si>
  <si>
    <t xml:space="preserve">Produkti 3 </t>
  </si>
  <si>
    <r>
      <t xml:space="preserve">Detajimi i Kostos Totale të </t>
    </r>
    <r>
      <rPr>
        <b/>
        <sz val="8"/>
        <color rgb="FFFF0000"/>
        <rFont val="Garamond"/>
        <family val="1"/>
      </rPr>
      <t xml:space="preserve">Produktit 3 </t>
    </r>
    <r>
      <rPr>
        <b/>
        <sz val="8"/>
        <color theme="1"/>
        <rFont val="Garamond"/>
        <family val="1"/>
      </rPr>
      <t>sipas Artikujve Ekonomikë</t>
    </r>
  </si>
  <si>
    <t>Sistem back up i energjise</t>
  </si>
  <si>
    <t>M010022</t>
  </si>
  <si>
    <t>Rinovimi I sistemit back up te energjise</t>
  </si>
  <si>
    <t>numer sistemesh</t>
  </si>
  <si>
    <t>Sistem I kamerave te sigurise</t>
  </si>
  <si>
    <t>Rikonstruksioni I sistemit te kamerave te sigurise</t>
  </si>
  <si>
    <t xml:space="preserve">Kosto totale e produktit </t>
  </si>
  <si>
    <t>Kapitull 05</t>
  </si>
  <si>
    <t>Kapitulli 02</t>
  </si>
  <si>
    <t>Planifikim, Menaxhim dhe Administrim</t>
  </si>
  <si>
    <t>Buxheti i Kryeministrisë është i lidhur direkt me objektivat e shpallur në programin qeveritar, për " Shtet, Mirëqënie dhe Punë". Si i tillë, ky buxhet do të mbështesë drejtpërdrejtë objektivar e qeverisë shqiptare, për të nxitur zhvillimin ekonomik të vendit, për të mbështetur reformat shtetndërtuese të ndërmarra dhe për të shtyrë më tej, vendin drejt rrugës së integrimit europian. Për sa i përket aparatit të Kryeministrisë, buxheti i akorduar është në përputhje me detyrimet kushtetuese, institucionale dhe ndërkombëtare të këtij institucioni. Ky buxhet synon të garantojë mbarëvajtjen e institucionit, duke mbështetur arritjen e objektivave të synuar në fushën e transparencës dhe mirëqeverisjes. Ky buxhet do të mbështesë rritjen e efekshmërisë së burimeve njerëzore, duke synuar rritjen e efekshmërisë së burimeve njerëzore, duke synuar rritjen e kopetencave të tyre profesionale nëpërmjet trainimeve, shkëmbimeve të  përvojave metodave të vlerësimit, etj. Gjithashtu, në funksion të një transparence  gjithmon më të madhe me publikun, ky buxhet do të mbështesë në mënyrë periodike monitorimin dhe auditimin e të gjithë shpenzimeve të këtij aparati. Njekohësisht, do të mbështetet  në përmirësimin e mëtejshëme të kushteve të punës, për të rritur efiçensën e punonjësve në punë, përmes sigurimit të shërbimeve bazë, si zyra, pajisje, pajisje teknologjike, internet, energji, ngrohje, telefon, transport, etj. Për të gjitha këto, është ndërtuar një sistem gjurmueshmërie për performancën e projekteve, programeve dhe investimeve, mbi bazën e treguesve të zhvillimit, duke ndëtuar një system të qëndrueshëm dhe transparent monitorimi, në planifikimin dhe përdorimin e burimeve njerëzore, financiare dhe material.</t>
  </si>
  <si>
    <t xml:space="preserve">Fuqizimi i funksionit menaxhues, në funksion të implementimit të sukseshëm të programit, konform kërkesave të kuadrit ligjor në fuqi. </t>
  </si>
  <si>
    <t>Akte ligjore/nenligjore te hartuara dhe miratuara</t>
  </si>
  <si>
    <t>Veprimtaria e aparatit të Kryeministrisë për hartimin, rregiullimin dhe miratimin e të gjitha  akteve ligjore/nënligjore të Republikës se Shqipërise</t>
  </si>
  <si>
    <t>nr aktesh ligjore/nenligjore</t>
  </si>
  <si>
    <t>Takime /evente të KM</t>
  </si>
  <si>
    <t>Veprimtaria e Kryeministrit, takimeve dhe eventeve në të cilat merr pjesë Kryeministri për të arritur misionin e tij.</t>
  </si>
  <si>
    <t>Nr takimesh/eventesh</t>
  </si>
  <si>
    <t>Asistenca e PNUD për projekte Zhvillimi</t>
  </si>
  <si>
    <t>Mbështet përpjekjet  kombëtare të vendit në zhvillim për zgjidhjen e problemeve të zhvillimit ekonomik dhe për të promovuar përparimin shoqëror në standartet e jejtesësnë përfitim tëpopullit të saj.</t>
  </si>
  <si>
    <t>nr projekti</t>
  </si>
  <si>
    <t>Sistemi kondicionimi i instaluar</t>
  </si>
  <si>
    <t>M030044</t>
  </si>
  <si>
    <t>Instalimi i sistemit te kondicionimit</t>
  </si>
  <si>
    <t>Meter katror</t>
  </si>
  <si>
    <t>Kompjutera te blera</t>
  </si>
  <si>
    <t>M030025</t>
  </si>
  <si>
    <t>Blerje kompjuterash te domosdoshme per funksionimin e institucionit</t>
  </si>
  <si>
    <t>nr kompjuterash</t>
  </si>
  <si>
    <r>
      <t xml:space="preserve">Detajimi i Kostos Totale të </t>
    </r>
    <r>
      <rPr>
        <b/>
        <sz val="8"/>
        <color rgb="FFFF0000"/>
        <rFont val="Garamond"/>
        <family val="1"/>
      </rPr>
      <t xml:space="preserve">Produktit 1&amp;2 …X </t>
    </r>
    <r>
      <rPr>
        <b/>
        <sz val="8"/>
        <color theme="1"/>
        <rFont val="Garamond"/>
        <family val="1"/>
      </rPr>
      <t>sipas Artikujve Ekonomikë</t>
    </r>
  </si>
  <si>
    <t xml:space="preserve">Kosto totale e projektit </t>
  </si>
  <si>
    <t>M030029</t>
  </si>
  <si>
    <t xml:space="preserve">Rikonstruksion godine </t>
  </si>
  <si>
    <t>Leviz Albania</t>
  </si>
  <si>
    <t>Forcimi i demokracisë vendore në Shqipëri</t>
  </si>
  <si>
    <t>GM03010</t>
  </si>
  <si>
    <t>LëvizAlbania mbështet demokracinë vendore në të gjithë vendin nëpërmjet kultivimit të një shoqërie civile me bazë në komunitet, që ka ndikim dhe nxit kërkesën për qeverisje vendore cilësore nëpërmjet : Vendimarrjes gjithëpërfshirëse, Mbikqyrjes së qeverisjes vendore, Trasparencës, Përgjegjshmërisë,Llogaridhënies dhe Monitorimit të ofrimit të shërbimeve publike</t>
  </si>
  <si>
    <t>nr.</t>
  </si>
  <si>
    <t>Risi Albania</t>
  </si>
  <si>
    <t>Funksionimi i Tregut të Punës për të Rinjtë</t>
  </si>
  <si>
    <t>Kontributi drejt përmirësimit social, ekologjik dhe kushteve të jetesës në vendet ekonomikisht të pafovarizuara të jugut  dhe lindjes në formë programesh  duke dhënë këshilla dhe duke treguar rrugën e studimeve duke u fokusuar mbi: Perdorimi i gjatë, menaxhimi dhe ruajtja e resurseve natyroren, Ekonomia në zonat rurale dhe Qeverisja lokale dhe organizatat civile</t>
  </si>
  <si>
    <t>Treguesit e performances objektivi 1 (I pa identifikueshëm)</t>
  </si>
  <si>
    <t>Numër Informacionesh</t>
  </si>
  <si>
    <t>Sekret</t>
  </si>
  <si>
    <r>
      <t xml:space="preserve">Detajimi i Kostos Totale të </t>
    </r>
    <r>
      <rPr>
        <b/>
        <sz val="8"/>
        <color rgb="FFFF0000"/>
        <rFont val="Garamond"/>
        <family val="1"/>
      </rPr>
      <t>Produktit A</t>
    </r>
    <r>
      <rPr>
        <b/>
        <sz val="8"/>
        <color theme="1"/>
        <rFont val="Garamond"/>
        <family val="1"/>
      </rPr>
      <t xml:space="preserve"> sipas Artikujve Ekonomikë</t>
    </r>
  </si>
  <si>
    <r>
      <rPr>
        <b/>
        <sz val="8"/>
        <color rgb="FFFF0000"/>
        <rFont val="Garamond"/>
        <family val="1"/>
      </rPr>
      <t>Produkti 2</t>
    </r>
    <r>
      <rPr>
        <sz val="8"/>
        <color theme="1"/>
        <rFont val="Garamond"/>
        <family val="1"/>
      </rPr>
      <t>(shto produkte sipas rastit)</t>
    </r>
  </si>
  <si>
    <r>
      <rPr>
        <b/>
        <sz val="8"/>
        <color rgb="FFFF0000"/>
        <rFont val="Garamond"/>
        <family val="1"/>
      </rPr>
      <t>Produkti 3</t>
    </r>
    <r>
      <rPr>
        <sz val="8"/>
        <color theme="1"/>
        <rFont val="Garamond"/>
        <family val="1"/>
      </rPr>
      <t>(shto produkte sipas rastit)</t>
    </r>
  </si>
  <si>
    <t>Instalime teknike, pajisje, vegla pune</t>
  </si>
  <si>
    <t>Pajisje te blera, kondicionere per kompletim dhe zevendesim.</t>
  </si>
  <si>
    <t xml:space="preserve">M180043 </t>
  </si>
  <si>
    <t>Blerje dhe instalim të kondicionereve per kompletim dhe zevendesim</t>
  </si>
  <si>
    <t>Numer kondicioresh</t>
  </si>
  <si>
    <r>
      <t xml:space="preserve">Detajimi i Kostos Totale të </t>
    </r>
    <r>
      <rPr>
        <b/>
        <sz val="8"/>
        <color rgb="FFFF0000"/>
        <rFont val="Garamond"/>
        <family val="1"/>
      </rPr>
      <t xml:space="preserve">Produktit C </t>
    </r>
    <r>
      <rPr>
        <b/>
        <sz val="8"/>
        <color theme="1"/>
        <rFont val="Garamond"/>
        <family val="1"/>
      </rPr>
      <t>sipas Artikujve Ekonomikë</t>
    </r>
  </si>
  <si>
    <t>Kosto totale e projektit</t>
  </si>
  <si>
    <t>Blerje pajisje zyre dhe kompjuterike</t>
  </si>
  <si>
    <t>Pajisje dhe orendi zyre të blera</t>
  </si>
  <si>
    <t xml:space="preserve">M180017 </t>
  </si>
  <si>
    <t>Shpenzime per blerje orendi zyre (karrige, rafte, kasaforta, dollape, etj), për komletim dhe zëvendësim.</t>
  </si>
  <si>
    <t>Numer pajisjesh dhe orendish</t>
  </si>
  <si>
    <r>
      <t xml:space="preserve">Detajimi i Kostos Totale të </t>
    </r>
    <r>
      <rPr>
        <b/>
        <sz val="8"/>
        <color rgb="FFFF0000"/>
        <rFont val="Garamond"/>
        <family val="1"/>
      </rPr>
      <t xml:space="preserve">Produktit H </t>
    </r>
    <r>
      <rPr>
        <b/>
        <sz val="8"/>
        <color theme="1"/>
        <rFont val="Garamond"/>
        <family val="1"/>
      </rPr>
      <t>sipas Artikujve Ekonomikë</t>
    </r>
  </si>
  <si>
    <t>Pajisje të teknologjise së informacionit të blera</t>
  </si>
  <si>
    <t xml:space="preserve">M180046 </t>
  </si>
  <si>
    <t xml:space="preserve"> Blerje pajisje te teknologjise se informacionit, kompjutera, printera, ups, etj. për kompletim dhe zëvendësim</t>
  </si>
  <si>
    <t xml:space="preserve">Numer pajisjesh </t>
  </si>
  <si>
    <t xml:space="preserve">Rikonstruksion i godinës se Lushnjes </t>
  </si>
  <si>
    <t>M180120</t>
  </si>
  <si>
    <t>Rikonstruksionin e godinës së Lushnjes (projekt në vazhdim)</t>
  </si>
  <si>
    <t>m²</t>
  </si>
  <si>
    <r>
      <t xml:space="preserve">Detajimi i Kostos Totale të </t>
    </r>
    <r>
      <rPr>
        <b/>
        <sz val="8"/>
        <color rgb="FFFF0000"/>
        <rFont val="Garamond"/>
        <family val="1"/>
      </rPr>
      <t>Produktit B</t>
    </r>
    <r>
      <rPr>
        <b/>
        <sz val="8"/>
        <color theme="1"/>
        <rFont val="Garamond"/>
        <family val="1"/>
      </rPr>
      <t xml:space="preserve"> sipas Artikujve Ekonomikë</t>
    </r>
  </si>
  <si>
    <t>Blerje Automjetesh</t>
  </si>
  <si>
    <t>Automjete te blera per rinovimin e parkut te SHISH.</t>
  </si>
  <si>
    <t xml:space="preserve">M180037 </t>
  </si>
  <si>
    <t>Blerje automjete per rinovimin e parkut te SHISH-it per zevendesim dhe kompletim.</t>
  </si>
  <si>
    <t>Implementim i sistemit elektronik te sigurisë</t>
  </si>
  <si>
    <t xml:space="preserve">M180108 </t>
  </si>
  <si>
    <t>Implementin i sistemit elektronik të sigurisë dhe akses kontrollit në AQ, SHISH.</t>
  </si>
  <si>
    <t>Sistem elektronik</t>
  </si>
  <si>
    <t>Blerje pajisje, mjete teknike te sektorit operativ</t>
  </si>
  <si>
    <t>M180066</t>
  </si>
  <si>
    <t>Blerje pajisje dhe mjete teknike të sektorit operativ ( pajisje audio-vizuale) për mbledhjen e informacionit</t>
  </si>
  <si>
    <t>Numer pajisje</t>
  </si>
  <si>
    <t>Blerje mjete dhe pajisje te tjera teknike</t>
  </si>
  <si>
    <t xml:space="preserve">M180044 </t>
  </si>
  <si>
    <t>Blerje mjete dhe pajisje te tjera teknike (pompë uji, etj.) për sektorin mbeshtetes.</t>
  </si>
  <si>
    <t xml:space="preserve">Numer  </t>
  </si>
  <si>
    <r>
      <t xml:space="preserve">Detajimi i Kostos Totale të </t>
    </r>
    <r>
      <rPr>
        <b/>
        <sz val="8"/>
        <color rgb="FFFF0000"/>
        <rFont val="Garamond"/>
        <family val="1"/>
      </rPr>
      <t xml:space="preserve">Produktit D,E,F </t>
    </r>
    <r>
      <rPr>
        <b/>
        <sz val="8"/>
        <color theme="1"/>
        <rFont val="Garamond"/>
        <family val="1"/>
      </rPr>
      <t>sipas Artikujve Ekonomikë</t>
    </r>
  </si>
  <si>
    <t>SHERBIMI PER SHQIPTARET JASHTE KUFIRIT DHE SHERBIMI NE GJUHE TE HUAJ</t>
  </si>
  <si>
    <t>08310</t>
  </si>
  <si>
    <t>INFORMIM I VAZHDUESHEM I I SHQIPTAREVE QE JETOJNE JASHTE ME ZHVILLIMET POLITIKE,EKONOMIKE,SOCIALKULTURORE DHE SPORTIVE NE SHQIPERI,MBI PROCESET INTEGRUESE NE BE,POR EDHE MBI TRASHEGIMINE KULTURORE,HISTORIKE TE  POPULLIT TONE, MBI POTENCIALET TURISTIKE E ZHVILLIMIN E TIJ</t>
  </si>
  <si>
    <t>PERCJELLJA NE KOHE REALE NEPERMJET RADIOS E TELEVIZIONIT ,PER TE GJITHE SHQIPTARET QE JETOJNE JASHTE KUFIRIT,TE GJITHA ZHVILLIMET POLITIKE,EKONOMIKE,SOCIALKULTURORE,TRASHEGIMINE KULTURORE DHE HISTORIKE TE POPULLIT TONE,DUKE SYNUAR ZGJERIMIN NE MAKSIMUMET E MUNDSHME TE KOMUNIKIMIT ME SHQIPTARET KUDO NDODHEN.</t>
  </si>
  <si>
    <t>RRITJE E SHIKUESHMERISE(Audiences)</t>
  </si>
  <si>
    <t>FRRITJE E CILESISE SE PROGRAMEVE TELEVIZIVE,RADIOFONIKE NE NIVEL INFORMATIV,EDUKATIV,ARTISTIK</t>
  </si>
  <si>
    <t>Rritje e numrit te prodhimeve</t>
  </si>
  <si>
    <t>Zgjerim i tregut te reklamave</t>
  </si>
  <si>
    <t>EMISIONE TELEVIZIVE TE TRANSMETUARA</t>
  </si>
  <si>
    <t>ORE TRANSMETIMI TE EMISIONEVE TV TRANSMETUAR NE SATELIT PER SHQIPTARET JASHTE KUFIRIT</t>
  </si>
  <si>
    <t xml:space="preserve">ORE TRANSMETIMI </t>
  </si>
  <si>
    <t>EMISIONE RADIOFONIKE TE TRANSMETUARA</t>
  </si>
  <si>
    <t>ORE TRANSMETIMI EMISIONE INFORMATIVE NE 7 GJUHE TE HUAJA PER PUBLIKUN E HUAJ,EMISIONE KULTURORE,INFORMATIVE,MUZIKORE,ARTISTIKE NE GJUHEN SHQIPE PER BASHKATDHETARET</t>
  </si>
  <si>
    <t>ORE TRANSMETIMI</t>
  </si>
  <si>
    <t>PRODHIME FILMIKE OSE VEPRIMTARI ARTISTIKE MBAREKOMBETARE</t>
  </si>
  <si>
    <t>08330</t>
  </si>
  <si>
    <t>REALIZIM I PROJEKTEVE CILESORE NE FUSHEN E RADIOS E TELEVIZIONIT,PERFSHIRE KETU AKTIVITETE TE RENDESISHME ARTISTIKE,SPORTIVE,KOMBETARE E NDERKOMBETARE ME PJESEMARRJE SHQIPTARE,SERIALE TELEVIZIVE,BASHKEPRODHIME ME TE TRETE ETJ.</t>
  </si>
  <si>
    <t>Ofrimi I Programeve me te mira dhe perpjekje te vazhdueshme per realizimin e nje sere projektesh cilesore,artistike,filmike ne fushen e radioe e televizinit</t>
  </si>
  <si>
    <t>RRITJA E AUDIENCES</t>
  </si>
  <si>
    <t>Numri i prodhimeve</t>
  </si>
  <si>
    <t>vlera baze</t>
  </si>
  <si>
    <t>ne rritje</t>
  </si>
  <si>
    <t>Cilesia e transmetimit</t>
  </si>
  <si>
    <t>PROGRAME ARTISTIKE</t>
  </si>
  <si>
    <t>PASQYRIM NGA RTSH I EVENTEVE ARTISTIKE ME RENDESI MBAREKOMBETARE</t>
  </si>
  <si>
    <t>NUMER PROGRAMESH</t>
  </si>
  <si>
    <t>PRODHIME FILMIKE</t>
  </si>
  <si>
    <t>Filma artistike televiziv te prodhuar</t>
  </si>
  <si>
    <t>NUMER FILMASH</t>
  </si>
  <si>
    <t>ORKESTRA SIMFONIKE E RTSH DHE KINEMATOGRAFISE</t>
  </si>
  <si>
    <t>08340</t>
  </si>
  <si>
    <t>Riprodhim I veprave muzikore shqiptare e te huaja ,prodhim e regjistrimi muzikes se lehte dhe popullore,pergatitja e shfaqjeve dhe koncerteve te tjera publike,regjistrim i krijimeve artistike te vendit dhe te huaja,koncertet mujore,festivalet e krijimtari te tjera</t>
  </si>
  <si>
    <t>Numer krijimesh te reja</t>
  </si>
  <si>
    <t>RRITJE E CILESISE SE PUNES,PLOTESIM FORMACIONI ME INSTRUMENTISTE,RINOVIM INSTRUMENNTA MUZIKORE</t>
  </si>
  <si>
    <t xml:space="preserve">Numri I veprave te riprodhuara </t>
  </si>
  <si>
    <t>Numri I biletave te shitura per koncerte</t>
  </si>
  <si>
    <t>100cope</t>
  </si>
  <si>
    <t>Koncerte te Orkestres Simfonike</t>
  </si>
  <si>
    <t>KONCERTE TE ORKESTRES,REGJISTRIME MATERIALESH ARKIVORE</t>
  </si>
  <si>
    <t>NUMER KONCERTESH</t>
  </si>
  <si>
    <t>PROJEKTE TEKNIKE PER FUTJEN E TEKNOLOGJIVE TE REJA</t>
  </si>
  <si>
    <t>08520</t>
  </si>
  <si>
    <t>OPTIMIZIM I SINJALIT</t>
  </si>
  <si>
    <t>Niveli i Shikueshmerise dhe cilesi e larte</t>
  </si>
  <si>
    <t xml:space="preserve">KRIJIMI I KUSHTEVE OPTIMALE PER VIJUESHMERINE E SISTEMIT TE DIGJITALIZIMIT </t>
  </si>
  <si>
    <t>Niveli I mbulimit te sinjalit</t>
  </si>
  <si>
    <t>Rrjet transmetimi I mirembajtur</t>
  </si>
  <si>
    <t>SHPENZIME PER SHERBIME MIREMBAJTJES SE SISTEMIT TE  INTEGRUAR DVB-T2 [PER RTSH</t>
  </si>
  <si>
    <t>ORE SHERBIMI</t>
  </si>
  <si>
    <t>Blerje pajise, sisteme dhe makineri te ndryshme</t>
  </si>
  <si>
    <t>Pershtatje ne Teknologji</t>
  </si>
  <si>
    <t>xxxx</t>
  </si>
  <si>
    <t>Investime per permiresimin e teknologjise se prodhimit dehe transmetimit ne radio e Televizion</t>
  </si>
  <si>
    <t>Unifikimi i Procedeurave dhe Menaxhimi i dokumentacionit arkivor ne RSH-se, per te siguruar ruajtjen, permiresimin dhe dixhitalizimin e tij.</t>
  </si>
  <si>
    <t xml:space="preserve">Ruajtja e Vlerave Historike kombetare permes aplikimit te standardeve bashkekohore per arkivimin e dokumentave
</t>
  </si>
  <si>
    <t>Ndwrtimi i Vend Ruajtjeve te reja</t>
  </si>
  <si>
    <t>Rikonstruksioni i ndertesave egzizstuese</t>
  </si>
  <si>
    <t>Shtimi i elementeve te reja Sigurise ne Vendruajtje</t>
  </si>
  <si>
    <t xml:space="preserve">Perpunimi i fondit arkivor dhe dixhitalizimi per te vene ne dispozicion te interesuarve informacione te ndryshme.
</t>
  </si>
  <si>
    <t xml:space="preserve">Nr. i dokumentave qe do te pershkruhen ne vit.
</t>
  </si>
  <si>
    <t xml:space="preserve">Nr. i dokumentave te dixhitalizuar kundrejt totalit 
</t>
  </si>
  <si>
    <t>XXXX</t>
  </si>
  <si>
    <t xml:space="preserve">Dokumenta te trajtuar ne vit
</t>
  </si>
  <si>
    <t>Ruajtje,restaurim, pershkrim, skanim dhesherbim i fondeve arkivore.</t>
  </si>
  <si>
    <t>nr. dokumentash</t>
  </si>
  <si>
    <t>Rikontruksion dhe ndertim ambjentesh</t>
  </si>
  <si>
    <t>Godine e re e ndertuar</t>
  </si>
  <si>
    <t>nr. godine</t>
  </si>
  <si>
    <t>Blerje pajisje dhe makineri te ndryshme</t>
  </si>
  <si>
    <t>Pajisje per godinen e re</t>
  </si>
  <si>
    <t>(Projekt i Ri)</t>
  </si>
  <si>
    <t>Blerje Rafte per Godinen e re ne Vendruajtjen Shkoze.</t>
  </si>
  <si>
    <t>Numur  Raftesh</t>
  </si>
  <si>
    <t>Godina te rikonstrukturuara</t>
  </si>
  <si>
    <t>Rikonstruksioni i godinave te  ASHV Durres</t>
  </si>
  <si>
    <t>Nr. godina</t>
  </si>
  <si>
    <t xml:space="preserve">Fuqizimi i rolit të Akademisë së Shkencave, per te kryer misionin në zhvillimin e vendit, duke zbatuar prioritetet kombëtare në shkencë dhe nxitjes së kërkimeve në fushat përparësore, të zhvillimit ekonomik dhe teknologjik. 
</t>
  </si>
  <si>
    <t>Fusha te reja kerkimore te propozuara me interes shteteror per rritjen e nivelit te kerkimit shkencor baze, aplikimeve teknologjike dhe inovative ne sherbim te zhvillimit multiidisiplinor ne mbeshtetje te strategjive ekzistuese si dhe atyre qe do te formulohen sipas prioriteteve aktuale qe kerkon zhvillimi i vendit ne kohe</t>
  </si>
  <si>
    <t>Fuqizimi i rolit të Akademisë së Shkencave, e aftë të kryejë misonin në zhvillimin e vendit, duke zbatuar prioritetet kombëtare në shkencë dhe nxitjes së kërkimeve në fushat përparësore, të zhvillimit ekonomik dhe teknologjik</t>
  </si>
  <si>
    <t xml:space="preserve">Bashkëpunimi me institucione kërkimore dhe mësimore, brenda dhe jashtë vendit, që kanë kapacitetet e nevojshme fizike për kërkim, për kryerjen e studimeve në fusha të ndryshme të shkencës në përputhje me nevojat e zhvillimit të vendit.
</t>
  </si>
  <si>
    <t>1-  Mbeshtetje financiare per punonjesit shkencore te A.SH.SH.</t>
  </si>
  <si>
    <t xml:space="preserve"> 2- Transferimi i teknologjive inovative nga jashte nepermjet bashkepunimeve me rrjetin akademik nderkombetar (te 135  Akademive ),  te rrjetit te akademive evropiane e te institucioneve kerkimore shkencore me te cilat A.SH.SH. bashkepunon</t>
  </si>
  <si>
    <t>3- Kontribute shkencore per kerkim e zhvillim  nepermjet rezultateve te projekteve: Institucionale , qeveritare me tematike prioritare, ne kuader te programeve kombetare per kerkim dhe zhvillim shkencor , bilaterale (MASH -  Slloveni, Greqi, Maqedoni, Itali, Turqi, etj) dhe projekte te tjera ne bashkepunim me EU etj.</t>
  </si>
  <si>
    <t xml:space="preserve">4- Zhvillime te veprimtarive shkencore kombetare/nderkombetare: (konferenca, workshope, seminare, tavolina te rrumbullaketa, dite informimi, edukim shkencor) ne bashkepunim me partnere kombetare e nderkombetare brenda dhe jashte akademive </t>
  </si>
  <si>
    <t xml:space="preserve">5 -  Kontribut i A.SH.SH. mbeshtetes ne reformat e sistemit te kerkimit shkencor ne vend ne pergjithesi </t>
  </si>
  <si>
    <t>Veprimtaria shkencore e zhvilluar</t>
  </si>
  <si>
    <t>Produkte  për K-Zh me impakt  në zhvillimin KZHT &amp;I,  bazë e të aplikuara në Shqipëri e Kosovë, e më gjerë. Përhapje e dijeve nëpërmjet  dokumenteve drejtuar paleve të interesuara për probleme të K-Zh ministrive të linjës, universiteteve, Qendrave transferimit të teknologjive, etj.</t>
  </si>
  <si>
    <t>numer Projekte, ekspedita, Ligjerata te ndersjellta te akademikeve</t>
  </si>
  <si>
    <t xml:space="preserve">Produkte   të kartave të eventeve për politikat shkencore dhe qeverisje (qendrore /vendore) të KSHT&amp;I me impakt  në K-Zh dhe prodhim.
</t>
  </si>
  <si>
    <t>Rezultate e kerkimit shkencor me impakt zhvillimin multidiplinor ne kerkimet baze dhe te aplikuara ne Shqiperi e Kosove e me gjere, te rrjetit te akademive evropiane. te projekteve: Institucionale , qeveritare ne kuader te programeve kombetare per kerkim dhe zhvillim shkencor dhe projekte te tjera ne bashkepunim me EU etj. Perhapje e dijeve nepermjet  dokumenteve drejtuar paleve te interesuara per probleme te kerkimit dhe zhvillimit :Ministrive te linjes, Universiteteve, Qendrave Kerkimore Shkencor publike/private dhe operatoreve prodhues ne fushat e interesit (nepermjet raportimeve perfundimtare te kerkimit me karta te perfundimit te konferencave, takimeve te perbashketa me palet e interesuara botimeve medias dhe takimeve in-situ me operatoret e interesuar te kerkimit dhe zhvillimit</t>
  </si>
  <si>
    <t>Pasurim I Bibliotekes Shkencore</t>
  </si>
  <si>
    <t xml:space="preserve">Blerje libri </t>
  </si>
  <si>
    <t>Blerje libri per fondin e Bibliotekes shkencore</t>
  </si>
  <si>
    <t>nr librash</t>
  </si>
  <si>
    <t>Blerje program kompjuterik</t>
  </si>
  <si>
    <t>Program kompjuter I blere</t>
  </si>
  <si>
    <t>Blerje program kompjuterik per financen</t>
  </si>
  <si>
    <t>nr programi</t>
  </si>
  <si>
    <t>Pajisje te ndryshme</t>
  </si>
  <si>
    <t>nr pajisjesh</t>
  </si>
  <si>
    <t>Rikonstruksion Godine</t>
  </si>
  <si>
    <t>Rrjet elektrik dhe ndriçim salle I realizuar</t>
  </si>
  <si>
    <t>Rikonstruksion i rrjetit elektrik dhe ndriçimit te salles se mbledhjeve</t>
  </si>
  <si>
    <t>numer rrjeti</t>
  </si>
  <si>
    <t xml:space="preserve">Kontributi i ASH. per kerkim dhe zhvillim ne perputhje me misionin e saj konform ligjit per rritjen e rolit te keshillimit te politikberjes , vendimmarrjes qeverisjes qendrore dhe lokale (ne fushat e kompetences) nepermjet kryerjes se studimeve, analizave e propozimeve ne nivele te ndryshme; me prioritet pregatitjen e burimeve te reja njerezore  te kerkimit nepermjet zhvillimit te veprimtarive te ndrysjhme me karakter ekonomik.
</t>
  </si>
  <si>
    <t xml:space="preserve">Treguesit e performancës:
</t>
  </si>
  <si>
    <t>1-Botime e monografi te ndryshme Njohja e produkteve shkencore te Akademikeve me kontribut ne kerkim e zhvillim ne Shqiperi nepermjet publikimeve shkencore kombetare,/ nderkombetare (revista "Journal of Natural end Teknical Sciences" dhe "Studia Albanica").</t>
  </si>
  <si>
    <t xml:space="preserve"> Çmime kombertare/nderkombetare  (ne perputhje me ligjin)</t>
  </si>
  <si>
    <t xml:space="preserve"> Mbeshtetje te kerkuesve te rinj te sukseshme ne shkence (rrjetin e Akademikeve te rinj e me gjere)</t>
  </si>
  <si>
    <r>
      <rPr>
        <b/>
        <sz val="9"/>
        <color theme="1"/>
        <rFont val="Garamond"/>
        <family val="1"/>
      </rPr>
      <t>Botime (revista dhe libra )</t>
    </r>
    <r>
      <rPr>
        <sz val="8"/>
        <color theme="1"/>
        <rFont val="Garamond"/>
        <family val="1"/>
      </rPr>
      <t xml:space="preserve">
</t>
    </r>
  </si>
  <si>
    <t xml:space="preserve">Produkte kerkimore shkencore me nivel të lartë shkencor ne fushat  prioritare per kerkim dhe  zhvillim  te vendit dhe me gjere (Botime dhe monografi) dhe publikimeve shkencore kombetare,/ nderkombetare (revista "Journal of Natural and Technical Sciences" dhe "Studia Albanica"). 
Raportime te ASHSH per vepriimtarite e saj 
</t>
  </si>
  <si>
    <t>Konkurse shkencore te organizuara</t>
  </si>
  <si>
    <t>Auditimi i perdorimit me ekonomicitet,eficence,efektiv te fondeve publike ne funksion te rritjes se pergjegjshmerise se menaxhimit te financave publike .</t>
  </si>
  <si>
    <t xml:space="preserve">Auditime performance te kryera kundrejt totalit </t>
  </si>
  <si>
    <t xml:space="preserve">Rritja e Impaktit te Veprimtarise Audituese </t>
  </si>
  <si>
    <t>Trend renes</t>
  </si>
  <si>
    <t>Shkelje te shoqeruara me dem ekonomik</t>
  </si>
  <si>
    <t>Audtime te kryera</t>
  </si>
  <si>
    <t xml:space="preserve">Nr auditimesh </t>
  </si>
  <si>
    <t>Blerje pajisje kompjuterike dhe zyre</t>
  </si>
  <si>
    <t>Pajisje komjuterike te blera</t>
  </si>
  <si>
    <t xml:space="preserve">Blerje pajisje kompjuterike </t>
  </si>
  <si>
    <t xml:space="preserve">Nr paisjesh </t>
  </si>
  <si>
    <t>Pajise zyre te blera</t>
  </si>
  <si>
    <t>M240010</t>
  </si>
  <si>
    <t xml:space="preserve">Blerje Paisje Zyre </t>
  </si>
  <si>
    <r>
      <t xml:space="preserve">Detajimi i Kostos Totale të </t>
    </r>
    <r>
      <rPr>
        <b/>
        <sz val="8"/>
        <color rgb="FFFF0000"/>
        <rFont val="Garamond"/>
        <family val="1"/>
      </rPr>
      <t>Produktit 1&amp;2</t>
    </r>
    <r>
      <rPr>
        <b/>
        <sz val="8"/>
        <color theme="1"/>
        <rFont val="Garamond"/>
        <family val="1"/>
      </rPr>
      <t xml:space="preserve"> sipas Artikujve Ekonomikë</t>
    </r>
  </si>
  <si>
    <t xml:space="preserve">Blerje automjeti </t>
  </si>
  <si>
    <t>Automjete te blera</t>
  </si>
  <si>
    <t>Blerje automjete</t>
  </si>
  <si>
    <t>Nr automjete</t>
  </si>
  <si>
    <t>Planifikim, Menaxhim, Administrim</t>
  </si>
  <si>
    <t>Ky program konsiston në mbështetjen buxhetore të shërbimeve gjyqësore dhe përmiresimin e infrastrukturës së  gjykatave me qëllim sjelljen e tyre në parametrat dhe cilësinë e performancës së ngjashme me vendet e BE.</t>
  </si>
  <si>
    <t xml:space="preserve">"Menaxhimi me efektivitet dhe efiçence i fondeve buxhetore qe miratohen per Pushtetin Gjyqesor, ne mbeshtjetje te realizimit te objektivave te percaktuara per  ZABGJ dhe gjykatat."
</t>
  </si>
  <si>
    <t>Administrim ne menyre efiçente dhe efektive i buxhetit vjetor te pushtetit gjyqesor</t>
  </si>
  <si>
    <t xml:space="preserve">"Hartimi i politikave buxhetore dhe proçedurave per administrimin efektiv te fondeve, nepermjet analizave te monitorimit, standartizimit te shpenzimeve operative dhe auditimit te gjykatave."
</t>
  </si>
  <si>
    <t>Rekomandimet të zbatuara të auditimeve të kryera</t>
  </si>
  <si>
    <t>Auditime te kryera</t>
  </si>
  <si>
    <t>Do të kryhet planifikimi, monitorimi dhe auditimi i fondeve buxhetore të gjykatave si edhe do të realizohet blerja e mallrave e shërbimeve për ushtrimin e aktivitetit të ZABGJ.</t>
  </si>
  <si>
    <t xml:space="preserve">Orendi/Pajisje/Mjete
</t>
  </si>
  <si>
    <t xml:space="preserve">Pajisje elektronike </t>
  </si>
  <si>
    <t>Do realizohet blerja e pajisjeve elektronike për ZABGJ</t>
  </si>
  <si>
    <t>Numer institucioni</t>
  </si>
  <si>
    <t>Buxheti Gjyqësor</t>
  </si>
  <si>
    <t>Ky program konsiston në mbështetjen buxhetore të shërbimeve gjyqësore dhe përmirësimin e infrastrukturës së  gjykatave me qëllim sjelljen e tyre në parametrat dhe cilësine e performancës së ngjashme me vendet e BE.</t>
  </si>
  <si>
    <t xml:space="preserve">Arritja e standarteve bashkohore e shërbimit gjyqësor në gjykatat e tre niveleve, për të kontribuar në funksionimin e një Pushteti Gjyqësor të pavarur,të përgjegjshëm dhe transparent. </t>
  </si>
  <si>
    <t>Menaxhimi me efektivitet dhe eficencë i fondeve buxhetore që miratohen për pushtetin gjyqësor.</t>
  </si>
  <si>
    <t>Krijimi i kushteve cilësore të realizimit  të shërbimit gjyqësor si dhe përmirësimi e zhvillimi infrastrukturës elektronike të gjykatave, në funksion të rritjes së  cilësisë dhe transparencës së procesit gjyqësor dhe shërbimit ndaj publikut.</t>
  </si>
  <si>
    <t>Përmirësimi i  kushteve të punës, gjykimit dhe shërbimit sipas standarteve bashkohore.</t>
  </si>
  <si>
    <t>Gjykata te pajisura me pajisje zyre e sallash  sipas standarteve</t>
  </si>
  <si>
    <t>Norma e përmirësimit të elementeve të sigurisë në gjykata.</t>
  </si>
  <si>
    <t>Norma e plotesimit te gjykatave me pajisje elektronike kundrejt totalit</t>
  </si>
  <si>
    <t>Çështje të gjykuara</t>
  </si>
  <si>
    <t>Realizimi i proceseve gjyqësore nga gjyqtarët dhe stafi mbështetës</t>
  </si>
  <si>
    <t>Numër çështjesh</t>
  </si>
  <si>
    <t>Mobilje të blera</t>
  </si>
  <si>
    <t>Do furnizohen gjykatat me pajisje dhe mobilje për zyra dhe salla gjyqi</t>
  </si>
  <si>
    <t>Elemente sigurie për gjykatat</t>
  </si>
  <si>
    <t>Do të instalohen  elemente të sigurisë në gjykata</t>
  </si>
  <si>
    <t>Numër Institucioni</t>
  </si>
  <si>
    <t>Pajisje të tjera në funksion të aktivitetit të gjykatave</t>
  </si>
  <si>
    <t xml:space="preserve">Pajisje të tjera  të domosdoshme për disa ambjente të gjykatave  </t>
  </si>
  <si>
    <t>Do realizohet blerja e pajisjeve elektronike për gjykatat</t>
  </si>
  <si>
    <t xml:space="preserve">Mjete levizese
</t>
  </si>
  <si>
    <t>Blerje mjetesh motorike</t>
  </si>
  <si>
    <t>Do të blihen automjete per gjykatat</t>
  </si>
  <si>
    <t>Motocikleta</t>
  </si>
  <si>
    <t>Do të blihen motorçikleta per gjykatat</t>
  </si>
  <si>
    <t>Numër motocikletash</t>
  </si>
  <si>
    <t>Rikonstruksione</t>
  </si>
  <si>
    <t>Projekt zbatimi për godina</t>
  </si>
  <si>
    <t>M290066</t>
  </si>
  <si>
    <t>Hartimi i projekteve për ndërtimin e godinave të reja për gjykatat</t>
  </si>
  <si>
    <t>Numër projektesh</t>
  </si>
  <si>
    <t>Ndërtim godine e re gjykate</t>
  </si>
  <si>
    <t>Ky produkt konsiston në ndërtimin e godinave të reja për gjykatat.</t>
  </si>
  <si>
    <t>Metra 2</t>
  </si>
  <si>
    <t>Godina te Rikontruktuara</t>
  </si>
  <si>
    <t>Rikonstruksion i pjeshëm, ndërhyrje përmirësuese dhe përshtatje ambjentesh në gjykata</t>
  </si>
  <si>
    <r>
      <t xml:space="preserve">Detajimi i Kostos Totale të </t>
    </r>
    <r>
      <rPr>
        <b/>
        <sz val="8"/>
        <color rgb="FFFF0000"/>
        <rFont val="Garamond"/>
        <family val="1"/>
      </rPr>
      <t xml:space="preserve">Produktit X </t>
    </r>
    <r>
      <rPr>
        <b/>
        <sz val="8"/>
        <color theme="1"/>
        <rFont val="Garamond"/>
        <family val="1"/>
      </rPr>
      <t>sipas Artikujve Ekonomikë</t>
    </r>
  </si>
  <si>
    <t>Sipërfaqe godine e rikonstruktuar</t>
  </si>
  <si>
    <t>Rikonstruksioni i plotë i godinave të gjykatave</t>
  </si>
  <si>
    <t>Veprimtari legjislative dhe diplomacia parlamentare</t>
  </si>
  <si>
    <t>Ushtrimi i detyrimeve kushtetuese në lidhje me funksionin ligjvenes, kontrollin mbi zbatueshmërinë e ligjeve, zgjedhjes së qeverisë, miratimit të programit politik të saj, emërimit apo dhënies së pëlqimit për anëtarët e organeve kushtetuese  apo të krijuara me ligj, zbatimit dhe mbikqyrjes së ëështjeve të integrimit europian.</t>
  </si>
  <si>
    <t>Rritja e cilësisë së akteve (ligje, rezoluta …), të përfaruara me legjislacionin e BE, forcimin e marrëdhënieve ndërparlamentare me vendet e BE-së, vendet e rajonit dhe jo vetëm, si dhe rritja e performancës në monitorimin e institucioneve të pavarura.</t>
  </si>
  <si>
    <t>numri seancave plenare (ku përmblidhen të gjitha mbledhjet e komisioneve parlamentare, takimet me grupet e interesit etj)</t>
  </si>
  <si>
    <t>numri i delegacioneve parlamentare brenda dhe jashtë vendi, përfshirë konferencat parlamentare</t>
  </si>
  <si>
    <t>numri i monitorimeve të institucioneve të pavarura</t>
  </si>
  <si>
    <t>rritja e nivelit të ligjeve të miratura, të diskutura paraprakisht me grupet e interesit dhe shoqërinë civile, të përafruara me acquis communautaire.</t>
  </si>
  <si>
    <t>Numri i seancave plenare</t>
  </si>
  <si>
    <t>Numri akteve ligjore të përfaruara me BE</t>
  </si>
  <si>
    <t>numri i raporteve të monitorimit</t>
  </si>
  <si>
    <t>Akte të miratuara në Kuvend</t>
  </si>
  <si>
    <t xml:space="preserve">miratimi i akteve ligjore në Kuvend është një ëprmbledhje e punës së komisioneve parlamentare, diskutimeve, takimeve me grupet e interesit dhe shoqërinë civile, </t>
  </si>
  <si>
    <t>numër aktesh</t>
  </si>
  <si>
    <t xml:space="preserve">Rritja dhe intensifikimi i marrëdhënieve ndërparlamentare me vendet e BE-së, vendet e rajonit dhe atyre me interesa strategjike për Shqipërinë në kuadër të diplomacisë parlamentare </t>
  </si>
  <si>
    <t>numri i delegacioneve parlamentare brenda dhe jashtë vendi</t>
  </si>
  <si>
    <t>numri i organizatave ndërkombëtare ku  Shqipëria aderon si vend anëtar me të drejta të plota</t>
  </si>
  <si>
    <t>Marrëdhënie ndërkombëtare të intensifikuara</t>
  </si>
  <si>
    <t xml:space="preserve">pjesemarrje e delegacioneve parlamentare ne vizita zyrtare, konferenca, asamble parlamentare brenda dhe jashte vendit. </t>
  </si>
  <si>
    <t xml:space="preserve">numër delegacionesh </t>
  </si>
  <si>
    <t>partneritet dhe mbështetje nga organizatat ndërkombëtare</t>
  </si>
  <si>
    <t>Kuvendi i Shqipërisë ka detyrimin e pagesës së anëtarësimit në ato organizata ndërkombëtare ku ka të drejta të plota</t>
  </si>
  <si>
    <t>Numër organizata ndërkombëtare</t>
  </si>
  <si>
    <t>PLANIFIKIM, MENAXHIM, ADMINISTRIM</t>
  </si>
  <si>
    <t>Zhvillimi dhe organizimi i kapaciteteve te nevojshme financiare, teknollogjike, njerezore per te siguruar mbarevajtjen e aktiviteteve parlamentare ne kohe, me cilesi dhe ne sherbim te interesit publik</t>
  </si>
  <si>
    <t>nr. trajnimeve per punonjesit</t>
  </si>
  <si>
    <t>analiza dhe pune kerkimore per ceshtje parlamentare</t>
  </si>
  <si>
    <t>informormim publik ne kohe reale</t>
  </si>
  <si>
    <t xml:space="preserve">raporti femra meshkuj per programin </t>
  </si>
  <si>
    <t>Të rritet niveli i transparencës, objektivitetit të informimit dhe aksesi i publikut në çështjet parlamentare duke punuar me kapacitete njerëzore profesionale</t>
  </si>
  <si>
    <t>punonjës me kapacitete të larta profesionale</t>
  </si>
  <si>
    <t>informormim publikdhe transparence maksimale</t>
  </si>
  <si>
    <t>analiza dhe punë kërkimore parlamentare</t>
  </si>
  <si>
    <t>Burime njerëzore të mirëmenaxhuara</t>
  </si>
  <si>
    <t>rritja e kapaciteteve njerezore per te suportuar ligjvenesit ne menyre sa me profesionale</t>
  </si>
  <si>
    <t>nr. nepunesve qe trajnohen</t>
  </si>
  <si>
    <r>
      <t xml:space="preserve">Detajimi i Kostos Totale të </t>
    </r>
    <r>
      <rPr>
        <b/>
        <sz val="8"/>
        <color rgb="FFFF0000"/>
        <rFont val="Times New Roman"/>
        <family val="1"/>
        <charset val="238"/>
      </rPr>
      <t>Produktit 1</t>
    </r>
    <r>
      <rPr>
        <b/>
        <sz val="8"/>
        <color theme="1"/>
        <rFont val="Times New Roman"/>
        <family val="1"/>
        <charset val="238"/>
      </rPr>
      <t xml:space="preserve"> sipas Artikujve Ekonomikë</t>
    </r>
  </si>
  <si>
    <t>Informim publik dhe transparence maksimale</t>
  </si>
  <si>
    <t>Marredhenie me mediat ( gazetaret qe ndjekin aktivitet parlamentar), marredheniet me publikun ( 40 peticione nga publiku), informacion ne kohe reale mbi mbledhjet e komisioneve ( 12 000 faqe per tu zbardhur nga debati parlamentar ne komisione e seanca plenare),dhe 80 kerkime per çeshtje parlamentare ne suport te deputeteve.</t>
  </si>
  <si>
    <t xml:space="preserve">numer sherbimesh </t>
  </si>
  <si>
    <r>
      <t>Detajimi i Kostos Totale të</t>
    </r>
    <r>
      <rPr>
        <b/>
        <sz val="8"/>
        <color rgb="FFFF0000"/>
        <rFont val="Times New Roman"/>
        <family val="1"/>
        <charset val="238"/>
      </rPr>
      <t xml:space="preserve"> Produktit X </t>
    </r>
    <r>
      <rPr>
        <b/>
        <sz val="8"/>
        <color theme="1"/>
        <rFont val="Times New Roman"/>
        <family val="1"/>
        <charset val="238"/>
      </rPr>
      <t>sipas Artikujve Ekonomikë</t>
    </r>
  </si>
  <si>
    <r>
      <rPr>
        <b/>
        <sz val="8"/>
        <color rgb="FFFF0000"/>
        <rFont val="Times New Roman"/>
        <family val="1"/>
        <charset val="238"/>
      </rPr>
      <t>Produkti 3</t>
    </r>
    <r>
      <rPr>
        <sz val="8"/>
        <color theme="1"/>
        <rFont val="Times New Roman"/>
        <family val="1"/>
        <charset val="238"/>
      </rPr>
      <t>(shto produkte sipas rastit)</t>
    </r>
  </si>
  <si>
    <t>Të sigurohet arkitekturë  optimale dhe bashkëkohore e teknollogjisë së informacionit si dhe infrastrukturë dhe kushte pune me standarte për veprimtarinë parlamentare, në përgjigje të sfidave të reja</t>
  </si>
  <si>
    <t>Treguesit e Performancës për Objektivin2</t>
  </si>
  <si>
    <t>teknollogji informacioni e zhvilluar, e përditësuar dhe në funksion të transparencës dhe efektivitetit të burimeve njerëzore</t>
  </si>
  <si>
    <t>kushte pune dhe pritjeje percjelljeje të delegacioneve , me standart</t>
  </si>
  <si>
    <t>Produktet për Objektivin   2</t>
  </si>
  <si>
    <t>ndërtesa, zyra, sisteme dhe makineri e pajisje të mirëmbajtura</t>
  </si>
  <si>
    <t>mirëmbajtja e planifikuar e ndërtesave, zyrave, pajisjeve, sistemeve, autoveturave etj.</t>
  </si>
  <si>
    <t>numër i elementeve qe do mirembahen</t>
  </si>
  <si>
    <t>Blerje pajisje zyre dhe makina e makineri te ndryshme</t>
  </si>
  <si>
    <t>Pajisje zyre te blera</t>
  </si>
  <si>
    <t>Kodi I produktit</t>
  </si>
  <si>
    <t>M020002</t>
  </si>
  <si>
    <t>blerja e lap top per deputetet dhe stafin politik, FV chiller ne arkivin e Kuvendit, sistem portabel perkthimi dhe pajisje pune</t>
  </si>
  <si>
    <t>numer pajisje</t>
  </si>
  <si>
    <t>Libra te blere</t>
  </si>
  <si>
    <t>M020029</t>
  </si>
  <si>
    <t>SHTIMI I FONDIT TE LIBRIT NE BIBLIOTEKEN E KUVENDIT</t>
  </si>
  <si>
    <t>numer libra</t>
  </si>
  <si>
    <t xml:space="preserve">Autovetura të blera 
</t>
  </si>
  <si>
    <t xml:space="preserve">M020004 </t>
  </si>
  <si>
    <t>Ky produkt rrjedh nga strategjia e rinovimit te flotes se autoveturave qe i perkasin viteve para 2005.</t>
  </si>
  <si>
    <t>numer autovetura</t>
  </si>
  <si>
    <t xml:space="preserve">SISTEME ELEKTRONIKE  </t>
  </si>
  <si>
    <t>SISTEM ELEKTRONIK I VOTIMIT</t>
  </si>
  <si>
    <t>sistemi do te zevendesoje sistemin e viti 2008 te votimit, ne sallen e seancave plenare</t>
  </si>
  <si>
    <t>nr</t>
  </si>
  <si>
    <t>Sistem ne funksion te infrastruktures se klasifikuar</t>
  </si>
  <si>
    <t>Sistem ne funksion te ngritjes se infrastruktures se klasifikuar</t>
  </si>
  <si>
    <t>Sistem i digitalizimit te aseteve mediatike</t>
  </si>
  <si>
    <t>Digitalizimi dhe ndertimi I sistemit te menaxhimit te aseteve  mediatike</t>
  </si>
  <si>
    <t>Sistem per menaxhimin e punes dhe administrimin e dokumentacionit</t>
  </si>
  <si>
    <t>Platforme nderinstitucionale e monitorimit</t>
  </si>
  <si>
    <t>Përmirësim i sistemit</t>
  </si>
  <si>
    <t xml:space="preserve">blerje dhe zevendesim i dy FIREWALL ne sistemin </t>
  </si>
  <si>
    <r>
      <t xml:space="preserve">Detajimi i Kostos Totale të </t>
    </r>
    <r>
      <rPr>
        <b/>
        <sz val="8"/>
        <color rgb="FFFF0000"/>
        <rFont val="Garamond"/>
        <family val="1"/>
      </rPr>
      <t>Produktit 6</t>
    </r>
    <r>
      <rPr>
        <b/>
        <sz val="8"/>
        <color theme="1"/>
        <rFont val="Garamond"/>
        <family val="1"/>
      </rPr>
      <t xml:space="preserve"> sipas Artikujve Ekonomikë</t>
    </r>
  </si>
  <si>
    <r>
      <t xml:space="preserve">Detajimi i Kostos Totale të </t>
    </r>
    <r>
      <rPr>
        <b/>
        <sz val="8"/>
        <color rgb="FFFF0000"/>
        <rFont val="Times New Roman"/>
        <family val="1"/>
        <charset val="238"/>
      </rPr>
      <t>Produktit X</t>
    </r>
    <r>
      <rPr>
        <b/>
        <sz val="8"/>
        <color theme="1"/>
        <rFont val="Times New Roman"/>
        <family val="1"/>
        <charset val="238"/>
      </rPr>
      <t xml:space="preserve"> sipas Artikujve Ekonomikë</t>
    </r>
  </si>
  <si>
    <t>Sistem Audio Video per sallen e mbledhjeve te Grupeve Parlamentare</t>
  </si>
  <si>
    <t>SHPENZIMET KAPITALE</t>
  </si>
  <si>
    <t>Rikonstruksion i ambienteve</t>
  </si>
  <si>
    <t>Ambjente te brendshme te rikonstruktuara te Kryesise se Kuvendit</t>
  </si>
  <si>
    <t>Kodi i produktit</t>
  </si>
  <si>
    <t>M020001</t>
  </si>
  <si>
    <t>Rikonstruksion I ambjenteve underground, te demtuara nga lageshtira dhe qe sherbejne si magazina te materialeve dhe pajisjeve elektronike</t>
  </si>
  <si>
    <r>
      <t>m</t>
    </r>
    <r>
      <rPr>
        <vertAlign val="superscript"/>
        <sz val="8"/>
        <color theme="1"/>
        <rFont val="Times New Roman"/>
        <family val="1"/>
        <charset val="238"/>
      </rPr>
      <t>2</t>
    </r>
  </si>
  <si>
    <r>
      <t>Sasia (m</t>
    </r>
    <r>
      <rPr>
        <vertAlign val="superscript"/>
        <sz val="8"/>
        <color theme="1"/>
        <rFont val="Times New Roman"/>
        <family val="1"/>
        <charset val="238"/>
      </rPr>
      <t>2</t>
    </r>
    <r>
      <rPr>
        <sz val="8"/>
        <color theme="1"/>
        <rFont val="Times New Roman"/>
        <family val="1"/>
        <charset val="238"/>
      </rPr>
      <t>)</t>
    </r>
  </si>
  <si>
    <t xml:space="preserve">Produkti  2 </t>
  </si>
  <si>
    <t>Rrjeti elektrik ne ambjetet e Kryesise i rikonstruktuar</t>
  </si>
  <si>
    <t xml:space="preserve">Rikonstruksion i rrjetit elektrik te amortizuar ne vite dhe te pershtatur me nevojat e sistemeve elektrike dhe elektronike bashkekohore  te instaluara ne Kuvend </t>
  </si>
  <si>
    <t xml:space="preserve">Ambjente te rikonstruktuara te parkut te autoveturave </t>
  </si>
  <si>
    <t>Rikonstruksionin e Parkut te automjeteve te  Kuvendit</t>
  </si>
  <si>
    <t>Planifikim,Menaxhim dhe Administrim</t>
  </si>
  <si>
    <t xml:space="preserve">Rritja, forcimi dhe zhvillimi i kapaciteteve menaxhuese per nje planifikim, menaxhim dhe administrim te politikave dhe strategjive ne fushen e drejtesise si dhe menaxhim me efektivitet te fondeve buxhetore.
</t>
  </si>
  <si>
    <t>Permiresim I struktures finksionale per nje menaxhim sa me efektiv te burimeve njerezore per te krijuar nje staf permanent dhe sa me te qendrueshem.</t>
  </si>
  <si>
    <t>Dosje te trajtuara kundrejt totalit</t>
  </si>
  <si>
    <t>Dosje te perfunduara</t>
  </si>
  <si>
    <t>Dosje te shqyrtuara kundrej totalit</t>
  </si>
  <si>
    <t>numer dosjesh</t>
  </si>
  <si>
    <t>Sasia nr dosjesh</t>
  </si>
  <si>
    <t>Kodi i Projektit  1</t>
  </si>
  <si>
    <t>Orendi Paisje, mjete</t>
  </si>
  <si>
    <t>Pajisje elektronike</t>
  </si>
  <si>
    <t>M280019</t>
  </si>
  <si>
    <t>Blerje paisje kompjuterike</t>
  </si>
  <si>
    <t>Blerje paisje zyre</t>
  </si>
  <si>
    <t xml:space="preserve">   M280001</t>
  </si>
  <si>
    <t>Paisje zyre e te tjera  te blera</t>
  </si>
  <si>
    <t>nr.prokurorish</t>
  </si>
  <si>
    <t xml:space="preserve">Orendi zyre </t>
  </si>
  <si>
    <t>M280025</t>
  </si>
  <si>
    <t>Orendi zyre te blera</t>
  </si>
  <si>
    <t xml:space="preserve">Kondicionere </t>
  </si>
  <si>
    <t>M280018</t>
  </si>
  <si>
    <t>Kondicionere te blere</t>
  </si>
  <si>
    <t>Paisje te tjera teknike</t>
  </si>
  <si>
    <t>M280038</t>
  </si>
  <si>
    <t>Paisje kundra zjarrit te blera</t>
  </si>
  <si>
    <t>Mjete levizese</t>
  </si>
  <si>
    <t>Autovetura</t>
  </si>
  <si>
    <t xml:space="preserve">   M280015</t>
  </si>
  <si>
    <t>Autovetura te blera</t>
  </si>
  <si>
    <t>Paisje Pergjimi</t>
  </si>
  <si>
    <t>Aparat Pergjimi</t>
  </si>
  <si>
    <t xml:space="preserve">   M280058</t>
  </si>
  <si>
    <t>Sistem Paisje Pergjimi e blere</t>
  </si>
  <si>
    <t>Sisteme Sigurie</t>
  </si>
  <si>
    <t>Kamera e sistemi I hyrjes me karta</t>
  </si>
  <si>
    <t xml:space="preserve">   M280037</t>
  </si>
  <si>
    <t>Sistemi hyrjes me karta e Kamera te blera</t>
  </si>
  <si>
    <t>RIKONSTRUKSION</t>
  </si>
  <si>
    <t>Rikonstruksion I pjesshem godine</t>
  </si>
  <si>
    <t>M280001</t>
  </si>
  <si>
    <t>nr prokurorish</t>
  </si>
  <si>
    <t>shtese kati</t>
  </si>
  <si>
    <t>M280045</t>
  </si>
  <si>
    <t>Shtese kati</t>
  </si>
  <si>
    <t>Treguesit 1: "Vendimmarrje gjyq-esore e drejte, transparente e dhene brenda afateve ligjore."</t>
  </si>
  <si>
    <t>Fuqizimi i funksionit menaxhues, në funksion të implementimit të sukseshëm të programit, konform kërkesave të kuadrit ligjor në fuqi per shqyrtimin e kërkesave për vendime gjyqesore te drejta dhe transparente në afatet ligjore</t>
  </si>
  <si>
    <t>Raporti i numrit te vendimeve me numrin e kerkesave te paraqitura per gjykim</t>
  </si>
  <si>
    <t>Ndertim i kapaciteteve profesionale vendimmarrese dhe keshilluese</t>
  </si>
  <si>
    <t xml:space="preserve"> Rritja e shkalles se kualifikimit profesional te kapaciteteve vendimmarrese dhe keshilluese</t>
  </si>
  <si>
    <t>Orendi/Pajisje/Mjete</t>
  </si>
  <si>
    <t>Pajisje per zyre</t>
  </si>
  <si>
    <t>Biblioteke/Libra</t>
  </si>
  <si>
    <t>numer/cope/libra dhe tituj</t>
  </si>
  <si>
    <t>Sisteme</t>
  </si>
  <si>
    <t>Sistem informatizimi</t>
  </si>
  <si>
    <t>nr. Sistemesh</t>
  </si>
  <si>
    <t>Veprimtaria Informative e ATSH-se</t>
  </si>
  <si>
    <t>08320</t>
  </si>
  <si>
    <t xml:space="preserve">Veprimtaria telegrafike e Agjencise Telegrafike Shqiptare, konsiston ne mbledhjen, perpunimin, perkthimin e lajmeve te konfirmuara nga burimet autentike dhe zyrtare. </t>
  </si>
  <si>
    <t xml:space="preserve">Qellimi i ATSH, eshte pasqyrimi i lajmimit me vertetesi, shpjetesi dhe paanshmeri si dhe shperndarjen e materialeve mediatike brenda dhe jashte vendit nepermjet internet.  </t>
  </si>
  <si>
    <t>Prodhim i lajmit me mbulim 82% te territorit te Republikes se Shqiperise.</t>
  </si>
  <si>
    <t>% e territorit te RSH te mbuluar me lajme nga ATSH</t>
  </si>
  <si>
    <t>Lajme te realizuara</t>
  </si>
  <si>
    <t>Prodhim i informacionit te shpejte, perkthim informacioni ne menyre te sakte dhe transmetim i informacionit ne kohe reale.</t>
  </si>
  <si>
    <t>Nr i lajmeve te realizuara</t>
  </si>
  <si>
    <t xml:space="preserve">Dixhitalizimi i Arkives </t>
  </si>
  <si>
    <t>Nr. Dokumetave te dixhitalizuara</t>
  </si>
  <si>
    <t>Mbeshtetje per Partite Politike</t>
  </si>
  <si>
    <t>Ky program mbeshtet me fonde publike partite politike ne perputhje me parashikimet ligjore ne fuqi</t>
  </si>
  <si>
    <t>Mbeshtetje per partite politike me qellim realizimit e funksioneve dhe detyrave te tyre ne nje mjedis politik me vlera dhe parime demokratike dhe transparente</t>
  </si>
  <si>
    <t>Mbeshtetje per partite politike per ofrimin e  nje mjedisi politik me vlera demokratike sipas parimeve te transparences dhe barazise</t>
  </si>
  <si>
    <t>Parti Politike te Mbeshtetura</t>
  </si>
  <si>
    <t>Mbeshtetje per Shoqatat</t>
  </si>
  <si>
    <t xml:space="preserve">Ky program mbeshtet me fonde publike organizata te kategorive te vecanta sic jane: Shoqata e Invalideve, Shoqata e te Verberve, Shoqata e Jetimeve etj </t>
  </si>
  <si>
    <t>Mbeshtetje per organizatat me status te vecante me qellim realizimin e funksioneve dhe detyrave te tyre kryesore, sipas parimeve te barazise dhe transparences</t>
  </si>
  <si>
    <t>Mbeshtetje per organizata me status te vecante</t>
  </si>
  <si>
    <t>Mbeshtetje per shoqatat</t>
  </si>
  <si>
    <t>Mbeshtetje per Organizatat e Veteraneve me Status</t>
  </si>
  <si>
    <t>Ky program mbeshtet me fonde publike organizata te kategorive te vecanta sic jane: Organizata e Veteraneve me Status.</t>
  </si>
  <si>
    <t>Mbeshtetje per veteranet me status me qellim realizimit e funksioneve dhe detyrave te tyre kryesore, sipas parimeve te barazise dhe transparences</t>
  </si>
  <si>
    <t>Mbeshtteje per Organizaten e Veteraneve me Status</t>
  </si>
  <si>
    <t xml:space="preserve">Rritja e cilësisë së prodhimit statistikor dhe shtimi i burimeve primare të të dhënave nëpërmjet përforcimit të kapaciteteve profesionale të stafit të INSTAT dhe përmirësimit të infrastrukturës së prodhimit statistikor. </t>
  </si>
  <si>
    <t>Përmirësimi i cilësisë së vrojtimeve statistikore, prodhimi dhe shpërndarja në kohë e me cilësi  të produkteve statistikore</t>
  </si>
  <si>
    <t>Anketimi i  njësive statistikore për marrjen e informacioneve ekonomiko- sociale, për të zgjeruar shkallën e përfaqësimit të popullatës.</t>
  </si>
  <si>
    <t>Te dhena statistikore te publikuara</t>
  </si>
  <si>
    <t>Publikimi i rezultateve të produkteve statistikore tek përdoruesit</t>
  </si>
  <si>
    <t>numer publikimesh</t>
  </si>
  <si>
    <t>Rritja e perfomancës  së  institucionit duke aplikuar një menaxhim të lartë administrativ, financiar e  njerëzor dhe përmirësimit te infrastrukturës së prodhimit statistikor"</t>
  </si>
  <si>
    <t>numer punonjesish</t>
  </si>
  <si>
    <t>numer auditimesh</t>
  </si>
  <si>
    <t xml:space="preserve">Blerje pajisje, sisteme te ndryshme 
</t>
  </si>
  <si>
    <t>M500011</t>
  </si>
  <si>
    <t>Pajisje te teknologjise se informacionit te blera</t>
  </si>
  <si>
    <t>M500002</t>
  </si>
  <si>
    <t>Blerja paisjeve teknologjise se informacionit  për të pajisur punonjësit me bazën e nevojshme  per grumbullimin edhe perpunimin e te dhenave</t>
  </si>
  <si>
    <t>M500006</t>
  </si>
  <si>
    <t>Statistika të Forta Vendore Shqiptare / SALSTAT</t>
  </si>
  <si>
    <t>TVSH</t>
  </si>
  <si>
    <t>M500005</t>
  </si>
  <si>
    <t>% e nr. te kandidateve per magjistrate , avokate shteti, ndihmesa ligjore dhe kancelare te rekrutuar</t>
  </si>
  <si>
    <t>% e nr te botimeve</t>
  </si>
  <si>
    <t>% e Kurikulave  të përmiresuara</t>
  </si>
  <si>
    <t>% e nr te kandidateve per magjistrate  me vleresim shkelqyer</t>
  </si>
  <si>
    <t>% e personelit femra te rekrutuar rishtazi</t>
  </si>
  <si>
    <t>% e personelit  meshkuj te rekrutuar rishtazi</t>
  </si>
  <si>
    <t>Student qe ndjekin ciklet e programeve mesimor</t>
  </si>
  <si>
    <t>Student qe ndjekin ciklin e programit mesimor</t>
  </si>
  <si>
    <t>Nr. kandidatësh</t>
  </si>
  <si>
    <t>Blerje paisje</t>
  </si>
  <si>
    <t>Pajisje elektronike te blera</t>
  </si>
  <si>
    <t>Blerje paisje elektronike</t>
  </si>
  <si>
    <t>Orendi te blera</t>
  </si>
  <si>
    <t>M550003</t>
  </si>
  <si>
    <t>Blerje orendi</t>
  </si>
  <si>
    <t>Shpenzime Kapitale***</t>
  </si>
  <si>
    <t>Rikonstruksione/Ndertime</t>
  </si>
  <si>
    <t xml:space="preserve">Ndertim Godine </t>
  </si>
  <si>
    <t>M550002</t>
  </si>
  <si>
    <t xml:space="preserve"> m2</t>
  </si>
  <si>
    <t xml:space="preserve">"Konsolidimi i Programit të  Formimit/Trajnimit Vazhdues të magjistratëve në detyrë, të avokatëve të shtetit në detyrë dhe këshilltar/ndihmës ligjor e kancelarë që punojnë në gjykata dhe prokurori nëpërmjet zhvillimit të sesioneve trajnuese për të gjitha këto kategori".
</t>
  </si>
  <si>
    <t>% e numrit te  te trajnuarve</t>
  </si>
  <si>
    <t>%  e numrit te sesioneve trajnuese per magjistrate e te tjere</t>
  </si>
  <si>
    <t>% e numrit te pjesemarreseve  femra te trajnuara</t>
  </si>
  <si>
    <t>% e numrit te pjesemarreseve  meshkuj te trajnuar</t>
  </si>
  <si>
    <t>Sesione trajnuese per magjistratë,avokat shteti,ndihëmesa ligjor dhe kancelare ne detyre.</t>
  </si>
  <si>
    <t>Nr. sesionesh</t>
  </si>
  <si>
    <t>Autoveture e Blere</t>
  </si>
  <si>
    <t>Blerje autoveture</t>
  </si>
  <si>
    <t>"Konsolidimi i veprimtarisë kërkimore-shkencore, botimeve dhe publikimeve në fusha të ndryshme juridike, për krijimin gradual të një qëndre burimore për të drejtën e BE, si dhe rritja e përmirësimi i kapaciteteve institucionale nëpërmjet ndërtimit të një godine të re dhe bashkëkohore për Shkollën e Magjistraturës."</t>
  </si>
  <si>
    <t>% e nr. te magjistrateve si autor shkrimesh</t>
  </si>
  <si>
    <t>% e nr te autoreve me tituj e grada shkencore</t>
  </si>
  <si>
    <t>% e nr te autoreve te huaj</t>
  </si>
  <si>
    <t xml:space="preserve">Botimi i periodikeve," Magjistrati" &amp; revista "Jeta Juridike" </t>
  </si>
  <si>
    <t>Nr. botimesh</t>
  </si>
  <si>
    <t xml:space="preserve">Botime te tjera </t>
  </si>
  <si>
    <t>Blerje libra</t>
  </si>
  <si>
    <t>Mbeshtetje Financiare e Veprimtarise Kinematografike</t>
  </si>
  <si>
    <t xml:space="preserve">Realizimi ne kohe dhe cilesi i produktit kinematografik  Filmi Artistik  i gjate ,Veper Karriere ,Filmit Artistik te Gjate Veper e pare ,Filmit artistik I gjate indipendent,dokumentare </t>
  </si>
  <si>
    <t xml:space="preserve">Emërtimi i Treguesit 1 Filma fitues ne konkurrime nderkombetare  </t>
  </si>
  <si>
    <t>Emërtimi i Treguesit 2 %e produkteve kinematografike te financuara kundrejt te planifikuar</t>
  </si>
  <si>
    <t>Emërtimi i Treguesit 3Numeri I shikuesve /qe ndjekin filmat ne kinema</t>
  </si>
  <si>
    <t>Rrrites</t>
  </si>
  <si>
    <t xml:space="preserve">Produktet për Objektivin 1 Filmi  artistik,dokumentar,vizatimor ,festivale </t>
  </si>
  <si>
    <t>Filma te financuara</t>
  </si>
  <si>
    <t>Financimet  filmike te te gjitha zhanreve  behen  nepermjet projektit I cili paraqitet per financim nga qkk, zakonisht ne kete zhanere  aplikojn regjizoret e karieres ,ato per veper te pare ,financimi per kete projekt eshte deri 51% te vleres totale ,keto  projekte jane  nje cooproduksion filmik montazhi financiar I te cileve  behet nga producenti duke aplikuar neper institucione te tjera te filmit neper europe dhe me gjere si dhe nga institucione te artit dhe kultures ne shqiperi.</t>
  </si>
  <si>
    <t xml:space="preserve">Numer Filmash </t>
  </si>
  <si>
    <t xml:space="preserve">Projekte Kinematografike </t>
  </si>
  <si>
    <t xml:space="preserve">Financimi i festivaleve  te filmit te cilat jane dhe markete te medha per tregun dhe bashkepunimin e kooproduksioneve boterore ,njeri eshte ai qe zhvillohet ne muajin shkurt ne Berlin,tjetri ne muajin Maj xhvillohet ne qytetin e Cannesne France  dhe nje ne Trieste ,gjate diteve ku marrin pjese kineaste te cilet kane fituar njjr pjese te financimit nga QKK shkojne per te bere biseda per basjkeprodhime te mundeshm,e per projektet e tyre kinematografike.mer pjese edhe nje pjese e stafit te qkk kukane ne kujdesje stenden e Shqiperise dhe ku zhvillohen takime te ndryshme me personalitete te kinematografise ,gjithashtu edhe festivalet nderkombetare dhe rajonal qe zhvillohen ne qytetet e Shqiperise ,Shkoder ,Gjirokaster,Sarande,Pogradec,Korce si dhe Tirane </t>
  </si>
  <si>
    <t>Numer Projekte Kinematografike</t>
  </si>
  <si>
    <t>Pajsje zyre te blera</t>
  </si>
  <si>
    <t>M570002</t>
  </si>
  <si>
    <t xml:space="preserve">Blerje pajisje </t>
  </si>
  <si>
    <t>Nr pajsije</t>
  </si>
  <si>
    <t>Kosto totale e produktit 1+2</t>
  </si>
  <si>
    <t>Produkti  2</t>
  </si>
  <si>
    <t>Pajisje kompjuterike te blera</t>
  </si>
  <si>
    <t>M570005</t>
  </si>
  <si>
    <t>Blerje pajisje kompjutrike ,printer kompjutera</t>
  </si>
  <si>
    <t>Nr pajisje</t>
  </si>
  <si>
    <t>Veprimtaria e Komisionerit Publik</t>
  </si>
  <si>
    <t xml:space="preserve">Procesi i Rivleresimit te gjyqtareve dhe prokuroreve ne Republiken e Shqiperise ka per qellim garantimin e e funksionimit te shtetit te se drejtes, pavaresine e sistemit te drejtesise si dhe rikthimin e besimit te publikut tek institucionet e ketij sistemi </t>
  </si>
  <si>
    <t xml:space="preserve">Numer ankimesh ose mosankimesh te publikuara brenda afatit ligjor </t>
  </si>
  <si>
    <t>Mbrojtja e interesit publik gjate kryerjes se procesit te rivleresimit, respektimi i parimit te paanesise dhe pavaresise, procesit te rregullt ligjor, transparences dhe frymes se bashkepunimit ndermjet dy komisionereve publike, Operacionit Nderkombetar te Monitorimit dhe institucioneve te tjera."</t>
  </si>
  <si>
    <t>Numer Çeshtjesh te njoftuara nga KPK, te shqyrtuara  nga Komisioneret Publike brenda afateve ligjore</t>
  </si>
  <si>
    <t>Vendime  te shqyrtuara</t>
  </si>
  <si>
    <t>Shqyrtim i vendimeve te njoftuara nga KPK</t>
  </si>
  <si>
    <r>
      <t xml:space="preserve">Detajimi i Kostos Totale të </t>
    </r>
    <r>
      <rPr>
        <b/>
        <sz val="14"/>
        <color indexed="10"/>
        <rFont val="Garamond"/>
        <family val="1"/>
      </rPr>
      <t>Produktit 1</t>
    </r>
    <r>
      <rPr>
        <b/>
        <sz val="14"/>
        <color indexed="8"/>
        <rFont val="Garamond"/>
        <family val="1"/>
      </rPr>
      <t xml:space="preserve"> sipas Artikujve Ekonomikë</t>
    </r>
  </si>
  <si>
    <r>
      <t>Detajimi i Kostos Totale të</t>
    </r>
    <r>
      <rPr>
        <b/>
        <sz val="14"/>
        <color indexed="10"/>
        <rFont val="Garamond"/>
        <family val="1"/>
      </rPr>
      <t xml:space="preserve"> Produktit X </t>
    </r>
    <r>
      <rPr>
        <b/>
        <sz val="14"/>
        <color indexed="8"/>
        <rFont val="Garamond"/>
        <family val="1"/>
      </rPr>
      <t>sipas Artikujve Ekonomikë</t>
    </r>
  </si>
  <si>
    <r>
      <rPr>
        <b/>
        <sz val="14"/>
        <color indexed="10"/>
        <rFont val="Garamond"/>
        <family val="1"/>
      </rPr>
      <t>Produkti 3</t>
    </r>
    <r>
      <rPr>
        <sz val="14"/>
        <color indexed="8"/>
        <rFont val="Garamond"/>
        <family val="1"/>
      </rPr>
      <t>(shto produkte sipas rastit)</t>
    </r>
  </si>
  <si>
    <t xml:space="preserve">Pajisje elektronike
</t>
  </si>
  <si>
    <t xml:space="preserve">Blerje pajisje elektronike
</t>
  </si>
  <si>
    <t>sete pune</t>
  </si>
  <si>
    <r>
      <t xml:space="preserve">Detajimi i Kostos Totale të </t>
    </r>
    <r>
      <rPr>
        <b/>
        <sz val="14"/>
        <color indexed="10"/>
        <rFont val="Garamond"/>
        <family val="1"/>
      </rPr>
      <t xml:space="preserve">Produktit 1 </t>
    </r>
    <r>
      <rPr>
        <b/>
        <sz val="14"/>
        <color indexed="8"/>
        <rFont val="Garamond"/>
        <family val="1"/>
      </rPr>
      <t>sipas Artikujve Ekonomikë</t>
    </r>
  </si>
  <si>
    <t xml:space="preserve">Mobilje Zyre </t>
  </si>
  <si>
    <t xml:space="preserve">Blerje  mobilje zyre 
</t>
  </si>
  <si>
    <t>Sete Pune</t>
  </si>
  <si>
    <r>
      <t xml:space="preserve">Detajimi i Kostos Totale të </t>
    </r>
    <r>
      <rPr>
        <b/>
        <sz val="14"/>
        <color indexed="10"/>
        <rFont val="Garamond"/>
        <family val="1"/>
      </rPr>
      <t xml:space="preserve">Produktit 2 </t>
    </r>
    <r>
      <rPr>
        <b/>
        <sz val="14"/>
        <color indexed="8"/>
        <rFont val="Garamond"/>
        <family val="1"/>
      </rPr>
      <t>sipas Artikujve Ekonomikë</t>
    </r>
  </si>
  <si>
    <t>Automjete</t>
  </si>
  <si>
    <t>Blerje Automjeti</t>
  </si>
  <si>
    <t>numer mjetesh</t>
  </si>
  <si>
    <r>
      <t xml:space="preserve">Detajimi i Kostos Totale të </t>
    </r>
    <r>
      <rPr>
        <b/>
        <sz val="14"/>
        <color indexed="10"/>
        <rFont val="Garamond"/>
        <family val="1"/>
      </rPr>
      <t xml:space="preserve">Produktit 3 </t>
    </r>
    <r>
      <rPr>
        <b/>
        <sz val="14"/>
        <color indexed="8"/>
        <rFont val="Garamond"/>
        <family val="1"/>
      </rPr>
      <t>sipas Artikujve Ekonomikë</t>
    </r>
  </si>
  <si>
    <t>Kosto totale e produkti 3</t>
  </si>
  <si>
    <t xml:space="preserve">Produkti 4 </t>
  </si>
  <si>
    <t xml:space="preserve">Software menaxhimi i ceshtjeve </t>
  </si>
  <si>
    <t xml:space="preserve">Blerje software menaxhimi i ceshtjeve 
</t>
  </si>
  <si>
    <t xml:space="preserve">numer </t>
  </si>
  <si>
    <r>
      <t xml:space="preserve">Detajimi i Kostos Totale të </t>
    </r>
    <r>
      <rPr>
        <b/>
        <sz val="14"/>
        <color indexed="10"/>
        <rFont val="Garamond"/>
        <family val="1"/>
      </rPr>
      <t xml:space="preserve">Produktit 4 </t>
    </r>
    <r>
      <rPr>
        <b/>
        <sz val="14"/>
        <color indexed="8"/>
        <rFont val="Garamond"/>
        <family val="1"/>
      </rPr>
      <t>sipas Artikujve Ekonomikë</t>
    </r>
  </si>
  <si>
    <t>Kosto totale e produkti 4</t>
  </si>
  <si>
    <t xml:space="preserve">Produkti 5 </t>
  </si>
  <si>
    <t>Blerje software aktiviteti financiar</t>
  </si>
  <si>
    <r>
      <t xml:space="preserve">Detajimi i Kostos Totale të </t>
    </r>
    <r>
      <rPr>
        <b/>
        <sz val="14"/>
        <color indexed="10"/>
        <rFont val="Garamond"/>
        <family val="1"/>
      </rPr>
      <t xml:space="preserve">Produktit 5 </t>
    </r>
    <r>
      <rPr>
        <b/>
        <sz val="14"/>
        <color indexed="8"/>
        <rFont val="Garamond"/>
        <family val="1"/>
      </rPr>
      <t>sipas Artikujve Ekonomikë</t>
    </r>
  </si>
  <si>
    <t>Kosto totale e produkti 5</t>
  </si>
  <si>
    <t xml:space="preserve">Ofrimi i shërbimeve ndaj individëve në mënyrë të pavarur, të paanshme, fleksibël dhe transparent </t>
  </si>
  <si>
    <t>Nr kerkesash te trajtura</t>
  </si>
  <si>
    <t>Blerje pajisjesh te ndryshme</t>
  </si>
  <si>
    <t>Blerje pajisje dhe orendi zyre</t>
  </si>
  <si>
    <t>Kodi I produktin</t>
  </si>
  <si>
    <t>M660001</t>
  </si>
  <si>
    <t>Blerje pajisje per permiresimin e kushteve  ne pune</t>
  </si>
  <si>
    <t>Treguesit e Performancës për Objektivin 1: Dosje te perfunduara kundrejt totalit te dosjeve per shqyrtim</t>
  </si>
  <si>
    <t xml:space="preserve">Produktet për Objektivin 1 : Dosje te shqyrtuara </t>
  </si>
  <si>
    <t>Numer  dosjesh</t>
  </si>
  <si>
    <t xml:space="preserve">Blerje Pajisje zyra dhe komjuterike </t>
  </si>
  <si>
    <t xml:space="preserve">Blerje orendi dhe pajisje per mobilim zyrash si dhe pajisje kompjuterike, scanera , printera </t>
  </si>
  <si>
    <t xml:space="preserve">Krijimi i fondit te bibliotekes </t>
  </si>
  <si>
    <t xml:space="preserve">Krijimi i fondit te bibliotekes 
</t>
  </si>
  <si>
    <t>Numer librash</t>
  </si>
  <si>
    <t>Orendi/Pajisje</t>
  </si>
  <si>
    <t>Pajisje dhe Mobilje</t>
  </si>
  <si>
    <t>Numër sete pune</t>
  </si>
  <si>
    <t>Informtizim i aktivitetit financiar të institucionit</t>
  </si>
  <si>
    <t>Pajisje scaner për kontroll, urë metali dedektor</t>
  </si>
  <si>
    <t>Instalim sistem kontrolli dhe dedektor skanimi për kontrollin e flukseve hyrëse</t>
  </si>
  <si>
    <t>Software formatimi vendimesh gjyqësore</t>
  </si>
  <si>
    <t>Blerje automjet për institucionin</t>
  </si>
  <si>
    <t>Automjet për lëvizjet e punonjësve të institcionit</t>
  </si>
  <si>
    <t>Numër automjeti</t>
  </si>
  <si>
    <t>Realizimi i mbikëqyrjes, inspektimit dhe zbatimit të ligjit për administrimin e shërbimit civil në të gjitha institucionet që punësojnë nëpunës civil, dhe evidentimi i shkeljeve, në bazë të të cilave Komisioneri ushtron vendimarrjen e tij në përputhje me Nenin 15 të ligjit Nr. 152/2013, "Për nëpunësin civil", i ndryshuar. Menaxhimi me efektivitet dhe korrektësi i fondeve buxhetore të KMSHC-së.</t>
  </si>
  <si>
    <t>Garantimi dhe respektimi i ligjit për shërbimin civil në institucionet qendrore, të pavarura dhe ato vendore.</t>
  </si>
  <si>
    <t>Numri i shkeljeve të konstatuara të ligjit të Nëpunësit Civil</t>
  </si>
  <si>
    <t xml:space="preserve">"Rritja e nivelit të zbatimit të ligjit për shërbimin civil"
 </t>
  </si>
  <si>
    <t xml:space="preserve">Niveli i zbatimit të vendimeve të Komisionerit"
</t>
  </si>
  <si>
    <t>% e rasteve të emërimeve të parregullta të konstatuara nga Komisioneri.</t>
  </si>
  <si>
    <t xml:space="preserve"> Mbikëqyrje dhe inspektime të kryera.  
</t>
  </si>
  <si>
    <t xml:space="preserve">Mbikëqyrje të kryera sipas planit vjetor si dhe inspektime të realizuara sipas problematikave te ndryshme. </t>
  </si>
  <si>
    <t>Numër misionesh mbikëqyrjeje.</t>
  </si>
  <si>
    <t>Blerje Pajisje Zyre dhe Elektonike</t>
  </si>
  <si>
    <t xml:space="preserve">Produkti B </t>
  </si>
  <si>
    <t xml:space="preserve">Pajisje elektronike dhe zyre te blera
</t>
  </si>
  <si>
    <t xml:space="preserve">                           Pajisje elektronike dhe zyre te blera
</t>
  </si>
  <si>
    <t>Numër pajisje</t>
  </si>
  <si>
    <t>Planifikim, menaxhim dhe administrim</t>
  </si>
  <si>
    <t>01610</t>
  </si>
  <si>
    <t xml:space="preserve">Planifikimi, menaxhimi dhe administrimi i burimeve njerëzore, mjeteve monetare me qëllim përdorimin e tyre me efektivitet për realizimin e objektivave të Komisionit Qendror të Zgjedhjeve </t>
  </si>
  <si>
    <t>Perdorim me ekonomi, efektivitet dhe eficence i burimeve njerezore, mjeteve monetare me qellim krijimin e kushteve sa me te mira te punes per trupen e KQZ-se dhe administraten e KQZ-se</t>
  </si>
  <si>
    <t xml:space="preserve">Shqyrtimi ne kohe dhe me efiçence i ankesave </t>
  </si>
  <si>
    <t>Standarte ne mirembajtjen e godines dhe zyrave</t>
  </si>
  <si>
    <t>Administrate e trajnuar kundrejt totalit</t>
  </si>
  <si>
    <t>Administrate profesionale</t>
  </si>
  <si>
    <t>Performanca e administrates ne funksion te realizimit te objektivave te institucionit, ne zbatim te kerkesave ligjore.</t>
  </si>
  <si>
    <t>Nr.punonjesish</t>
  </si>
  <si>
    <t xml:space="preserve">Ambiente pune te mirembajtura </t>
  </si>
  <si>
    <t>Krijimi i kushteve optimale per administraten dhe antaret e KQZ</t>
  </si>
  <si>
    <t>nr. zyrash</t>
  </si>
  <si>
    <t>Blerje pajisjesh</t>
  </si>
  <si>
    <t>Pajisje informatike dhe zyrash</t>
  </si>
  <si>
    <t>Blerje e pajisjeve informatike dhe zyrash</t>
  </si>
  <si>
    <t>Rikonstruksion magazine</t>
  </si>
  <si>
    <t>Rikonstruksion magazines se bazes materiale Lunder</t>
  </si>
  <si>
    <t>magazine</t>
  </si>
  <si>
    <t>Zgjedhje te pergjithshme lokale</t>
  </si>
  <si>
    <t>Pergatitja, mbikqyrja,drejtimi dhe verifikimi i te gjitha aspekteve qe kane te bejne me zgjedhjet dhe referendumet dhe shpallja e rezultatit te tyre</t>
  </si>
  <si>
    <t>Organizimi dhe menaxhimi i zgjedhjeve cilesore dhe me standartet e kerkuara."</t>
  </si>
  <si>
    <r>
      <t>Garantimi i zgjedhjeve te lira sipas standardeve..</t>
    </r>
    <r>
      <rPr>
        <sz val="8"/>
        <color rgb="FFFF0000"/>
        <rFont val="Garamond"/>
        <family val="1"/>
      </rPr>
      <t>- te shqyrtohet mundesia e marrjes se vleresimeve nga raporte te nderkombetareve per procesin zgjedhor</t>
    </r>
  </si>
  <si>
    <t>Permiresimi i kapaciteteve dhe sigurimi i infrastruktures se nevojshme per te zhvilluar nje proces te lire dhe demokratik</t>
  </si>
  <si>
    <t>Raporti femra/meshkuj per program</t>
  </si>
  <si>
    <t>Gra ne pozicione drejtuese</t>
  </si>
  <si>
    <t>Shkelje te konstatuara gjate procesit zgjedhor</t>
  </si>
  <si>
    <t>Raste dhune ne procesin zgjedhor</t>
  </si>
  <si>
    <t>Nxjerrja e rezultateve zgjedhore ne kohe</t>
  </si>
  <si>
    <t>Proces zgjedhor i realizuar</t>
  </si>
  <si>
    <t>Trajnim i komisionereve dhe sigurimi i infrastruktures zgjedhore</t>
  </si>
  <si>
    <t>Ky Program konsiston në Planifikim, Menaxhim, Administrim, me eficensë të burimeve financiare, për mbarëvajtjen dhe mirëfunksionimin institucional, për mbështetjen e stafit të ILDKPKI , në administrimin dhe kontrollin e interesave private, të zyrtarëve që mbartin detyrim për deklarim, duke patur si qëllim, hartimin e politikave dhe procedurave për administrimin efektiv të fondeve buxhetore nëpërmjet analizës dhe përcaktimit të standardeve në mënyrë të matshme të shpenzimeve, realizim efektiv në forme të matshme për çdo vit të PBA-së të fondeve të akorduara nga buxheti i shtetit.</t>
  </si>
  <si>
    <t>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t>
  </si>
  <si>
    <t>Rritja e numrit të Kontrolleve të Plota</t>
  </si>
  <si>
    <t xml:space="preserve">Numri i Hetimeve Administrative kunder korrupsionit; </t>
  </si>
  <si>
    <t>Shkelje të konstatuara në procesin e deklarimit;</t>
  </si>
  <si>
    <t>% e punonjësve të trajnuar kundrejt totalit të punonjësve ;</t>
  </si>
  <si>
    <t xml:space="preserve">Drejtimi dhe përmirësimi i politikave dhe të mekanizmave për kontrollin e vërtetësisë dhe saktësisë së pasurive, të parandalimit dhe shmangies së konfliktit të interesave, për verifikimin dhe hetimin administrativ ligjor më të kualifikuar të zyrtarëve, si instrumenta të rëndësishëm për luftën kundër korrupsionit </t>
  </si>
  <si>
    <t>Deklarata Pasurie sipas Llojeve të Kontrolluara kundrejt totalit .</t>
  </si>
  <si>
    <t xml:space="preserve">Deklarata Pasurie te Kontrolluara </t>
  </si>
  <si>
    <r>
      <t xml:space="preserve">Përfshin  sasinë e deklaratave te pasurive të të zgjedhurve dhe të nëpunësve publike të kontrolluara sipas llojeve.                                                                                                                                                    </t>
    </r>
    <r>
      <rPr>
        <i/>
        <sz val="9"/>
        <rFont val="Cambria"/>
        <family val="1"/>
      </rPr>
      <t xml:space="preserve">            </t>
    </r>
  </si>
  <si>
    <t xml:space="preserve">Blerje pajisje  elektronike dhe zyre </t>
  </si>
  <si>
    <t>M760038</t>
  </si>
  <si>
    <t>Blerje pajisje kompjuterike per permiresimin e infrastruktures Teknologji-Informacion, duke arritur plotësimin e nevojave  te institucionit.</t>
  </si>
  <si>
    <t xml:space="preserve">Sisteme
</t>
  </si>
  <si>
    <t>Sistem Audio Prezantimi i Blerë</t>
  </si>
  <si>
    <t>Produkti  3 (shto produkte sipas rastit)</t>
  </si>
  <si>
    <t>Sistem Aksesi i Blerë</t>
  </si>
  <si>
    <t>Buxheti 2019</t>
  </si>
  <si>
    <t xml:space="preserve">Sigurimi i rregullave te barabarta te konkurrences mes ndermarrjeve ne treg per te siguruar lirine ekonomike te sipermarresve dhe sa me shume zgjedhje per konsumatoret. Nderhyrja ndaj sjelljeve antikonkurruese si marreveshjet e ndaluara dhe abuzimi me poziten dominuese per te siguruar funksinimin e konkurrences se lire dhe efektive ne treg </t>
  </si>
  <si>
    <t>Rritja e mundësisë së zgjedhjeve konsumatore(produkte dhe shërbime me cilësi të mirë dhe çmime të ulta</t>
  </si>
  <si>
    <t>Doing Business renditja e Shqiperise</t>
  </si>
  <si>
    <t>Rritja e efiçencës së tregjeve nga performanca e ndërmarrjeve duke respektuar rregullat e konkurrencës</t>
  </si>
  <si>
    <t>Ndërgjegjësimi I ndërrmarrjeve dhe konsumatorëve për përfitimet që vinë nga konkurrenca</t>
  </si>
  <si>
    <t xml:space="preserve">Mbikeqyrja dhe hetimi i tregjeve prodhuese dhe jo-prodhuese (abuzimi me poziten dominuese dhe marreveshjet e ndaluara) si dhe kontrolli i perqendrimeve per nje ekonomi tregu me efektive
</t>
  </si>
  <si>
    <r>
      <t>1.</t>
    </r>
    <r>
      <rPr>
        <b/>
        <sz val="9"/>
        <rFont val="Cambria"/>
        <family val="1"/>
      </rPr>
      <t xml:space="preserve"> Shkelje te konstatuar te konkurrences</t>
    </r>
  </si>
  <si>
    <t>2.Rezultatet nga raportet dhe monitorime</t>
  </si>
  <si>
    <t xml:space="preserve">3.Vendime perqendrimesh </t>
  </si>
  <si>
    <t>4.Akte ligjore te vleresuara</t>
  </si>
  <si>
    <t>5.Trajnime ,workshope per stafin</t>
  </si>
  <si>
    <t xml:space="preserve">Marreveshjet e ndaluara , abuzimi me poziten dominuese dhe perqendrime
</t>
  </si>
  <si>
    <t>Numer Vendime/Raporte/akte nenligjore etj</t>
  </si>
  <si>
    <t>Kapitull 01</t>
  </si>
  <si>
    <t>Pajisje informatike dhe zyre</t>
  </si>
  <si>
    <t>Kodi I projektit te investimit</t>
  </si>
  <si>
    <t xml:space="preserve">Blerje autoveteure per kryerjen e inpektimeve </t>
  </si>
  <si>
    <t>Riparime të pjesëshme hde punime të brendshme të zyrave të godinës</t>
  </si>
  <si>
    <t xml:space="preserve">FORMATI STANDARD I PËRGATITJES SË KËRKESAVE BUXHETORE PBA 2019-2021 </t>
  </si>
  <si>
    <t>KËSHILLI KOMBËTAR I  KONTABILITETIT (82)</t>
  </si>
  <si>
    <t>Planifikimi, Menaxhimi dhe Administrimi, konsiston ne planifikimin dhe menaxhimin e burimeve financiare, njerëzore dhe materiale për të realizuar detyrat funksionale të Këshillit Kombëtar të Kontabilitetit, në përputhje me Ligjin Nr. 9228 datë 29.04.2004, "Për Kontabilitetin dhe Pasqyrat Financiare" si dhe për të plotësuar misionin që ka ky institucion "Hartimi i një seti standardesh kombëtare të kontabilitetit me cilësi të lartë, të kuptueshme, të detyrueshme për zbatim për shoqëritë pa përgjegjësi publike, si dhe përkthimi në gjuhën shqipe, pa ndryshime nga teksti origjinal, i SNK/SNFR për t'i bërë ato detyrimisht të zbatueshme nga shoqëritë me përgjegjësi publike që veprojnë në territorin e Republikës së Shqipërisë".</t>
  </si>
  <si>
    <t>Politika që ndjek KKK,pra përsosja e vazhdueshme e raportimit financiar të njësive ekonomike në Republikën  e Shqipërisë,ka për qëllim  të rrisë besimin e investitorëvë të ndryshëm ,vendas e të huaj, me synim nxitjen e mëtejshme të investimeve në vend dhe hapjen e tregjeve të kapitaleve.</t>
  </si>
  <si>
    <t>Seti i Standardeve Kombëtare të Kontabilitetit                                      (ekzistuese/të reja/të amenduara)</t>
  </si>
  <si>
    <t xml:space="preserve">Sipas Ligjit nr 25/2018 datë 10.05.2018 "Për kontabilitetin dhe pasqyrat financiare", neni 24, KKK ka për detyrë të hartojë SKK-të në përputhje me kërkesat e këtij ligji dhe në koherencë me SNRF-të. </t>
  </si>
  <si>
    <t>Standardet Ndërkombëtare të Raportimit Financiar (të reja/amendime të përkthyera)</t>
  </si>
  <si>
    <t>Ligji 25/2018, datë 10.05.2018 "Për kontabilitetin dhe pasqyrat financiare", neni 3, pika 4 shprehet: "Standarde Ndërkombëtare të Raportimit Financiar (SNRF) janë standardet dhe interpretimet e hartuara dhe të publikuara nga Bordi i Standardeve Ndërkombëtare të Kontabilitetit, të përkthyera në shqip, nën përgjegjësinë e Këshillit Kombëtar të Kontabilitetit, pa ndryshime nga teksti origjinal në gjuhën angleze, të shpallura të detyrueshme për zbatim me urdhër të ministrit përgjegjës për financat".</t>
  </si>
  <si>
    <t xml:space="preserve"> pajisje zyre te blera</t>
  </si>
  <si>
    <t>Kodi I projektit nga lista e investimeve</t>
  </si>
  <si>
    <t>M82001</t>
  </si>
  <si>
    <t xml:space="preserve">Mbeshtetje financiare dhe asistence teknike per Shoqerine Civile </t>
  </si>
  <si>
    <t>Per realizimin e misionit te saj AMSHC -ja ofron asistence financiare  dhe teknike per programet qe nxisin e forcojne qendrueshmerine e organizatave joftimprurese, bashkepunimin ndersektorial e nderkombetar, nismat civile, filantropine, vullnetarizmin e institucionet demokratike te shoqerise si dhe programe te tjera qe lehtesojne permbushjen e misionit te saj.</t>
  </si>
  <si>
    <t xml:space="preserve">Krijimi i kushteve per rritje te qendrueshme te  shoqerise civile ne vend permes nje shoqerie civile me vibrante dhe pjesemarrese ne vendimarrje dhe monitorim politikash publike. </t>
  </si>
  <si>
    <t>Me shume perfshirje e Shoqerise Civile ne Monitorimin dhe zbatimin e politikave publike.</t>
  </si>
  <si>
    <t xml:space="preserve">Trend rrites </t>
  </si>
  <si>
    <t>Rritje kapaciteti I OJF- ve ne Shqiperi  ne terma te perthithjes se fondeve buxhetore nepermjet projekteve te financuara si dhe ne kuader te zbatueshmerise se ketyre projekteve.</t>
  </si>
  <si>
    <t xml:space="preserve">Mbeshtetje financiare  dhe monitorim per me shume projekte te OJF- ve sipas programeve te percaktuara nga Bordi Mbikqyres I AMSHC -se ne vit  ndaj numrit te OJFve qe aplikojne per financime. </t>
  </si>
  <si>
    <t xml:space="preserve">Numri I  OJF -ve mbeshtetur financiarisht nga AMSHC -ja ndaj totalit te organizatave qe kane aplikuar per financime pergjate vitit. (ne perqindje) </t>
  </si>
  <si>
    <t xml:space="preserve">Rritje ne perqindje e projekteve te financuara nga AMSHC sipas programeve specifike te percaktuara nga Bordi Mbikqyres sipas shperndarjes poshteshenuar </t>
  </si>
  <si>
    <t>Me shume projekte qe synojne  fuqizimin  e shtetit të së drejtës, nëpërmjet mbështetjes së iniciativave që kanë në fokus luftën ndaj korupsionit, qytetarinë aktive, rritjen e pjesëmarrjes qytetare në vendimarjet lokale dhe qëndrore si dhe advokacinë për nisma ligjore;</t>
  </si>
  <si>
    <t>Me shume projekte  qe synojne mbështetje për shtresat në nevojë dhe grupet e margjinalizuara të shoqërisë (jetimët, personat me aftësi të kufizuar,minoritete, LGBTI, etj) nëpërmjet fuqizimit të kapaciteteve të tyre dhe aksioneve të përfshirjes komunitare;</t>
  </si>
  <si>
    <t>Me shume projekte qe synojne fuqizimi i kapaciteteve rinore në fushën e vullnetarizmit, trajnimeve, sipërmarrjes sociale, turizmit dhe arsimit gjithëpërfshirës dhe të vazhdueshëm si dhe protagonizmit në krijimin e organizatave të shoqërisë civile;</t>
  </si>
  <si>
    <t xml:space="preserve">Projekte te financuara nga AMSHC- ja </t>
  </si>
  <si>
    <t xml:space="preserve">Ky produkt nenkupton ndjekjen  me sukses te proçesit te shpalljes se Thirrjes per projektpropozime, vleresimeve te projekteve qe aplikojne prane AMSHC- se per financim bazuar ne Ligjin per Krijimin e AMSHC -se. Pas kesaj shpallen projektet qe do financohen gjithmone sipas programeve te interesit te cilat percaktohen nga Bordi Mbikqyres i AMSHC -se ne bazuar mbi programet strategjike te AMSHC- se si dhe bazuar ne gjetjet e takimeve konsultative te cilat organizohen nga AMSHC- ja para çdo shpallje te Thirrjeve. </t>
  </si>
  <si>
    <t xml:space="preserve">Numri I projekteve te financuara </t>
  </si>
  <si>
    <t xml:space="preserve">Monitorime/Inpektime ne terren te projekteve te financuara </t>
  </si>
  <si>
    <t xml:space="preserve">Projektet e financuara nga AMSHC- ja, ndiqen pergjate vitit dhe monitorohen si nga pikpamja e realizimit te aktiviteteve te pershkruara ne kontrate dhe ky monitorim realizohet  ne terren prane OJFve dhe aty ku realizohen aktivitetet,  ashtu edhe nga ana financiare persa I takon dokumentave justifikues te OJF-ve ne lidhje me perdorimin e fondit. </t>
  </si>
  <si>
    <t xml:space="preserve">Numer monitorimesh/inpektimesh te kryera </t>
  </si>
  <si>
    <t xml:space="preserve">Blerje pajisje të ndryshme
</t>
  </si>
  <si>
    <t>Pajisje/mobilje te blera</t>
  </si>
  <si>
    <t>M880001</t>
  </si>
  <si>
    <t>Pajisje/mobilje te blera per mirefunksionimin e Institucionit (per sistemin IT si dhe mobilie per Institucionin)</t>
  </si>
  <si>
    <t xml:space="preserve">Komisioneri për Te Drejten e Informimit dhe Mbrojten e te Dhenave Personale </t>
  </si>
  <si>
    <t>Përpunimi i ligjshëm i të dhënave personale,  duke respektuar dhe garantuar të drejtat dhe liritë themelore të njeriut të drejtën e ruajtjes së jetës private si dhe garantimi i aksesit ne informacion për publikun për ushtrimin e të drejtave  si dhe formimin e pikëpamjeve të publikut për gjendjen e shtetit dhe të shoqërisë.</t>
  </si>
  <si>
    <t>Mbrojtja dhe garantimi i dy të drejtave themelore te shtetasve, e drejta për informim dhe ruajtja e privatësisë.</t>
  </si>
  <si>
    <t>Perqindja/Numri i vendimeve të Komisionerit te lena ne fuqi nga gjykata;</t>
  </si>
  <si>
    <t>Trend rrites me 5 %</t>
  </si>
  <si>
    <t xml:space="preserve">Fuqizimi i funksionit mbikqyrës/monitorues  në funksion të   zbatimit të kuadrit ligjor në fuqi, për garantimin  e mbrojtjes së të dhënave personale dhe ruajtjen e privatësisë, në balancë me të drejtën informimit, duke garantuar qasje në informacion, transparencë dhe llogaridhënie maksimale </t>
  </si>
  <si>
    <t>Rritja e nivelit të zbatimit të Akteve të Komisionerit (vendime, rekomandime, urdhra</t>
  </si>
  <si>
    <t xml:space="preserve">Rritja e përgjegjshmërisë së kontrolluesve publikë e privatë ( nr Konrtrollues të regjistruar në regjistrin Kombëtar) </t>
  </si>
  <si>
    <t>5.364.</t>
  </si>
  <si>
    <t>Rritja e numrit të kerkesave të permbushura te qytetarëve/nr. total I kërkesav</t>
  </si>
  <si>
    <t xml:space="preserve">Rritja e nivelit të transparences nga AP (nr e AP me program/nr total);  </t>
  </si>
  <si>
    <t xml:space="preserve"> Mbikëqyrje/ inspektime të kryera&amp;ankesa te trajtuara   </t>
  </si>
  <si>
    <t xml:space="preserve">Mbikëqyrje të kryera sipas planit vjetor &amp; inspektime të realizuara sipas problematikave &amp;trajtim I ankesa te qytetareve </t>
  </si>
  <si>
    <t xml:space="preserve">Numer </t>
  </si>
  <si>
    <t xml:space="preserve">Pajisje zyre te blera </t>
  </si>
  <si>
    <t>M890001</t>
  </si>
  <si>
    <t xml:space="preserve">Pajisje Zyre te blera </t>
  </si>
  <si>
    <t>Nr pajisjesh</t>
  </si>
  <si>
    <t xml:space="preserve">Pajisje kompjuterike/elektronike </t>
  </si>
  <si>
    <t>M890002</t>
  </si>
  <si>
    <t xml:space="preserve">     Pajisje kompjuterike/elektronike dhe zyre te blera</t>
  </si>
  <si>
    <t>Rikonstruksion ambjentesh</t>
  </si>
  <si>
    <t xml:space="preserve">Projekt, Zbatimi, Mbikqyrja dhe Kolaudimi </t>
  </si>
  <si>
    <t>M890006</t>
  </si>
  <si>
    <t xml:space="preserve">Salles multifunksionale e rikonstruktuar ( për tre institucionet KDIMDP-KMSHC-dhe Avokatura e Shtetit)  </t>
  </si>
  <si>
    <t xml:space="preserve">Nr Godine </t>
  </si>
  <si>
    <t xml:space="preserve">Blerje pajisje zyre &amp;Kompjuterike/elektronike/vegla e instrumenta </t>
  </si>
  <si>
    <t xml:space="preserve">Pajisje zyre/ kopjuterike/elektronike/vegla e pajisje te blera </t>
  </si>
  <si>
    <t xml:space="preserve">Hetimi i procedurave te prokurimeve te kryera nga autoritetet kontraktore me fondet publike, si dhe permiresimit dhe perafrimit te kushteve  te punes me standardet e BE. </t>
  </si>
  <si>
    <t xml:space="preserve">Nr. rasteve me ndryshim ne vendimin e AK kundrejt totalit te ankimimeve </t>
  </si>
  <si>
    <t>Vendime te marra  kundrejt totalit te ankimimeve</t>
  </si>
  <si>
    <t>Vendime te marra nga KPP</t>
  </si>
  <si>
    <t>Vendime mbi hetimin e procedurave të prokurimit te ankimuara</t>
  </si>
  <si>
    <t>Do realizohet blerja e pajisjeve elektronike dhe zyre per KPP</t>
  </si>
  <si>
    <t>Numer pajisjesh</t>
  </si>
  <si>
    <t>Sigurimi i të  drejtës së çdo personi për barazi përpara ligjit dhe mbrojtje të barabartë nga ligji, barazi të shanseve dhe mundësive për të ushtruar të drejtat, për të gëzuar liritë dhe për të marrë pjesë në jetën publike, mbrojtje efektive nga diskriminimi dhe nga çdo formë sjellje që nxit diskriminimin.</t>
  </si>
  <si>
    <t>Evidentimi në kohë dhe trajtimi me efektivitet i cështjeve të diskriminimit dhe rrjtja e ndërgjegjësimit të qytetarëve, institucioneve dhe organizatave me interesa legjitime, në Shqipëri, lidhur me mbrojtjen nga dsikriminimi dhe rolin e KMD-së dhe bashkëpunimit me aktorë të ndryshëm.</t>
  </si>
  <si>
    <t xml:space="preserve">Pritje, inspektime, prapësime, shpjegime dhe mendime me shkrim përpara gjykatës dhe procedurat e ekzekutimit te vendimeve te KMD </t>
  </si>
  <si>
    <t>Procedurat administrative: hetime dhe inspektime, seanca dëgjimore, komunikime shkresore, vendimmarrje dhe përfaqësimi në procese gjyqësore, përfshirë hartimin e dokumentacionit, përcjelljen e akteve dhe ndjekjen e seancave, si dhe procedurat për ekzekutimin e titujve ekzekutiv, vendimeve te KMD.</t>
  </si>
  <si>
    <t xml:space="preserve">Qytetarë të ndërgjegjësuar dhe punonjës të sektorit publik dhe privat, të trajnuar </t>
  </si>
  <si>
    <t xml:space="preserve">Qytetar dhe punonjës, të sektorit publik dhe privat, të informuar dhe të trajnuar në lidhje me mbrojtjen nga diskriminimi, rolin e KMD-së dhe Barazinë Gjinore. </t>
  </si>
  <si>
    <t>Blerje pajisje kompjuterike (informatike)</t>
  </si>
  <si>
    <t>M91004</t>
  </si>
  <si>
    <t>Blerje pajisje kompjuterike per mirefunksionimin e institiucionit</t>
  </si>
  <si>
    <t>Blerje pajisje zyrash</t>
  </si>
  <si>
    <t>M91003</t>
  </si>
  <si>
    <t>nr pajisje zyre</t>
  </si>
  <si>
    <r>
      <t xml:space="preserve">Programi përfshin shpenzimet buxhetore që kryhen për studimin, grumbullimin, analizën, informimin dhe vlerësimin objektiv të dokumentacionit të periudhës së regjimit komunist. Aktivitetet dhe objektivat e </t>
    </r>
    <r>
      <rPr>
        <sz val="10"/>
        <rFont val="Garamond"/>
        <family val="1"/>
      </rPr>
      <t>këtij programi rrisin performancën e ISKK për një përdorim sa më eficent dhe efektiv të burimeve njerëzore dhe financiare.</t>
    </r>
    <r>
      <rPr>
        <sz val="10"/>
        <color rgb="FFFF0000"/>
        <rFont val="Garamond"/>
        <family val="1"/>
      </rPr>
      <t xml:space="preserve"> </t>
    </r>
  </si>
  <si>
    <t>Ndergjegjesimi dhe njohja e opinionit publik, shkencor dhe akademik nepermjet botimit, publikimit, organizimit te konfererencave dhe ekspozitave kombetare e nderkombetare si dhe shpërndarjes të të gjitha materialeve të mbledhura dhe të analizuara të periudhës së regjimit komunist.</t>
  </si>
  <si>
    <t>Numri i librave dhe numri i vellimeve te "Fjalorit enciklopedik te viktimave te terrorit komunist" numri dokumentat e marra nga arkivat e ndryshme, dhe nr i intervistave me ish te denuar te mbetur akoma gjalle, dokumentar e minidokumentar per ate periudhe</t>
  </si>
  <si>
    <t>Numri dokumentave te marra nga arkivat e ndryshme, dhe numri i intervistave me ish te denuar te mbetur akoma gjalle, numri i dokumentareve e minidokumentareve te realizuar per  periudhen komuniste.</t>
  </si>
  <si>
    <t>Nr i kurrikulave te kontrolluara per dekomunistizimin e tyre ne te gjitha nivelet per sferen e lendeve humanitare                  (histori dhe letersi)</t>
  </si>
  <si>
    <t>Pergatitja dhe botimi i "Fjalorit enciklopedik të viktimave të terrorit Komunist", Vëllimi  VIII,  germa SH -  dhe  Kolanes 13-15 librave qe jane deshmi, memuare, studime shkencore, albume  etj</t>
  </si>
  <si>
    <t>Nr i librave te botuar nga ISKK</t>
  </si>
  <si>
    <t xml:space="preserve">Libra për të botuar - Enciklopedia vëllimi i VIII dhe Kolana e pervitshme </t>
  </si>
  <si>
    <t>Mbledhja,  perpunimi i dokumentave, intervistave per te pergatitur dhe botuar  "Fjalorin enciklopedik të viktimave të terrorit Komunist", Vëllimi VIII, germa SH-T dhe i i Kolanes se 10-13 librave qe jane deshmi, memuare, studime shkencore, albume etj, si pjese e kolanes se pervitshme te librave te botuar.</t>
  </si>
  <si>
    <t>Konferenca dhe Ekspozita kombetare dhe nderkombetare per botimet dhe aktivitet e ISKK</t>
  </si>
  <si>
    <t>Organizimi i Konferencave dhe ekspozitave me karakter promovues, informues per periudhen komuniste dhe pergatitja e Video Dokumentareve, filmave  si pjese e ketyre konferencave etj</t>
  </si>
  <si>
    <t>Numer konferencash, ekspozitash</t>
  </si>
  <si>
    <t xml:space="preserve">Blerje pajisje, sisteme, makineri
</t>
  </si>
  <si>
    <t>Pajisje Zyre te blera</t>
  </si>
  <si>
    <t>Pajisje Kompjuterike te blera</t>
  </si>
  <si>
    <t>Numer pajisjesh kompjuterike</t>
  </si>
  <si>
    <t xml:space="preserve">Blerje automjeti
</t>
  </si>
  <si>
    <t>Automjet I blere</t>
  </si>
  <si>
    <t>Blerja e nje automjeti te ri per te zevendesuar automjetin e amortizuar me qellim plotesimin e nevojave dhe kerkesave te punes ne  ISKK</t>
  </si>
  <si>
    <r>
      <t xml:space="preserve">Detajimi i Kostos Totale të </t>
    </r>
    <r>
      <rPr>
        <b/>
        <sz val="8"/>
        <color rgb="FFFF0000"/>
        <rFont val="Garamond"/>
        <family val="1"/>
      </rPr>
      <t xml:space="preserve">Produktit 1,2 dhe 3 </t>
    </r>
    <r>
      <rPr>
        <b/>
        <sz val="8"/>
        <color theme="1"/>
        <rFont val="Garamond"/>
        <family val="1"/>
      </rPr>
      <t>sipas Artikujve Ekonomikë</t>
    </r>
  </si>
  <si>
    <r>
      <t>Kosto totale e projektit (</t>
    </r>
    <r>
      <rPr>
        <b/>
        <i/>
        <sz val="9"/>
        <color theme="8"/>
        <rFont val="Garamond"/>
        <family val="1"/>
      </rPr>
      <t>produkteve)</t>
    </r>
  </si>
  <si>
    <t>Të sigurojë akses në dosjet e Sigurimit dhe të ruajë të dhënat, dokumentet e shtypjes në mënyrë që të edukojë publikun dhe të mbështesë vlerat demokratike të drejtësisë, të vërtetës, pajtimit dhe përgjegjësisë për gjeneratat e ardhshme</t>
  </si>
  <si>
    <t>Numri I dosjeve të ish të burgosurve poltikë për përfitimin e dëmshpërblimit te verifikuara në afatin e duhur</t>
  </si>
  <si>
    <t xml:space="preserve">Numri i rritur i kerkesave nga institucionet dhe individet </t>
  </si>
  <si>
    <t xml:space="preserve">Koha e trajtimit të një kërkese  </t>
  </si>
  <si>
    <t xml:space="preserve">Numri total i kërkesave të trajtuara kundrejt totalit të kërkesave të bëra </t>
  </si>
  <si>
    <t xml:space="preserve">Kërkesa të trajtuara </t>
  </si>
  <si>
    <t>Pranimi, identifikimi, deklasifikimi, përpunimi, dekodifikimi i kërkesës dhe përgjigja ndaj kërkuesve</t>
  </si>
  <si>
    <t xml:space="preserve">Rikonstruksion ambjentesh
</t>
  </si>
  <si>
    <t xml:space="preserve">Rikonstruksion zyrash
</t>
  </si>
  <si>
    <t>M95003</t>
  </si>
  <si>
    <t>Në bazë të projektit të hartuar nga Instituti i Ndërtimit  rikonstruksioni i godinës së AIDSSH ka një vlerë prej 133 milion lekë. Në bazë të buxhetit të miratuar për institucionin janë hartuar preventivat me zërat përkatëse brenda këtij buxheti.</t>
  </si>
  <si>
    <t>Auditime te infrastrukturave Kritike dhe te Rendesishme</t>
  </si>
  <si>
    <t>Auditime te Ofruesve te Kualifikuar te Sherbimeve te Besuara (OKSHB)</t>
  </si>
  <si>
    <t>46</t>
  </si>
  <si>
    <t>Numer incidentesh kibernetike te trajtuara dhe rapotuar</t>
  </si>
  <si>
    <t>Kushte specifike të punës për ngritjen e hapesirës fizike të sigurt për informacionin e klasifikuar</t>
  </si>
  <si>
    <t xml:space="preserve">Dhome sigurie
</t>
  </si>
  <si>
    <t>kushte specifike të punës për ngritjen e hapesirës fizike të sigurt për informacionin e klasifikuar</t>
  </si>
  <si>
    <t>dhome sigurie</t>
  </si>
  <si>
    <t>Sistemi I menaxhimit te raporteve te incidenteve kibernetike</t>
  </si>
  <si>
    <t>Sistem per menaxhim incidentesh</t>
  </si>
  <si>
    <t>M870335</t>
  </si>
  <si>
    <t>Portali i permiresuar per bllokimin e faqeve te internetit me permbajtje te paligjshme</t>
  </si>
  <si>
    <t>sistem</t>
  </si>
  <si>
    <t>Sistemi i raportimit te ngjarjeve per thyerjen e sigurise ne sistemet IT</t>
  </si>
  <si>
    <t xml:space="preserve">Qendra e testimit të programeve keqdashëse dhe aplikacioneve të dyshimta (Malware Testing Centre MTC) </t>
  </si>
  <si>
    <t>Qendra e testimit të programeve keqdashëse dhe aplikacioneve të dyshimta</t>
  </si>
  <si>
    <t xml:space="preserve">E-Qeverisja </t>
  </si>
  <si>
    <t>E-Qeverisja, e cila synon informatizimin e të gjithë institucioneve shtetërore</t>
  </si>
  <si>
    <t>"Informatizimi i të gjithë Institucioneve shtetërore ku konsiston në Zhvillimin e një
 infrastrukture TIK të aftë për të mbështetur veprimtaritë e përditshme të administratës publike dhe rritjen e efiçencës duke ulur kohën për të aksesuar, përpunuar dhe transmetuar informacionin ndërsa përmirësohet rrjedha e informacionit si dhe Shtimi, promovimi i shërbimeve elektronike për qytetarët, biznesin dhe administratën"</t>
  </si>
  <si>
    <t xml:space="preserve">1) Konsolidimi i infrastrukturës dixhitale në të gjithë territorin e Republikës së Shqipërisë, duke respektuar me rigorozitet parimet evropiane të konkurrencës së lirë e të ndershme.                                                                                                                2) Shtimin dhe promovimin e shërbimeve elektronike për qytetarët, biznesin dhe administratën. </t>
  </si>
  <si>
    <t xml:space="preserve">Mirëmbajtja e sistemeve IT të AKSHI dhe Institucioneve Qeveritare 
</t>
  </si>
  <si>
    <t>Shpenzimet e mirëmbajtjes se sistemeve IT në vazhdim për AKSHI-n dhe Institucionet e tjera qeveritare, shpenzimet e pagave , sigurimeve dhe shpenzime te tjera për nevojat e Institucionit</t>
  </si>
  <si>
    <t>Numër Punonjesish</t>
  </si>
  <si>
    <t>Licensa software</t>
  </si>
  <si>
    <t>Blerja e Licensave software."Marreveshja e Partneritetit Strategjik e Qeverise shqiptare  me Microsoft coorp"</t>
  </si>
  <si>
    <t>Numër Licensash</t>
  </si>
  <si>
    <t>Realizimi i kushteve të AKSHI</t>
  </si>
  <si>
    <t>Rikonstruksioni i zyrave te AKSHI-it dhe Datacenter-it Qeveritar</t>
  </si>
  <si>
    <t>M870052</t>
  </si>
  <si>
    <t>Agjencia Kombetare e Shoqerise se Informacionit duke qene nje institucion ne rritje si nga ana e numrit te pajisjeve si pjese e datacenter-it qeveritar, ashtu edhe ne numrin e punonjësve te saj sjell nevojën e zgjerimit te ambjenteve te saj. Pas kalimit te ambjenteve te ish-QKR nen administrimin e AKSHI dhe rikonstruksionit te tyre per tju përshtatur nevojave te AKSHI, duhet te vijohet me blerjen e pajisjeve elektronike, elektrike si dhe sistemeve ne shërbim te datacenter-it qeveritar.</t>
  </si>
  <si>
    <t>NR</t>
  </si>
  <si>
    <t>Rritja e kapaciteteve ne DC</t>
  </si>
  <si>
    <t>Ngritja e sistemit te menaxhimit te emergjencave</t>
  </si>
  <si>
    <t>M870314</t>
  </si>
  <si>
    <t>Agjencia Kombetare e Shoqerise se Informacionit ofron resurset dhe kapacitetet e nevojshme per ndertimin dhe zhvillimin e sistemeve, platformave dhe aplikacioneve dixhitale institucioneve qeveritare. Rritja e kapaciteteve eshte nje projekt teper i domosdoshem per qendren e te dhenave shteterore, jo vetem per ruajtjen e cilesise se sherbimeve qe AKSHI ofron, por edhe per shtimin e llojit te sherbimeve sipas metodave bashkekohore per te permbushur kushtet e nevojshme per zhvllimin e institucioneve qeviritare dhe sherbimeve qe ato ofrojne.Nepermjet ketij investimi sigurohet cilesia e hostimeve ne DC dhe shtimi sherbimeve te ofruara nga AKSHI drejt institucioneve qeveritare.Vijimesia me blerjen e pajisjeve elektronike, elektrike dhe implementimi i platformave orkestruese në shërbim të datacenter-it qeveritar.</t>
  </si>
  <si>
    <t>Nr.</t>
  </si>
  <si>
    <t>Ngritja e sistemit të shërbimeve arsimore</t>
  </si>
  <si>
    <t>M870317</t>
  </si>
  <si>
    <t>Nr. Sistemi</t>
  </si>
  <si>
    <t>Ngritja e sistemit të gjobave për Policinë e Shtetit</t>
  </si>
  <si>
    <t>M870318</t>
  </si>
  <si>
    <t>Përmirësimi i infrastrukturës hardware</t>
  </si>
  <si>
    <t>Blerje sherbim risk assessment dhe pajisje per rritjen e sigurise</t>
  </si>
  <si>
    <t>M870309</t>
  </si>
  <si>
    <t>Për zhvillimin e aplikimeve dhe ofrimin e sa me shumë shërbimeve elektronike për qytetaret dhe bizneset nga Institucionet Qendrore të administratës publike (Ministrive dhe Agjencive Qendrore) është e nevojshme që të vazhdohet me përmirësimin dhe rritjen e sigurisë në sistemet dhe bazat e të dhënave të tyre. Për sigurimin e këtyre kërkesave është e nevojshme që të investohet në Sistemet e Qendrës së të Dhënave Qeveritare, me qëllim sigurimin e implementimit të politikave bashkëkohore të administrimit në nivele të larta të sigurisë , cilësisë dhe vazhdueshmërisë së shërbimeve mbi 99.95%. 
Akshi si Administrues i Qendrës së të Dhënave Qeveritare duhet të realizoje ndërhyrjet e mëposhtme :
• Shtimin e kapaciteteve të magazinimit të të dhënave                                                                                                                                                          • Rritjen e sigurisë së sistemeve të rrjetit
• Rritjen  e sigurisë së Backup-it të sistemeve 
• Rritjen e kapaciteteve te monitorimit dhe ngjarjet e sigurise</t>
  </si>
  <si>
    <t>Përmirësimi i Sistemeve IT</t>
  </si>
  <si>
    <t>Ngritja e  Qendrës së Vazhdueshmërisë së Punës për  Qendrën e të Dhënave Qeveritare</t>
  </si>
  <si>
    <t xml:space="preserve"> Ndërtimi i Qendrës së Vazhdueshmërisë së Punës “Business Continuity Center dhe Backup” për Sistemet Qeveritare  (FAZA I)</t>
  </si>
  <si>
    <t>M870308</t>
  </si>
  <si>
    <t xml:space="preserve"> Ndërtimi i Qendrës së Vazhdueshmërisë së Punës “Business Continuity Center dhe Backup” për Sistemet Qeveritare  (FAZA II)</t>
  </si>
  <si>
    <t>Ndërtimi i Qendrës së Vazhdueshmërisë së Punës “Business Continuity Center dhe Backup” për Sistemet Qeveritare  (FAZA II)</t>
  </si>
  <si>
    <t>Upgrade I Infrastruktures Qeveritare te Çelësave Publike</t>
  </si>
  <si>
    <t>M870313</t>
  </si>
  <si>
    <t>AKSHI aktualisht ofron shërbimet e PKI si vlerë e shtuar, për të gjitha Institucionet Qendrore Qeveritare si dhe individeve te cilet kane bere kerkesa per pajisje me nenshkrim ne kuader te projekteve qeveritare.PKI lindi si nevoje e rritjes se sigurisë se transaksioneve dhe ruajtjes se të dhënave ne cdo dokument elektronik.Momentalisht AKSHI disponon infrastrukturën e PKI, e cila përbëhet nga RootCA NAIS dhe 2 nënroot-e, një subCA NAIS dhe një subCA MOH. SubCA MOH është integruar në infrastrukturën aktuale në Shtator të 2016. Kjo infrastrukturë nuk është e plotë, si rrjedhojë e kësaj në kuadër të mirëfunksionimit të aplikimit për nënshkrimin elektronik nevojitet shtimi i kapaciteteve të pajisjeve të Infrastrukturës Qeveritare të Çelësave Publike (PKI). Gjithashtu shtim kapaciteti edhe në infrastrukturen aktuale të SubCA të NAIS, si rrjedhojë e shtimit të kërkesave për nënshkrim elektronik.</t>
  </si>
  <si>
    <t>Upgrade Blue-box dhe ndërtimi i LRIT</t>
  </si>
  <si>
    <t>M870319</t>
  </si>
  <si>
    <t>Shtimi i shërbimeve elektronike në Portalin Qeveritar e-Albania</t>
  </si>
  <si>
    <t>Ndërtimi i portalit për qeverisjen e hapur, opendata.gov.al</t>
  </si>
  <si>
    <t>M870311</t>
  </si>
  <si>
    <t>transparenca është një nga tre prioritet kyçe të përcaktuara së fundmi nga udhëheqësit e vendeve të G8.Ata nënshkruan në qershor 2013 disa parime të specifikuara për Open Data në dokumentin Open Data Charter.Të dhënat e hapura mbështetin dhe inkurajojnë inovacionin dhe sigurojnë një përgjegjshmëri më të madhë për përmirësimin e demokracisë. Bashkimi Evropian ka adoptuar disa dokumenta për implementimin e open data dhe ka krijuar portalin për të dhëna të hapura në nivel BE-je.Shumë vende kanë adoptuar planet e veprimit dhe politikat kombëtare për realizimin e të dhënave të hapura. 
Të dhënat janë të fuqishme, ato ndikojnë në transparencë dhe ndihmojnë në kontrollin e saktë të çdo aktiviteti.Shumë vende kanë nisur programe transparence ndaj qeverive dhe zyrave publike nëpërmjet publikimit të të dhënave &amp;quot;Open Data&amp;quot; në internet. Në fakt, me rritjen e kërkesave nga publiku për një qeverisje transparente dhe llogaridhënëse dhe përpjekjeve të vazhdueshme të Qeverisë së Republikës së Shqipërisë për të siguruar një komunikim më të mirë dhe të hapur me qytetarët dhe me shoqërinë civile, Agjencia Kombëtare e Shoqërisë së Informacionit (AKSHI) gjithashtu në kuadër të kësaj iniciative globale, do të ndërmarrë si angazhim implementimin e një moduli për Njoftim dhe Konsultim Puplik në e-Albania.</t>
  </si>
  <si>
    <t>Krijimi i pashaportës dixhitale për pronat e sekuestruara</t>
  </si>
  <si>
    <t>M870315</t>
  </si>
  <si>
    <t xml:space="preserve">Aktualisht shërbimi I administrimit te pronave te sekuestruara ofrohet nga Agjencia e administrimit te pronave te sekuestruara. Procedura e administrimit eshte komplekse aktualisht dhe haset veshtiresi ne administrimin e pronave nga ana shkresore, dhe profilizuese e cdo prone. Ngritja e nje sistemi per mbledhjen dhe menaxhimin e te dhenave per cdo prone do te sillte nje lehtesi te madhe ne procesin e administrimin te pronave, duke ndervepruar edhe me sistemet e tjera pjese e platformes qeveritare te nderveprimit. </t>
  </si>
  <si>
    <t>Krijimi dhe implementimi i NSDI-se (Infrastruktura Kombëtare e të Dhënave Gjeohapësinore), në Shqipëri është fushë e përgjegjësisë së ASIG-ut. Kjo është një infrastrukturë jetike për vendin tonë pasi lidhet ngushtësishtë me   aktivitetin e autoriteteve përgjegjëse për mbledhjen, procesimin, ruajtjen, shpërndarjen dhe përditësimin e të dhënave gjeohapësinore. Kjo infrastrukturë e përhershme është duke u ngritur në harmonizim të plotë me kërkesat e direktivës INSPIRE të Bashkimit Europian (BE), me synim ngritjen e mekanizmave të bashkëpunimit me institucionet dhe organizatat e përfshira në mbledhjen, mirëmbajtjen dhe shpërndarjen e informacionit gjeohapësinor, si dhe në monitorimin dhe rregullimin/përshtatjen e punës sipas kërkesave të përdoruesve kryesorë, grupeve të interesit dhe individëve. Përgjegjësia kryesore e ASIG-ut është koordinimi i punës për të siguruar krijimin dhe ofrimin e shërbimit të informacionit gjeohapësinor të plotë, të saktë, i përditësuar dhe lehtësisht i aksesueshëm për të gjithë grupet e interesuara. Puna e ASIG-ut konsiston në krijimin e standarteve dhe rregullave të përdorimit gjeohapësinor në funksion të hartimit të politikave zhvillimore dhe vendimmarrjes në nivel qëndror dhe lokal.</t>
  </si>
  <si>
    <t>Krijimi, Implementimi, Operimi, Mirëmbajtja dhe Përmirësimi i një sistemi të dhënash gjeohapësinore të integruar (NSDI), i cili do të prodhojë, standartizojë gjeoinformacion në përputhje dhe harmonizim me standardet e BE/Direktivës INSPIRE.</t>
  </si>
  <si>
    <t>Hartimi i standardeve dhe rregullave uniforme të infrastrukturës së informacionit gjeohapësinor.</t>
  </si>
  <si>
    <t>Vendime, standarte, akteve normativ dhe rregulla uniformë të hartuara</t>
  </si>
  <si>
    <t>Hartimi i standardeve dhe rregullave uniforme të infrastrukturës së informacionit gjeohapësinor për tu zbatuar nga të aoritet përgjegjëse të caktuara me ligj të cilat në aktivitetin e tyre kanë krijimin dhe përdorimin e gjeoinformacionit. (ASIG harton programe pune në funksiontë krijimit të kësaj infrstrukture për zbatimin e politikave, rregullave, procedurave dhe udhëzimeve të punës për temat e gjeoinformacionit).</t>
  </si>
  <si>
    <t>Nr. Aktesh te hartuara</t>
  </si>
  <si>
    <t>Mirëmbajtja e Sistemit të Gjeoportalit Kombëtar</t>
  </si>
  <si>
    <t xml:space="preserve">Realizimi i “Infrastrukturës Kombëtare të të Dhënave Gjeohapësinore në Shqipëri -NSDI”, për të cilën ASIG është përgjegjëse në bazë të ligjit 72/2012, përfshin të gjitha sistemet ndërvepruese të informacionit gjeohapësinor që kanë shtrirje kombëtare dhe që ndërtohen nga institucionet përgjegjëse, për tema të veçanta, sipas fushës së përgjegjësisë dhe bazuar në standardet sipas Direktivës INSPIRE të BE-së. Kjo do të bëjë të mundur ndërlidhjen e të gjitha informacioneve dhe sistemeve GIS   nëprmjet  Gjeoportalit Kombëtar i cili administrohet  nga ASIG  (linku http://geoportal.asig.gov.al/).
Gjeoportali Kombëtar është  një hallkë kryesore në krijimin e Infrastrukturës  Kombëtare të Gjeoinformacionit  të qëndrueshëm dhe efektive. Përdoruesit mund të aksesojnë informacione për sa i takon tematikave të ndryshme gjeohapësinore të cilat do ti shërbejnë në radhë të parë institucioneve shtetërore, qendrore dhe vendore por edhe qytetarit të thjeshtë   në  proceset e  Informacionit, Analizës, Vendimmarrjes dhe Transparencës. Ndërtimi i Gjeoportalit Kombëtar është financuar nga Donacioni i Qeverisë Norvegjeze 2014-2017. Por për të patur nje një informacion të saktë, të plotë, të ndërveprueshëm dhe të azhornuar eshtë thelbësore dhe ndërtimit i GIS Kombëtar  i cili do jetë sistemi i cili do te krijoj dhe të harmonizoj Gjeoinformacion sipas standarteve te permendura më sipër. GIS  Kombëtar është një sistem kompleks ku përfshihen implementi i  standarteve sipas temave përkatëse(sipas Direktivës INSPIRE), Software , Hardwere, rritje të kapaciteve teknike në autoritet publike ejt. </t>
  </si>
  <si>
    <t>Pajisje zyre dhe elektronike</t>
  </si>
  <si>
    <t>Pajisje zyre dhe elektronike të blera (prokuruara)</t>
  </si>
  <si>
    <t>Blerje pajisje zyre dhe elektronike të cilat kanë arritur fazën e amortizimit apo që duhet të zëvendësohen me qëllim ruajtjen e performancës së operimit.</t>
  </si>
  <si>
    <t>Ndërtim GIS-it Kombëtar</t>
  </si>
  <si>
    <t>M870251</t>
  </si>
  <si>
    <t xml:space="preserve">ASIG është duke ndërtuar Infrastrukturën Kombëtare të të Dhënave Gjeohapësinore në nivel kombëtar në harmonizim me standartet përcaktuara nga Direktiva e Bashkimit Europian INSPIRE.
Në në funksion të realizimit të detyrave të tij ASIG do të ndërmarrë hapat e nevojshëm për standartizimin, harmonizimin e gjeoinformacionit me qëllim krijimin e GIS-eve për secilën temë të parashikuar nga ligji 72/2012 “Për Organizimin dhe Funksionimin e Infrastrukturës Kombëtare të Informacionit Gjeohapësinor në Republikën e Shqipërisë”. 
Qëllimi i ndërtimit të GIS-it Kombëtar është të garantojë standartizimin dhe përditësimin e gjeoinformacionit në mënyrë të pandërprerë për përdoruesit qëndror dhe lokal. ASIG do të projektojë këtë infrastrukturë të rëndësishme bazuar në kushtet specifike që ka kjo bazë të dhënash në vendin tonë. GIS Kombëtar është një sistem kompleks ku përfshihen implementi i  standarteve të Direktivës Europiane për Gjeoinformacioni INSPIRE, Software, Hardwere, rritje të kapaciteve teknike në autoritet publike etj. </t>
  </si>
  <si>
    <t>Nr. Sistemesh</t>
  </si>
  <si>
    <t>Ndërtimi i pjesshëm i Kornizës Referuese Gjeodezike (KRGJSH)</t>
  </si>
  <si>
    <t>Ndërtimi i sistemit të rrjeteve gjeodezike të rrjeteve aktiv dhe pasiv (Rendi i Parë dhe Rendi II), ndërtimi i rrjeteve të nivelimit, rrjete gravametrike, magnometrike dhe marografike. Gjithsej 450 pika të rendit të parë dhe të dytë, nga të cilat 80 pika të fiksuara në terren në blloqe betoni si dhe matja dhe llogaritja e koordinatave të tyre duke krijuar një rrjet modern gjeodezik në RSH.</t>
  </si>
  <si>
    <t>Shtimi i kapaciteteve të Infrastrukturës IT (Servera dhe Storage) për fotografimin ajor</t>
  </si>
  <si>
    <t>Blerje Servera dhe Storage për të rritur kapacitetin e infrastrukturës së nevojshme për fotografimin e ri të zhvilluar për zonën Tiranë-Durrës si dhe për zonat e tjera që parashikohet të zhvillohen në të ardhmen.</t>
  </si>
  <si>
    <t>Program inxhinierik për përpunimin e të dhënave të ndryshme gjeohapësinore.</t>
  </si>
  <si>
    <t>Nr. Programi</t>
  </si>
  <si>
    <t>Implementimi i projektit të financuar nga qeveria norvegjeze me qëllim zgjerimin e kapaciteteve të ASIG për tu ofruar përdoruesve informacion gjeohapësinor.</t>
  </si>
  <si>
    <t>"Informacioni Gjeohapesinor per nje zhvillim te qendrueshem " Kosto lokale + TVSH për JICA</t>
  </si>
  <si>
    <t>Kryerja e veprimtarisë audituese me qëllim verifikim e vërtetësisë, saktësisë së raporteve dhe pasqyrave financiare vjetore , si dhe llogarive vjetore që mbështesin këto pasqyra.</t>
  </si>
  <si>
    <t xml:space="preserve">Emërtimi i Treguesit 1                           Norma e uljes së pasaktesive dhe pavertetesi së raporteve dhe pasqyrave/deklaratave financiare vjetore, si dhe të llogarive vjetore           që mbështetin këto pasqyra/deklarata .                                                                   </t>
  </si>
  <si>
    <t>Emërtimi i Treguesit 2                               Ulja e paligjshmërisë dhe parregullsisë së transaksioneve përkatëse.</t>
  </si>
  <si>
    <t>Përputhshmëria e sistemit të menaxhimit dhe kontrollit me Marrëveshjen kuadër dhe çdo marrëveshje tjetër të lidhur ndërmjet Komisionit Evropian dhe Republikës së Shqipërisë në kuadër të Programit IPA.</t>
  </si>
  <si>
    <t>Norma e uljes së veprimeve që bien ndesh me dispozitat e vendosura në Marrëveshjen kuadër dhe cdo dsipozitë tjetër ligjore në fuqi , që përcakoton dhënien dhe përdorimin e fondeve të programit IPA</t>
  </si>
  <si>
    <t>Norma e përmiresimit të eficensës në evidentimin e paligjshmërisë dhe parregullsisë së transaksioneve</t>
  </si>
  <si>
    <t xml:space="preserve">Auditime të kryera për sistemin e menaxhimit dhe kontrollin e fondeve IPA të menaxhimit të decentralizuar. </t>
  </si>
  <si>
    <t>Numër Auditimesh</t>
  </si>
  <si>
    <t>Projekti "Blerje pajisje zyre dhe pajisje informatike"</t>
  </si>
  <si>
    <t>"Pajisje të blera kompjuterike dhe zyre"</t>
  </si>
  <si>
    <t>Blerje tavolina, karrike, dollapë, laptop dhe desktop për stafin të ri, si dhe zëvendësimni e pajisjeve ekzistuese të amortizuara.</t>
  </si>
  <si>
    <t>Numër pajisjesh</t>
  </si>
  <si>
    <t>Sherbime te tjera</t>
  </si>
  <si>
    <t>Misioni ynë është të kontribuojmë për zhvillimin e qëndrueshëm të territorit të udhëhequr nga strategjitë e mirëplanifikuara dhe programet afatmesme e afgjata të zhvillimit; të sigurojmë zbatimin e ligjit dhe akteve nënligjore në fuqi që garantojnë mirëplanifikimin e territorit; si edhe të mbështesim dialogun profesional në fushën e planifikimit të territorit, duke përhapur njohuritë e fituara gjatë eksperiencës sonë në këtë fushë.</t>
  </si>
  <si>
    <t>Procesi I planifikimit te territorit, zhvillimi  I qendrueshem I tij,  hartimi në bashkëpunim dhe bashkërendon proceset e hartimit të dokumenteve të planifikimit të territorit, si dhe siguron bashkërendimin ndërmjet autoriteteve të planifikimit të territorit, si atë horizontal (mes institucioneve të pushtetit qendror), ashtu edhe atë vertikal (mes institucioneve vendore e qendrore). Udhëheq, koordinon dhe ndërlidh veprimtaritë për modernizimin e modelit të planifikimit dhe promovimin e praktikave novatore në projektim urban dhe planifikim.</t>
  </si>
  <si>
    <t>Hartimi i planeve te pergjithshme kombetare dhe vendore</t>
  </si>
  <si>
    <t>Hartimi i planeve te pergjithshme kombetare, planeve vendore</t>
  </si>
  <si>
    <t>Nr planesh</t>
  </si>
  <si>
    <t>Pajisje informatike te blera</t>
  </si>
  <si>
    <t>M060625</t>
  </si>
  <si>
    <t>Realizimi i ketij projekti ka si objektiv te sjelle ne parametra bashkohore funksionimin e pajisjeve informatike ne AKPT. Ky projekt perputhet me qellimet dhe objektivat e programit ne fushen e zhvillimit te territorit. Projekti siguron mbarevajtjen e punes ne AKPT</t>
  </si>
  <si>
    <t>Planifikimi ne nivel qendror dhe Monitorimi i Territorit</t>
  </si>
  <si>
    <t>Sherbim konsulence</t>
  </si>
  <si>
    <t>Projekti konsiston ne vleresim dhe analize te gjendjes ekzistuese te territorit, vleresim te potencialeve, rrisqeve dhe mundesiveqe paraqet territori per zhvillim te qendrueshem ekonomik social dhe mjekdisor.Planet e hartuara do te konkludojne me propozime konkreteper projekte strategjike per zbatimte cilat do te ndikojne ne shkalle te gjere ne zhvillimin ekonomik dhe social te zones se studimit.</t>
  </si>
  <si>
    <t>Nr konsulence</t>
  </si>
  <si>
    <t>Konkurse Nderkombetare per projektet e Rivitalizimit</t>
  </si>
  <si>
    <t>M064144</t>
  </si>
  <si>
    <t xml:space="preserve">Shërbim konsulence:
- Projektimi lidhur me resurset  ujore :
a. Ballinat ujore të qytetetve bregdetare, liqenore dhe lumore.
- Projektimi lidhur me cilesine e jetes urbane :
b. Rivitalizimi i ish zonave industriale
c. Projektimi i tregut te qytetit.
</t>
  </si>
  <si>
    <t>Nr konkursesh</t>
  </si>
  <si>
    <t>Projekt studimi per ndertimin e shkolles se Magjistratures</t>
  </si>
  <si>
    <t>M064249</t>
  </si>
  <si>
    <t>Projekt Zbatimi per Ndertimin e shkolles s e Magjistratures</t>
  </si>
  <si>
    <t>Nr projekt</t>
  </si>
  <si>
    <t>Qëllimi e Politikës së Programit</t>
  </si>
  <si>
    <t>Sigurimi i informacionit të klasifikuar "sekret shtetëror", të NATO-s, BE-s, shteteve e organizatave të tjera ndërkombëtare.</t>
  </si>
  <si>
    <t>Treguesi i Performancës në nivel Qëllimi</t>
  </si>
  <si>
    <t>Shkeljet e Sigurisë</t>
  </si>
  <si>
    <t>Trend zbritës</t>
  </si>
  <si>
    <t>Objektivi i Politikës së Programit</t>
  </si>
  <si>
    <t xml:space="preserve">Hartimi, implementimi i politikave, standartizimi i masave dhe mbikëqyrja, për mbrojtjen e informacionit të klasifikuar "sekret shtetëror", të NATO-s, BE-së, shteteve e organizatave të tjera ndërkombëtare si dhe marrja e masave dhe organizimi i trajnimeve me qëllim rritjen e nivelit profesional të punonjësve të ministrive dhe institucioneve të tjera. </t>
  </si>
  <si>
    <t xml:space="preserve">Treguesit e Performancës për Objektivin </t>
  </si>
  <si>
    <t>Përputhshmëria e akteve tona me aktet e BE-së.</t>
  </si>
  <si>
    <t>Edukimi i sigurisë për informacionin e klasifikuar.</t>
  </si>
  <si>
    <t xml:space="preserve">Produktet për Objektivin </t>
  </si>
  <si>
    <t xml:space="preserve">Produkti </t>
  </si>
  <si>
    <t>Certifikata Sigurie Personi, Industriale dhe Sistemesh.</t>
  </si>
  <si>
    <t>Veprimtari administrative dhe operative në përmbushje të Qëllimit të Politikës së Programit</t>
  </si>
  <si>
    <t>Nr.Certifikatash</t>
  </si>
  <si>
    <r>
      <t xml:space="preserve">Detajimi i Kostos Totale të </t>
    </r>
    <r>
      <rPr>
        <b/>
        <sz val="8"/>
        <color rgb="FFFF0000"/>
        <rFont val="Garamond"/>
        <family val="1"/>
      </rPr>
      <t xml:space="preserve">Produktit </t>
    </r>
    <r>
      <rPr>
        <b/>
        <sz val="8"/>
        <color theme="1"/>
        <rFont val="Garamond"/>
        <family val="1"/>
      </rPr>
      <t xml:space="preserve"> sipas Artikujve Ekonomikë</t>
    </r>
  </si>
  <si>
    <t>Rrejt i sigurt NATO</t>
  </si>
  <si>
    <t xml:space="preserve">M870013 </t>
  </si>
  <si>
    <t>Projektim për zhvendosje në ambjente zyrash të reja</t>
  </si>
  <si>
    <t>Zhvendosja ne ambjete zyrash te reja</t>
  </si>
  <si>
    <t>1 Projekt rikonstruksioni godine</t>
  </si>
  <si>
    <t xml:space="preserve">Realizimi i inpektimeve on-line, nëpërmjet portalit “e-Inspektimi” , për të siguruar programimin e inspektimeve  bazuar mbi vlerësimin e riskut,  dokumentimin e veprimtarisë inspektuese konform ligjit për inspektimin dhe ligjeve sektoriale, duke bashkërenduar  veprimtarinë inspektuese ndërmjet inspektorateve shtetërore, në përmbushje të misionit të Inspektoratit Qendror, për të rritur efektivitetin dhe përgjegjshmërinë e veprimtarisë inspektuese. </t>
  </si>
  <si>
    <t xml:space="preserve">Inspektime te kryera 
</t>
  </si>
  <si>
    <t xml:space="preserve">Numri I inspektimeve te kryera nga 15 Inspektoratet Shteterore, kontrolli per zbatueshmerine e kerkesave ligjore te ligjit te inspektimit dhe ligjeve sektoriale lidhur me kryerjen e procedures inspektuese nga inspektoratet, </t>
  </si>
  <si>
    <t>Nr. Inspektimesh</t>
  </si>
  <si>
    <t xml:space="preserve"> Projekti Nr.1</t>
  </si>
  <si>
    <t>Mobilimi I zyrave, pajisje te tjera</t>
  </si>
  <si>
    <t xml:space="preserve"> Projekti Nr.2</t>
  </si>
  <si>
    <t>Pajisje hardware per sistemimin online te inspekimit</t>
  </si>
  <si>
    <t>Tableta te blera dhe zhvillimi I tyre ne sistem</t>
  </si>
  <si>
    <t>blerje tableta per inspektimin online gjithsej 1200 cop 616 cop -2018 dhe 600cop- 2019 , infrastrukture e sistemit elektronik- shtohen 8 servera)</t>
  </si>
  <si>
    <t>Nr. pajisje</t>
  </si>
  <si>
    <t>Projekti Nr. 3</t>
  </si>
  <si>
    <t xml:space="preserve">Mirëmbajtje e sistemit e-inspektimi dhe infrastruktures mbeshtetese
</t>
  </si>
  <si>
    <t>Mirembajtja e sistemit online e- inspektimi, kontrate sherbimi ne vazhdim(aktualisht 2 vjecare)</t>
  </si>
  <si>
    <t>Qendra, për të realizuar misionin e saj, bazuar dhe mbi parimet e mbrojtjes së të drejtave të njeriut dhe të shtetit të së drejtës dhe demokracisë, kryen në përputhje me Kushtetutën, legjislacionin në fuqi, detyrat e parashikuara në Strategjinë Kombëtare për Luftën kundër Ekstremizmit të Dhunshëm, nr. 930 datë 18.11.2015,  në VKM nr.737, datë 13.12.2017 për “Ngritjen e Qendrës së Koordinimit kundër Ekstremizmit të Dhunshëm” dhe rregullores zyrtare të QKEDH-së. Në përputhje me misionin e Strategjisë Kombëtare, Qendra ka hartuar një plan ndër-institucional gjithëpërfshirës, ku fushat kryesore të ndërhyrjes do të jenë në: 1- shtrirja në komunitet dhe angazhimi i tij; 2- kundërvënia ndaj propogandës ekstremiste, duke përkrahur vlerat demokratike, si dhe 3- hartimi i politikave gjithëpërfshirëse afatgjata kundër ekstremizmit të dhunshëm. Masat e parashikuara në planin e veprimit do të zbatohen përmes nismave të nxituara në nivel qendror dhe lokal, si dhe bashkëpunimit dhe mbështetjes me partnerët ndërkombëtarë.</t>
  </si>
  <si>
    <t>Zbatimi  Strategjise Kombetare dhe koordinimi i aktoreve ne nivel qendror, lokal qe marrim detyrim te dreperdrjet nga Strategjia si dhe bashkepunimi me partneret nderkombetare.</t>
  </si>
  <si>
    <t>Ofrimi i mjeteve parandaluese dhen re-integruese ndaj fenomeneve te radikalizmit, ekstremizmit te dhunshem ne shoqerine shqiptare permes realizimit te objektivave stategjike te permendur ne Stategjine Kombetare.</t>
  </si>
  <si>
    <t>Aktivitete te kryera kunder Ekstremizmit</t>
  </si>
  <si>
    <t>Koordinimi dhe realizimi i aktiviteteve bazuar ne planin e veprimit te Strategjise Kombetare kunder Ekstremizmit te Dhunshem</t>
  </si>
  <si>
    <t>Nr. Aktivitetesh te realizuara</t>
  </si>
  <si>
    <t>Ky program është pjesë e reformës së ndërmarrë nga Qeveria, e cila ka si synim transformimin e mënyrës së ofrimit të shërbimeve në Shqipëri përmes qasjes me në qendër qytetarin duke realizuar  ndarjen funksionale dhe integrimin e shërbimeve publike në sportel, zhvillimin e kanaleve të ofrimit të shërbimeve, marrjen e opinioneve të qytetarëve dhe monitorimin e lëvrimit të shërbimeve të standardizuara.</t>
  </si>
  <si>
    <t>Rritja e kënaqësisë së qytetarëve në marrjen e shërbimeve në sportelet Dais</t>
  </si>
  <si>
    <t xml:space="preserve">Numri i shërbimeve publike që mbulohen me formularë aplikimi të standartizuar mbi numrin total të shërbimeve publike </t>
  </si>
  <si>
    <t>460/1300</t>
  </si>
  <si>
    <t>510/1300</t>
  </si>
  <si>
    <t>560/1300</t>
  </si>
  <si>
    <t>600/1300</t>
  </si>
  <si>
    <t>Shërbime në sportel të kryera sipas standardeve</t>
  </si>
  <si>
    <t>Numri i sporteleve qe ofrojnë shërbime publike sipas standardeve të përcaktuara në Qendrat e Integruara dhe kolokimet ADISA</t>
  </si>
  <si>
    <t>Nr. Sporteleve</t>
  </si>
  <si>
    <t>Blerje pajisje TIK</t>
  </si>
  <si>
    <t>Pajisje kompjuterike të blera</t>
  </si>
  <si>
    <t>Pajisja me infrastrukturën TIK (kompjuter, printer, skaner, fotokopje) të nevojshme për funksionimin e Qendrave të Integruara dhe kolokimeve ADISA</t>
  </si>
  <si>
    <t>nr. Pajisje</t>
  </si>
  <si>
    <t xml:space="preserve">Rikonstruksion zyrash shërbimi të reja </t>
  </si>
  <si>
    <t xml:space="preserve">Rikonstruksion i godinave të marra në përgjegjësi administrimi apo përdorim sipas standardeve të ofrimit të shërbimeve publike
</t>
  </si>
  <si>
    <t>m2 të rikonstruktuar</t>
  </si>
  <si>
    <t xml:space="preserve">Mbështetje për përmirësimin e ofrimit të shërbimeve publike me në qendër qytetarin </t>
  </si>
  <si>
    <t>TVSH e projektit "Mbështetje për përmirësimin e ofrimit të shërbimeve publike me në qendër qytetarin</t>
  </si>
  <si>
    <t>Modele/Manuale/ raporte dhe rritje kapacitetesh për përmirësimin e shërbimeve publike me në qendër qytetarin të hartuara ose që do të hartohen  Do të përmirësohet baza ligjore që mbështet ofrimin e shërbimeve publike. Do të forcohet kapaciteti i ADISA-s nëpërmjet trajnimeve të ndryshme.</t>
  </si>
  <si>
    <t>nr. Modele/Manuale të miratuara</t>
  </si>
  <si>
    <t>Ofrimi i shërbimeve publike me në qendër qytetarin</t>
  </si>
  <si>
    <t>Kontrata për konsulencë/mallra të realizuara, për ofrimin e shërbimeve publike më në qendër qytetarin</t>
  </si>
  <si>
    <r>
      <rPr>
        <b/>
        <sz val="8"/>
        <color theme="1"/>
        <rFont val="Garamond"/>
        <family val="1"/>
      </rPr>
      <t>KM03002 për zërin 231</t>
    </r>
    <r>
      <rPr>
        <sz val="8"/>
        <color theme="1"/>
        <rFont val="Garamond"/>
        <family val="1"/>
      </rPr>
      <t xml:space="preserve">
</t>
    </r>
  </si>
  <si>
    <t>Lidhja e kontratave për mallra apo konsulencë të jashtme për përmbushjen e standardeve të ofrimit të shërbimeve publikeme në qendër qytetarin</t>
  </si>
  <si>
    <t>nr. Kontratash</t>
  </si>
  <si>
    <t>Menaxhimi dhe Zhvillimi I Administrates Publike</t>
  </si>
  <si>
    <t xml:space="preserve">Forcimi i vazhdueshëm i ASPA si institucion qendror me autonomi administrative dhe organizative per ofrimin e sherbimit te trajnimit ne nivel qendror lokal por dhe me gjere </t>
  </si>
  <si>
    <t xml:space="preserve">Persona te trajnuar kundrejt totalit </t>
  </si>
  <si>
    <t xml:space="preserve">"Ofrimi I sherbimit te trajnimi  per punonjesit e administrates ne nivel qendror dhe lokal por edhe me gjere  "
 </t>
  </si>
  <si>
    <t xml:space="preserve">Persona te trajnuar ne pushtet qendror </t>
  </si>
  <si>
    <t>Persona te trajnuar ne pushtet lokal</t>
  </si>
  <si>
    <t xml:space="preserve">Te tjere persona te trajnuar </t>
  </si>
  <si>
    <t>Persona te trajnuar</t>
  </si>
  <si>
    <t xml:space="preserve"> Trajnimi  per punonjesit e administrates ne nivel qendror dhe lokal por edhe me gjere .</t>
  </si>
  <si>
    <t xml:space="preserve">Numer personash  te trajnuar </t>
  </si>
  <si>
    <t xml:space="preserve">"Blerje pajisje zyre dhe komjuterike"
</t>
  </si>
  <si>
    <t xml:space="preserve">Pajisje zyre dhe kompjuterike te blera </t>
  </si>
  <si>
    <t xml:space="preserve">Blerje pajisje zyre dhe kompjuterike per mbarevajtjen dhe ecurine e punes </t>
  </si>
  <si>
    <t xml:space="preserve">Numer pajisje </t>
  </si>
  <si>
    <t>• Përmirësimi, zhvillimi dhe monitorimi i strategjive, politikave dhe proceseve që zhvillon dhe menaxhon DAP;
• Krijimi i një administrate të qëndrueshme dhe të aftë për të përballuar sfidat në procesin e integrimit evropian;
• Rritja e trajnimeve të nëpunësve të administratës publike qendrore dhe vendore, sidomos në fushën e aftësive menaxheriale; 
• Përmirësimi i cilësisë së shërbimeve dhe produkteve të ofruara ndaj qytetarëve, si një përgjigje efektive ndaj nevojave për zhvillim të administratës publike
• Përmirësimi i aftësive të nëpunësve të DAP, për arritjen e qëllimeve dhe objektivave të institucionit konform me programin e qeverisë shqiptare.</t>
  </si>
  <si>
    <t>Realizimi i planit vjetor të rekrutimit</t>
  </si>
  <si>
    <t>Zbatimi i vendimeve gjyqësore</t>
  </si>
  <si>
    <r>
      <rPr>
        <b/>
        <sz val="9"/>
        <color theme="1"/>
        <rFont val="Garamond"/>
        <family val="1"/>
      </rPr>
      <t xml:space="preserve">Fuqizimi i funksionit menaxhues, në funksion të implementimit të sukseshëm të programit, konform kërkesave të kuadrit ligjor në fuqi. </t>
    </r>
    <r>
      <rPr>
        <sz val="9"/>
        <color theme="1"/>
        <rFont val="Garamond"/>
        <family val="1"/>
      </rPr>
      <t xml:space="preserve">
Nënobjektiva:
1. Mirëmenaxhimi i burimeve njerëzore në shërbimin civil
2. Hartimi i programeve e projekteve në fushën e shërbimit civil
3. Hartimi, Koordinimi dhe monitorimi i Strategjivë në kuadër të Reformës në Administratën Publike
4. Rregullimi i fushës së menaxhimit të burimeve njerëzore të shërbimit civil, ndërtimit të institutcioneve dhe organizimi i sistemit të pagave në administratën publike.
5. Ngritja e kapacitetve të administratës publike me qëllim rritjen e efiçencës dhe përgjegjshmërisë së nëpunësve publikë dhe  monitorimi i zbatimit të legjislacionit të shërbimit civil </t>
    </r>
  </si>
  <si>
    <t>Procedura konkurimi në shërbimin civil</t>
  </si>
  <si>
    <t>Zhvillimi i procedurave të konkurimit në institucionet e administratës shtetërore (Konkurse pranimi në shërbimin civil, lëvizje paralele, ngritje në detyrë)</t>
  </si>
  <si>
    <t>numër procedurash</t>
  </si>
  <si>
    <t>Përfaqësim në procese gjyqësore dhe komisione disiplinore</t>
  </si>
  <si>
    <t>Përfaqësimi i Departamentit të Administratës Publike në procese gjyqësore ku është palë dhe pjesëmarrje në komisione disiplinore.</t>
  </si>
  <si>
    <t>numër procesesh/procedurash</t>
  </si>
  <si>
    <t xml:space="preserve">Programe/projekte ne fushën e shërbimit civil </t>
  </si>
  <si>
    <t>Hartimi i programeve dhe projekteve dhe përdorimi i mjeteve inovative për menaxhimin e burimeve njerëzore</t>
  </si>
  <si>
    <t>numër programesh/projektesh</t>
  </si>
  <si>
    <t xml:space="preserve">Strategji të miratuara </t>
  </si>
  <si>
    <t>Hartimi dhe rishikimi i strategjive të miratuara në kuadër të reformës në administratës publike</t>
  </si>
  <si>
    <t>numër strategji/plan veprimi</t>
  </si>
  <si>
    <r>
      <rPr>
        <b/>
        <sz val="8"/>
        <color rgb="FFFF0000"/>
        <rFont val="Garamond"/>
        <family val="1"/>
      </rPr>
      <t xml:space="preserve">Produkti 5 </t>
    </r>
    <r>
      <rPr>
        <sz val="8"/>
        <color theme="1"/>
        <rFont val="Garamond"/>
        <family val="1"/>
      </rPr>
      <t>(shto produkte sipas rastit)</t>
    </r>
  </si>
  <si>
    <t>Raporte monitorimi te kryera</t>
  </si>
  <si>
    <t>Hartimi dhe përgatitja e raporteve të monitorimit për zbatimin e strategjisë ndërsektoriale në administratën publike për organizmat ndërkombëtarë</t>
  </si>
  <si>
    <t>Numër raportesh</t>
  </si>
  <si>
    <r>
      <t>Detajimi i Kostos Totale të</t>
    </r>
    <r>
      <rPr>
        <b/>
        <sz val="8"/>
        <color rgb="FFFF0000"/>
        <rFont val="Garamond"/>
        <family val="1"/>
      </rPr>
      <t xml:space="preserve"> Produktit 5 </t>
    </r>
    <r>
      <rPr>
        <b/>
        <sz val="8"/>
        <color theme="1"/>
        <rFont val="Garamond"/>
        <family val="1"/>
      </rPr>
      <t>sipas Artikujve Ekonomikë</t>
    </r>
  </si>
  <si>
    <t>Akte ligjore dhe nënligjore te hartuara</t>
  </si>
  <si>
    <t xml:space="preserve">Hartimi i akteve ligjore dhe nënligjore në fushën e pagave, burimeve njerëzore dhe në fushën e organizimit të institucioneve </t>
  </si>
  <si>
    <t xml:space="preserve">Politika te ndermarra për zhvillimin profesional </t>
  </si>
  <si>
    <t>Hartimi i politikave për ngritjen e kapaciteteve dhe rritjen e integritetit në administratën publike</t>
  </si>
  <si>
    <t>politika</t>
  </si>
  <si>
    <r>
      <t xml:space="preserve">Detajimi i Kostos Totale të </t>
    </r>
    <r>
      <rPr>
        <b/>
        <sz val="8"/>
        <color rgb="FFFF0000"/>
        <rFont val="Garamond"/>
        <family val="1"/>
      </rPr>
      <t>Produktit 7</t>
    </r>
    <r>
      <rPr>
        <b/>
        <sz val="8"/>
        <color theme="1"/>
        <rFont val="Garamond"/>
        <family val="1"/>
      </rPr>
      <t xml:space="preserve"> sipas Artikujve Ekonomikë</t>
    </r>
  </si>
  <si>
    <t>Produkti 8</t>
  </si>
  <si>
    <t>Procese monitorimi te kryera</t>
  </si>
  <si>
    <t>Procese monitorimi te kryera për zbatimin e legjislacionit të shërbimit civilsi dhe Inspektime për të monitoruar zbatimin e legjislacion it të shërbimit civil</t>
  </si>
  <si>
    <t>proces inspektimi</t>
  </si>
  <si>
    <r>
      <t xml:space="preserve">Detajimi i Kostos Totale të </t>
    </r>
    <r>
      <rPr>
        <b/>
        <sz val="8"/>
        <color rgb="FFFF0000"/>
        <rFont val="Garamond"/>
        <family val="1"/>
      </rPr>
      <t>Produktit 8</t>
    </r>
    <r>
      <rPr>
        <b/>
        <sz val="8"/>
        <color theme="1"/>
        <rFont val="Garamond"/>
        <family val="1"/>
      </rPr>
      <t xml:space="preserve"> sipas Artikujve Ekonomikë</t>
    </r>
  </si>
  <si>
    <t>Produkti 9</t>
  </si>
  <si>
    <t>Administrimi dhe funksionimi i DAP</t>
  </si>
  <si>
    <t>Procese për sigurimin e mirëfunksionimit të institucionit</t>
  </si>
  <si>
    <t>procese</t>
  </si>
  <si>
    <r>
      <t xml:space="preserve">Detajimi i Kostos Totale të </t>
    </r>
    <r>
      <rPr>
        <b/>
        <sz val="8"/>
        <color rgb="FFFF0000"/>
        <rFont val="Garamond"/>
        <family val="1"/>
      </rPr>
      <t>Produktit 9</t>
    </r>
    <r>
      <rPr>
        <b/>
        <sz val="8"/>
        <color theme="1"/>
        <rFont val="Garamond"/>
        <family val="1"/>
      </rPr>
      <t xml:space="preserve"> sipas Artikujve Ekonomikë</t>
    </r>
  </si>
  <si>
    <t>Blerje e pajisjeve të zyrës dhe komjuterike</t>
  </si>
  <si>
    <t>Blerje e pajisjeve të zyrës për sigurimin e ambienteve të përshtashme për mirëfunksionimin e DAP</t>
  </si>
  <si>
    <t xml:space="preserve">IPA 2014 Zbatimi i reformes se Sherbimit Civil ne Administraten Publike </t>
  </si>
  <si>
    <t>Zbatimi i reformes se Sherbimit Civil ne Administraten Publike</t>
  </si>
  <si>
    <t xml:space="preserve">Nr reformash </t>
  </si>
  <si>
    <t>Pagesë TVSH</t>
  </si>
  <si>
    <t>Pagesa e TVSH për projekte me financim të huaj</t>
  </si>
  <si>
    <t>Mbështetje financiare për bashkësitë fetare, për përmirësimin e infrastrukturës së tyre administrative, arsimore, shpirtërore e kulturore.</t>
  </si>
  <si>
    <t>Forcimi i harmonisë fetare me anë të mbështetjes financiare  dhe hartimin e akteve ligjore dhe nënligjore për këtë qëllim.</t>
  </si>
  <si>
    <t>Numër  dokumentash/ aktesh nënligjore</t>
  </si>
  <si>
    <t>Numër dokumentash/ aktesh nënligjore</t>
  </si>
  <si>
    <t xml:space="preserve">Dokument të dhënash/Hartë dixhitale </t>
  </si>
  <si>
    <t>Numër dokumenti/harte</t>
  </si>
  <si>
    <t>Dokument/ studim</t>
  </si>
  <si>
    <t xml:space="preserve">Dokument/studim reflektues, i ndarë sipas zonave gjeografike, për marrëdhëniet shtet - fe në nivel lokal. </t>
  </si>
  <si>
    <t>Numër dokumenti</t>
  </si>
  <si>
    <t xml:space="preserve">Blerje pajisje zyre dhe kompjuterike </t>
  </si>
  <si>
    <t>Kompjutera dhe pajisje të tjera shoqëruese të lidhura me to</t>
  </si>
  <si>
    <t>Pajisje zyre blera</t>
  </si>
  <si>
    <t>Orendi, etj.</t>
  </si>
  <si>
    <t xml:space="preserve">Shërbimi i Prokurimit Publik, synon rritjen e efekasitetit të përdorimit të fondeve publike, nëpërmjet mbikqyrjes të sistemit të prokurimit publik, konçesioneve, PPP dhe ankandit publik në Shqipëri. Ndjekjen e mirëzbatimit të legjislacionit te prokurimit publik nëpërmjet trajnimit të vazhdueshëm të punonjësve që janë ngarkuar me zbatimin e tij në Autoritetet Kontraktore, verifikimit të procedurave të kryera nga këto Autoritetet Kontraktore, monitorimin e zbatimit te kontratave si dhe dhënien e këshillave dhe asistencës së nevojshme. </t>
  </si>
  <si>
    <t xml:space="preserve">Garantimi i mirfunksionimit të sistemit të Prokurimit Publik në Shqipëri duke u fokusuar në përmiresimin e legjistlacionit dhe të sistemit elektronik të prokurimit, për të garantuar  përdorim me efikasitet dhe efiçencë të fondeve publike.                                                 </t>
  </si>
  <si>
    <t>Treguesit e Performancës ne nivel qellimi</t>
  </si>
  <si>
    <t>Rritja e efiçencës së përdorimit të fondeve publike nëpërmjet përmiresimit të  legjistlacionit të Prokurimit Publik, verifikimit të zbatimit të proçedurave monitorimit të vazhdueshem të zbatimit të kontratave, dhe garantimit të mirëfunksionimit të sistemit elektronik.</t>
  </si>
  <si>
    <t>Rritja e numrit te procedurave te verifikuara</t>
  </si>
  <si>
    <t>Rritja e kontratave te monitoruara</t>
  </si>
  <si>
    <t>Procedura dhe kontrata te kryera</t>
  </si>
  <si>
    <t>Mirëfunksionim i sistemit të Prokurimit Publik nëpërmjet përmirësimit të legjistlacionit, verifikimit të zbatimit të ligjshmërisë në proçedurat e prokurimit dhe monitorimit të vazhdueshëm të kontratave publike.</t>
  </si>
  <si>
    <t>Numër monitorimesh ( procedurash &amp; kontratash)</t>
  </si>
  <si>
    <t xml:space="preserve">Blerje pajisje zyre dhe elektronike </t>
  </si>
  <si>
    <t xml:space="preserve">Pajisje te blera elektonike dhe zyre
</t>
  </si>
  <si>
    <t>Sherbime Qeveritare</t>
  </si>
  <si>
    <t>Prioritet e DSHQ per vitin 2019 janë: Ofrimi I një shërbimi cilësor sipas standarteve bashkëkohore, në zbatim të bazës ligjore mbi të cilën ushtron veprimtarinë DSHQ, realizimi i  investimeve dhe mirëmbatjes me qëllim kthimin e Vilave dhe Rezidencave Qeveritare ne mjedise bashkëkohore, zbatimi i politikave që sigurojnë integritet, drejtësi dhe ndershmëri si në marrëdheniet e brendshme dhe ato te jashtme per nga pikepamja financiare por jo vetëm.</t>
  </si>
  <si>
    <t>Realizimi në kohë dhe me standart të lartë cilësie për shërbimet ndaj Institucioneve të larta Qëndrore Shtetërore.</t>
  </si>
  <si>
    <t>Marrja e te gjitha masave për te realizuar sipas standarteve dhe kushteve  të percaktuara në detyrat dhe politikat e brëndshme të DSHQ për realizimin e misionit të saj.</t>
  </si>
  <si>
    <t xml:space="preserve">Organizim Eventesh dhe Pritje Përcjellje Personalitesh të vendit dhe të huaj                                                                                                     </t>
  </si>
  <si>
    <r>
      <t xml:space="preserve">1. </t>
    </r>
    <r>
      <rPr>
        <i/>
        <sz val="8"/>
        <rFont val="Garamond"/>
        <family val="1"/>
      </rPr>
      <t>Produkti Evente:</t>
    </r>
    <r>
      <rPr>
        <sz val="8"/>
        <rFont val="Garamond"/>
        <family val="1"/>
      </rPr>
      <t xml:space="preserve"> Realizimi në kohë dhe në standart te lartë cilësie për shërbimet ndaj institucioneve të larta qëndrore shtetërore me prioritet tre Krerët e Shtetit Pritje/Përcjellje Personalitesh të vendit dhe të huaj.                                                                                                             </t>
    </r>
    <r>
      <rPr>
        <i/>
        <sz val="8"/>
        <rFont val="Garamond"/>
        <family val="1"/>
      </rPr>
      <t>2. Mirëmbatjen dhe investimin e Rezidencave dhe Vilave Qeveritare:</t>
    </r>
    <r>
      <rPr>
        <sz val="8"/>
        <rFont val="Garamond"/>
        <family val="1"/>
      </rPr>
      <t xml:space="preserve">  në të gjithë territorin e Republikës së Shqipërisë ( Tiranë: Vila 30, Vila 31, Vila Dajt, Pall.Kongreseve, Pall. Brigadave, Vilat në Vlorë, Vila në Dhermi, Vilat në Pogradec, Vilat në Durrës, Vila Velipojë)                                                                                                                                                                                                 </t>
    </r>
    <r>
      <rPr>
        <i/>
        <sz val="8"/>
        <rFont val="Garamond"/>
        <family val="1"/>
      </rPr>
      <t>3. Veprimtaria e sektorit të shërbimeve të përgjithshme në Kryeministi:</t>
    </r>
    <r>
      <rPr>
        <sz val="8"/>
        <rFont val="Garamond"/>
        <family val="1"/>
      </rPr>
      <t xml:space="preserve">                                      Shërbimet mbështetese në Kryeministri mbulojnë dieta e shërbimeve, karburant, pjesëkëmbimi makinash, taksa vjetore makinash, shërbime mbështetese pastimi dhe mirëmbatjeje. </t>
    </r>
  </si>
  <si>
    <t xml:space="preserve">Nr Shërbimesh </t>
  </si>
  <si>
    <t xml:space="preserve">Projektim, punime, mbiqyrje dhe kolaudim per Vilën e Dhërmiut </t>
  </si>
  <si>
    <t>Hidroizimi i tarraces se Viles Dhërmi</t>
  </si>
  <si>
    <t>Përmiresimin i kushteve në rezidencën Qeveritare sipas zërave të investimeve në tabelën e programimit të investimeve për vitin 2019.</t>
  </si>
  <si>
    <t>m2</t>
  </si>
  <si>
    <t>Instalimet e sistemit te ri elektrik ne Vilën Dhermi</t>
  </si>
  <si>
    <t>Projektimi, punime, mbikqyrje dhe kolaudim punimesh për sistemin elektrik  në vilën Dhërmi.</t>
  </si>
  <si>
    <t xml:space="preserve">Rikonstruksioni kuzhinës &amp; Mobilimi i Viles Dhermi  </t>
  </si>
  <si>
    <t>Projektimi, punime, mbikqyrje dhe kolaudim punimesh për kuzhinën dhe mobilimin e Viles Dhërmi .</t>
  </si>
  <si>
    <t>M2 te rikonstruktuar</t>
  </si>
  <si>
    <t>Projektim, punime sistemi ndricimi të godinës kryesore dhe oborit të jashtëm të pallatit të Brigadave</t>
  </si>
  <si>
    <t xml:space="preserve">Sistemimi i ndricimit te godines Kryesore&amp;oborit te jashtem te pallatit te Brigadave </t>
  </si>
  <si>
    <t>Projektim, punime sistemi ndricimi te godinës kryesore dhe oborit të jashtëm të pallatit të Brigadave</t>
  </si>
  <si>
    <t>Nr projekti</t>
  </si>
  <si>
    <t>ADMINISTRIMI I UJËRAVE</t>
  </si>
  <si>
    <t>05640</t>
  </si>
  <si>
    <t>Programi i Administrimit të Ujërave mbështet administrimin e burimeve ujore si një nga burimet natyrore më të rëndësishem dhe të domosdoshëm për jetën dhe zhvillimin social-ekonomik të vendit, për një zhvillim të qëndrueshem të rezervave ujore, për të kufizuar ndotjen e ujërave nëntokësore dhe sipërfaqsore nga aktivitet e veprimtarive industriale, bujqesore dhe aktiviteteve te popullsise ne zonat rurale dhe urbane, qe shkaktojne demtim te ekosistemeve ujore, si dhe te lumenjve nga shfrytezimi pa kriter i tyre. Duke ditur qe ndryshimet klimatike perbejne nje kercenim urgjent dhe potecialisht urgjent ndaj planetit, nevojitet nje adaptim i sistemeve ekonomike e politike qe konsistojne ne ruajtjen e sasise dhe cilesise se burimeve ujore, gjithashtu nje sistem qe mbeshtet  bashkepunimin ne nivel nderkombetar per administrimin e rezervave ujore, qe shtrihet ne kufijte midis vendeve.</t>
  </si>
  <si>
    <t>Mbrojtja sasiore dhe cilësore e burimeve ujore, shfrytëzimi racional dhe shpërndarja e drejtë e tyre si dhe mbrojtja e gjendjes natyrore të ujërave ndërkufitare në bashkëpunim me vendet fqinje</t>
  </si>
  <si>
    <t>Burime ujore qe perdoren aktualisht per uje te pijshem te mbrojtura nga ana cilesore dhe sasiore</t>
  </si>
  <si>
    <t>trend në rritje</t>
  </si>
  <si>
    <t>Burime ujore qe perdoren per qellime te ndryshme te mbrojtura nga ana cilesore dhe sasiore</t>
  </si>
  <si>
    <t xml:space="preserve"> Sigurimi, mbrojtja dhe shfrytezimi racional i burimeve ujore</t>
  </si>
  <si>
    <t>Rritja e Numri i lejeve te dhena per  shfrytëzim të ujrave siperfaqesore e nentokesore krahasuar me vitin baze</t>
  </si>
  <si>
    <t>Rritja e Numri i regjistrimeve ne kadastren kombetare ujore te burimeve natyrale ujore, shpimeve hidrologjike dhe puseve te germuar te perdorur per uje per nevoja te ndryshme</t>
  </si>
  <si>
    <t>Akte ligjore dhe nenligjore për menaxhimin e integruar të burimeve ujore</t>
  </si>
  <si>
    <t>Hartimi dhe miratimi i akteve ligjore dhe nenligjore ne permbushje te detyrimeve te ligjit nr.111/2012 "Per menaxhimin e burimeve ujore" i ndryshuar, dhe ne kuader te perafrimit te legjislacionit kombetar me ate europian me synim permiresimin e procesit te vendimarrjes se KBU-ve dhe ABU-ve e KBU-ve/ABU lidhur me miremanaxhimin e ketyre burimeve.</t>
  </si>
  <si>
    <t>numer Aktesh</t>
  </si>
  <si>
    <t>Sistem i furnizimit me të dhëna i Kadastrës Kombëtare të Ujit i përmirësua</t>
  </si>
  <si>
    <t xml:space="preserve">Shtimi i numrit te te dhenave ne kadaster, analiza e tyre me qëllim përditësimin e informacionit të burimeve ujore. </t>
  </si>
  <si>
    <t>% e të dhënave</t>
  </si>
  <si>
    <t>Zbatimi  i  politikave dhe i dokumentave strategjik dhe planifikues, me qellim manaxhimin e integruar te burimeve ujore</t>
  </si>
  <si>
    <t>Marrja e vendimeve nga KBU dhe KKU në zbatim të politikave dhe te dokumentave strategjik dhe planifikues, me qellim manaxhimin e integruar te burimeve ujore</t>
  </si>
  <si>
    <t>"Dokumenti I veprimit/Mbeshtetje per Menaxhimin e Ujerave"</t>
  </si>
  <si>
    <t xml:space="preserve">Manaxhimi i integruar i burimeve ujore </t>
  </si>
  <si>
    <t>Mbeshtetje e BE per Menaxhimin e integruar te ujrave ,ne Shqiperi pasi objektivi I pergjithshem eshte kontribuimi per permiresimin e zbatimit te reformes kombetare te ujit dhe perparimi I Shqiperise drejt kerkesave te Legjislacionit te BE -se per Ujin.</t>
  </si>
  <si>
    <t xml:space="preserve">projekte </t>
  </si>
  <si>
    <t>Tvsh e projektit</t>
  </si>
  <si>
    <t>Planet e menaxhimit te baseneve Drin Bune dhe Seman</t>
  </si>
  <si>
    <t xml:space="preserve">Identifikimi i nje sere masash prioritare per te permiresuar eficencen e menaxhimit te burimeve ujore, si analizat dhe gjendjen fizike te burimeve ujore ne basen,inventarin e burimeve ujore, Drin -Buna, Seman </t>
  </si>
  <si>
    <t>nr dokumenti</t>
  </si>
  <si>
    <t>Paisje zyrash</t>
  </si>
  <si>
    <t>Studim fizibiliteti</t>
  </si>
  <si>
    <t>Studim fizibiliteti per peraktimin e fushave te kerkimit shkencor per burimet ujore dhe menaxhimin e risqeve</t>
  </si>
  <si>
    <t xml:space="preserve">Ky studim synon të  mbështesë sektorin e  ujit për të plotësuar boshllëkun që ato kanë në identifikimin e problematikave dhe tematikave me karakter shkencor. Kjo është një nga nevojat kryesore të indetifikuar dhe e domsodoshme për të saktësuar statusin aktual të disa komponenteve dhe indikatorëve të lidhura me objektivat kombëtare. Në përfundim të këtij projekti do të kemi një studim dhe analizë të plotë të orientimit dhe nevojave që ka kërkimi shkencor në fushën e ujit për secilën nga 13 objektivat e identifikuar. Do të vlerësohen kapacitete aktuale për të përmbushur nevojat që kanë sektorët, detyrimet që përcakton kuadri ligjor aktual sikurse edhe në aspektin afatgjatë plotësimi i detyrimeve që rrjedhin në zbatim të standarteve dhe kërkesave komformë direktivës kuadër të ujit. </t>
  </si>
  <si>
    <t>Sherbimi i Avokatise Shteterore</t>
  </si>
  <si>
    <t xml:space="preserve">Ofron shërbim këshillimor për veprumtarinë juridike të organeve të administratës shtetërore qendrore dhe enteve publike veçanërisht për lidhjen e kontrateve të cilat parashikojnë efekte financiare për shtetin                                                                                                                                                                                                                                                                                                                                                                                                                                                                                                                                                                                                                                                                                                                                                                                                                                                                                                                                                                                                                                 </t>
  </si>
  <si>
    <t xml:space="preserve">Përfaqëson dhe mbron interesat pasurore të Shtetit Shqiptar pranë gjykatave kombëtare e ndërkombëtare dhe të huaja në çështjet gjyqësore, në të cilat një organ i administratës shtetërore ose Republika e Shqipërisë është palë.                                                                                                                                                                                                                                                                                                                                                                                                                                                                                                                                                                                                                                                                                         </t>
  </si>
  <si>
    <t xml:space="preserve">Ofron  asistencë juridike njësive të qeverisjes vendore sipas kritereve te përcaktuara në ligj                                                                                                                                                                                                                                                                                                                                                                                                                </t>
  </si>
  <si>
    <t xml:space="preserve"> Përcakton rregulla  për unifikimin e praktikave  dhe formulimin  e kritereve  të përgjithshme  të asistencës juridike të shtetit.                                                                                                                                                                                                                                                     </t>
  </si>
  <si>
    <t xml:space="preserve">Ndërmjetëson për zgjidhjen me pajtim të mosmarrëveshjeve nepermjet organeve qendrore të administratës publike dhe enteve publike.                                                                              </t>
  </si>
  <si>
    <t xml:space="preserve">Mbrojtja e interesave pasurore te Shtetit Shqipetar </t>
  </si>
  <si>
    <t xml:space="preserve">Ofrimi i sherbimit te keshillimit dhe perfaqesimit ne cdo rast te parashikuar ne ligje </t>
  </si>
  <si>
    <t xml:space="preserve">Ofrimi i sherbimit te keshillimit dhe perfaqesimit ne 100% te  rasteve qe jane  te parashikuara ne ligje </t>
  </si>
  <si>
    <t xml:space="preserve">Perfaqesim dhe Keshillim </t>
  </si>
  <si>
    <t xml:space="preserve">Asistenc Juridike nepermjet :Ofrimit  të sherbimit te keshillimit dhe perfaqesimit ne cdo rast te parashikuar ne ligje </t>
  </si>
  <si>
    <t xml:space="preserve">nr rastesh </t>
  </si>
  <si>
    <t>Blerje pajisje zyre dhe elektonike</t>
  </si>
  <si>
    <t xml:space="preserve"> Pajisje zyre te blera</t>
  </si>
  <si>
    <t>M140058</t>
  </si>
  <si>
    <t>Blerje Pajisje zyre (mobilje orendi)</t>
  </si>
  <si>
    <t xml:space="preserve">nr pajisjesh </t>
  </si>
  <si>
    <t xml:space="preserve"> pajisje elektonike</t>
  </si>
  <si>
    <t xml:space="preserve">M140049 ( i ngurtesuar ose M140194  pas cngurtesimit nga AKSHI) </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</si>
</sst>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 #,##0.00_-;_-* &quot;-&quot;??_-;_-@_-"/>
    <numFmt numFmtId="164" formatCode="_-* #,##0.00_L_e_k_-;\-* #,##0.00_L_e_k_-;_-* &quot;-&quot;??_L_e_k_-;_-@_-"/>
    <numFmt numFmtId="165" formatCode="&quot;$&quot;#,##0_);\(&quot;$&quot;#,##0\)"/>
    <numFmt numFmtId="166" formatCode="_(* #,##0.00_);_(* \(#,##0.00\);_(* &quot;-&quot;??_);_(@_)"/>
    <numFmt numFmtId="167" formatCode="0.0%"/>
    <numFmt numFmtId="168" formatCode="#,##0.0"/>
    <numFmt numFmtId="169" formatCode="00000"/>
    <numFmt numFmtId="170" formatCode="_(* #,##0_);_(* \(#,##0\);_(* &quot;-&quot;??_);_(@_)"/>
    <numFmt numFmtId="171" formatCode="mmmm\ d\,\ yyyy"/>
    <numFmt numFmtId="172" formatCode="0;[Red]0"/>
  </numFmts>
  <fonts count="114"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sz val="10"/>
      <color theme="1"/>
      <name val="Garamond"/>
      <family val="1"/>
    </font>
    <font>
      <sz val="10"/>
      <color theme="1"/>
      <name val="Garamond"/>
      <family val="1"/>
    </font>
    <font>
      <sz val="9"/>
      <color theme="1"/>
      <name val="Garamond"/>
      <family val="1"/>
    </font>
    <font>
      <sz val="8"/>
      <color theme="1"/>
      <name val="Garamond"/>
      <family val="1"/>
    </font>
    <font>
      <b/>
      <sz val="9"/>
      <color theme="1"/>
      <name val="Garamond"/>
      <family val="1"/>
    </font>
    <font>
      <b/>
      <sz val="8"/>
      <color theme="1"/>
      <name val="Garamond"/>
      <family val="1"/>
    </font>
    <font>
      <b/>
      <sz val="8"/>
      <color rgb="FFFF0000"/>
      <name val="Garamond"/>
      <family val="1"/>
    </font>
    <font>
      <i/>
      <sz val="9"/>
      <color theme="1"/>
      <name val="Garamond"/>
      <family val="1"/>
    </font>
    <font>
      <i/>
      <sz val="8"/>
      <color theme="1"/>
      <name val="Garamond"/>
      <family val="1"/>
    </font>
    <font>
      <b/>
      <i/>
      <sz val="9"/>
      <color rgb="FFFF0000"/>
      <name val="Garamond"/>
      <family val="1"/>
    </font>
    <font>
      <b/>
      <sz val="9"/>
      <color rgb="FFFF0000"/>
      <name val="Garamond"/>
      <family val="1"/>
    </font>
    <font>
      <b/>
      <i/>
      <sz val="9"/>
      <color theme="1"/>
      <name val="Garamond"/>
      <family val="1"/>
    </font>
    <font>
      <b/>
      <i/>
      <sz val="8"/>
      <color theme="1"/>
      <name val="Garamond"/>
      <family val="1"/>
    </font>
    <font>
      <b/>
      <sz val="9"/>
      <name val="Garamond"/>
      <family val="1"/>
    </font>
    <font>
      <b/>
      <sz val="8"/>
      <color indexed="10"/>
      <name val="Garamond"/>
      <family val="1"/>
    </font>
    <font>
      <b/>
      <sz val="8"/>
      <color indexed="8"/>
      <name val="Garamond"/>
      <family val="1"/>
    </font>
    <font>
      <b/>
      <sz val="9"/>
      <color indexed="81"/>
      <name val="Tahoma"/>
      <family val="2"/>
      <charset val="238"/>
    </font>
    <font>
      <sz val="9"/>
      <color indexed="81"/>
      <name val="Tahoma"/>
      <family val="2"/>
      <charset val="238"/>
    </font>
    <font>
      <sz val="12"/>
      <color theme="1"/>
      <name val="Calibri"/>
      <family val="2"/>
      <scheme val="minor"/>
    </font>
    <font>
      <sz val="12"/>
      <color theme="1"/>
      <name val="Garamond"/>
      <family val="1"/>
    </font>
    <font>
      <sz val="10"/>
      <name val="Arial"/>
      <family val="2"/>
    </font>
    <font>
      <sz val="11"/>
      <color theme="1"/>
      <name val="Garamond"/>
      <family val="1"/>
    </font>
    <font>
      <b/>
      <sz val="11"/>
      <color theme="1"/>
      <name val="Garamond"/>
      <family val="1"/>
    </font>
    <font>
      <sz val="9"/>
      <color theme="1"/>
      <name val="Times New Roman"/>
      <family val="1"/>
    </font>
    <font>
      <b/>
      <sz val="9"/>
      <color indexed="81"/>
      <name val="Tahoma"/>
      <family val="2"/>
    </font>
    <font>
      <sz val="9"/>
      <color indexed="81"/>
      <name val="Tahoma"/>
      <family val="2"/>
    </font>
    <font>
      <b/>
      <sz val="10"/>
      <color rgb="FFFF0000"/>
      <name val="Garamond"/>
      <family val="1"/>
    </font>
    <font>
      <sz val="11"/>
      <name val="Calibri"/>
      <family val="2"/>
      <scheme val="minor"/>
    </font>
    <font>
      <sz val="8"/>
      <color rgb="FFFF0000"/>
      <name val="Garamond"/>
      <family val="1"/>
    </font>
    <font>
      <sz val="8"/>
      <name val="Garamond"/>
      <family val="1"/>
    </font>
    <font>
      <sz val="8"/>
      <color rgb="FF0070C0"/>
      <name val="Garamond"/>
      <family val="1"/>
    </font>
    <font>
      <b/>
      <sz val="8"/>
      <name val="Garamond"/>
      <family val="1"/>
    </font>
    <font>
      <sz val="10"/>
      <color rgb="FFFF0000"/>
      <name val="Garamond"/>
      <family val="1"/>
    </font>
    <font>
      <b/>
      <i/>
      <sz val="9"/>
      <name val="Garamond"/>
      <family val="1"/>
    </font>
    <font>
      <b/>
      <sz val="8"/>
      <color theme="1"/>
      <name val="Garamond"/>
      <family val="1"/>
      <charset val="238"/>
    </font>
    <font>
      <i/>
      <sz val="8"/>
      <name val="Garamond"/>
      <family val="1"/>
    </font>
    <font>
      <b/>
      <sz val="8"/>
      <color rgb="FFFF0000"/>
      <name val="Garamond"/>
      <family val="1"/>
      <charset val="238"/>
    </font>
    <font>
      <b/>
      <sz val="8"/>
      <name val="Garamond"/>
      <family val="1"/>
      <charset val="238"/>
    </font>
    <font>
      <b/>
      <i/>
      <sz val="8"/>
      <color rgb="FFFF0000"/>
      <name val="Garamond"/>
      <family val="1"/>
    </font>
    <font>
      <b/>
      <sz val="8"/>
      <color rgb="FF7030A0"/>
      <name val="Garamond"/>
      <family val="1"/>
    </font>
    <font>
      <i/>
      <sz val="8"/>
      <color theme="1"/>
      <name val="Garamond"/>
      <family val="1"/>
      <charset val="238"/>
    </font>
    <font>
      <sz val="8"/>
      <name val="Garamond"/>
      <family val="1"/>
      <charset val="238"/>
    </font>
    <font>
      <sz val="9"/>
      <name val="Garamond"/>
      <family val="1"/>
    </font>
    <font>
      <sz val="10"/>
      <name val="Garamond"/>
      <family val="1"/>
    </font>
    <font>
      <b/>
      <sz val="10"/>
      <name val="Garamond"/>
      <family val="1"/>
    </font>
    <font>
      <sz val="8"/>
      <color theme="1"/>
      <name val="Times New Roman"/>
      <family val="1"/>
    </font>
    <font>
      <sz val="10"/>
      <color indexed="8"/>
      <name val="Arial"/>
      <family val="2"/>
    </font>
    <font>
      <sz val="10"/>
      <color theme="1"/>
      <name val="Times New Roman"/>
      <family val="1"/>
    </font>
    <font>
      <sz val="8"/>
      <name val="Calibri"/>
      <family val="2"/>
      <scheme val="minor"/>
    </font>
    <font>
      <sz val="8"/>
      <color theme="1"/>
      <name val="Calibri"/>
      <family val="2"/>
      <scheme val="minor"/>
    </font>
    <font>
      <sz val="14"/>
      <color theme="1"/>
      <name val="Garamond"/>
      <family val="1"/>
    </font>
    <font>
      <sz val="10"/>
      <name val="Arial"/>
      <family val="2"/>
      <charset val="238"/>
    </font>
    <font>
      <b/>
      <sz val="10"/>
      <color rgb="FFFF0000"/>
      <name val="Times New Roman"/>
      <family val="1"/>
    </font>
    <font>
      <b/>
      <sz val="8"/>
      <color rgb="FFFF0000"/>
      <name val="Times New Roman"/>
      <family val="1"/>
    </font>
    <font>
      <i/>
      <sz val="11"/>
      <color theme="1"/>
      <name val="Calibri"/>
      <family val="2"/>
      <scheme val="minor"/>
    </font>
    <font>
      <sz val="6"/>
      <color theme="1"/>
      <name val="Garamond"/>
      <family val="1"/>
    </font>
    <font>
      <sz val="6"/>
      <name val="Times New Roman"/>
      <family val="1"/>
    </font>
    <font>
      <sz val="10"/>
      <color theme="1"/>
      <name val="Calibri"/>
      <family val="2"/>
      <scheme val="minor"/>
    </font>
    <font>
      <sz val="11"/>
      <color theme="0"/>
      <name val="Calibri"/>
      <family val="2"/>
      <scheme val="minor"/>
    </font>
    <font>
      <sz val="8"/>
      <color theme="1"/>
      <name val="Times New Roman"/>
      <family val="1"/>
      <charset val="238"/>
    </font>
    <font>
      <b/>
      <sz val="8"/>
      <color theme="1"/>
      <name val="Times New Roman"/>
      <family val="1"/>
      <charset val="238"/>
    </font>
    <font>
      <b/>
      <sz val="8"/>
      <color rgb="FFFF0000"/>
      <name val="Times New Roman"/>
      <family val="1"/>
      <charset val="238"/>
    </font>
    <font>
      <sz val="8"/>
      <color rgb="FFFF0000"/>
      <name val="Times New Roman"/>
      <family val="1"/>
      <charset val="238"/>
    </font>
    <font>
      <sz val="8"/>
      <name val="Times New Roman"/>
      <family val="1"/>
      <charset val="238"/>
    </font>
    <font>
      <i/>
      <sz val="8"/>
      <color theme="1"/>
      <name val="Times New Roman"/>
      <family val="1"/>
      <charset val="238"/>
    </font>
    <font>
      <b/>
      <i/>
      <sz val="8"/>
      <color rgb="FFFF0000"/>
      <name val="Times New Roman"/>
      <family val="1"/>
      <charset val="238"/>
    </font>
    <font>
      <b/>
      <sz val="8"/>
      <color theme="1"/>
      <name val="Times New Roman"/>
      <family val="1"/>
    </font>
    <font>
      <b/>
      <sz val="8"/>
      <name val="Times New Roman"/>
      <family val="1"/>
    </font>
    <font>
      <b/>
      <sz val="8"/>
      <name val="Times New Roman"/>
      <family val="1"/>
      <charset val="238"/>
    </font>
    <font>
      <vertAlign val="superscript"/>
      <sz val="8"/>
      <color theme="1"/>
      <name val="Times New Roman"/>
      <family val="1"/>
      <charset val="238"/>
    </font>
    <font>
      <sz val="9"/>
      <color indexed="81"/>
      <name val="Tahoma"/>
      <charset val="1"/>
    </font>
    <font>
      <i/>
      <sz val="10"/>
      <color theme="1"/>
      <name val="Garamond"/>
      <family val="1"/>
    </font>
    <font>
      <b/>
      <sz val="11"/>
      <color rgb="FFFF0000"/>
      <name val="Garamond"/>
      <family val="1"/>
    </font>
    <font>
      <b/>
      <sz val="8"/>
      <color rgb="FFFF0000"/>
      <name val="Calibri"/>
      <family val="2"/>
      <scheme val="minor"/>
    </font>
    <font>
      <sz val="9"/>
      <color theme="1"/>
      <name val="Calibri"/>
      <family val="2"/>
      <scheme val="minor"/>
    </font>
    <font>
      <b/>
      <sz val="14"/>
      <color theme="1"/>
      <name val="Calibri"/>
      <family val="2"/>
      <scheme val="minor"/>
    </font>
    <font>
      <sz val="14"/>
      <color theme="1"/>
      <name val="Calibri"/>
      <family val="2"/>
      <scheme val="minor"/>
    </font>
    <font>
      <b/>
      <sz val="14"/>
      <color rgb="FFFF0000"/>
      <name val="Calibri"/>
      <family val="2"/>
      <scheme val="minor"/>
    </font>
    <font>
      <b/>
      <sz val="14"/>
      <color theme="1"/>
      <name val="Garamond"/>
      <family val="1"/>
    </font>
    <font>
      <i/>
      <sz val="14"/>
      <color rgb="FF000000"/>
      <name val="Times New Roman"/>
      <family val="1"/>
    </font>
    <font>
      <b/>
      <sz val="14"/>
      <color rgb="FFFF0000"/>
      <name val="Garamond"/>
      <family val="1"/>
    </font>
    <font>
      <b/>
      <sz val="14"/>
      <color indexed="10"/>
      <name val="Garamond"/>
      <family val="1"/>
    </font>
    <font>
      <b/>
      <sz val="14"/>
      <color indexed="8"/>
      <name val="Garamond"/>
      <family val="1"/>
    </font>
    <font>
      <sz val="14"/>
      <color theme="1"/>
      <name val="Garamond"/>
      <family val="1"/>
      <charset val="238"/>
    </font>
    <font>
      <i/>
      <sz val="14"/>
      <color theme="1"/>
      <name val="Garamond"/>
      <family val="1"/>
    </font>
    <font>
      <b/>
      <i/>
      <sz val="14"/>
      <color rgb="FFFF0000"/>
      <name val="Garamond"/>
      <family val="1"/>
    </font>
    <font>
      <sz val="14"/>
      <color indexed="8"/>
      <name val="Garamond"/>
      <family val="1"/>
    </font>
    <font>
      <b/>
      <sz val="14"/>
      <name val="Garamond"/>
      <family val="1"/>
    </font>
    <font>
      <sz val="8"/>
      <color rgb="FFFF0000"/>
      <name val="Garamond"/>
      <family val="1"/>
      <charset val="238"/>
    </font>
    <font>
      <sz val="11"/>
      <color theme="1"/>
      <name val="Cambria"/>
      <family val="1"/>
    </font>
    <font>
      <sz val="11"/>
      <name val="Cambria"/>
      <family val="1"/>
    </font>
    <font>
      <b/>
      <sz val="11"/>
      <color theme="1"/>
      <name val="Cambria"/>
      <family val="1"/>
    </font>
    <font>
      <b/>
      <sz val="11"/>
      <name val="Cambria"/>
      <family val="1"/>
    </font>
    <font>
      <b/>
      <sz val="10"/>
      <name val="Cambria"/>
      <family val="1"/>
    </font>
    <font>
      <sz val="9"/>
      <name val="Cambria"/>
      <family val="1"/>
    </font>
    <font>
      <b/>
      <sz val="9"/>
      <name val="Cambria"/>
      <family val="1"/>
    </font>
    <font>
      <sz val="8"/>
      <name val="Cambria"/>
      <family val="1"/>
    </font>
    <font>
      <b/>
      <sz val="8"/>
      <name val="Cambria"/>
      <family val="1"/>
    </font>
    <font>
      <b/>
      <i/>
      <sz val="8"/>
      <name val="Cambria"/>
      <family val="1"/>
    </font>
    <font>
      <i/>
      <sz val="9"/>
      <name val="Cambria"/>
      <family val="1"/>
    </font>
    <font>
      <b/>
      <i/>
      <sz val="9"/>
      <name val="Cambria"/>
      <family val="1"/>
    </font>
    <font>
      <i/>
      <sz val="8"/>
      <name val="Cambria"/>
      <family val="1"/>
    </font>
    <font>
      <sz val="10"/>
      <name val="Cambria"/>
      <family val="1"/>
    </font>
    <font>
      <sz val="12"/>
      <color rgb="FFFF0000"/>
      <name val="Cambria"/>
      <family val="1"/>
    </font>
    <font>
      <b/>
      <sz val="12"/>
      <color rgb="FFFF0000"/>
      <name val="Cambria"/>
      <family val="1"/>
    </font>
    <font>
      <sz val="7"/>
      <color theme="1"/>
      <name val="Garamond"/>
      <family val="1"/>
    </font>
    <font>
      <b/>
      <i/>
      <sz val="9"/>
      <color theme="8"/>
      <name val="Garamond"/>
      <family val="1"/>
    </font>
    <font>
      <sz val="8"/>
      <color rgb="FF000000"/>
      <name val="Garamond"/>
      <family val="1"/>
    </font>
    <font>
      <sz val="8"/>
      <color theme="1"/>
      <name val="Times Roman"/>
      <family val="1"/>
    </font>
    <font>
      <sz val="9"/>
      <color rgb="FFFF0000"/>
      <name val="Calibri"/>
      <family val="2"/>
      <scheme val="minor"/>
    </font>
  </fonts>
  <fills count="12">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2"/>
        <bgColor indexed="64"/>
      </patternFill>
    </fill>
  </fills>
  <borders count="129">
    <border>
      <left/>
      <right/>
      <top/>
      <bottom/>
      <diagonal/>
    </border>
    <border>
      <left style="medium">
        <color rgb="FF2E74B5"/>
      </left>
      <right style="medium">
        <color rgb="FF2E74B5"/>
      </right>
      <top style="medium">
        <color rgb="FF2E74B5"/>
      </top>
      <bottom style="medium">
        <color rgb="FF2E74B5"/>
      </bottom>
      <diagonal/>
    </border>
    <border>
      <left style="medium">
        <color rgb="FF2E74B5"/>
      </left>
      <right/>
      <top style="medium">
        <color rgb="FF2E74B5"/>
      </top>
      <bottom style="medium">
        <color rgb="FF2E74B5"/>
      </bottom>
      <diagonal/>
    </border>
    <border>
      <left/>
      <right/>
      <top style="medium">
        <color rgb="FF2E74B5"/>
      </top>
      <bottom style="medium">
        <color rgb="FF2E74B5"/>
      </bottom>
      <diagonal/>
    </border>
    <border>
      <left/>
      <right style="medium">
        <color rgb="FF2E74B5"/>
      </right>
      <top style="medium">
        <color rgb="FF2E74B5"/>
      </top>
      <bottom style="medium">
        <color rgb="FF2E74B5"/>
      </bottom>
      <diagonal/>
    </border>
    <border>
      <left style="medium">
        <color rgb="FF2E74B5"/>
      </left>
      <right style="medium">
        <color rgb="FF2E74B5"/>
      </right>
      <top style="medium">
        <color rgb="FF2E74B5"/>
      </top>
      <bottom/>
      <diagonal/>
    </border>
    <border>
      <left/>
      <right style="medium">
        <color rgb="FF2E74B5"/>
      </right>
      <top/>
      <bottom/>
      <diagonal/>
    </border>
    <border>
      <left style="medium">
        <color rgb="FF2E74B5"/>
      </left>
      <right style="medium">
        <color rgb="FF2E74B5"/>
      </right>
      <top/>
      <bottom style="medium">
        <color rgb="FF2E74B5"/>
      </bottom>
      <diagonal/>
    </border>
    <border>
      <left/>
      <right style="medium">
        <color rgb="FF2E74B5"/>
      </right>
      <top/>
      <bottom style="medium">
        <color rgb="FF2E74B5"/>
      </bottom>
      <diagonal/>
    </border>
    <border>
      <left style="medium">
        <color rgb="FF2E74B5"/>
      </left>
      <right style="medium">
        <color rgb="FF2E74B5"/>
      </right>
      <top/>
      <bottom/>
      <diagonal/>
    </border>
    <border>
      <left style="medium">
        <color rgb="FF2E74B5"/>
      </left>
      <right/>
      <top style="medium">
        <color rgb="FF2E74B5"/>
      </top>
      <bottom/>
      <diagonal/>
    </border>
    <border>
      <left/>
      <right/>
      <top style="medium">
        <color rgb="FF2E74B5"/>
      </top>
      <bottom/>
      <diagonal/>
    </border>
    <border>
      <left/>
      <right style="medium">
        <color rgb="FF2E74B5"/>
      </right>
      <top style="medium">
        <color rgb="FF2E74B5"/>
      </top>
      <bottom/>
      <diagonal/>
    </border>
    <border>
      <left style="medium">
        <color rgb="FF2E74B5"/>
      </left>
      <right/>
      <top/>
      <bottom/>
      <diagonal/>
    </border>
    <border>
      <left style="medium">
        <color rgb="FF2E74B5"/>
      </left>
      <right/>
      <top/>
      <bottom style="medium">
        <color rgb="FF2E74B5"/>
      </bottom>
      <diagonal/>
    </border>
    <border>
      <left/>
      <right/>
      <top/>
      <bottom style="medium">
        <color rgb="FF2E74B5"/>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2E74B5"/>
      </left>
      <right style="medium">
        <color rgb="FF2E74B5"/>
      </right>
      <top style="medium">
        <color rgb="FF2E74B5"/>
      </top>
      <bottom style="thin">
        <color indexed="64"/>
      </bottom>
      <diagonal/>
    </border>
    <border>
      <left/>
      <right style="thin">
        <color indexed="64"/>
      </right>
      <top/>
      <bottom/>
      <diagonal/>
    </border>
    <border>
      <left/>
      <right style="thin">
        <color indexed="64"/>
      </right>
      <top style="medium">
        <color rgb="FF2E74B5"/>
      </top>
      <bottom style="medium">
        <color rgb="FF2E74B5"/>
      </bottom>
      <diagonal/>
    </border>
    <border>
      <left style="thin">
        <color indexed="64"/>
      </left>
      <right/>
      <top style="thin">
        <color indexed="64"/>
      </top>
      <bottom style="thin">
        <color indexed="64"/>
      </bottom>
      <diagonal/>
    </border>
    <border>
      <left/>
      <right/>
      <top/>
      <bottom style="thin">
        <color indexed="64"/>
      </bottom>
      <diagonal/>
    </border>
    <border>
      <left/>
      <right style="medium">
        <color rgb="FF2E74B5"/>
      </right>
      <top style="medium">
        <color rgb="FF2E74B5"/>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rgb="FF2E74B5"/>
      </bottom>
      <diagonal/>
    </border>
    <border>
      <left style="medium">
        <color indexed="64"/>
      </left>
      <right style="medium">
        <color indexed="64"/>
      </right>
      <top style="medium">
        <color indexed="64"/>
      </top>
      <bottom style="medium">
        <color indexed="64"/>
      </bottom>
      <diagonal/>
    </border>
    <border>
      <left style="medium">
        <color indexed="64"/>
      </left>
      <right style="medium">
        <color rgb="FF2E74B5"/>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2E74B5"/>
      </right>
      <top style="medium">
        <color indexed="64"/>
      </top>
      <bottom style="medium">
        <color indexed="64"/>
      </bottom>
      <diagonal/>
    </border>
    <border>
      <left style="medium">
        <color rgb="FF2E74B5"/>
      </left>
      <right/>
      <top style="medium">
        <color rgb="FF2E74B5"/>
      </top>
      <bottom style="medium">
        <color indexed="64"/>
      </bottom>
      <diagonal/>
    </border>
    <border>
      <left/>
      <right style="medium">
        <color rgb="FF2E74B5"/>
      </right>
      <top style="medium">
        <color rgb="FF2E74B5"/>
      </top>
      <bottom style="medium">
        <color indexed="64"/>
      </bottom>
      <diagonal/>
    </border>
    <border>
      <left style="medium">
        <color indexed="64"/>
      </left>
      <right style="medium">
        <color rgb="FF2E74B5"/>
      </right>
      <top style="medium">
        <color indexed="64"/>
      </top>
      <bottom/>
      <diagonal/>
    </border>
    <border>
      <left style="medium">
        <color indexed="64"/>
      </left>
      <right style="medium">
        <color rgb="FF2E74B5"/>
      </right>
      <top/>
      <bottom/>
      <diagonal/>
    </border>
    <border>
      <left style="medium">
        <color indexed="64"/>
      </left>
      <right style="medium">
        <color rgb="FF2E74B5"/>
      </right>
      <top/>
      <bottom style="medium">
        <color indexed="64"/>
      </bottom>
      <diagonal/>
    </border>
    <border>
      <left/>
      <right style="medium">
        <color rgb="FF2E74B5"/>
      </right>
      <top style="medium">
        <color indexed="64"/>
      </top>
      <bottom/>
      <diagonal/>
    </border>
    <border>
      <left/>
      <right style="medium">
        <color rgb="FF2E74B5"/>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rgb="FF2E74B5"/>
      </right>
      <top/>
      <bottom style="medium">
        <color rgb="FF2E74B5"/>
      </bottom>
      <diagonal/>
    </border>
    <border>
      <left/>
      <right style="medium">
        <color indexed="64"/>
      </right>
      <top/>
      <bottom style="medium">
        <color rgb="FF2E74B5"/>
      </bottom>
      <diagonal/>
    </border>
    <border>
      <left style="medium">
        <color indexed="64"/>
      </left>
      <right style="medium">
        <color rgb="FF2E74B5"/>
      </right>
      <top style="medium">
        <color rgb="FF2E74B5"/>
      </top>
      <bottom style="medium">
        <color rgb="FF2E74B5"/>
      </bottom>
      <diagonal/>
    </border>
    <border>
      <left/>
      <right style="medium">
        <color indexed="64"/>
      </right>
      <top style="medium">
        <color rgb="FF2E74B5"/>
      </top>
      <bottom style="medium">
        <color rgb="FF2E74B5"/>
      </bottom>
      <diagonal/>
    </border>
    <border>
      <left style="medium">
        <color indexed="64"/>
      </left>
      <right/>
      <top style="medium">
        <color rgb="FF2E74B5"/>
      </top>
      <bottom style="medium">
        <color rgb="FF2E74B5"/>
      </bottom>
      <diagonal/>
    </border>
    <border>
      <left/>
      <right/>
      <top style="medium">
        <color indexed="64"/>
      </top>
      <bottom style="medium">
        <color rgb="FF2E74B5"/>
      </bottom>
      <diagonal/>
    </border>
    <border>
      <left/>
      <right style="medium">
        <color indexed="64"/>
      </right>
      <top style="medium">
        <color indexed="64"/>
      </top>
      <bottom style="medium">
        <color rgb="FF2E74B5"/>
      </bottom>
      <diagonal/>
    </border>
    <border>
      <left style="medium">
        <color indexed="64"/>
      </left>
      <right style="medium">
        <color rgb="FF2E74B5"/>
      </right>
      <top style="medium">
        <color rgb="FF2E74B5"/>
      </top>
      <bottom/>
      <diagonal/>
    </border>
    <border>
      <left style="medium">
        <color rgb="FF2E74B5"/>
      </left>
      <right style="medium">
        <color indexed="64"/>
      </right>
      <top/>
      <bottom style="medium">
        <color rgb="FF2E74B5"/>
      </bottom>
      <diagonal/>
    </border>
    <border>
      <left style="medium">
        <color indexed="64"/>
      </left>
      <right style="medium">
        <color indexed="64"/>
      </right>
      <top/>
      <bottom style="medium">
        <color indexed="64"/>
      </bottom>
      <diagonal/>
    </border>
    <border>
      <left style="medium">
        <color indexed="64"/>
      </left>
      <right style="medium">
        <color rgb="FF2E74B5"/>
      </right>
      <top style="medium">
        <color indexed="64"/>
      </top>
      <bottom style="medium">
        <color rgb="FF2E74B5"/>
      </bottom>
      <diagonal/>
    </border>
    <border>
      <left style="medium">
        <color rgb="FF2E74B5"/>
      </left>
      <right/>
      <top style="medium">
        <color indexed="64"/>
      </top>
      <bottom style="medium">
        <color rgb="FF2E74B5"/>
      </bottom>
      <diagonal/>
    </border>
    <border>
      <left/>
      <right/>
      <top style="medium">
        <color rgb="FF0070C0"/>
      </top>
      <bottom style="medium">
        <color rgb="FF2E74B5"/>
      </bottom>
      <diagonal/>
    </border>
    <border>
      <left style="medium">
        <color rgb="FF2E74B5"/>
      </left>
      <right/>
      <top style="medium">
        <color rgb="FF0070C0"/>
      </top>
      <bottom style="medium">
        <color rgb="FF2E74B5"/>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rgb="FF2E74B5"/>
      </left>
      <right/>
      <top style="medium">
        <color indexed="64"/>
      </top>
      <bottom/>
      <diagonal/>
    </border>
    <border>
      <left/>
      <right/>
      <top style="thin">
        <color indexed="64"/>
      </top>
      <bottom style="medium">
        <color rgb="FF2E74B5"/>
      </bottom>
      <diagonal/>
    </border>
    <border>
      <left style="medium">
        <color rgb="FF2E74B5"/>
      </left>
      <right/>
      <top style="thin">
        <color indexed="64"/>
      </top>
      <bottom style="medium">
        <color rgb="FF2E74B5"/>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rgb="FF2E74B5"/>
      </left>
      <right style="medium">
        <color rgb="FF2E74B5"/>
      </right>
      <top style="medium">
        <color rgb="FF2E74B5"/>
      </top>
      <bottom style="medium">
        <color theme="4" tint="-0.249977111117893"/>
      </bottom>
      <diagonal/>
    </border>
    <border>
      <left style="medium">
        <color rgb="FF2E74B5"/>
      </left>
      <right style="medium">
        <color rgb="FF2E74B5"/>
      </right>
      <top style="medium">
        <color theme="4" tint="-0.249977111117893"/>
      </top>
      <bottom style="medium">
        <color rgb="FF2E74B5"/>
      </bottom>
      <diagonal/>
    </border>
    <border>
      <left style="medium">
        <color rgb="FF2E74B5"/>
      </left>
      <right style="medium">
        <color theme="4" tint="-0.249977111117893"/>
      </right>
      <top style="medium">
        <color rgb="FF2E74B5"/>
      </top>
      <bottom style="medium">
        <color rgb="FF2E74B5"/>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style="medium">
        <color theme="4"/>
      </left>
      <right style="medium">
        <color theme="4"/>
      </right>
      <top style="medium">
        <color theme="4"/>
      </top>
      <bottom style="medium">
        <color theme="4"/>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8" tint="-0.249977111117893"/>
      </left>
      <right style="medium">
        <color rgb="FF2E74B5"/>
      </right>
      <top style="medium">
        <color theme="8" tint="-0.249977111117893"/>
      </top>
      <bottom style="medium">
        <color rgb="FF2E74B5"/>
      </bottom>
      <diagonal/>
    </border>
    <border>
      <left style="medium">
        <color rgb="FF2E74B5"/>
      </left>
      <right style="medium">
        <color rgb="FF2E74B5"/>
      </right>
      <top style="medium">
        <color theme="8" tint="-0.249977111117893"/>
      </top>
      <bottom style="medium">
        <color rgb="FF2E74B5"/>
      </bottom>
      <diagonal/>
    </border>
    <border>
      <left style="medium">
        <color rgb="FF2E74B5"/>
      </left>
      <right style="medium">
        <color theme="8" tint="-0.249977111117893"/>
      </right>
      <top style="medium">
        <color theme="8" tint="-0.249977111117893"/>
      </top>
      <bottom style="medium">
        <color rgb="FF2E74B5"/>
      </bottom>
      <diagonal/>
    </border>
    <border>
      <left style="medium">
        <color theme="8" tint="-0.249977111117893"/>
      </left>
      <right style="medium">
        <color rgb="FF2E74B5"/>
      </right>
      <top style="medium">
        <color rgb="FF2E74B5"/>
      </top>
      <bottom style="medium">
        <color rgb="FF2E74B5"/>
      </bottom>
      <diagonal/>
    </border>
    <border>
      <left/>
      <right style="medium">
        <color theme="8" tint="-0.249977111117893"/>
      </right>
      <top style="medium">
        <color rgb="FF2E74B5"/>
      </top>
      <bottom style="medium">
        <color rgb="FF2E74B5"/>
      </bottom>
      <diagonal/>
    </border>
    <border>
      <left style="medium">
        <color theme="8" tint="-0.249977111117893"/>
      </left>
      <right/>
      <top style="medium">
        <color rgb="FF2E74B5"/>
      </top>
      <bottom style="medium">
        <color rgb="FF2E74B5"/>
      </bottom>
      <diagonal/>
    </border>
    <border>
      <left style="medium">
        <color theme="8" tint="-0.249977111117893"/>
      </left>
      <right/>
      <top style="medium">
        <color rgb="FF2E74B5"/>
      </top>
      <bottom/>
      <diagonal/>
    </border>
    <border>
      <left/>
      <right style="medium">
        <color theme="8" tint="-0.249977111117893"/>
      </right>
      <top style="medium">
        <color rgb="FF2E74B5"/>
      </top>
      <bottom/>
      <diagonal/>
    </border>
    <border>
      <left style="medium">
        <color theme="8" tint="-0.249977111117893"/>
      </left>
      <right/>
      <top/>
      <bottom/>
      <diagonal/>
    </border>
    <border>
      <left/>
      <right style="medium">
        <color theme="8" tint="-0.249977111117893"/>
      </right>
      <top/>
      <bottom/>
      <diagonal/>
    </border>
    <border>
      <left style="medium">
        <color theme="8" tint="-0.249977111117893"/>
      </left>
      <right/>
      <top/>
      <bottom style="medium">
        <color rgb="FF2E74B5"/>
      </bottom>
      <diagonal/>
    </border>
    <border>
      <left/>
      <right style="medium">
        <color theme="8" tint="-0.249977111117893"/>
      </right>
      <top/>
      <bottom style="medium">
        <color rgb="FF2E74B5"/>
      </bottom>
      <diagonal/>
    </border>
    <border>
      <left style="medium">
        <color theme="8" tint="-0.249977111117893"/>
      </left>
      <right style="medium">
        <color rgb="FF2E74B5"/>
      </right>
      <top style="medium">
        <color rgb="FF2E74B5"/>
      </top>
      <bottom/>
      <diagonal/>
    </border>
    <border>
      <left style="medium">
        <color theme="8" tint="-0.249977111117893"/>
      </left>
      <right style="medium">
        <color rgb="FF2E74B5"/>
      </right>
      <top/>
      <bottom style="medium">
        <color rgb="FF2E74B5"/>
      </bottom>
      <diagonal/>
    </border>
    <border>
      <left style="medium">
        <color rgb="FF2E74B5"/>
      </left>
      <right style="medium">
        <color theme="8" tint="-0.249977111117893"/>
      </right>
      <top/>
      <bottom style="medium">
        <color rgb="FF2E74B5"/>
      </bottom>
      <diagonal/>
    </border>
    <border>
      <left style="medium">
        <color theme="8" tint="-0.249977111117893"/>
      </left>
      <right style="medium">
        <color rgb="FF2E74B5"/>
      </right>
      <top/>
      <bottom style="medium">
        <color theme="8" tint="-0.249977111117893"/>
      </bottom>
      <diagonal/>
    </border>
    <border>
      <left style="medium">
        <color rgb="FF2E74B5"/>
      </left>
      <right style="medium">
        <color rgb="FF2E74B5"/>
      </right>
      <top/>
      <bottom style="medium">
        <color theme="8" tint="-0.249977111117893"/>
      </bottom>
      <diagonal/>
    </border>
    <border>
      <left/>
      <right style="medium">
        <color rgb="FF2E74B5"/>
      </right>
      <top/>
      <bottom style="medium">
        <color theme="8" tint="-0.249977111117893"/>
      </bottom>
      <diagonal/>
    </border>
    <border>
      <left/>
      <right style="medium">
        <color theme="8" tint="-0.249977111117893"/>
      </right>
      <top/>
      <bottom style="medium">
        <color theme="8" tint="-0.249977111117893"/>
      </bottom>
      <diagonal/>
    </border>
    <border>
      <left style="medium">
        <color theme="8" tint="-0.249977111117893"/>
      </left>
      <right style="medium">
        <color rgb="FF2E74B5"/>
      </right>
      <top style="medium">
        <color theme="8" tint="-0.249977111117893"/>
      </top>
      <bottom style="medium">
        <color theme="8" tint="-0.249977111117893"/>
      </bottom>
      <diagonal/>
    </border>
    <border>
      <left style="medium">
        <color rgb="FF2E74B5"/>
      </left>
      <right style="medium">
        <color rgb="FF2E74B5"/>
      </right>
      <top style="medium">
        <color theme="8" tint="-0.249977111117893"/>
      </top>
      <bottom style="medium">
        <color theme="8" tint="-0.249977111117893"/>
      </bottom>
      <diagonal/>
    </border>
    <border>
      <left/>
      <right style="medium">
        <color rgb="FF2E74B5"/>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right style="medium">
        <color rgb="FF2E74B5"/>
      </right>
      <top style="medium">
        <color theme="8" tint="-0.249977111117893"/>
      </top>
      <bottom style="medium">
        <color rgb="FF2E74B5"/>
      </bottom>
      <diagonal/>
    </border>
    <border>
      <left/>
      <right style="medium">
        <color theme="8" tint="-0.249977111117893"/>
      </right>
      <top style="medium">
        <color theme="8" tint="-0.249977111117893"/>
      </top>
      <bottom style="medium">
        <color rgb="FF2E74B5"/>
      </bottom>
      <diagonal/>
    </border>
    <border>
      <left/>
      <right style="medium">
        <color theme="8" tint="-0.249977111117893"/>
      </right>
      <top style="medium">
        <color rgb="FF0070C0"/>
      </top>
      <bottom style="medium">
        <color rgb="FF2E74B5"/>
      </bottom>
      <diagonal/>
    </border>
    <border>
      <left style="medium">
        <color theme="8" tint="-0.249977111117893"/>
      </left>
      <right style="medium">
        <color rgb="FF2E74B5"/>
      </right>
      <top style="medium">
        <color rgb="FF2E74B5"/>
      </top>
      <bottom style="medium">
        <color theme="8" tint="-0.249977111117893"/>
      </bottom>
      <diagonal/>
    </border>
    <border>
      <left style="medium">
        <color theme="8" tint="-0.249977111117893"/>
      </left>
      <right style="medium">
        <color rgb="FF2E74B5"/>
      </right>
      <top/>
      <bottom/>
      <diagonal/>
    </border>
    <border>
      <left style="medium">
        <color theme="8" tint="-0.249977111117893"/>
      </left>
      <right style="medium">
        <color rgb="FF2E74B5"/>
      </right>
      <top style="medium">
        <color rgb="FF2E74B5"/>
      </top>
      <bottom style="thin">
        <color indexed="64"/>
      </bottom>
      <diagonal/>
    </border>
    <border>
      <left style="medium">
        <color rgb="FF2E74B5"/>
      </left>
      <right style="thin">
        <color indexed="64"/>
      </right>
      <top style="medium">
        <color rgb="FF2E74B5"/>
      </top>
      <bottom style="medium">
        <color rgb="FF2E74B5"/>
      </bottom>
      <diagonal/>
    </border>
    <border>
      <left style="medium">
        <color rgb="FF2E74B5"/>
      </left>
      <right style="thin">
        <color indexed="64"/>
      </right>
      <top/>
      <bottom style="medium">
        <color rgb="FF2E74B5"/>
      </bottom>
      <diagonal/>
    </border>
    <border>
      <left style="medium">
        <color theme="4" tint="-0.24994659260841701"/>
      </left>
      <right/>
      <top style="medium">
        <color rgb="FF2E74B5"/>
      </top>
      <bottom style="medium">
        <color rgb="FF2E74B5"/>
      </bottom>
      <diagonal/>
    </border>
    <border>
      <left style="medium">
        <color indexed="64"/>
      </left>
      <right style="medium">
        <color indexed="64"/>
      </right>
      <top/>
      <bottom/>
      <diagonal/>
    </border>
    <border>
      <left style="medium">
        <color rgb="FF2E74B5"/>
      </left>
      <right style="medium">
        <color rgb="FF2E74B5"/>
      </right>
      <top style="thin">
        <color indexed="64"/>
      </top>
      <bottom style="medium">
        <color rgb="FF2E74B5"/>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rgb="FF2E74B5"/>
      </bottom>
      <diagonal/>
    </border>
    <border>
      <left style="medium">
        <color indexed="64"/>
      </left>
      <right style="medium">
        <color rgb="FF2E74B5"/>
      </right>
      <top style="medium">
        <color rgb="FF2E74B5"/>
      </top>
      <bottom style="medium">
        <color indexed="64"/>
      </bottom>
      <diagonal/>
    </border>
    <border>
      <left/>
      <right style="medium">
        <color indexed="64"/>
      </right>
      <top style="medium">
        <color rgb="FF2E74B5"/>
      </top>
      <bottom style="medium">
        <color indexed="64"/>
      </bottom>
      <diagonal/>
    </border>
    <border>
      <left style="medium">
        <color indexed="64"/>
      </left>
      <right style="medium">
        <color indexed="64"/>
      </right>
      <top style="medium">
        <color indexed="64"/>
      </top>
      <bottom style="thin">
        <color indexed="64"/>
      </bottom>
      <diagonal/>
    </border>
    <border>
      <left style="medium">
        <color rgb="FF2E74B5"/>
      </left>
      <right/>
      <top/>
      <bottom style="medium">
        <color indexed="64"/>
      </bottom>
      <diagonal/>
    </border>
    <border>
      <left style="medium">
        <color rgb="FF2E74B5"/>
      </left>
      <right/>
      <top style="medium">
        <color rgb="FF2E74B5"/>
      </top>
      <bottom style="thin">
        <color indexed="64"/>
      </bottom>
      <diagonal/>
    </border>
    <border>
      <left/>
      <right style="medium">
        <color indexed="64"/>
      </right>
      <top style="medium">
        <color rgb="FF2E74B5"/>
      </top>
      <bottom style="thin">
        <color indexed="64"/>
      </bottom>
      <diagonal/>
    </border>
    <border>
      <left/>
      <right/>
      <top style="medium">
        <color theme="4" tint="-0.249977111117893"/>
      </top>
      <bottom style="medium">
        <color theme="4" tint="-0.249977111117893"/>
      </bottom>
      <diagonal/>
    </border>
    <border>
      <left/>
      <right style="medium">
        <color theme="4" tint="-0.249977111117893"/>
      </right>
      <top style="medium">
        <color theme="4" tint="-0.249977111117893"/>
      </top>
      <bottom style="medium">
        <color theme="4" tint="-0.249977111117893"/>
      </bottom>
      <diagonal/>
    </border>
    <border>
      <left style="thin">
        <color indexed="64"/>
      </left>
      <right style="thin">
        <color indexed="64"/>
      </right>
      <top style="medium">
        <color rgb="FF2E74B5"/>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3">
    <xf numFmtId="0" fontId="0" fillId="0" borderId="0"/>
    <xf numFmtId="9" fontId="1" fillId="0" borderId="0" applyFont="0" applyFill="0" applyBorder="0" applyAlignment="0" applyProtection="0"/>
    <xf numFmtId="0" fontId="22" fillId="0" borderId="0"/>
    <xf numFmtId="166"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0" fontId="24" fillId="0" borderId="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4" fontId="24" fillId="0" borderId="0" applyFont="0" applyFill="0" applyBorder="0" applyAlignment="0" applyProtection="0"/>
    <xf numFmtId="3" fontId="24" fillId="0" borderId="0" applyFill="0" applyBorder="0" applyAlignment="0" applyProtection="0"/>
    <xf numFmtId="165" fontId="24" fillId="0" borderId="0" applyFill="0" applyBorder="0" applyAlignment="0" applyProtection="0"/>
    <xf numFmtId="171" fontId="24" fillId="0" borderId="0" applyFill="0" applyBorder="0" applyAlignment="0" applyProtection="0"/>
    <xf numFmtId="2" fontId="24" fillId="0" borderId="0" applyFill="0" applyBorder="0" applyAlignment="0" applyProtection="0"/>
    <xf numFmtId="0" fontId="24" fillId="0" borderId="0"/>
    <xf numFmtId="0" fontId="24" fillId="0" borderId="0"/>
    <xf numFmtId="0" fontId="24" fillId="0" borderId="0"/>
    <xf numFmtId="9" fontId="24" fillId="0" borderId="0" applyFont="0" applyFill="0" applyBorder="0" applyAlignment="0" applyProtection="0"/>
    <xf numFmtId="0" fontId="50" fillId="0" borderId="0">
      <alignment vertical="top"/>
    </xf>
    <xf numFmtId="10" fontId="24" fillId="0" borderId="0" applyFill="0" applyBorder="0" applyAlignment="0" applyProtection="0"/>
    <xf numFmtId="0" fontId="55" fillId="0" borderId="0"/>
  </cellStyleXfs>
  <cellXfs count="1547">
    <xf numFmtId="0" fontId="0" fillId="0" borderId="0" xfId="0"/>
    <xf numFmtId="0" fontId="2" fillId="0" borderId="0" xfId="0" applyFont="1" applyAlignment="1"/>
    <xf numFmtId="0" fontId="4" fillId="3" borderId="1" xfId="0" applyFont="1" applyFill="1" applyBorder="1" applyAlignment="1">
      <alignment horizontal="left" vertical="center" wrapText="1"/>
    </xf>
    <xf numFmtId="0" fontId="4" fillId="4" borderId="1" xfId="0" applyFont="1" applyFill="1" applyBorder="1" applyAlignment="1">
      <alignment vertical="center" wrapText="1"/>
    </xf>
    <xf numFmtId="9" fontId="7" fillId="3" borderId="8" xfId="0" applyNumberFormat="1" applyFont="1" applyFill="1" applyBorder="1" applyAlignment="1">
      <alignment horizontal="center" vertical="center"/>
    </xf>
    <xf numFmtId="0" fontId="7" fillId="3" borderId="7" xfId="0" applyFont="1" applyFill="1" applyBorder="1" applyAlignment="1">
      <alignment horizontal="left" vertical="center" wrapText="1"/>
    </xf>
    <xf numFmtId="0" fontId="8" fillId="4" borderId="7" xfId="0" applyFont="1" applyFill="1" applyBorder="1" applyAlignment="1">
      <alignment vertical="center" wrapText="1"/>
    </xf>
    <xf numFmtId="0" fontId="10" fillId="4" borderId="7" xfId="0" applyFont="1" applyFill="1" applyBorder="1" applyAlignment="1">
      <alignment horizontal="left" vertical="center" wrapText="1"/>
    </xf>
    <xf numFmtId="0" fontId="9" fillId="3" borderId="6" xfId="0" applyFont="1" applyFill="1" applyBorder="1" applyAlignment="1">
      <alignment horizontal="center" vertical="center" wrapText="1"/>
    </xf>
    <xf numFmtId="0" fontId="9" fillId="3" borderId="8" xfId="0" applyFont="1" applyFill="1" applyBorder="1" applyAlignment="1">
      <alignment horizontal="center" vertical="center" wrapText="1"/>
    </xf>
    <xf numFmtId="3" fontId="7" fillId="3" borderId="7" xfId="0" applyNumberFormat="1" applyFont="1" applyFill="1" applyBorder="1" applyAlignment="1">
      <alignment horizontal="center" vertical="center" wrapText="1"/>
    </xf>
    <xf numFmtId="167" fontId="7" fillId="3" borderId="8" xfId="0" applyNumberFormat="1" applyFont="1" applyFill="1" applyBorder="1" applyAlignment="1">
      <alignment horizontal="center" vertical="center"/>
    </xf>
    <xf numFmtId="3" fontId="0" fillId="0" borderId="0" xfId="0" applyNumberFormat="1"/>
    <xf numFmtId="0" fontId="6" fillId="0" borderId="7" xfId="0" applyFont="1" applyBorder="1" applyAlignment="1">
      <alignment horizontal="left" vertical="center" wrapText="1" indent="1"/>
    </xf>
    <xf numFmtId="3" fontId="7" fillId="0" borderId="8" xfId="0" applyNumberFormat="1" applyFont="1" applyBorder="1" applyAlignment="1">
      <alignment horizontal="center" vertical="center"/>
    </xf>
    <xf numFmtId="3" fontId="12" fillId="0" borderId="8" xfId="0" applyNumberFormat="1" applyFont="1" applyBorder="1" applyAlignment="1">
      <alignment horizontal="center" vertical="center"/>
    </xf>
    <xf numFmtId="0" fontId="13" fillId="0" borderId="9" xfId="0" applyFont="1" applyBorder="1" applyAlignment="1">
      <alignment horizontal="left" vertical="center" wrapText="1" indent="1"/>
    </xf>
    <xf numFmtId="0" fontId="14" fillId="2" borderId="7" xfId="0" applyFont="1" applyFill="1" applyBorder="1" applyAlignment="1">
      <alignment vertical="center" wrapText="1"/>
    </xf>
    <xf numFmtId="3" fontId="9" fillId="2" borderId="8" xfId="0" applyNumberFormat="1" applyFont="1" applyFill="1" applyBorder="1" applyAlignment="1">
      <alignment horizontal="center" vertical="center"/>
    </xf>
    <xf numFmtId="0" fontId="7" fillId="4" borderId="7" xfId="0" applyFont="1" applyFill="1" applyBorder="1" applyAlignment="1">
      <alignment horizontal="left" vertical="center" wrapText="1"/>
    </xf>
    <xf numFmtId="0" fontId="14" fillId="5" borderId="7" xfId="0" applyFont="1" applyFill="1" applyBorder="1" applyAlignment="1">
      <alignment vertical="center" wrapText="1"/>
    </xf>
    <xf numFmtId="3" fontId="9" fillId="5" borderId="8" xfId="0" applyNumberFormat="1" applyFont="1" applyFill="1" applyBorder="1" applyAlignment="1">
      <alignment horizontal="center" vertical="center"/>
    </xf>
    <xf numFmtId="3" fontId="9" fillId="4" borderId="8" xfId="0" applyNumberFormat="1" applyFont="1" applyFill="1" applyBorder="1" applyAlignment="1">
      <alignment horizontal="center" vertical="center"/>
    </xf>
    <xf numFmtId="0" fontId="15" fillId="3" borderId="7" xfId="0" applyFont="1" applyFill="1" applyBorder="1" applyAlignment="1">
      <alignment vertical="center" wrapText="1"/>
    </xf>
    <xf numFmtId="3" fontId="16" fillId="3" borderId="8" xfId="0" applyNumberFormat="1" applyFont="1" applyFill="1" applyBorder="1" applyAlignment="1">
      <alignment horizontal="center" vertical="center"/>
    </xf>
    <xf numFmtId="167" fontId="16" fillId="0" borderId="8" xfId="0" applyNumberFormat="1" applyFont="1" applyBorder="1" applyAlignment="1">
      <alignment horizontal="center" vertical="center"/>
    </xf>
    <xf numFmtId="0" fontId="11" fillId="0" borderId="7" xfId="0" applyFont="1" applyBorder="1" applyAlignment="1">
      <alignment horizontal="left" vertical="center" wrapText="1" indent="1"/>
    </xf>
    <xf numFmtId="167" fontId="12" fillId="0" borderId="8" xfId="0" applyNumberFormat="1" applyFont="1" applyBorder="1" applyAlignment="1">
      <alignment horizontal="center" vertical="center"/>
    </xf>
    <xf numFmtId="0" fontId="8" fillId="0" borderId="0" xfId="0" applyFont="1" applyBorder="1" applyAlignment="1">
      <alignment horizontal="left" vertical="center" wrapText="1" indent="1"/>
    </xf>
    <xf numFmtId="3" fontId="7" fillId="0" borderId="0" xfId="0" applyNumberFormat="1" applyFont="1" applyBorder="1" applyAlignment="1">
      <alignment horizontal="center" vertical="center"/>
    </xf>
    <xf numFmtId="4" fontId="0" fillId="0" borderId="0" xfId="0" applyNumberFormat="1"/>
    <xf numFmtId="3" fontId="7" fillId="3" borderId="8" xfId="0" applyNumberFormat="1" applyFont="1" applyFill="1" applyBorder="1" applyAlignment="1">
      <alignment horizontal="center" vertical="center"/>
    </xf>
    <xf numFmtId="0" fontId="25" fillId="0" borderId="0" xfId="0" applyFont="1"/>
    <xf numFmtId="0" fontId="0" fillId="0" borderId="0" xfId="0" applyFont="1"/>
    <xf numFmtId="0" fontId="31" fillId="0" borderId="0" xfId="0" applyFont="1"/>
    <xf numFmtId="0" fontId="14" fillId="0" borderId="9" xfId="0" applyFont="1" applyBorder="1" applyAlignment="1">
      <alignment horizontal="left" vertical="center" wrapText="1" indent="1"/>
    </xf>
    <xf numFmtId="3" fontId="9" fillId="0" borderId="8" xfId="0" applyNumberFormat="1" applyFont="1" applyBorder="1" applyAlignment="1">
      <alignment horizontal="center" vertical="center"/>
    </xf>
    <xf numFmtId="0" fontId="7" fillId="4" borderId="7" xfId="0" applyFont="1" applyFill="1" applyBorder="1" applyAlignment="1">
      <alignment vertical="center" wrapText="1"/>
    </xf>
    <xf numFmtId="3" fontId="16" fillId="0" borderId="8" xfId="0" applyNumberFormat="1" applyFont="1" applyBorder="1" applyAlignment="1">
      <alignment horizontal="center" vertical="center"/>
    </xf>
    <xf numFmtId="9" fontId="12" fillId="0" borderId="8" xfId="1" applyFont="1" applyBorder="1" applyAlignment="1">
      <alignment horizontal="center" vertical="center"/>
    </xf>
    <xf numFmtId="9" fontId="7" fillId="0" borderId="8" xfId="1" applyFont="1" applyBorder="1" applyAlignment="1">
      <alignment horizontal="center" vertical="center"/>
    </xf>
    <xf numFmtId="3" fontId="7" fillId="0" borderId="7" xfId="0" applyNumberFormat="1" applyFont="1" applyFill="1" applyBorder="1" applyAlignment="1">
      <alignment horizontal="center" vertical="center" wrapText="1"/>
    </xf>
    <xf numFmtId="3" fontId="12" fillId="0" borderId="8" xfId="0" applyNumberFormat="1" applyFont="1" applyFill="1" applyBorder="1" applyAlignment="1">
      <alignment horizontal="center" vertical="center"/>
    </xf>
    <xf numFmtId="3" fontId="7" fillId="0" borderId="8" xfId="0" applyNumberFormat="1" applyFont="1" applyFill="1" applyBorder="1" applyAlignment="1">
      <alignment horizontal="center" vertical="center"/>
    </xf>
    <xf numFmtId="0" fontId="33" fillId="3" borderId="14" xfId="0" applyFont="1" applyFill="1" applyBorder="1" applyAlignment="1">
      <alignment horizontal="left" vertical="center" wrapText="1"/>
    </xf>
    <xf numFmtId="0" fontId="13" fillId="0" borderId="1" xfId="0" applyFont="1" applyBorder="1" applyAlignment="1">
      <alignment horizontal="left" vertical="center" wrapText="1" indent="1"/>
    </xf>
    <xf numFmtId="3" fontId="33" fillId="0" borderId="8" xfId="0" applyNumberFormat="1" applyFont="1" applyBorder="1" applyAlignment="1">
      <alignment horizontal="center" vertical="center"/>
    </xf>
    <xf numFmtId="3" fontId="12" fillId="3" borderId="8" xfId="0" applyNumberFormat="1" applyFont="1" applyFill="1" applyBorder="1" applyAlignment="1">
      <alignment horizontal="center" vertical="center"/>
    </xf>
    <xf numFmtId="0" fontId="37" fillId="0" borderId="9" xfId="0" applyFont="1" applyBorder="1" applyAlignment="1">
      <alignment horizontal="left" vertical="center" wrapText="1" indent="1"/>
    </xf>
    <xf numFmtId="3" fontId="33" fillId="3" borderId="7" xfId="0" applyNumberFormat="1" applyFont="1" applyFill="1" applyBorder="1" applyAlignment="1">
      <alignment horizontal="center" vertical="center" wrapText="1"/>
    </xf>
    <xf numFmtId="0" fontId="35" fillId="4" borderId="7" xfId="0" applyFont="1" applyFill="1" applyBorder="1" applyAlignment="1">
      <alignment horizontal="left" vertical="center" wrapText="1"/>
    </xf>
    <xf numFmtId="0" fontId="10" fillId="4" borderId="7" xfId="0" applyFont="1" applyFill="1" applyBorder="1" applyAlignment="1">
      <alignment vertical="center" wrapText="1"/>
    </xf>
    <xf numFmtId="0" fontId="0" fillId="3" borderId="0" xfId="0" applyFill="1"/>
    <xf numFmtId="0" fontId="6" fillId="3" borderId="7" xfId="0" applyFont="1" applyFill="1" applyBorder="1" applyAlignment="1">
      <alignment horizontal="left" vertical="center" wrapText="1" indent="1"/>
    </xf>
    <xf numFmtId="3" fontId="9" fillId="3" borderId="8" xfId="0" applyNumberFormat="1" applyFont="1" applyFill="1" applyBorder="1" applyAlignment="1">
      <alignment horizontal="center" vertical="center"/>
    </xf>
    <xf numFmtId="0" fontId="14" fillId="5" borderId="16" xfId="0" applyFont="1" applyFill="1" applyBorder="1" applyAlignment="1">
      <alignment vertical="center" wrapText="1"/>
    </xf>
    <xf numFmtId="9" fontId="33" fillId="3" borderId="8" xfId="0" applyNumberFormat="1" applyFont="1" applyFill="1" applyBorder="1" applyAlignment="1">
      <alignment horizontal="center" vertical="center"/>
    </xf>
    <xf numFmtId="3" fontId="39" fillId="0" borderId="8" xfId="0" applyNumberFormat="1" applyFont="1" applyBorder="1" applyAlignment="1">
      <alignment horizontal="center" vertical="center"/>
    </xf>
    <xf numFmtId="0" fontId="13" fillId="0" borderId="16" xfId="0" applyFont="1" applyBorder="1" applyAlignment="1">
      <alignment horizontal="left" vertical="center" wrapText="1" indent="1"/>
    </xf>
    <xf numFmtId="0" fontId="6" fillId="0" borderId="9" xfId="0" applyFont="1" applyBorder="1" applyAlignment="1">
      <alignment horizontal="left" vertical="center" wrapText="1" indent="1"/>
    </xf>
    <xf numFmtId="9" fontId="41" fillId="3" borderId="8" xfId="0" applyNumberFormat="1" applyFont="1" applyFill="1" applyBorder="1" applyAlignment="1">
      <alignment horizontal="center" vertical="center"/>
    </xf>
    <xf numFmtId="3" fontId="12" fillId="9" borderId="8" xfId="0" applyNumberFormat="1" applyFont="1" applyFill="1" applyBorder="1" applyAlignment="1">
      <alignment horizontal="center" vertical="center"/>
    </xf>
    <xf numFmtId="3" fontId="7" fillId="9" borderId="8" xfId="0" applyNumberFormat="1" applyFont="1" applyFill="1" applyBorder="1" applyAlignment="1">
      <alignment horizontal="center" vertical="center"/>
    </xf>
    <xf numFmtId="0" fontId="6" fillId="9" borderId="7" xfId="0" applyFont="1" applyFill="1" applyBorder="1" applyAlignment="1">
      <alignment horizontal="left" vertical="center" wrapText="1" indent="1"/>
    </xf>
    <xf numFmtId="49" fontId="43" fillId="3" borderId="7" xfId="0" applyNumberFormat="1" applyFont="1" applyFill="1" applyBorder="1" applyAlignment="1">
      <alignment vertical="center" wrapText="1"/>
    </xf>
    <xf numFmtId="0" fontId="13" fillId="3" borderId="9" xfId="0" applyFont="1" applyFill="1" applyBorder="1" applyAlignment="1">
      <alignment horizontal="left" vertical="center" wrapText="1" indent="1"/>
    </xf>
    <xf numFmtId="3" fontId="9" fillId="2" borderId="15" xfId="0" applyNumberFormat="1" applyFont="1" applyFill="1" applyBorder="1" applyAlignment="1">
      <alignment horizontal="center" vertical="center"/>
    </xf>
    <xf numFmtId="3" fontId="44" fillId="0" borderId="8" xfId="0" applyNumberFormat="1" applyFont="1" applyBorder="1" applyAlignment="1">
      <alignment horizontal="center" vertical="center"/>
    </xf>
    <xf numFmtId="0" fontId="7" fillId="0" borderId="7" xfId="0" applyFont="1" applyFill="1" applyBorder="1" applyAlignment="1">
      <alignment horizontal="left" vertical="center" wrapText="1"/>
    </xf>
    <xf numFmtId="0" fontId="33" fillId="0" borderId="7" xfId="0" applyFont="1" applyFill="1" applyBorder="1" applyAlignment="1">
      <alignment horizontal="left" vertical="center" wrapText="1"/>
    </xf>
    <xf numFmtId="0" fontId="46" fillId="0" borderId="7" xfId="0" applyFont="1" applyBorder="1" applyAlignment="1">
      <alignment horizontal="left" vertical="center" wrapText="1" indent="1"/>
    </xf>
    <xf numFmtId="0" fontId="17" fillId="4" borderId="7" xfId="0" applyFont="1" applyFill="1" applyBorder="1" applyAlignment="1">
      <alignment vertical="center" wrapText="1"/>
    </xf>
    <xf numFmtId="3" fontId="33" fillId="3" borderId="8" xfId="0" applyNumberFormat="1" applyFont="1" applyFill="1" applyBorder="1" applyAlignment="1">
      <alignment horizontal="center" vertical="center"/>
    </xf>
    <xf numFmtId="0" fontId="35" fillId="3" borderId="8" xfId="0" applyFont="1" applyFill="1" applyBorder="1" applyAlignment="1">
      <alignment horizontal="center" vertical="center" wrapText="1"/>
    </xf>
    <xf numFmtId="0" fontId="35" fillId="3" borderId="6" xfId="0" applyFont="1" applyFill="1" applyBorder="1" applyAlignment="1">
      <alignment horizontal="center" vertical="center" wrapText="1"/>
    </xf>
    <xf numFmtId="167" fontId="33" fillId="3" borderId="8" xfId="0" applyNumberFormat="1" applyFont="1" applyFill="1" applyBorder="1" applyAlignment="1">
      <alignment horizontal="center" vertical="center"/>
    </xf>
    <xf numFmtId="0" fontId="33" fillId="3" borderId="7" xfId="0" applyFont="1" applyFill="1" applyBorder="1" applyAlignment="1">
      <alignment horizontal="left" vertical="center" wrapText="1"/>
    </xf>
    <xf numFmtId="0" fontId="33" fillId="4" borderId="7" xfId="0" applyFont="1" applyFill="1" applyBorder="1" applyAlignment="1">
      <alignment horizontal="left" vertical="center" wrapText="1"/>
    </xf>
    <xf numFmtId="3" fontId="9" fillId="3" borderId="7" xfId="0" applyNumberFormat="1" applyFont="1" applyFill="1" applyBorder="1" applyAlignment="1">
      <alignment horizontal="center" vertical="center" wrapText="1"/>
    </xf>
    <xf numFmtId="3" fontId="39" fillId="0" borderId="6" xfId="0" applyNumberFormat="1" applyFont="1" applyBorder="1" applyAlignment="1">
      <alignment horizontal="center" vertical="center"/>
    </xf>
    <xf numFmtId="3" fontId="12" fillId="0" borderId="6" xfId="0" applyNumberFormat="1" applyFont="1" applyBorder="1" applyAlignment="1">
      <alignment horizontal="center" vertical="center"/>
    </xf>
    <xf numFmtId="0" fontId="14" fillId="2" borderId="16" xfId="0" applyFont="1" applyFill="1" applyBorder="1" applyAlignment="1">
      <alignment vertical="center" wrapText="1"/>
    </xf>
    <xf numFmtId="0" fontId="7" fillId="3" borderId="7" xfId="0" applyFont="1" applyFill="1" applyBorder="1" applyAlignment="1">
      <alignment horizontal="left" vertical="top" wrapText="1"/>
    </xf>
    <xf numFmtId="3" fontId="9" fillId="0" borderId="8" xfId="0" applyNumberFormat="1" applyFont="1" applyFill="1" applyBorder="1" applyAlignment="1">
      <alignment horizontal="center" vertical="center"/>
    </xf>
    <xf numFmtId="0" fontId="0" fillId="0" borderId="0" xfId="0" applyFill="1"/>
    <xf numFmtId="167" fontId="7" fillId="0" borderId="8" xfId="0" applyNumberFormat="1" applyFont="1" applyFill="1" applyBorder="1" applyAlignment="1">
      <alignment horizontal="center" vertical="center"/>
    </xf>
    <xf numFmtId="9" fontId="7" fillId="0" borderId="8" xfId="0" applyNumberFormat="1" applyFont="1" applyFill="1" applyBorder="1" applyAlignment="1">
      <alignment horizontal="center" vertical="center"/>
    </xf>
    <xf numFmtId="0" fontId="7" fillId="0" borderId="7" xfId="0" applyFont="1" applyFill="1" applyBorder="1" applyAlignment="1">
      <alignment vertical="center" wrapText="1"/>
    </xf>
    <xf numFmtId="3" fontId="32" fillId="3" borderId="7" xfId="0" applyNumberFormat="1" applyFont="1" applyFill="1" applyBorder="1" applyAlignment="1">
      <alignment horizontal="center" vertical="center" wrapText="1"/>
    </xf>
    <xf numFmtId="0" fontId="8" fillId="0" borderId="7" xfId="0" applyFont="1" applyFill="1" applyBorder="1" applyAlignment="1">
      <alignment vertical="center" wrapText="1"/>
    </xf>
    <xf numFmtId="0" fontId="13" fillId="0" borderId="9" xfId="0" applyFont="1" applyFill="1" applyBorder="1" applyAlignment="1">
      <alignment horizontal="left" vertical="center" wrapText="1" indent="1"/>
    </xf>
    <xf numFmtId="3" fontId="33" fillId="0" borderId="7"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9" fillId="3" borderId="1" xfId="0" applyFont="1" applyFill="1" applyBorder="1" applyAlignment="1">
      <alignment horizontal="left" vertical="center" wrapText="1"/>
    </xf>
    <xf numFmtId="3" fontId="27" fillId="3" borderId="7" xfId="0" applyNumberFormat="1" applyFont="1" applyFill="1" applyBorder="1" applyAlignment="1">
      <alignment horizontal="center" vertical="center" wrapText="1"/>
    </xf>
    <xf numFmtId="4" fontId="7" fillId="3" borderId="7" xfId="0" applyNumberFormat="1" applyFont="1" applyFill="1" applyBorder="1" applyAlignment="1">
      <alignment horizontal="center" vertical="center" wrapText="1"/>
    </xf>
    <xf numFmtId="1" fontId="7" fillId="3" borderId="8" xfId="0" applyNumberFormat="1" applyFont="1" applyFill="1" applyBorder="1" applyAlignment="1">
      <alignment horizontal="center" vertical="center"/>
    </xf>
    <xf numFmtId="0" fontId="11" fillId="3" borderId="7" xfId="0" applyFont="1" applyFill="1" applyBorder="1" applyAlignment="1">
      <alignment horizontal="left" vertical="center" wrapText="1" indent="1"/>
    </xf>
    <xf numFmtId="0" fontId="8" fillId="3" borderId="7" xfId="0" applyFont="1" applyFill="1" applyBorder="1" applyAlignment="1">
      <alignment vertical="center" wrapText="1"/>
    </xf>
    <xf numFmtId="9" fontId="46" fillId="0" borderId="8" xfId="0" applyNumberFormat="1" applyFont="1" applyFill="1" applyBorder="1" applyAlignment="1">
      <alignment horizontal="center" vertical="center" wrapText="1"/>
    </xf>
    <xf numFmtId="0" fontId="46" fillId="0" borderId="7" xfId="0" applyFont="1" applyFill="1" applyBorder="1" applyAlignment="1">
      <alignment vertical="center" wrapText="1"/>
    </xf>
    <xf numFmtId="9" fontId="33" fillId="0" borderId="8" xfId="0" applyNumberFormat="1" applyFont="1" applyFill="1" applyBorder="1" applyAlignment="1">
      <alignment horizontal="center" vertical="center" wrapText="1"/>
    </xf>
    <xf numFmtId="0" fontId="7" fillId="4" borderId="2" xfId="0" applyFont="1" applyFill="1" applyBorder="1" applyAlignment="1">
      <alignment horizontal="center" vertical="center"/>
    </xf>
    <xf numFmtId="0" fontId="2" fillId="0" borderId="0" xfId="0" applyFont="1" applyAlignment="1">
      <alignment horizontal="center"/>
    </xf>
    <xf numFmtId="0" fontId="7" fillId="3" borderId="7" xfId="0" applyFont="1" applyFill="1" applyBorder="1" applyAlignment="1">
      <alignment horizontal="center" vertical="center" wrapText="1"/>
    </xf>
    <xf numFmtId="0" fontId="7" fillId="3" borderId="5" xfId="0" applyFont="1" applyFill="1" applyBorder="1" applyAlignment="1">
      <alignment vertical="center" wrapText="1"/>
    </xf>
    <xf numFmtId="0" fontId="7" fillId="3" borderId="7" xfId="0" applyFont="1" applyFill="1" applyBorder="1" applyAlignment="1">
      <alignment vertical="center" wrapText="1"/>
    </xf>
    <xf numFmtId="0" fontId="7" fillId="3" borderId="6" xfId="0" applyFont="1" applyFill="1" applyBorder="1" applyAlignment="1">
      <alignment horizontal="center" vertical="center" wrapText="1"/>
    </xf>
    <xf numFmtId="0" fontId="7" fillId="3" borderId="8" xfId="0" applyFont="1" applyFill="1" applyBorder="1" applyAlignment="1">
      <alignment horizontal="center" vertical="center" wrapText="1"/>
    </xf>
    <xf numFmtId="9" fontId="7" fillId="4" borderId="2" xfId="0" applyNumberFormat="1" applyFont="1" applyFill="1" applyBorder="1" applyAlignment="1">
      <alignment horizontal="center" vertical="center" wrapText="1"/>
    </xf>
    <xf numFmtId="9" fontId="7" fillId="4" borderId="3" xfId="0" applyNumberFormat="1" applyFont="1" applyFill="1" applyBorder="1" applyAlignment="1">
      <alignment horizontal="center" vertical="center" wrapText="1"/>
    </xf>
    <xf numFmtId="170" fontId="0" fillId="0" borderId="0" xfId="6" applyNumberFormat="1" applyFont="1"/>
    <xf numFmtId="0" fontId="7" fillId="3" borderId="5"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7" xfId="0" applyFont="1" applyFill="1" applyBorder="1" applyAlignment="1">
      <alignment vertical="center" wrapText="1"/>
    </xf>
    <xf numFmtId="0" fontId="2" fillId="0" borderId="0" xfId="0" applyFont="1" applyAlignment="1">
      <alignment horizontal="center"/>
    </xf>
    <xf numFmtId="0" fontId="7" fillId="4" borderId="2"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33" fillId="3" borderId="7" xfId="0" applyFont="1" applyFill="1" applyBorder="1" applyAlignment="1">
      <alignment horizontal="center" vertical="center" wrapText="1"/>
    </xf>
    <xf numFmtId="0" fontId="33" fillId="3" borderId="9" xfId="0" applyFont="1" applyFill="1" applyBorder="1" applyAlignment="1">
      <alignment vertical="center" wrapText="1"/>
    </xf>
    <xf numFmtId="0" fontId="33" fillId="3" borderId="7" xfId="0" applyFont="1" applyFill="1" applyBorder="1" applyAlignment="1">
      <alignment vertical="center" wrapText="1"/>
    </xf>
    <xf numFmtId="0" fontId="33" fillId="3" borderId="14" xfId="0" applyFont="1" applyFill="1" applyBorder="1" applyAlignment="1">
      <alignment horizontal="center" vertical="center"/>
    </xf>
    <xf numFmtId="0" fontId="33" fillId="3" borderId="15" xfId="0" applyFont="1" applyFill="1" applyBorder="1" applyAlignment="1">
      <alignment horizontal="center" vertical="center"/>
    </xf>
    <xf numFmtId="0" fontId="33" fillId="3" borderId="8" xfId="0" applyFont="1" applyFill="1" applyBorder="1" applyAlignment="1">
      <alignment horizontal="center" vertical="center"/>
    </xf>
    <xf numFmtId="0" fontId="27" fillId="3" borderId="7" xfId="0" applyFont="1" applyFill="1" applyBorder="1" applyAlignment="1">
      <alignment vertical="center" wrapText="1"/>
    </xf>
    <xf numFmtId="9" fontId="7" fillId="6" borderId="8" xfId="0" applyNumberFormat="1" applyFont="1" applyFill="1" applyBorder="1" applyAlignment="1">
      <alignment horizontal="center" vertical="center"/>
    </xf>
    <xf numFmtId="0" fontId="7" fillId="6" borderId="7" xfId="0" applyFont="1" applyFill="1" applyBorder="1" applyAlignment="1">
      <alignment vertical="center" wrapText="1"/>
    </xf>
    <xf numFmtId="0" fontId="7" fillId="6" borderId="8" xfId="0" applyNumberFormat="1" applyFont="1" applyFill="1" applyBorder="1" applyAlignment="1">
      <alignment horizontal="center" vertical="center"/>
    </xf>
    <xf numFmtId="0" fontId="3" fillId="0" borderId="0" xfId="0" applyFont="1"/>
    <xf numFmtId="0" fontId="7" fillId="6" borderId="7" xfId="0" applyFont="1" applyFill="1" applyBorder="1" applyAlignment="1">
      <alignment horizontal="left" vertical="center" wrapText="1"/>
    </xf>
    <xf numFmtId="9" fontId="33" fillId="6" borderId="8" xfId="0" applyNumberFormat="1" applyFont="1" applyFill="1" applyBorder="1" applyAlignment="1">
      <alignment horizontal="center" vertical="center"/>
    </xf>
    <xf numFmtId="2" fontId="12" fillId="0" borderId="8" xfId="0" applyNumberFormat="1" applyFont="1" applyBorder="1" applyAlignment="1">
      <alignment horizontal="center" vertical="center"/>
    </xf>
    <xf numFmtId="0" fontId="53" fillId="0" borderId="0" xfId="0" applyFont="1" applyAlignment="1">
      <alignment wrapText="1"/>
    </xf>
    <xf numFmtId="167" fontId="0" fillId="0" borderId="0" xfId="1" applyNumberFormat="1" applyFont="1"/>
    <xf numFmtId="167" fontId="7" fillId="0" borderId="8" xfId="1" applyNumberFormat="1" applyFont="1" applyBorder="1" applyAlignment="1">
      <alignment horizontal="center" vertical="center"/>
    </xf>
    <xf numFmtId="0" fontId="32" fillId="6" borderId="7" xfId="0" applyFont="1" applyFill="1" applyBorder="1" applyAlignment="1">
      <alignment horizontal="left" vertical="center" wrapText="1"/>
    </xf>
    <xf numFmtId="3" fontId="32" fillId="6" borderId="8" xfId="1" applyNumberFormat="1" applyFont="1" applyFill="1" applyBorder="1" applyAlignment="1">
      <alignment horizontal="center" vertical="center"/>
    </xf>
    <xf numFmtId="9" fontId="32" fillId="6" borderId="8" xfId="0" applyNumberFormat="1" applyFont="1" applyFill="1" applyBorder="1" applyAlignment="1">
      <alignment horizontal="center" vertical="center"/>
    </xf>
    <xf numFmtId="9" fontId="10" fillId="4" borderId="1" xfId="0" applyNumberFormat="1" applyFont="1" applyFill="1" applyBorder="1" applyAlignment="1">
      <alignment horizontal="center" vertical="center" wrapText="1"/>
    </xf>
    <xf numFmtId="0" fontId="13" fillId="0" borderId="26" xfId="0" applyFont="1" applyBorder="1" applyAlignment="1">
      <alignment horizontal="left" vertical="center" wrapText="1" indent="1"/>
    </xf>
    <xf numFmtId="0" fontId="10" fillId="4" borderId="1" xfId="0" applyFont="1" applyFill="1" applyBorder="1" applyAlignment="1">
      <alignment vertical="center" wrapText="1"/>
    </xf>
    <xf numFmtId="0" fontId="2" fillId="0" borderId="0" xfId="0" applyFont="1" applyAlignment="1">
      <alignment wrapText="1"/>
    </xf>
    <xf numFmtId="3" fontId="7" fillId="6" borderId="8" xfId="1" applyNumberFormat="1" applyFont="1" applyFill="1" applyBorder="1" applyAlignment="1">
      <alignment horizontal="center" vertical="center"/>
    </xf>
    <xf numFmtId="0" fontId="13" fillId="0" borderId="72" xfId="0" applyFont="1" applyBorder="1" applyAlignment="1">
      <alignment horizontal="left" vertical="center" wrapText="1" indent="1"/>
    </xf>
    <xf numFmtId="0" fontId="14" fillId="2" borderId="73" xfId="0" applyFont="1" applyFill="1" applyBorder="1" applyAlignment="1">
      <alignment vertical="center" wrapText="1"/>
    </xf>
    <xf numFmtId="0" fontId="7" fillId="4" borderId="2" xfId="0" applyFont="1" applyFill="1" applyBorder="1" applyAlignment="1">
      <alignment vertical="center"/>
    </xf>
    <xf numFmtId="0" fontId="7" fillId="4" borderId="3" xfId="0" applyFont="1" applyFill="1" applyBorder="1" applyAlignment="1">
      <alignment vertical="center"/>
    </xf>
    <xf numFmtId="0" fontId="7" fillId="4" borderId="4" xfId="0" applyFont="1" applyFill="1" applyBorder="1" applyAlignment="1">
      <alignment vertical="center"/>
    </xf>
    <xf numFmtId="0" fontId="10" fillId="4" borderId="1" xfId="0" applyFont="1" applyFill="1" applyBorder="1" applyAlignment="1">
      <alignment horizontal="left" vertical="center" wrapText="1"/>
    </xf>
    <xf numFmtId="0" fontId="10" fillId="4" borderId="1" xfId="0" applyFont="1" applyFill="1" applyBorder="1" applyAlignment="1">
      <alignment horizontal="center" vertical="center" wrapText="1"/>
    </xf>
    <xf numFmtId="0" fontId="7" fillId="4" borderId="74" xfId="0" applyFont="1" applyFill="1" applyBorder="1" applyAlignment="1">
      <alignment horizontal="center" vertical="center"/>
    </xf>
    <xf numFmtId="9" fontId="7" fillId="4" borderId="74" xfId="0" applyNumberFormat="1" applyFont="1" applyFill="1" applyBorder="1" applyAlignment="1">
      <alignment horizontal="center" vertical="center" wrapText="1"/>
    </xf>
    <xf numFmtId="0" fontId="13" fillId="0" borderId="5" xfId="0" applyFont="1" applyBorder="1" applyAlignment="1">
      <alignment horizontal="left" vertical="center" wrapText="1" indent="1"/>
    </xf>
    <xf numFmtId="0" fontId="10" fillId="4" borderId="73" xfId="0" applyFont="1" applyFill="1" applyBorder="1" applyAlignment="1">
      <alignment horizontal="left" vertical="center" wrapText="1"/>
    </xf>
    <xf numFmtId="3" fontId="7" fillId="3" borderId="8" xfId="1" applyNumberFormat="1" applyFont="1" applyFill="1" applyBorder="1" applyAlignment="1">
      <alignment horizontal="center" vertical="center"/>
    </xf>
    <xf numFmtId="0" fontId="58" fillId="0" borderId="0" xfId="0" applyFont="1"/>
    <xf numFmtId="0" fontId="14" fillId="8" borderId="7" xfId="0" applyFont="1" applyFill="1" applyBorder="1" applyAlignment="1">
      <alignment vertical="center" wrapText="1"/>
    </xf>
    <xf numFmtId="3" fontId="9" fillId="8" borderId="8" xfId="0" applyNumberFormat="1" applyFont="1" applyFill="1" applyBorder="1" applyAlignment="1">
      <alignment horizontal="center" vertical="center"/>
    </xf>
    <xf numFmtId="9" fontId="10" fillId="4" borderId="2" xfId="0" applyNumberFormat="1" applyFont="1" applyFill="1" applyBorder="1" applyAlignment="1">
      <alignment horizontal="center" vertical="center" wrapText="1"/>
    </xf>
    <xf numFmtId="0" fontId="10" fillId="4" borderId="7" xfId="0" applyFont="1" applyFill="1" applyBorder="1" applyAlignment="1">
      <alignment horizontal="left" vertical="center"/>
    </xf>
    <xf numFmtId="0" fontId="10" fillId="4" borderId="2" xfId="0" applyFont="1" applyFill="1" applyBorder="1" applyAlignment="1">
      <alignment horizontal="center" vertical="center" wrapText="1"/>
    </xf>
    <xf numFmtId="0" fontId="13" fillId="0" borderId="7" xfId="0" applyFont="1" applyBorder="1" applyAlignment="1">
      <alignment horizontal="left" vertical="center" wrapText="1" indent="1"/>
    </xf>
    <xf numFmtId="0" fontId="10" fillId="4" borderId="75" xfId="0" applyFont="1" applyFill="1" applyBorder="1" applyAlignment="1">
      <alignment vertical="center" wrapText="1"/>
    </xf>
    <xf numFmtId="0" fontId="53" fillId="0" borderId="0" xfId="0" applyFont="1"/>
    <xf numFmtId="0" fontId="60" fillId="0" borderId="36" xfId="0" applyFont="1" applyBorder="1" applyAlignment="1">
      <alignment wrapText="1"/>
    </xf>
    <xf numFmtId="3" fontId="7" fillId="6" borderId="8" xfId="0" applyNumberFormat="1" applyFont="1" applyFill="1" applyBorder="1" applyAlignment="1">
      <alignment horizontal="center" vertical="center"/>
    </xf>
    <xf numFmtId="0" fontId="7" fillId="3" borderId="34" xfId="0" applyFont="1" applyFill="1" applyBorder="1" applyAlignment="1">
      <alignment horizontal="left" vertical="center" wrapText="1"/>
    </xf>
    <xf numFmtId="0" fontId="33" fillId="3" borderId="8" xfId="1" applyNumberFormat="1" applyFont="1" applyFill="1" applyBorder="1" applyAlignment="1">
      <alignment horizontal="center" vertical="center"/>
    </xf>
    <xf numFmtId="0" fontId="9" fillId="4" borderId="7" xfId="0" applyFont="1" applyFill="1" applyBorder="1" applyAlignment="1">
      <alignment horizontal="left" vertical="center" wrapText="1"/>
    </xf>
    <xf numFmtId="0" fontId="7" fillId="4" borderId="2" xfId="0" applyFont="1" applyFill="1" applyBorder="1" applyAlignment="1">
      <alignment vertical="center" wrapText="1"/>
    </xf>
    <xf numFmtId="1" fontId="12" fillId="0" borderId="8" xfId="0" applyNumberFormat="1" applyFont="1" applyBorder="1" applyAlignment="1">
      <alignment horizontal="center" vertical="center"/>
    </xf>
    <xf numFmtId="1" fontId="12" fillId="0" borderId="8" xfId="1" applyNumberFormat="1" applyFont="1" applyBorder="1" applyAlignment="1">
      <alignment horizontal="center" vertical="center"/>
    </xf>
    <xf numFmtId="1" fontId="7" fillId="0" borderId="8" xfId="1" applyNumberFormat="1" applyFont="1" applyBorder="1" applyAlignment="1">
      <alignment horizontal="center" vertical="center"/>
    </xf>
    <xf numFmtId="2" fontId="7" fillId="0" borderId="8" xfId="1" applyNumberFormat="1" applyFont="1" applyBorder="1" applyAlignment="1">
      <alignment horizontal="center" vertical="center"/>
    </xf>
    <xf numFmtId="3" fontId="12" fillId="0" borderId="15" xfId="0" applyNumberFormat="1" applyFont="1" applyBorder="1" applyAlignment="1">
      <alignment vertical="center"/>
    </xf>
    <xf numFmtId="3" fontId="12" fillId="0" borderId="8" xfId="0" applyNumberFormat="1" applyFont="1" applyBorder="1" applyAlignment="1">
      <alignment vertical="center"/>
    </xf>
    <xf numFmtId="0" fontId="10" fillId="4" borderId="76" xfId="0" applyFont="1" applyFill="1" applyBorder="1" applyAlignment="1">
      <alignment horizontal="left" vertical="center" wrapText="1"/>
    </xf>
    <xf numFmtId="0" fontId="7" fillId="4" borderId="12" xfId="0" applyFont="1" applyFill="1" applyBorder="1" applyAlignment="1">
      <alignment horizontal="center" vertical="center" wrapText="1"/>
    </xf>
    <xf numFmtId="0" fontId="10" fillId="4" borderId="5" xfId="0" applyFont="1" applyFill="1" applyBorder="1" applyAlignment="1">
      <alignment horizontal="left" vertical="center" wrapText="1"/>
    </xf>
    <xf numFmtId="0" fontId="7" fillId="4" borderId="11" xfId="0" applyFont="1" applyFill="1" applyBorder="1" applyAlignment="1">
      <alignment vertical="center"/>
    </xf>
    <xf numFmtId="0" fontId="7" fillId="4" borderId="12" xfId="0" applyFont="1" applyFill="1" applyBorder="1" applyAlignment="1">
      <alignment vertical="center"/>
    </xf>
    <xf numFmtId="0" fontId="7" fillId="3" borderId="13" xfId="0" applyFont="1" applyFill="1" applyBorder="1" applyAlignment="1">
      <alignment horizontal="left" vertical="center" wrapText="1"/>
    </xf>
    <xf numFmtId="0" fontId="7" fillId="3" borderId="76" xfId="0" applyFont="1" applyFill="1" applyBorder="1" applyAlignment="1">
      <alignment horizontal="left" vertical="center" wrapText="1"/>
    </xf>
    <xf numFmtId="0" fontId="7" fillId="3" borderId="7" xfId="0" applyFont="1" applyFill="1" applyBorder="1" applyAlignment="1">
      <alignment horizontal="right" vertical="center" wrapText="1"/>
    </xf>
    <xf numFmtId="0" fontId="40" fillId="4" borderId="1" xfId="0" applyFont="1" applyFill="1" applyBorder="1" applyAlignment="1">
      <alignment vertical="center" wrapText="1"/>
    </xf>
    <xf numFmtId="0" fontId="35" fillId="3" borderId="7" xfId="0" applyFont="1" applyFill="1" applyBorder="1" applyAlignment="1">
      <alignment vertical="center" wrapText="1"/>
    </xf>
    <xf numFmtId="9" fontId="35" fillId="3" borderId="8" xfId="1" applyFont="1" applyFill="1" applyBorder="1" applyAlignment="1">
      <alignment horizontal="center" vertical="center"/>
    </xf>
    <xf numFmtId="9" fontId="35" fillId="3" borderId="8" xfId="0" applyNumberFormat="1" applyFont="1" applyFill="1" applyBorder="1" applyAlignment="1">
      <alignment horizontal="center" vertical="center"/>
    </xf>
    <xf numFmtId="0" fontId="7" fillId="3" borderId="16" xfId="0" applyFont="1" applyFill="1" applyBorder="1" applyAlignment="1">
      <alignment horizontal="left" vertical="center" wrapText="1"/>
    </xf>
    <xf numFmtId="0" fontId="10" fillId="3" borderId="36" xfId="0" applyFont="1" applyFill="1" applyBorder="1" applyAlignment="1">
      <alignment horizontal="left" vertical="center" wrapText="1"/>
    </xf>
    <xf numFmtId="0" fontId="7" fillId="3" borderId="3" xfId="0" applyFont="1" applyFill="1" applyBorder="1" applyAlignment="1">
      <alignment vertical="center"/>
    </xf>
    <xf numFmtId="0" fontId="10" fillId="3" borderId="1" xfId="0" applyFont="1" applyFill="1" applyBorder="1" applyAlignment="1">
      <alignment vertical="center" wrapText="1"/>
    </xf>
    <xf numFmtId="0" fontId="10" fillId="4" borderId="36" xfId="0" applyFont="1" applyFill="1" applyBorder="1" applyAlignment="1">
      <alignment horizontal="left" vertical="center" wrapText="1"/>
    </xf>
    <xf numFmtId="0" fontId="7" fillId="4" borderId="1" xfId="0" applyFont="1" applyFill="1" applyBorder="1" applyAlignment="1">
      <alignment vertical="center"/>
    </xf>
    <xf numFmtId="0" fontId="64" fillId="3" borderId="1" xfId="0" applyFont="1" applyFill="1" applyBorder="1" applyAlignment="1">
      <alignment horizontal="left" vertical="center" wrapText="1"/>
    </xf>
    <xf numFmtId="0" fontId="64" fillId="4" borderId="1" xfId="0" applyFont="1" applyFill="1" applyBorder="1" applyAlignment="1">
      <alignment vertical="center" wrapText="1"/>
    </xf>
    <xf numFmtId="0" fontId="63" fillId="3" borderId="6" xfId="0" applyFont="1" applyFill="1" applyBorder="1" applyAlignment="1">
      <alignment horizontal="center" vertical="center" wrapText="1"/>
    </xf>
    <xf numFmtId="0" fontId="63" fillId="3" borderId="8" xfId="0" applyFont="1" applyFill="1" applyBorder="1" applyAlignment="1">
      <alignment horizontal="center" vertical="center" wrapText="1"/>
    </xf>
    <xf numFmtId="0" fontId="63" fillId="3" borderId="7" xfId="0" applyFont="1" applyFill="1" applyBorder="1" applyAlignment="1">
      <alignment vertical="center" wrapText="1"/>
    </xf>
    <xf numFmtId="9" fontId="63" fillId="6" borderId="8" xfId="0" applyNumberFormat="1" applyFont="1" applyFill="1" applyBorder="1" applyAlignment="1">
      <alignment horizontal="center" vertical="center"/>
    </xf>
    <xf numFmtId="0" fontId="63" fillId="3" borderId="7" xfId="0" applyFont="1" applyFill="1" applyBorder="1" applyAlignment="1">
      <alignment horizontal="left" vertical="center" wrapText="1"/>
    </xf>
    <xf numFmtId="0" fontId="64" fillId="4" borderId="7" xfId="0" applyFont="1" applyFill="1" applyBorder="1" applyAlignment="1">
      <alignment vertical="center" wrapText="1"/>
    </xf>
    <xf numFmtId="0" fontId="63" fillId="6" borderId="7" xfId="0" applyFont="1" applyFill="1" applyBorder="1" applyAlignment="1">
      <alignment vertical="center" wrapText="1"/>
    </xf>
    <xf numFmtId="3" fontId="63" fillId="6" borderId="8" xfId="1" applyNumberFormat="1" applyFont="1" applyFill="1" applyBorder="1" applyAlignment="1">
      <alignment horizontal="center" vertical="center"/>
    </xf>
    <xf numFmtId="0" fontId="63" fillId="6" borderId="7" xfId="0" applyFont="1" applyFill="1" applyBorder="1" applyAlignment="1">
      <alignment horizontal="left" vertical="center" wrapText="1"/>
    </xf>
    <xf numFmtId="3" fontId="66" fillId="6" borderId="8" xfId="1" applyNumberFormat="1" applyFont="1" applyFill="1" applyBorder="1" applyAlignment="1">
      <alignment horizontal="center" vertical="center"/>
    </xf>
    <xf numFmtId="9" fontId="66" fillId="6" borderId="8" xfId="0" applyNumberFormat="1" applyFont="1" applyFill="1" applyBorder="1" applyAlignment="1">
      <alignment horizontal="center" vertical="center"/>
    </xf>
    <xf numFmtId="0" fontId="65" fillId="4" borderId="7" xfId="0" applyFont="1" applyFill="1" applyBorder="1" applyAlignment="1">
      <alignment horizontal="left" vertical="center" wrapText="1"/>
    </xf>
    <xf numFmtId="0" fontId="64" fillId="3" borderId="6" xfId="0" applyFont="1" applyFill="1" applyBorder="1" applyAlignment="1">
      <alignment horizontal="center" vertical="center" wrapText="1"/>
    </xf>
    <xf numFmtId="0" fontId="64" fillId="3" borderId="8" xfId="0" applyFont="1" applyFill="1" applyBorder="1" applyAlignment="1">
      <alignment horizontal="center" vertical="center" wrapText="1"/>
    </xf>
    <xf numFmtId="3" fontId="63" fillId="3" borderId="7" xfId="0" applyNumberFormat="1" applyFont="1" applyFill="1" applyBorder="1" applyAlignment="1">
      <alignment horizontal="center" vertical="center" wrapText="1"/>
    </xf>
    <xf numFmtId="0" fontId="63" fillId="3" borderId="7" xfId="0" applyFont="1" applyFill="1" applyBorder="1" applyAlignment="1">
      <alignment horizontal="center" vertical="center" wrapText="1"/>
    </xf>
    <xf numFmtId="167" fontId="63" fillId="3" borderId="8" xfId="0" applyNumberFormat="1" applyFont="1" applyFill="1" applyBorder="1" applyAlignment="1">
      <alignment horizontal="center" vertical="center"/>
    </xf>
    <xf numFmtId="0" fontId="63" fillId="0" borderId="7" xfId="0" applyFont="1" applyBorder="1" applyAlignment="1">
      <alignment horizontal="left" vertical="center" wrapText="1" indent="1"/>
    </xf>
    <xf numFmtId="3" fontId="63" fillId="0" borderId="8" xfId="0" applyNumberFormat="1" applyFont="1" applyBorder="1" applyAlignment="1">
      <alignment horizontal="center" vertical="center"/>
    </xf>
    <xf numFmtId="0" fontId="68" fillId="0" borderId="7" xfId="0" applyFont="1" applyBorder="1" applyAlignment="1">
      <alignment horizontal="left" vertical="center" wrapText="1" indent="1"/>
    </xf>
    <xf numFmtId="3" fontId="68" fillId="0" borderId="8" xfId="0" applyNumberFormat="1" applyFont="1" applyBorder="1" applyAlignment="1">
      <alignment horizontal="center" vertical="center"/>
    </xf>
    <xf numFmtId="167" fontId="68" fillId="0" borderId="8" xfId="0" applyNumberFormat="1" applyFont="1" applyBorder="1" applyAlignment="1">
      <alignment horizontal="center" vertical="center"/>
    </xf>
    <xf numFmtId="9" fontId="63" fillId="0" borderId="8" xfId="1" applyFont="1" applyBorder="1" applyAlignment="1">
      <alignment horizontal="center" vertical="center"/>
    </xf>
    <xf numFmtId="167" fontId="63" fillId="0" borderId="8" xfId="1" applyNumberFormat="1" applyFont="1" applyBorder="1" applyAlignment="1">
      <alignment horizontal="center" vertical="center"/>
    </xf>
    <xf numFmtId="0" fontId="69" fillId="0" borderId="9" xfId="0" applyFont="1" applyBorder="1" applyAlignment="1">
      <alignment horizontal="left" vertical="center" wrapText="1" indent="1"/>
    </xf>
    <xf numFmtId="0" fontId="65" fillId="2" borderId="7" xfId="0" applyFont="1" applyFill="1" applyBorder="1" applyAlignment="1">
      <alignment vertical="center" wrapText="1"/>
    </xf>
    <xf numFmtId="3" fontId="64" fillId="2" borderId="8" xfId="0" applyNumberFormat="1" applyFont="1" applyFill="1" applyBorder="1" applyAlignment="1">
      <alignment horizontal="center" vertical="center"/>
    </xf>
    <xf numFmtId="0" fontId="65" fillId="4" borderId="7" xfId="0" applyFont="1" applyFill="1" applyBorder="1" applyAlignment="1">
      <alignment vertical="center" wrapText="1"/>
    </xf>
    <xf numFmtId="0" fontId="65" fillId="0" borderId="9" xfId="0" applyFont="1" applyBorder="1" applyAlignment="1">
      <alignment horizontal="left" vertical="center" wrapText="1" indent="1"/>
    </xf>
    <xf numFmtId="0" fontId="63" fillId="4" borderId="7" xfId="0" applyFont="1" applyFill="1" applyBorder="1" applyAlignment="1">
      <alignment vertical="center" wrapText="1"/>
    </xf>
    <xf numFmtId="3" fontId="63" fillId="0" borderId="7" xfId="0" applyNumberFormat="1" applyFont="1" applyFill="1" applyBorder="1" applyAlignment="1">
      <alignment horizontal="center" vertical="center" wrapText="1"/>
    </xf>
    <xf numFmtId="3" fontId="68" fillId="0" borderId="8" xfId="0" applyNumberFormat="1" applyFont="1" applyFill="1" applyBorder="1" applyAlignment="1">
      <alignment horizontal="center" vertical="center"/>
    </xf>
    <xf numFmtId="3" fontId="63" fillId="0" borderId="8" xfId="0" applyNumberFormat="1" applyFont="1" applyFill="1" applyBorder="1" applyAlignment="1">
      <alignment horizontal="center" vertical="center"/>
    </xf>
    <xf numFmtId="0" fontId="65" fillId="3" borderId="14" xfId="0" applyFont="1" applyFill="1" applyBorder="1" applyAlignment="1">
      <alignment vertical="center" wrapText="1"/>
    </xf>
    <xf numFmtId="3" fontId="64" fillId="3" borderId="15" xfId="0" applyNumberFormat="1" applyFont="1" applyFill="1" applyBorder="1" applyAlignment="1">
      <alignment horizontal="center" vertical="center"/>
    </xf>
    <xf numFmtId="3" fontId="64" fillId="3" borderId="8" xfId="0" applyNumberFormat="1" applyFont="1" applyFill="1" applyBorder="1" applyAlignment="1">
      <alignment horizontal="center" vertical="center"/>
    </xf>
    <xf numFmtId="0" fontId="63" fillId="7" borderId="7" xfId="0" applyFont="1" applyFill="1" applyBorder="1" applyAlignment="1">
      <alignment horizontal="left" vertical="center" wrapText="1"/>
    </xf>
    <xf numFmtId="9" fontId="65" fillId="4" borderId="1" xfId="0" applyNumberFormat="1" applyFont="1" applyFill="1" applyBorder="1" applyAlignment="1">
      <alignment horizontal="center" vertical="center" wrapText="1"/>
    </xf>
    <xf numFmtId="9" fontId="70" fillId="4" borderId="2" xfId="0" applyNumberFormat="1" applyFont="1" applyFill="1" applyBorder="1" applyAlignment="1">
      <alignment vertical="center"/>
    </xf>
    <xf numFmtId="9" fontId="70" fillId="4" borderId="4" xfId="0" applyNumberFormat="1" applyFont="1" applyFill="1" applyBorder="1" applyAlignment="1">
      <alignment vertical="center"/>
    </xf>
    <xf numFmtId="0" fontId="65" fillId="4" borderId="7" xfId="0" applyFont="1" applyFill="1" applyBorder="1" applyAlignment="1">
      <alignment horizontal="left" vertical="center"/>
    </xf>
    <xf numFmtId="0" fontId="71" fillId="4" borderId="2" xfId="0" applyFont="1" applyFill="1" applyBorder="1" applyAlignment="1">
      <alignment vertical="center"/>
    </xf>
    <xf numFmtId="0" fontId="65" fillId="4" borderId="3" xfId="0" applyFont="1" applyFill="1" applyBorder="1" applyAlignment="1">
      <alignment vertical="center"/>
    </xf>
    <xf numFmtId="0" fontId="65" fillId="4" borderId="4" xfId="0" applyFont="1" applyFill="1" applyBorder="1" applyAlignment="1">
      <alignment vertical="center"/>
    </xf>
    <xf numFmtId="0" fontId="71" fillId="4" borderId="2" xfId="0" applyFont="1" applyFill="1" applyBorder="1" applyAlignment="1">
      <alignment horizontal="center" vertical="top" wrapText="1"/>
    </xf>
    <xf numFmtId="0" fontId="66" fillId="4" borderId="7" xfId="0" applyFont="1" applyFill="1" applyBorder="1" applyAlignment="1">
      <alignment horizontal="left" vertical="center" wrapText="1"/>
    </xf>
    <xf numFmtId="0" fontId="63" fillId="8" borderId="14" xfId="0" applyFont="1" applyFill="1" applyBorder="1" applyAlignment="1">
      <alignment horizontal="left" vertical="center" wrapText="1"/>
    </xf>
    <xf numFmtId="0" fontId="63" fillId="8" borderId="15" xfId="0" applyFont="1" applyFill="1" applyBorder="1" applyAlignment="1">
      <alignment horizontal="center" vertical="center" wrapText="1"/>
    </xf>
    <xf numFmtId="167" fontId="63" fillId="8" borderId="15" xfId="0" applyNumberFormat="1" applyFont="1" applyFill="1" applyBorder="1" applyAlignment="1">
      <alignment horizontal="center" vertical="center"/>
    </xf>
    <xf numFmtId="167" fontId="63" fillId="8" borderId="8" xfId="0" applyNumberFormat="1" applyFont="1" applyFill="1" applyBorder="1" applyAlignment="1">
      <alignment horizontal="center" vertical="center"/>
    </xf>
    <xf numFmtId="0" fontId="63" fillId="4" borderId="2" xfId="0" applyFont="1" applyFill="1" applyBorder="1" applyAlignment="1">
      <alignment vertical="center"/>
    </xf>
    <xf numFmtId="0" fontId="65" fillId="4" borderId="1" xfId="0" applyFont="1" applyFill="1" applyBorder="1" applyAlignment="1">
      <alignment vertical="center" wrapText="1"/>
    </xf>
    <xf numFmtId="0" fontId="63" fillId="4" borderId="3" xfId="0" applyFont="1" applyFill="1" applyBorder="1" applyAlignment="1">
      <alignment vertical="center"/>
    </xf>
    <xf numFmtId="0" fontId="63" fillId="4" borderId="4" xfId="0" applyFont="1" applyFill="1" applyBorder="1" applyAlignment="1">
      <alignment vertical="center"/>
    </xf>
    <xf numFmtId="0" fontId="72" fillId="4" borderId="7" xfId="0" applyFont="1" applyFill="1" applyBorder="1" applyAlignment="1">
      <alignment horizontal="left" vertical="center" wrapText="1"/>
    </xf>
    <xf numFmtId="0" fontId="65" fillId="5" borderId="7" xfId="0" applyFont="1" applyFill="1" applyBorder="1" applyAlignment="1">
      <alignment vertical="center" wrapText="1"/>
    </xf>
    <xf numFmtId="3" fontId="64" fillId="5" borderId="8" xfId="0" applyNumberFormat="1" applyFont="1" applyFill="1" applyBorder="1" applyAlignment="1">
      <alignment horizontal="center" vertical="center"/>
    </xf>
    <xf numFmtId="3" fontId="64" fillId="4" borderId="8" xfId="0" applyNumberFormat="1" applyFont="1" applyFill="1" applyBorder="1" applyAlignment="1">
      <alignment horizontal="center" vertical="center"/>
    </xf>
    <xf numFmtId="3" fontId="64" fillId="0" borderId="8" xfId="0" applyNumberFormat="1" applyFont="1" applyBorder="1" applyAlignment="1">
      <alignment horizontal="center" vertical="center"/>
    </xf>
    <xf numFmtId="0" fontId="9" fillId="4" borderId="2" xfId="0" applyFont="1" applyFill="1" applyBorder="1" applyAlignment="1">
      <alignment vertical="center"/>
    </xf>
    <xf numFmtId="0" fontId="11" fillId="0" borderId="9" xfId="0" applyFont="1" applyBorder="1" applyAlignment="1">
      <alignment horizontal="left" vertical="center" wrapText="1" indent="1"/>
    </xf>
    <xf numFmtId="3" fontId="12" fillId="0" borderId="16" xfId="0" applyNumberFormat="1" applyFont="1" applyBorder="1" applyAlignment="1">
      <alignment horizontal="center" vertical="center"/>
    </xf>
    <xf numFmtId="0" fontId="7" fillId="4" borderId="1" xfId="0" applyFont="1" applyFill="1" applyBorder="1" applyAlignment="1">
      <alignment vertical="center" wrapText="1"/>
    </xf>
    <xf numFmtId="0" fontId="4" fillId="3" borderId="80" xfId="0" applyFont="1" applyFill="1" applyBorder="1" applyAlignment="1">
      <alignment horizontal="left" vertical="center" wrapText="1"/>
    </xf>
    <xf numFmtId="0" fontId="4" fillId="3" borderId="83" xfId="0" applyFont="1" applyFill="1" applyBorder="1" applyAlignment="1">
      <alignment horizontal="left" vertical="center" wrapText="1"/>
    </xf>
    <xf numFmtId="0" fontId="4" fillId="4" borderId="83" xfId="0" applyFont="1" applyFill="1" applyBorder="1" applyAlignment="1">
      <alignment vertical="center" wrapText="1"/>
    </xf>
    <xf numFmtId="0" fontId="7" fillId="3" borderId="89" xfId="0" applyFont="1" applyFill="1" applyBorder="1" applyAlignment="1">
      <alignment horizontal="center" vertical="center" wrapText="1"/>
    </xf>
    <xf numFmtId="0" fontId="7" fillId="3" borderId="91" xfId="0" applyFont="1" applyFill="1" applyBorder="1" applyAlignment="1">
      <alignment horizontal="center" vertical="center" wrapText="1"/>
    </xf>
    <xf numFmtId="0" fontId="25" fillId="3" borderId="93" xfId="0" applyFont="1" applyFill="1" applyBorder="1" applyAlignment="1">
      <alignment vertical="center" wrapText="1"/>
    </xf>
    <xf numFmtId="9" fontId="7" fillId="6" borderId="91" xfId="0" applyNumberFormat="1" applyFont="1" applyFill="1" applyBorder="1" applyAlignment="1">
      <alignment horizontal="center" vertical="center"/>
    </xf>
    <xf numFmtId="0" fontId="8" fillId="4" borderId="93" xfId="0" applyFont="1" applyFill="1" applyBorder="1" applyAlignment="1">
      <alignment vertical="center" wrapText="1"/>
    </xf>
    <xf numFmtId="0" fontId="7" fillId="6" borderId="93" xfId="0" applyFont="1" applyFill="1" applyBorder="1" applyAlignment="1">
      <alignment vertical="center" wrapText="1"/>
    </xf>
    <xf numFmtId="0" fontId="25" fillId="6" borderId="93" xfId="0" applyFont="1" applyFill="1" applyBorder="1" applyAlignment="1">
      <alignment horizontal="left" vertical="center" wrapText="1"/>
    </xf>
    <xf numFmtId="9" fontId="32" fillId="6" borderId="91" xfId="0" applyNumberFormat="1" applyFont="1" applyFill="1" applyBorder="1" applyAlignment="1">
      <alignment horizontal="center" vertical="center"/>
    </xf>
    <xf numFmtId="0" fontId="30" fillId="4" borderId="93" xfId="0" applyFont="1" applyFill="1" applyBorder="1" applyAlignment="1">
      <alignment horizontal="left" vertical="center" wrapText="1"/>
    </xf>
    <xf numFmtId="0" fontId="7" fillId="3" borderId="93" xfId="0" applyFont="1" applyFill="1" applyBorder="1" applyAlignment="1">
      <alignment horizontal="left" vertical="center" wrapText="1"/>
    </xf>
    <xf numFmtId="0" fontId="9" fillId="3" borderId="89" xfId="0" applyFont="1" applyFill="1" applyBorder="1" applyAlignment="1">
      <alignment horizontal="center" vertical="center" wrapText="1"/>
    </xf>
    <xf numFmtId="0" fontId="9" fillId="3" borderId="91" xfId="0" applyFont="1" applyFill="1" applyBorder="1" applyAlignment="1">
      <alignment horizontal="center" vertical="center" wrapText="1"/>
    </xf>
    <xf numFmtId="3" fontId="5" fillId="3" borderId="7" xfId="0" applyNumberFormat="1" applyFont="1" applyFill="1" applyBorder="1" applyAlignment="1">
      <alignment horizontal="center" vertical="center" wrapText="1"/>
    </xf>
    <xf numFmtId="3" fontId="5" fillId="3" borderId="94" xfId="0" applyNumberFormat="1" applyFont="1" applyFill="1" applyBorder="1" applyAlignment="1">
      <alignment horizontal="center" vertical="center" wrapText="1"/>
    </xf>
    <xf numFmtId="0" fontId="7" fillId="3" borderId="95" xfId="0" applyFont="1" applyFill="1" applyBorder="1" applyAlignment="1">
      <alignment horizontal="left" vertical="center" wrapText="1"/>
    </xf>
    <xf numFmtId="0" fontId="5" fillId="3" borderId="96" xfId="0" applyFont="1" applyFill="1" applyBorder="1" applyAlignment="1">
      <alignment horizontal="center" vertical="center" wrapText="1"/>
    </xf>
    <xf numFmtId="167" fontId="5" fillId="3" borderId="97" xfId="0" applyNumberFormat="1" applyFont="1" applyFill="1" applyBorder="1" applyAlignment="1">
      <alignment horizontal="center" vertical="center"/>
    </xf>
    <xf numFmtId="167" fontId="5" fillId="3" borderId="98" xfId="0" applyNumberFormat="1" applyFont="1" applyFill="1" applyBorder="1" applyAlignment="1">
      <alignment horizontal="center" vertical="center"/>
    </xf>
    <xf numFmtId="0" fontId="7" fillId="3" borderId="99" xfId="0" applyFont="1" applyFill="1" applyBorder="1" applyAlignment="1">
      <alignment horizontal="left" vertical="center" wrapText="1"/>
    </xf>
    <xf numFmtId="0" fontId="5" fillId="3" borderId="100" xfId="0" applyFont="1" applyFill="1" applyBorder="1" applyAlignment="1">
      <alignment horizontal="center" vertical="center" wrapText="1"/>
    </xf>
    <xf numFmtId="167" fontId="5" fillId="3" borderId="101" xfId="0" applyNumberFormat="1" applyFont="1" applyFill="1" applyBorder="1" applyAlignment="1">
      <alignment horizontal="center" vertical="center"/>
    </xf>
    <xf numFmtId="167" fontId="5" fillId="3" borderId="102" xfId="0" applyNumberFormat="1" applyFont="1" applyFill="1" applyBorder="1" applyAlignment="1">
      <alignment horizontal="center" vertical="center"/>
    </xf>
    <xf numFmtId="0" fontId="7" fillId="3" borderId="80" xfId="0" applyFont="1" applyFill="1" applyBorder="1" applyAlignment="1">
      <alignment horizontal="left" vertical="center" wrapText="1"/>
    </xf>
    <xf numFmtId="0" fontId="5" fillId="3" borderId="81" xfId="0" applyFont="1" applyFill="1" applyBorder="1" applyAlignment="1">
      <alignment horizontal="center" vertical="center" wrapText="1"/>
    </xf>
    <xf numFmtId="167" fontId="5" fillId="3" borderId="103" xfId="0" applyNumberFormat="1" applyFont="1" applyFill="1" applyBorder="1" applyAlignment="1">
      <alignment horizontal="center" vertical="center"/>
    </xf>
    <xf numFmtId="167" fontId="5" fillId="3" borderId="104" xfId="0" applyNumberFormat="1" applyFont="1" applyFill="1" applyBorder="1" applyAlignment="1">
      <alignment horizontal="center" vertical="center"/>
    </xf>
    <xf numFmtId="0" fontId="6" fillId="0" borderId="93" xfId="0" applyFont="1" applyBorder="1" applyAlignment="1">
      <alignment horizontal="left" vertical="center" wrapText="1" indent="1"/>
    </xf>
    <xf numFmtId="3" fontId="5" fillId="0" borderId="8" xfId="0" applyNumberFormat="1" applyFont="1" applyFill="1" applyBorder="1" applyAlignment="1">
      <alignment horizontal="center" vertical="center"/>
    </xf>
    <xf numFmtId="3" fontId="5" fillId="0" borderId="91" xfId="0" applyNumberFormat="1" applyFont="1" applyFill="1" applyBorder="1" applyAlignment="1">
      <alignment horizontal="center" vertical="center"/>
    </xf>
    <xf numFmtId="0" fontId="11" fillId="0" borderId="93" xfId="0" applyFont="1" applyBorder="1" applyAlignment="1">
      <alignment horizontal="left" vertical="center" wrapText="1" indent="1"/>
    </xf>
    <xf numFmtId="3" fontId="75" fillId="0" borderId="8" xfId="0" applyNumberFormat="1" applyFont="1" applyFill="1" applyBorder="1" applyAlignment="1">
      <alignment horizontal="center" vertical="center"/>
    </xf>
    <xf numFmtId="3" fontId="75" fillId="0" borderId="8" xfId="1" applyNumberFormat="1" applyFont="1" applyFill="1" applyBorder="1" applyAlignment="1">
      <alignment horizontal="center" vertical="center"/>
    </xf>
    <xf numFmtId="3" fontId="75" fillId="0" borderId="91" xfId="1" applyNumberFormat="1" applyFont="1" applyFill="1" applyBorder="1" applyAlignment="1">
      <alignment horizontal="center" vertical="center"/>
    </xf>
    <xf numFmtId="4" fontId="75" fillId="0" borderId="8" xfId="0" applyNumberFormat="1" applyFont="1" applyFill="1" applyBorder="1" applyAlignment="1">
      <alignment horizontal="center" vertical="center"/>
    </xf>
    <xf numFmtId="4" fontId="5" fillId="0" borderId="8" xfId="0" applyNumberFormat="1" applyFont="1" applyFill="1" applyBorder="1" applyAlignment="1">
      <alignment horizontal="center" vertical="center"/>
    </xf>
    <xf numFmtId="4" fontId="75" fillId="0" borderId="91" xfId="0" applyNumberFormat="1" applyFont="1" applyFill="1" applyBorder="1" applyAlignment="1">
      <alignment horizontal="center" vertical="center"/>
    </xf>
    <xf numFmtId="3" fontId="75" fillId="0" borderId="91" xfId="0" applyNumberFormat="1" applyFont="1" applyFill="1" applyBorder="1" applyAlignment="1">
      <alignment horizontal="center" vertical="center"/>
    </xf>
    <xf numFmtId="4" fontId="75" fillId="0" borderId="8" xfId="1" applyNumberFormat="1" applyFont="1" applyFill="1" applyBorder="1" applyAlignment="1">
      <alignment horizontal="center" vertical="center"/>
    </xf>
    <xf numFmtId="4" fontId="75" fillId="0" borderId="91" xfId="1" applyNumberFormat="1" applyFont="1" applyFill="1" applyBorder="1" applyAlignment="1">
      <alignment horizontal="center" vertical="center"/>
    </xf>
    <xf numFmtId="3" fontId="5" fillId="0" borderId="8" xfId="1" applyNumberFormat="1" applyFont="1" applyFill="1" applyBorder="1" applyAlignment="1">
      <alignment horizontal="center" vertical="center"/>
    </xf>
    <xf numFmtId="0" fontId="13" fillId="0" borderId="92" xfId="0" applyFont="1" applyBorder="1" applyAlignment="1">
      <alignment horizontal="left" vertical="center" wrapText="1" indent="1"/>
    </xf>
    <xf numFmtId="0" fontId="14" fillId="2" borderId="80" xfId="0" applyFont="1" applyFill="1" applyBorder="1" applyAlignment="1">
      <alignment vertical="center" wrapText="1"/>
    </xf>
    <xf numFmtId="3" fontId="4" fillId="2" borderId="8" xfId="0" applyNumberFormat="1" applyFont="1" applyFill="1" applyBorder="1" applyAlignment="1">
      <alignment horizontal="center" vertical="center"/>
    </xf>
    <xf numFmtId="3" fontId="4" fillId="2" borderId="91" xfId="0" applyNumberFormat="1" applyFont="1" applyFill="1" applyBorder="1" applyAlignment="1">
      <alignment horizontal="center" vertical="center"/>
    </xf>
    <xf numFmtId="0" fontId="30" fillId="4" borderId="93" xfId="0" applyFont="1" applyFill="1" applyBorder="1" applyAlignment="1">
      <alignment vertical="center" wrapText="1"/>
    </xf>
    <xf numFmtId="0" fontId="5" fillId="0" borderId="7" xfId="0" applyFont="1" applyFill="1" applyBorder="1" applyAlignment="1">
      <alignment horizontal="center" vertical="center" wrapText="1"/>
    </xf>
    <xf numFmtId="0" fontId="5" fillId="0" borderId="94" xfId="0" applyFont="1" applyFill="1" applyBorder="1" applyAlignment="1">
      <alignment horizontal="center" vertical="center" wrapText="1"/>
    </xf>
    <xf numFmtId="0" fontId="5" fillId="3" borderId="7" xfId="0" applyFont="1" applyFill="1" applyBorder="1" applyAlignment="1">
      <alignment horizontal="center" vertical="center" wrapText="1"/>
    </xf>
    <xf numFmtId="167" fontId="5" fillId="3" borderId="8" xfId="0" applyNumberFormat="1" applyFont="1" applyFill="1" applyBorder="1" applyAlignment="1">
      <alignment horizontal="center" vertical="center"/>
    </xf>
    <xf numFmtId="167" fontId="5" fillId="3" borderId="91" xfId="0" applyNumberFormat="1" applyFont="1" applyFill="1" applyBorder="1" applyAlignment="1">
      <alignment horizontal="center" vertical="center"/>
    </xf>
    <xf numFmtId="0" fontId="6" fillId="0" borderId="95" xfId="0" applyFont="1" applyBorder="1" applyAlignment="1">
      <alignment horizontal="left" vertical="center" wrapText="1" indent="1"/>
    </xf>
    <xf numFmtId="3" fontId="5" fillId="0" borderId="97" xfId="0" applyNumberFormat="1" applyFont="1" applyBorder="1" applyAlignment="1">
      <alignment horizontal="center" vertical="center"/>
    </xf>
    <xf numFmtId="3" fontId="5" fillId="0" borderId="98" xfId="0" applyNumberFormat="1" applyFont="1" applyBorder="1" applyAlignment="1">
      <alignment horizontal="center" vertical="center"/>
    </xf>
    <xf numFmtId="3" fontId="75" fillId="0" borderId="8" xfId="0" applyNumberFormat="1" applyFont="1" applyBorder="1" applyAlignment="1">
      <alignment horizontal="center" vertical="center"/>
    </xf>
    <xf numFmtId="167" fontId="75" fillId="0" borderId="8" xfId="0" applyNumberFormat="1" applyFont="1" applyBorder="1" applyAlignment="1">
      <alignment horizontal="center" vertical="center"/>
    </xf>
    <xf numFmtId="167" fontId="75" fillId="0" borderId="91" xfId="0" applyNumberFormat="1" applyFont="1" applyBorder="1" applyAlignment="1">
      <alignment horizontal="center" vertical="center"/>
    </xf>
    <xf numFmtId="3" fontId="5" fillId="0" borderId="8" xfId="0" applyNumberFormat="1" applyFont="1" applyBorder="1" applyAlignment="1">
      <alignment horizontal="center" vertical="center"/>
    </xf>
    <xf numFmtId="3" fontId="5" fillId="0" borderId="91" xfId="0" applyNumberFormat="1" applyFont="1" applyBorder="1" applyAlignment="1">
      <alignment horizontal="center" vertical="center"/>
    </xf>
    <xf numFmtId="3" fontId="75" fillId="0" borderId="91" xfId="0" applyNumberFormat="1" applyFont="1" applyBorder="1" applyAlignment="1">
      <alignment horizontal="center" vertical="center"/>
    </xf>
    <xf numFmtId="0" fontId="14" fillId="0" borderId="106" xfId="0" applyFont="1" applyBorder="1" applyAlignment="1">
      <alignment horizontal="left" vertical="center" wrapText="1" indent="1"/>
    </xf>
    <xf numFmtId="0" fontId="14" fillId="2" borderId="93" xfId="0" applyFont="1" applyFill="1" applyBorder="1" applyAlignment="1">
      <alignment vertical="center" wrapText="1"/>
    </xf>
    <xf numFmtId="0" fontId="7" fillId="4" borderId="93" xfId="0" applyFont="1" applyFill="1" applyBorder="1" applyAlignment="1">
      <alignment vertical="center" wrapText="1"/>
    </xf>
    <xf numFmtId="3" fontId="7" fillId="0" borderId="94" xfId="0" applyNumberFormat="1" applyFont="1" applyFill="1" applyBorder="1" applyAlignment="1">
      <alignment horizontal="center" vertical="center" wrapText="1"/>
    </xf>
    <xf numFmtId="3" fontId="7" fillId="3" borderId="94" xfId="0" applyNumberFormat="1" applyFont="1" applyFill="1" applyBorder="1" applyAlignment="1">
      <alignment horizontal="center" vertical="center" wrapText="1"/>
    </xf>
    <xf numFmtId="167" fontId="7" fillId="3" borderId="91" xfId="0" applyNumberFormat="1" applyFont="1" applyFill="1" applyBorder="1" applyAlignment="1">
      <alignment horizontal="center" vertical="center"/>
    </xf>
    <xf numFmtId="3" fontId="7" fillId="0" borderId="91" xfId="0" applyNumberFormat="1" applyFont="1" applyBorder="1" applyAlignment="1">
      <alignment horizontal="center" vertical="center"/>
    </xf>
    <xf numFmtId="167" fontId="12" fillId="0" borderId="91" xfId="0" applyNumberFormat="1" applyFont="1" applyBorder="1" applyAlignment="1">
      <alignment horizontal="center" vertical="center"/>
    </xf>
    <xf numFmtId="3" fontId="7" fillId="0" borderId="91" xfId="0" applyNumberFormat="1" applyFont="1" applyFill="1" applyBorder="1" applyAlignment="1">
      <alignment horizontal="center" vertical="center"/>
    </xf>
    <xf numFmtId="0" fontId="14" fillId="0" borderId="107" xfId="0" applyFont="1" applyBorder="1" applyAlignment="1">
      <alignment horizontal="left" vertical="center" wrapText="1" indent="1"/>
    </xf>
    <xf numFmtId="3" fontId="12" fillId="0" borderId="91" xfId="0" applyNumberFormat="1" applyFont="1" applyBorder="1" applyAlignment="1">
      <alignment horizontal="center" vertical="center"/>
    </xf>
    <xf numFmtId="3" fontId="9" fillId="2" borderId="91" xfId="0" applyNumberFormat="1" applyFont="1" applyFill="1" applyBorder="1" applyAlignment="1">
      <alignment horizontal="center" vertical="center"/>
    </xf>
    <xf numFmtId="0" fontId="10" fillId="4" borderId="83" xfId="0" applyFont="1" applyFill="1" applyBorder="1" applyAlignment="1">
      <alignment horizontal="left" vertical="center" wrapText="1"/>
    </xf>
    <xf numFmtId="0" fontId="25" fillId="4" borderId="2" xfId="0" applyFont="1" applyFill="1" applyBorder="1" applyAlignment="1">
      <alignment vertical="center" wrapText="1"/>
    </xf>
    <xf numFmtId="0" fontId="5" fillId="3" borderId="94" xfId="0" applyFont="1" applyFill="1" applyBorder="1" applyAlignment="1">
      <alignment horizontal="center" vertical="center" wrapText="1"/>
    </xf>
    <xf numFmtId="0" fontId="11" fillId="0" borderId="80" xfId="0" applyFont="1" applyBorder="1" applyAlignment="1">
      <alignment horizontal="left" vertical="center" wrapText="1" indent="1"/>
    </xf>
    <xf numFmtId="3" fontId="7" fillId="0" borderId="103" xfId="0" applyNumberFormat="1" applyFont="1" applyBorder="1" applyAlignment="1">
      <alignment horizontal="center" vertical="center"/>
    </xf>
    <xf numFmtId="3" fontId="7" fillId="0" borderId="104" xfId="0" applyNumberFormat="1" applyFont="1" applyBorder="1" applyAlignment="1">
      <alignment horizontal="center" vertical="center"/>
    </xf>
    <xf numFmtId="0" fontId="13" fillId="0" borderId="107" xfId="0" applyFont="1" applyBorder="1" applyAlignment="1">
      <alignment horizontal="left" vertical="center" wrapText="1" indent="1"/>
    </xf>
    <xf numFmtId="0" fontId="13" fillId="0" borderId="106" xfId="0" applyFont="1" applyBorder="1" applyAlignment="1">
      <alignment horizontal="left" vertical="center" wrapText="1" indent="1"/>
    </xf>
    <xf numFmtId="0" fontId="10" fillId="4" borderId="93" xfId="0" applyFont="1" applyFill="1" applyBorder="1" applyAlignment="1">
      <alignment horizontal="left" vertical="center" wrapText="1"/>
    </xf>
    <xf numFmtId="0" fontId="10" fillId="4" borderId="93" xfId="0" applyFont="1" applyFill="1" applyBorder="1" applyAlignment="1">
      <alignment horizontal="left" vertical="center"/>
    </xf>
    <xf numFmtId="0" fontId="11" fillId="0" borderId="95" xfId="0" applyFont="1" applyBorder="1" applyAlignment="1">
      <alignment horizontal="left" vertical="center" wrapText="1" indent="1"/>
    </xf>
    <xf numFmtId="3" fontId="5" fillId="0" borderId="103" xfId="0" applyNumberFormat="1" applyFont="1" applyBorder="1" applyAlignment="1">
      <alignment horizontal="center" vertical="center"/>
    </xf>
    <xf numFmtId="3" fontId="5" fillId="0" borderId="104" xfId="0" applyNumberFormat="1" applyFont="1" applyBorder="1" applyAlignment="1">
      <alignment horizontal="center" vertical="center"/>
    </xf>
    <xf numFmtId="0" fontId="13" fillId="0" borderId="108" xfId="0" applyFont="1" applyBorder="1" applyAlignment="1">
      <alignment horizontal="left" vertical="center" wrapText="1" indent="1"/>
    </xf>
    <xf numFmtId="0" fontId="7" fillId="3" borderId="94" xfId="0" applyFont="1" applyFill="1" applyBorder="1" applyAlignment="1">
      <alignment horizontal="left" vertical="center" wrapText="1"/>
    </xf>
    <xf numFmtId="0" fontId="7" fillId="4" borderId="84" xfId="0" applyFont="1" applyFill="1" applyBorder="1" applyAlignment="1">
      <alignment vertical="center"/>
    </xf>
    <xf numFmtId="0" fontId="14" fillId="5" borderId="93" xfId="0" applyFont="1" applyFill="1" applyBorder="1" applyAlignment="1">
      <alignment vertical="center" wrapText="1"/>
    </xf>
    <xf numFmtId="3" fontId="9" fillId="5" borderId="91" xfId="0" applyNumberFormat="1" applyFont="1" applyFill="1" applyBorder="1" applyAlignment="1">
      <alignment horizontal="center" vertical="center"/>
    </xf>
    <xf numFmtId="3" fontId="9" fillId="0" borderId="91" xfId="0" applyNumberFormat="1" applyFont="1" applyBorder="1" applyAlignment="1">
      <alignment horizontal="center" vertical="center"/>
    </xf>
    <xf numFmtId="0" fontId="14" fillId="2" borderId="95" xfId="0" applyFont="1" applyFill="1" applyBorder="1" applyAlignment="1">
      <alignment vertical="center" wrapText="1"/>
    </xf>
    <xf numFmtId="3" fontId="9" fillId="2" borderId="97" xfId="0" applyNumberFormat="1" applyFont="1" applyFill="1" applyBorder="1" applyAlignment="1">
      <alignment horizontal="center" vertical="center"/>
    </xf>
    <xf numFmtId="3" fontId="9" fillId="2" borderId="98" xfId="0" applyNumberFormat="1" applyFont="1" applyFill="1" applyBorder="1" applyAlignment="1">
      <alignment horizontal="center" vertical="center"/>
    </xf>
    <xf numFmtId="10" fontId="7" fillId="6" borderId="8" xfId="1" applyNumberFormat="1" applyFont="1" applyFill="1" applyBorder="1" applyAlignment="1">
      <alignment horizontal="center" vertical="center"/>
    </xf>
    <xf numFmtId="0" fontId="9" fillId="4" borderId="1" xfId="0" applyFont="1" applyFill="1" applyBorder="1" applyAlignment="1">
      <alignment vertical="center" wrapText="1"/>
    </xf>
    <xf numFmtId="0" fontId="9" fillId="4" borderId="7" xfId="0" applyFont="1" applyFill="1" applyBorder="1" applyAlignment="1">
      <alignment vertical="center" wrapText="1"/>
    </xf>
    <xf numFmtId="0" fontId="7" fillId="0" borderId="7" xfId="0" applyFont="1" applyBorder="1" applyAlignment="1">
      <alignment horizontal="left" vertical="center" wrapText="1" indent="1"/>
    </xf>
    <xf numFmtId="0" fontId="12" fillId="0" borderId="7" xfId="0" applyFont="1" applyBorder="1" applyAlignment="1">
      <alignment horizontal="left" vertical="center" wrapText="1" indent="1"/>
    </xf>
    <xf numFmtId="0" fontId="42" fillId="0" borderId="9" xfId="0" applyFont="1" applyBorder="1" applyAlignment="1">
      <alignment horizontal="left" vertical="center" wrapText="1" indent="1"/>
    </xf>
    <xf numFmtId="0" fontId="10" fillId="2" borderId="7" xfId="0" applyFont="1" applyFill="1" applyBorder="1" applyAlignment="1">
      <alignment vertical="center" wrapText="1"/>
    </xf>
    <xf numFmtId="0" fontId="10" fillId="0" borderId="9" xfId="0" applyFont="1" applyBorder="1" applyAlignment="1">
      <alignment horizontal="left" vertical="center" wrapText="1" indent="1"/>
    </xf>
    <xf numFmtId="0" fontId="10" fillId="5" borderId="7" xfId="0" applyFont="1" applyFill="1" applyBorder="1" applyAlignment="1">
      <alignment vertical="center" wrapText="1"/>
    </xf>
    <xf numFmtId="0" fontId="78" fillId="0" borderId="0" xfId="0" applyFont="1"/>
    <xf numFmtId="3" fontId="7" fillId="2" borderId="7" xfId="0" applyNumberFormat="1" applyFont="1" applyFill="1" applyBorder="1" applyAlignment="1">
      <alignment horizontal="center" vertical="center" wrapText="1"/>
    </xf>
    <xf numFmtId="0" fontId="9" fillId="2" borderId="3" xfId="0" applyFont="1" applyFill="1" applyBorder="1" applyAlignment="1">
      <alignment horizontal="center" vertical="center"/>
    </xf>
    <xf numFmtId="49" fontId="43" fillId="3" borderId="109" xfId="0" applyNumberFormat="1" applyFont="1" applyFill="1" applyBorder="1" applyAlignment="1">
      <alignment vertical="center" wrapText="1"/>
    </xf>
    <xf numFmtId="49" fontId="43" fillId="3" borderId="110" xfId="0" applyNumberFormat="1" applyFont="1" applyFill="1" applyBorder="1" applyAlignment="1">
      <alignment vertical="center" wrapText="1"/>
    </xf>
    <xf numFmtId="0" fontId="7" fillId="2" borderId="7" xfId="0" applyFont="1" applyFill="1" applyBorder="1" applyAlignment="1">
      <alignment horizontal="center" vertical="center" wrapText="1"/>
    </xf>
    <xf numFmtId="0" fontId="9" fillId="2" borderId="3" xfId="0" applyFont="1" applyFill="1" applyBorder="1" applyAlignment="1">
      <alignment vertical="center"/>
    </xf>
    <xf numFmtId="170" fontId="0" fillId="0" borderId="0" xfId="0" applyNumberFormat="1"/>
    <xf numFmtId="3" fontId="7" fillId="0" borderId="0" xfId="0" applyNumberFormat="1" applyFont="1" applyFill="1" applyBorder="1" applyAlignment="1">
      <alignment horizontal="center" vertical="center"/>
    </xf>
    <xf numFmtId="3" fontId="35" fillId="0" borderId="8" xfId="0" applyNumberFormat="1" applyFont="1" applyBorder="1" applyAlignment="1">
      <alignment horizontal="center" vertical="center"/>
    </xf>
    <xf numFmtId="0" fontId="40" fillId="4" borderId="2" xfId="0" applyFont="1" applyFill="1" applyBorder="1" applyAlignment="1">
      <alignment vertical="center" wrapText="1"/>
    </xf>
    <xf numFmtId="0" fontId="80" fillId="0" borderId="0" xfId="0" applyFont="1"/>
    <xf numFmtId="0" fontId="79" fillId="0" borderId="0" xfId="0" applyFont="1" applyAlignment="1">
      <alignment horizontal="center"/>
    </xf>
    <xf numFmtId="0" fontId="82" fillId="3" borderId="1" xfId="0" applyFont="1" applyFill="1" applyBorder="1" applyAlignment="1">
      <alignment horizontal="left" vertical="center" wrapText="1"/>
    </xf>
    <xf numFmtId="0" fontId="82" fillId="4" borderId="1" xfId="0" applyFont="1" applyFill="1" applyBorder="1" applyAlignment="1">
      <alignment vertical="center" wrapText="1"/>
    </xf>
    <xf numFmtId="0" fontId="83" fillId="0" borderId="0" xfId="0" applyFont="1"/>
    <xf numFmtId="0" fontId="54" fillId="3" borderId="6" xfId="0" applyFont="1" applyFill="1" applyBorder="1" applyAlignment="1">
      <alignment horizontal="center" vertical="center" wrapText="1"/>
    </xf>
    <xf numFmtId="0" fontId="54" fillId="3" borderId="8" xfId="0" applyFont="1" applyFill="1" applyBorder="1" applyAlignment="1">
      <alignment horizontal="center" vertical="center" wrapText="1"/>
    </xf>
    <xf numFmtId="0" fontId="54" fillId="3" borderId="7" xfId="0" applyFont="1" applyFill="1" applyBorder="1" applyAlignment="1">
      <alignment vertical="center" wrapText="1"/>
    </xf>
    <xf numFmtId="0" fontId="82" fillId="4" borderId="7" xfId="0" applyFont="1" applyFill="1" applyBorder="1" applyAlignment="1">
      <alignment vertical="center" wrapText="1"/>
    </xf>
    <xf numFmtId="0" fontId="84" fillId="4" borderId="7" xfId="0" applyFont="1" applyFill="1" applyBorder="1" applyAlignment="1">
      <alignment horizontal="left" vertical="center" wrapText="1"/>
    </xf>
    <xf numFmtId="0" fontId="54" fillId="3" borderId="7" xfId="0" applyFont="1" applyFill="1" applyBorder="1" applyAlignment="1">
      <alignment horizontal="left" vertical="center" wrapText="1"/>
    </xf>
    <xf numFmtId="0" fontId="54" fillId="3" borderId="14" xfId="0" applyFont="1" applyFill="1" applyBorder="1" applyAlignment="1">
      <alignment horizontal="left" vertical="center" wrapText="1"/>
    </xf>
    <xf numFmtId="0" fontId="82" fillId="3" borderId="6" xfId="0" applyFont="1" applyFill="1" applyBorder="1" applyAlignment="1">
      <alignment horizontal="center" vertical="center" wrapText="1"/>
    </xf>
    <xf numFmtId="0" fontId="82" fillId="3" borderId="8" xfId="0" applyFont="1" applyFill="1" applyBorder="1" applyAlignment="1">
      <alignment horizontal="center" vertical="center" wrapText="1"/>
    </xf>
    <xf numFmtId="3" fontId="82" fillId="3" borderId="7" xfId="0" applyNumberFormat="1" applyFont="1" applyFill="1" applyBorder="1" applyAlignment="1">
      <alignment horizontal="center" vertical="center" wrapText="1"/>
    </xf>
    <xf numFmtId="3" fontId="54" fillId="3" borderId="7" xfId="0" applyNumberFormat="1" applyFont="1" applyFill="1" applyBorder="1" applyAlignment="1">
      <alignment horizontal="center" vertical="center" wrapText="1"/>
    </xf>
    <xf numFmtId="0" fontId="54" fillId="3" borderId="7" xfId="0" applyFont="1" applyFill="1" applyBorder="1" applyAlignment="1">
      <alignment horizontal="center" vertical="center" wrapText="1"/>
    </xf>
    <xf numFmtId="167" fontId="54" fillId="3" borderId="8" xfId="0" applyNumberFormat="1" applyFont="1" applyFill="1" applyBorder="1" applyAlignment="1">
      <alignment horizontal="center" vertical="center"/>
    </xf>
    <xf numFmtId="0" fontId="54" fillId="0" borderId="7" xfId="0" applyFont="1" applyBorder="1" applyAlignment="1">
      <alignment horizontal="left" vertical="center" wrapText="1" indent="1"/>
    </xf>
    <xf numFmtId="3" fontId="87" fillId="0" borderId="8" xfId="0" applyNumberFormat="1" applyFont="1" applyBorder="1" applyAlignment="1">
      <alignment horizontal="center" vertical="center"/>
    </xf>
    <xf numFmtId="0" fontId="88" fillId="0" borderId="7" xfId="0" applyFont="1" applyBorder="1" applyAlignment="1">
      <alignment horizontal="left" vertical="center" wrapText="1" indent="1"/>
    </xf>
    <xf numFmtId="3" fontId="88" fillId="0" borderId="8" xfId="0" applyNumberFormat="1" applyFont="1" applyBorder="1" applyAlignment="1">
      <alignment horizontal="center" vertical="center"/>
    </xf>
    <xf numFmtId="3" fontId="54" fillId="0" borderId="8" xfId="0" applyNumberFormat="1" applyFont="1" applyBorder="1" applyAlignment="1">
      <alignment horizontal="center" vertical="center"/>
    </xf>
    <xf numFmtId="3" fontId="80" fillId="0" borderId="0" xfId="0" applyNumberFormat="1" applyFont="1"/>
    <xf numFmtId="0" fontId="88" fillId="0" borderId="7" xfId="0" applyFont="1" applyBorder="1" applyAlignment="1">
      <alignment horizontal="left" vertical="center" wrapText="1"/>
    </xf>
    <xf numFmtId="9" fontId="54" fillId="0" borderId="8" xfId="1" applyFont="1" applyBorder="1" applyAlignment="1">
      <alignment horizontal="center" vertical="center"/>
    </xf>
    <xf numFmtId="167" fontId="80" fillId="0" borderId="0" xfId="1" applyNumberFormat="1" applyFont="1"/>
    <xf numFmtId="167" fontId="54" fillId="0" borderId="8" xfId="1" applyNumberFormat="1" applyFont="1" applyBorder="1" applyAlignment="1">
      <alignment horizontal="center" vertical="center"/>
    </xf>
    <xf numFmtId="3" fontId="89" fillId="0" borderId="8" xfId="0" applyNumberFormat="1" applyFont="1" applyBorder="1" applyAlignment="1">
      <alignment horizontal="left" vertical="center"/>
    </xf>
    <xf numFmtId="0" fontId="84" fillId="2" borderId="7" xfId="0" applyFont="1" applyFill="1" applyBorder="1" applyAlignment="1">
      <alignment vertical="center" wrapText="1"/>
    </xf>
    <xf numFmtId="3" fontId="82" fillId="2" borderId="8" xfId="0" applyNumberFormat="1" applyFont="1" applyFill="1" applyBorder="1" applyAlignment="1">
      <alignment horizontal="center" vertical="center"/>
    </xf>
    <xf numFmtId="167" fontId="88" fillId="0" borderId="8" xfId="0" applyNumberFormat="1" applyFont="1" applyBorder="1" applyAlignment="1">
      <alignment horizontal="center" vertical="center"/>
    </xf>
    <xf numFmtId="0" fontId="84" fillId="0" borderId="9" xfId="0" applyFont="1" applyBorder="1" applyAlignment="1">
      <alignment horizontal="left" vertical="center" wrapText="1" indent="1"/>
    </xf>
    <xf numFmtId="0" fontId="54" fillId="4" borderId="7" xfId="0" applyFont="1" applyFill="1" applyBorder="1" applyAlignment="1">
      <alignment vertical="center" wrapText="1"/>
    </xf>
    <xf numFmtId="3" fontId="54" fillId="0" borderId="7" xfId="0" applyNumberFormat="1" applyFont="1" applyFill="1" applyBorder="1" applyAlignment="1">
      <alignment horizontal="center" vertical="center" wrapText="1"/>
    </xf>
    <xf numFmtId="3" fontId="88" fillId="0" borderId="8" xfId="0" applyNumberFormat="1" applyFont="1" applyFill="1" applyBorder="1" applyAlignment="1">
      <alignment horizontal="center" vertical="center"/>
    </xf>
    <xf numFmtId="3" fontId="54" fillId="0" borderId="8" xfId="0" applyNumberFormat="1" applyFont="1" applyFill="1" applyBorder="1" applyAlignment="1">
      <alignment horizontal="center" vertical="center"/>
    </xf>
    <xf numFmtId="0" fontId="91" fillId="4" borderId="7" xfId="0" applyFont="1" applyFill="1" applyBorder="1" applyAlignment="1">
      <alignment horizontal="left" vertical="center" wrapText="1"/>
    </xf>
    <xf numFmtId="9" fontId="84" fillId="4" borderId="1" xfId="0" applyNumberFormat="1" applyFont="1" applyFill="1" applyBorder="1" applyAlignment="1">
      <alignment horizontal="center" vertical="center" wrapText="1"/>
    </xf>
    <xf numFmtId="0" fontId="84" fillId="4" borderId="7" xfId="0" applyFont="1" applyFill="1" applyBorder="1" applyAlignment="1">
      <alignment horizontal="left" vertical="center"/>
    </xf>
    <xf numFmtId="0" fontId="89" fillId="0" borderId="5" xfId="0" applyFont="1" applyBorder="1" applyAlignment="1">
      <alignment horizontal="left" vertical="center" wrapText="1" indent="1"/>
    </xf>
    <xf numFmtId="3" fontId="88" fillId="0" borderId="6" xfId="0" applyNumberFormat="1" applyFont="1" applyBorder="1" applyAlignment="1">
      <alignment horizontal="center" vertical="center"/>
    </xf>
    <xf numFmtId="0" fontId="89" fillId="4" borderId="48" xfId="0" applyFont="1" applyFill="1" applyBorder="1" applyAlignment="1">
      <alignment horizontal="left" vertical="center" wrapText="1" indent="1"/>
    </xf>
    <xf numFmtId="3" fontId="88" fillId="4" borderId="38" xfId="0" applyNumberFormat="1" applyFont="1" applyFill="1" applyBorder="1" applyAlignment="1">
      <alignment horizontal="center" vertical="center"/>
    </xf>
    <xf numFmtId="3" fontId="88" fillId="4" borderId="39" xfId="0" applyNumberFormat="1" applyFont="1" applyFill="1" applyBorder="1" applyAlignment="1">
      <alignment horizontal="center" vertical="center"/>
    </xf>
    <xf numFmtId="0" fontId="89" fillId="0" borderId="26" xfId="0" applyFont="1" applyBorder="1" applyAlignment="1">
      <alignment horizontal="left" vertical="center" wrapText="1" indent="1"/>
    </xf>
    <xf numFmtId="0" fontId="84" fillId="5" borderId="7" xfId="0" applyFont="1" applyFill="1" applyBorder="1" applyAlignment="1">
      <alignment vertical="center" wrapText="1"/>
    </xf>
    <xf numFmtId="3" fontId="82" fillId="5" borderId="8" xfId="0" applyNumberFormat="1" applyFont="1" applyFill="1" applyBorder="1" applyAlignment="1">
      <alignment horizontal="center" vertical="center"/>
    </xf>
    <xf numFmtId="3" fontId="82" fillId="4" borderId="8" xfId="0" applyNumberFormat="1" applyFont="1" applyFill="1" applyBorder="1" applyAlignment="1">
      <alignment horizontal="center" vertical="center"/>
    </xf>
    <xf numFmtId="3" fontId="82" fillId="0" borderId="8" xfId="0" applyNumberFormat="1" applyFont="1" applyBorder="1" applyAlignment="1">
      <alignment horizontal="center" vertical="center"/>
    </xf>
    <xf numFmtId="0" fontId="35" fillId="4" borderId="7" xfId="0" applyFont="1" applyFill="1" applyBorder="1" applyAlignment="1">
      <alignment horizontal="center" vertical="center" wrapText="1"/>
    </xf>
    <xf numFmtId="0" fontId="35" fillId="4" borderId="14" xfId="0" applyFont="1" applyFill="1" applyBorder="1" applyAlignment="1">
      <alignment horizontal="center" vertical="center" wrapText="1"/>
    </xf>
    <xf numFmtId="9" fontId="10" fillId="4" borderId="36" xfId="0" applyNumberFormat="1" applyFont="1" applyFill="1" applyBorder="1" applyAlignment="1">
      <alignment vertical="center" wrapText="1"/>
    </xf>
    <xf numFmtId="9" fontId="35" fillId="4" borderId="36" xfId="0" applyNumberFormat="1" applyFont="1" applyFill="1" applyBorder="1" applyAlignment="1">
      <alignment vertical="center" wrapText="1"/>
    </xf>
    <xf numFmtId="9" fontId="92" fillId="4" borderId="3" xfId="0" applyNumberFormat="1" applyFont="1" applyFill="1" applyBorder="1" applyAlignment="1">
      <alignment vertical="center" wrapText="1"/>
    </xf>
    <xf numFmtId="9" fontId="45" fillId="4" borderId="4" xfId="0" applyNumberFormat="1" applyFont="1" applyFill="1" applyBorder="1" applyAlignment="1">
      <alignment vertical="center" wrapText="1"/>
    </xf>
    <xf numFmtId="3" fontId="12" fillId="0" borderId="8" xfId="1" applyNumberFormat="1" applyFont="1" applyBorder="1" applyAlignment="1">
      <alignment horizontal="center" vertical="center"/>
    </xf>
    <xf numFmtId="3" fontId="7" fillId="0" borderId="8" xfId="1" applyNumberFormat="1" applyFont="1" applyBorder="1" applyAlignment="1">
      <alignment horizontal="center" vertical="center"/>
    </xf>
    <xf numFmtId="0" fontId="33" fillId="0" borderId="7"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0" fillId="4" borderId="113" xfId="0" applyFont="1" applyFill="1" applyBorder="1" applyAlignment="1">
      <alignment horizontal="left" vertical="center" wrapText="1"/>
    </xf>
    <xf numFmtId="0" fontId="14" fillId="2" borderId="1" xfId="0" applyFont="1" applyFill="1" applyBorder="1" applyAlignment="1">
      <alignment vertical="center" wrapText="1"/>
    </xf>
    <xf numFmtId="0" fontId="9" fillId="4" borderId="14" xfId="0" applyFont="1" applyFill="1" applyBorder="1" applyAlignment="1">
      <alignment horizontal="left" vertical="center" wrapText="1"/>
    </xf>
    <xf numFmtId="0" fontId="0" fillId="4" borderId="36" xfId="0" applyFill="1" applyBorder="1"/>
    <xf numFmtId="0" fontId="0" fillId="4" borderId="0" xfId="0" applyFont="1" applyFill="1"/>
    <xf numFmtId="0" fontId="0" fillId="4" borderId="0" xfId="0" applyFill="1"/>
    <xf numFmtId="0" fontId="7" fillId="3" borderId="7" xfId="0" applyFont="1" applyFill="1" applyBorder="1" applyAlignment="1">
      <alignment horizontal="center" vertical="center"/>
    </xf>
    <xf numFmtId="0" fontId="5" fillId="3" borderId="7" xfId="0" applyFont="1" applyFill="1" applyBorder="1" applyAlignment="1">
      <alignment vertical="center" wrapText="1"/>
    </xf>
    <xf numFmtId="0" fontId="7" fillId="6" borderId="14" xfId="0" applyFont="1" applyFill="1" applyBorder="1" applyAlignment="1">
      <alignment horizontal="left" vertical="center" wrapText="1"/>
    </xf>
    <xf numFmtId="9" fontId="32" fillId="6" borderId="15" xfId="0" applyNumberFormat="1" applyFont="1" applyFill="1" applyBorder="1" applyAlignment="1">
      <alignment horizontal="center" vertical="center"/>
    </xf>
    <xf numFmtId="168" fontId="12" fillId="0" borderId="8" xfId="0" applyNumberFormat="1" applyFont="1" applyBorder="1" applyAlignment="1">
      <alignment horizontal="center" vertical="center"/>
    </xf>
    <xf numFmtId="0" fontId="10" fillId="4" borderId="7" xfId="0" applyFont="1" applyFill="1" applyBorder="1" applyAlignment="1">
      <alignment horizontal="left" vertical="top" wrapText="1"/>
    </xf>
    <xf numFmtId="3" fontId="42" fillId="2" borderId="1" xfId="0" applyNumberFormat="1" applyFont="1" applyFill="1" applyBorder="1" applyAlignment="1">
      <alignment horizontal="center" vertical="center"/>
    </xf>
    <xf numFmtId="0" fontId="93" fillId="0" borderId="0" xfId="0" applyFont="1"/>
    <xf numFmtId="0" fontId="94" fillId="0" borderId="0" xfId="0" applyFont="1"/>
    <xf numFmtId="0" fontId="96" fillId="0" borderId="0" xfId="0" applyFont="1" applyAlignment="1">
      <alignment horizontal="center"/>
    </xf>
    <xf numFmtId="0" fontId="97" fillId="3" borderId="59" xfId="0" applyFont="1" applyFill="1" applyBorder="1" applyAlignment="1">
      <alignment horizontal="left" vertical="center" wrapText="1"/>
    </xf>
    <xf numFmtId="0" fontId="97" fillId="3" borderId="51" xfId="0" applyFont="1" applyFill="1" applyBorder="1" applyAlignment="1">
      <alignment horizontal="left" vertical="center" wrapText="1"/>
    </xf>
    <xf numFmtId="0" fontId="99" fillId="4" borderId="56" xfId="0" applyFont="1" applyFill="1" applyBorder="1" applyAlignment="1">
      <alignment vertical="center" wrapText="1"/>
    </xf>
    <xf numFmtId="0" fontId="100" fillId="3" borderId="46" xfId="0" applyFont="1" applyFill="1" applyBorder="1" applyAlignment="1">
      <alignment horizontal="center" vertical="center" wrapText="1"/>
    </xf>
    <xf numFmtId="0" fontId="100" fillId="3" borderId="20" xfId="0" applyFont="1" applyFill="1" applyBorder="1" applyAlignment="1">
      <alignment horizontal="center" vertical="center" wrapText="1"/>
    </xf>
    <xf numFmtId="0" fontId="100" fillId="3" borderId="47" xfId="0" applyFont="1" applyFill="1" applyBorder="1" applyAlignment="1">
      <alignment horizontal="center" vertical="center" wrapText="1"/>
    </xf>
    <xf numFmtId="0" fontId="100" fillId="3" borderId="25" xfId="0" applyFont="1" applyFill="1" applyBorder="1" applyAlignment="1">
      <alignment horizontal="center" vertical="center" wrapText="1"/>
    </xf>
    <xf numFmtId="0" fontId="100" fillId="0" borderId="65" xfId="0" applyFont="1" applyBorder="1" applyAlignment="1">
      <alignment horizontal="justify" vertical="center"/>
    </xf>
    <xf numFmtId="9" fontId="100" fillId="4" borderId="34" xfId="0" applyNumberFormat="1" applyFont="1" applyFill="1" applyBorder="1" applyAlignment="1">
      <alignment horizontal="center" vertical="center"/>
    </xf>
    <xf numFmtId="0" fontId="100" fillId="0" borderId="0" xfId="0" applyFont="1"/>
    <xf numFmtId="0" fontId="52" fillId="0" borderId="0" xfId="0" applyFont="1"/>
    <xf numFmtId="0" fontId="100" fillId="0" borderId="63" xfId="0" applyFont="1" applyBorder="1" applyAlignment="1">
      <alignment vertical="center"/>
    </xf>
    <xf numFmtId="9" fontId="100" fillId="4" borderId="16" xfId="0" applyNumberFormat="1" applyFont="1" applyFill="1" applyBorder="1" applyAlignment="1">
      <alignment horizontal="center" vertical="center"/>
    </xf>
    <xf numFmtId="10" fontId="100" fillId="4" borderId="16" xfId="0" applyNumberFormat="1" applyFont="1" applyFill="1" applyBorder="1" applyAlignment="1">
      <alignment horizontal="center" vertical="center"/>
    </xf>
    <xf numFmtId="0" fontId="100" fillId="0" borderId="63" xfId="0" applyFont="1" applyBorder="1" applyAlignment="1">
      <alignment horizontal="justify" vertical="center"/>
    </xf>
    <xf numFmtId="0" fontId="100" fillId="0" borderId="64" xfId="0" applyFont="1" applyBorder="1" applyAlignment="1">
      <alignment vertical="center" wrapText="1"/>
    </xf>
    <xf numFmtId="9" fontId="100" fillId="4" borderId="114" xfId="6" applyNumberFormat="1" applyFont="1" applyFill="1" applyBorder="1" applyAlignment="1">
      <alignment horizontal="center" vertical="center"/>
    </xf>
    <xf numFmtId="10" fontId="100" fillId="4" borderId="114" xfId="0" applyNumberFormat="1" applyFont="1" applyFill="1" applyBorder="1" applyAlignment="1">
      <alignment horizontal="center" vertical="center"/>
    </xf>
    <xf numFmtId="10" fontId="100" fillId="4" borderId="115" xfId="0" applyNumberFormat="1" applyFont="1" applyFill="1" applyBorder="1" applyAlignment="1">
      <alignment horizontal="center" vertical="center"/>
    </xf>
    <xf numFmtId="0" fontId="100" fillId="3" borderId="49" xfId="0" applyFont="1" applyFill="1" applyBorder="1" applyAlignment="1">
      <alignment horizontal="left" vertical="center" wrapText="1"/>
    </xf>
    <xf numFmtId="9" fontId="100" fillId="6" borderId="15" xfId="0" applyNumberFormat="1" applyFont="1" applyFill="1" applyBorder="1" applyAlignment="1">
      <alignment horizontal="center" vertical="center"/>
    </xf>
    <xf numFmtId="9" fontId="100" fillId="6" borderId="116" xfId="0" applyNumberFormat="1" applyFont="1" applyFill="1" applyBorder="1" applyAlignment="1">
      <alignment horizontal="center" vertical="center"/>
    </xf>
    <xf numFmtId="9" fontId="100" fillId="6" borderId="50" xfId="0" applyNumberFormat="1" applyFont="1" applyFill="1" applyBorder="1" applyAlignment="1">
      <alignment horizontal="center" vertical="center"/>
    </xf>
    <xf numFmtId="0" fontId="100" fillId="3" borderId="45" xfId="0" applyFont="1" applyFill="1" applyBorder="1" applyAlignment="1">
      <alignment horizontal="left" vertical="center" wrapText="1"/>
    </xf>
    <xf numFmtId="9" fontId="100" fillId="6" borderId="24" xfId="0" applyNumberFormat="1" applyFont="1" applyFill="1" applyBorder="1" applyAlignment="1">
      <alignment horizontal="center" vertical="center"/>
    </xf>
    <xf numFmtId="9" fontId="100" fillId="6" borderId="58" xfId="0" applyNumberFormat="1" applyFont="1" applyFill="1" applyBorder="1" applyAlignment="1">
      <alignment horizontal="center" vertical="center"/>
    </xf>
    <xf numFmtId="9" fontId="100" fillId="6" borderId="25" xfId="0" applyNumberFormat="1" applyFont="1" applyFill="1" applyBorder="1" applyAlignment="1">
      <alignment horizontal="center" vertical="center"/>
    </xf>
    <xf numFmtId="0" fontId="99" fillId="4" borderId="49" xfId="0" applyFont="1" applyFill="1" applyBorder="1" applyAlignment="1">
      <alignment vertical="center" wrapText="1"/>
    </xf>
    <xf numFmtId="0" fontId="100" fillId="4" borderId="49" xfId="0" applyFont="1" applyFill="1" applyBorder="1" applyAlignment="1">
      <alignment horizontal="left" vertical="center" wrapText="1"/>
    </xf>
    <xf numFmtId="3" fontId="100" fillId="4" borderId="8" xfId="1" applyNumberFormat="1" applyFont="1" applyFill="1" applyBorder="1" applyAlignment="1">
      <alignment horizontal="center" vertical="center"/>
    </xf>
    <xf numFmtId="9" fontId="100" fillId="4" borderId="8" xfId="0" applyNumberFormat="1" applyFont="1" applyFill="1" applyBorder="1" applyAlignment="1">
      <alignment horizontal="center" vertical="center"/>
    </xf>
    <xf numFmtId="9" fontId="100" fillId="4" borderId="50" xfId="0" applyNumberFormat="1" applyFont="1" applyFill="1" applyBorder="1" applyAlignment="1">
      <alignment horizontal="center" vertical="center"/>
    </xf>
    <xf numFmtId="0" fontId="101" fillId="4" borderId="49" xfId="0" applyFont="1" applyFill="1" applyBorder="1" applyAlignment="1">
      <alignment horizontal="left" vertical="center" wrapText="1"/>
    </xf>
    <xf numFmtId="0" fontId="101" fillId="3" borderId="6" xfId="0" applyFont="1" applyFill="1" applyBorder="1" applyAlignment="1">
      <alignment horizontal="center" vertical="center" wrapText="1"/>
    </xf>
    <xf numFmtId="0" fontId="101" fillId="3" borderId="22" xfId="0" applyFont="1" applyFill="1" applyBorder="1" applyAlignment="1">
      <alignment horizontal="center" vertical="center" wrapText="1"/>
    </xf>
    <xf numFmtId="0" fontId="101" fillId="3" borderId="8" xfId="0" applyFont="1" applyFill="1" applyBorder="1" applyAlignment="1">
      <alignment horizontal="center" vertical="center" wrapText="1"/>
    </xf>
    <xf numFmtId="0" fontId="101" fillId="3" borderId="50" xfId="0" applyFont="1" applyFill="1" applyBorder="1" applyAlignment="1">
      <alignment horizontal="center" vertical="center" wrapText="1"/>
    </xf>
    <xf numFmtId="3" fontId="100" fillId="3" borderId="7" xfId="0" applyNumberFormat="1" applyFont="1" applyFill="1" applyBorder="1" applyAlignment="1">
      <alignment horizontal="center" vertical="center" wrapText="1"/>
    </xf>
    <xf numFmtId="3" fontId="100" fillId="3" borderId="57" xfId="0" applyNumberFormat="1" applyFont="1" applyFill="1" applyBorder="1" applyAlignment="1">
      <alignment horizontal="center" vertical="center" wrapText="1"/>
    </xf>
    <xf numFmtId="0" fontId="100" fillId="3" borderId="7" xfId="0" applyFont="1" applyFill="1" applyBorder="1" applyAlignment="1">
      <alignment horizontal="center" vertical="center" wrapText="1"/>
    </xf>
    <xf numFmtId="167" fontId="100" fillId="3" borderId="8" xfId="0" applyNumberFormat="1" applyFont="1" applyFill="1" applyBorder="1" applyAlignment="1">
      <alignment horizontal="center" vertical="center"/>
    </xf>
    <xf numFmtId="167" fontId="100" fillId="3" borderId="50" xfId="0" applyNumberFormat="1" applyFont="1" applyFill="1" applyBorder="1" applyAlignment="1">
      <alignment horizontal="center" vertical="center"/>
    </xf>
    <xf numFmtId="0" fontId="98" fillId="0" borderId="49" xfId="0" applyFont="1" applyBorder="1" applyAlignment="1">
      <alignment horizontal="left" vertical="center" wrapText="1" indent="1"/>
    </xf>
    <xf numFmtId="3" fontId="97" fillId="0" borderId="8" xfId="0" applyNumberFormat="1" applyFont="1" applyBorder="1" applyAlignment="1">
      <alignment horizontal="center" vertical="center"/>
    </xf>
    <xf numFmtId="3" fontId="97" fillId="0" borderId="50" xfId="0" applyNumberFormat="1" applyFont="1" applyBorder="1" applyAlignment="1">
      <alignment horizontal="center" vertical="center"/>
    </xf>
    <xf numFmtId="0" fontId="104" fillId="0" borderId="49" xfId="0" applyFont="1" applyBorder="1" applyAlignment="1">
      <alignment horizontal="left" vertical="center" wrapText="1" indent="1"/>
    </xf>
    <xf numFmtId="3" fontId="100" fillId="0" borderId="8" xfId="0" applyNumberFormat="1" applyFont="1" applyBorder="1" applyAlignment="1">
      <alignment horizontal="center" vertical="center"/>
    </xf>
    <xf numFmtId="3" fontId="100" fillId="0" borderId="50" xfId="0" applyNumberFormat="1" applyFont="1" applyBorder="1" applyAlignment="1">
      <alignment horizontal="center" vertical="center"/>
    </xf>
    <xf numFmtId="0" fontId="103" fillId="0" borderId="49" xfId="0" applyFont="1" applyBorder="1" applyAlignment="1">
      <alignment horizontal="left" vertical="center" wrapText="1" indent="1"/>
    </xf>
    <xf numFmtId="3" fontId="105" fillId="0" borderId="8" xfId="0" applyNumberFormat="1" applyFont="1" applyBorder="1" applyAlignment="1">
      <alignment horizontal="center" vertical="center"/>
    </xf>
    <xf numFmtId="167" fontId="105" fillId="0" borderId="8" xfId="0" applyNumberFormat="1" applyFont="1" applyBorder="1" applyAlignment="1">
      <alignment horizontal="center" vertical="center"/>
    </xf>
    <xf numFmtId="167" fontId="105" fillId="0" borderId="50" xfId="0" applyNumberFormat="1" applyFont="1" applyBorder="1" applyAlignment="1">
      <alignment horizontal="center" vertical="center"/>
    </xf>
    <xf numFmtId="167" fontId="100" fillId="0" borderId="8" xfId="1" applyNumberFormat="1" applyFont="1" applyBorder="1" applyAlignment="1">
      <alignment horizontal="center" vertical="center"/>
    </xf>
    <xf numFmtId="9" fontId="100" fillId="0" borderId="8" xfId="1" applyFont="1" applyBorder="1" applyAlignment="1">
      <alignment horizontal="center" vertical="center"/>
    </xf>
    <xf numFmtId="9" fontId="100" fillId="0" borderId="50" xfId="1" applyFont="1" applyBorder="1" applyAlignment="1">
      <alignment horizontal="center" vertical="center"/>
    </xf>
    <xf numFmtId="0" fontId="104" fillId="0" borderId="44" xfId="0" applyFont="1" applyBorder="1" applyAlignment="1">
      <alignment horizontal="left" vertical="center" wrapText="1" indent="1"/>
    </xf>
    <xf numFmtId="3" fontId="97" fillId="0" borderId="6" xfId="0" applyNumberFormat="1" applyFont="1" applyBorder="1" applyAlignment="1">
      <alignment horizontal="center" vertical="center"/>
    </xf>
    <xf numFmtId="3" fontId="97" fillId="0" borderId="22" xfId="0" applyNumberFormat="1" applyFont="1" applyBorder="1" applyAlignment="1">
      <alignment horizontal="center" vertical="center"/>
    </xf>
    <xf numFmtId="0" fontId="99" fillId="2" borderId="37" xfId="0" applyFont="1" applyFill="1" applyBorder="1" applyAlignment="1">
      <alignment vertical="center" wrapText="1"/>
    </xf>
    <xf numFmtId="3" fontId="101" fillId="2" borderId="40" xfId="0" applyNumberFormat="1" applyFont="1" applyFill="1" applyBorder="1" applyAlignment="1">
      <alignment horizontal="center" vertical="center"/>
    </xf>
    <xf numFmtId="3" fontId="101" fillId="2" borderId="39" xfId="0" applyNumberFormat="1" applyFont="1" applyFill="1" applyBorder="1" applyAlignment="1">
      <alignment horizontal="center" vertical="center"/>
    </xf>
    <xf numFmtId="0" fontId="101" fillId="4" borderId="49" xfId="0" applyFont="1" applyFill="1" applyBorder="1" applyAlignment="1">
      <alignment horizontal="left" vertical="top" wrapText="1"/>
    </xf>
    <xf numFmtId="0" fontId="101" fillId="4" borderId="7" xfId="0" applyFont="1" applyFill="1" applyBorder="1" applyAlignment="1">
      <alignment horizontal="left" vertical="top" wrapText="1"/>
    </xf>
    <xf numFmtId="9" fontId="101" fillId="4" borderId="1" xfId="0" applyNumberFormat="1" applyFont="1" applyFill="1" applyBorder="1" applyAlignment="1">
      <alignment horizontal="center" vertical="top" wrapText="1"/>
    </xf>
    <xf numFmtId="3" fontId="31" fillId="0" borderId="0" xfId="0" applyNumberFormat="1" applyFont="1"/>
    <xf numFmtId="3" fontId="94" fillId="0" borderId="0" xfId="0" applyNumberFormat="1" applyFont="1"/>
    <xf numFmtId="3" fontId="100" fillId="3" borderId="8" xfId="0" applyNumberFormat="1" applyFont="1" applyFill="1" applyBorder="1" applyAlignment="1">
      <alignment horizontal="center" vertical="center" wrapText="1"/>
    </xf>
    <xf numFmtId="3" fontId="100" fillId="3" borderId="50" xfId="0" applyNumberFormat="1" applyFont="1" applyFill="1" applyBorder="1" applyAlignment="1">
      <alignment horizontal="center" vertical="center" wrapText="1"/>
    </xf>
    <xf numFmtId="0" fontId="101" fillId="4" borderId="51" xfId="0" applyFont="1" applyFill="1" applyBorder="1" applyAlignment="1">
      <alignment horizontal="left" vertical="center" wrapText="1"/>
    </xf>
    <xf numFmtId="0" fontId="100" fillId="4" borderId="2" xfId="0" applyFont="1" applyFill="1" applyBorder="1" applyAlignment="1">
      <alignment vertical="center"/>
    </xf>
    <xf numFmtId="0" fontId="101" fillId="4" borderId="1" xfId="0" applyFont="1" applyFill="1" applyBorder="1" applyAlignment="1">
      <alignment vertical="center" wrapText="1"/>
    </xf>
    <xf numFmtId="0" fontId="100" fillId="3" borderId="7" xfId="0" applyFont="1" applyFill="1" applyBorder="1" applyAlignment="1">
      <alignment horizontal="left" vertical="center" wrapText="1"/>
    </xf>
    <xf numFmtId="0" fontId="100" fillId="3" borderId="57" xfId="0" applyFont="1" applyFill="1" applyBorder="1" applyAlignment="1">
      <alignment horizontal="left" vertical="center" wrapText="1"/>
    </xf>
    <xf numFmtId="3" fontId="105" fillId="0" borderId="50" xfId="0" applyNumberFormat="1" applyFont="1" applyBorder="1" applyAlignment="1">
      <alignment horizontal="center" vertical="center"/>
    </xf>
    <xf numFmtId="0" fontId="97" fillId="4" borderId="2" xfId="0" applyFont="1" applyFill="1" applyBorder="1" applyAlignment="1">
      <alignment vertical="center"/>
    </xf>
    <xf numFmtId="0" fontId="100" fillId="3" borderId="57" xfId="0" applyFont="1" applyFill="1" applyBorder="1" applyAlignment="1">
      <alignment horizontal="center" vertical="center" wrapText="1"/>
    </xf>
    <xf numFmtId="0" fontId="104" fillId="0" borderId="117" xfId="0" applyFont="1" applyBorder="1" applyAlignment="1">
      <alignment horizontal="left" vertical="center" wrapText="1" indent="1"/>
    </xf>
    <xf numFmtId="3" fontId="102" fillId="0" borderId="42" xfId="0" applyNumberFormat="1" applyFont="1" applyBorder="1" applyAlignment="1">
      <alignment horizontal="center" vertical="center"/>
    </xf>
    <xf numFmtId="3" fontId="97" fillId="0" borderId="118" xfId="0" applyNumberFormat="1" applyFont="1" applyBorder="1" applyAlignment="1">
      <alignment horizontal="center" vertical="center"/>
    </xf>
    <xf numFmtId="0" fontId="104" fillId="0" borderId="21" xfId="0" applyFont="1" applyBorder="1" applyAlignment="1">
      <alignment horizontal="left" vertical="center" wrapText="1" indent="1"/>
    </xf>
    <xf numFmtId="3" fontId="105" fillId="0" borderId="0" xfId="0" applyNumberFormat="1" applyFont="1" applyBorder="1" applyAlignment="1">
      <alignment horizontal="center" vertical="center"/>
    </xf>
    <xf numFmtId="3" fontId="97" fillId="0" borderId="0" xfId="0" applyNumberFormat="1" applyFont="1" applyBorder="1" applyAlignment="1">
      <alignment horizontal="center" vertical="center"/>
    </xf>
    <xf numFmtId="3" fontId="105" fillId="0" borderId="22" xfId="0" applyNumberFormat="1" applyFont="1" applyBorder="1" applyAlignment="1">
      <alignment horizontal="center" vertical="center"/>
    </xf>
    <xf numFmtId="0" fontId="99" fillId="5" borderId="37" xfId="0" applyFont="1" applyFill="1" applyBorder="1" applyAlignment="1">
      <alignment vertical="center" wrapText="1"/>
    </xf>
    <xf numFmtId="3" fontId="101" fillId="5" borderId="40" xfId="0" applyNumberFormat="1" applyFont="1" applyFill="1" applyBorder="1" applyAlignment="1">
      <alignment horizontal="center" vertical="center"/>
    </xf>
    <xf numFmtId="3" fontId="101" fillId="5" borderId="39" xfId="0" applyNumberFormat="1" applyFont="1" applyFill="1" applyBorder="1" applyAlignment="1">
      <alignment horizontal="center" vertical="center"/>
    </xf>
    <xf numFmtId="3" fontId="101" fillId="4" borderId="8" xfId="0" applyNumberFormat="1" applyFont="1" applyFill="1" applyBorder="1" applyAlignment="1">
      <alignment horizontal="center" vertical="center"/>
    </xf>
    <xf numFmtId="3" fontId="101" fillId="0" borderId="8" xfId="0" applyNumberFormat="1" applyFont="1" applyBorder="1" applyAlignment="1">
      <alignment horizontal="center" vertical="center"/>
    </xf>
    <xf numFmtId="3" fontId="101" fillId="0" borderId="50" xfId="0" applyNumberFormat="1" applyFont="1" applyBorder="1" applyAlignment="1">
      <alignment horizontal="center" vertical="center"/>
    </xf>
    <xf numFmtId="0" fontId="99" fillId="2" borderId="45" xfId="0" applyFont="1" applyFill="1" applyBorder="1" applyAlignment="1">
      <alignment vertical="center" wrapText="1"/>
    </xf>
    <xf numFmtId="3" fontId="101" fillId="2" borderId="47" xfId="0" applyNumberFormat="1" applyFont="1" applyFill="1" applyBorder="1" applyAlignment="1">
      <alignment horizontal="center" vertical="center"/>
    </xf>
    <xf numFmtId="3" fontId="101" fillId="2" borderId="25" xfId="0" applyNumberFormat="1" applyFont="1" applyFill="1" applyBorder="1" applyAlignment="1">
      <alignment horizontal="center" vertical="center"/>
    </xf>
    <xf numFmtId="0" fontId="107" fillId="0" borderId="0" xfId="0" applyFont="1"/>
    <xf numFmtId="0" fontId="108" fillId="0" borderId="0" xfId="0" applyFont="1"/>
    <xf numFmtId="0" fontId="17" fillId="3" borderId="7" xfId="0" applyFont="1" applyFill="1" applyBorder="1" applyAlignment="1">
      <alignment horizontal="left" vertical="center" wrapText="1"/>
    </xf>
    <xf numFmtId="1" fontId="7" fillId="0" borderId="8" xfId="0" applyNumberFormat="1" applyFont="1" applyBorder="1" applyAlignment="1">
      <alignment horizontal="center" vertical="center"/>
    </xf>
    <xf numFmtId="9" fontId="10" fillId="4" borderId="36" xfId="0" applyNumberFormat="1" applyFont="1" applyFill="1" applyBorder="1" applyAlignment="1">
      <alignment vertical="center"/>
    </xf>
    <xf numFmtId="0" fontId="62" fillId="0" borderId="0" xfId="0" applyFont="1"/>
    <xf numFmtId="9" fontId="10" fillId="4" borderId="17" xfId="0" applyNumberFormat="1" applyFont="1" applyFill="1" applyBorder="1" applyAlignment="1">
      <alignment horizontal="center" vertical="center" wrapText="1"/>
    </xf>
    <xf numFmtId="9" fontId="10" fillId="4" borderId="12" xfId="0" applyNumberFormat="1" applyFont="1" applyFill="1" applyBorder="1" applyAlignment="1">
      <alignment vertical="center"/>
    </xf>
    <xf numFmtId="3" fontId="62" fillId="0" borderId="0" xfId="0" applyNumberFormat="1" applyFont="1"/>
    <xf numFmtId="0" fontId="33" fillId="3" borderId="9" xfId="0" applyFont="1" applyFill="1" applyBorder="1" applyAlignment="1">
      <alignment vertical="center"/>
    </xf>
    <xf numFmtId="0" fontId="33" fillId="3" borderId="13" xfId="0" applyFont="1" applyFill="1" applyBorder="1" applyAlignment="1">
      <alignment vertical="center"/>
    </xf>
    <xf numFmtId="0" fontId="33" fillId="3" borderId="0" xfId="0" applyFont="1" applyFill="1" applyBorder="1" applyAlignment="1">
      <alignment vertical="center"/>
    </xf>
    <xf numFmtId="0" fontId="33" fillId="3" borderId="6" xfId="0" applyFont="1" applyFill="1" applyBorder="1" applyAlignment="1">
      <alignment vertical="center"/>
    </xf>
    <xf numFmtId="9" fontId="10" fillId="4" borderId="119" xfId="0" applyNumberFormat="1" applyFont="1" applyFill="1" applyBorder="1" applyAlignment="1">
      <alignment horizontal="center" vertical="center" wrapText="1"/>
    </xf>
    <xf numFmtId="9" fontId="10" fillId="4" borderId="31" xfId="0" applyNumberFormat="1" applyFont="1" applyFill="1" applyBorder="1" applyAlignment="1">
      <alignment horizontal="center" vertical="center"/>
    </xf>
    <xf numFmtId="0" fontId="35" fillId="0" borderId="6" xfId="0" applyFont="1" applyFill="1" applyBorder="1" applyAlignment="1">
      <alignment horizontal="center" vertical="center" wrapText="1"/>
    </xf>
    <xf numFmtId="0" fontId="35" fillId="0" borderId="8" xfId="0" applyFont="1" applyFill="1" applyBorder="1" applyAlignment="1">
      <alignment horizontal="center" vertical="center" wrapText="1"/>
    </xf>
    <xf numFmtId="0" fontId="2" fillId="0" borderId="0" xfId="0" applyFont="1" applyAlignment="1">
      <alignment horizontal="center" vertical="center"/>
    </xf>
    <xf numFmtId="3" fontId="7" fillId="0" borderId="8" xfId="1" applyNumberFormat="1" applyFont="1" applyFill="1" applyBorder="1" applyAlignment="1">
      <alignment horizontal="center" vertical="center"/>
    </xf>
    <xf numFmtId="3" fontId="32" fillId="0" borderId="8" xfId="1" applyNumberFormat="1" applyFont="1" applyFill="1" applyBorder="1" applyAlignment="1">
      <alignment horizontal="center" vertical="center"/>
    </xf>
    <xf numFmtId="9" fontId="32" fillId="0" borderId="8" xfId="0" applyNumberFormat="1" applyFont="1" applyFill="1" applyBorder="1" applyAlignment="1">
      <alignment horizontal="center" vertical="center"/>
    </xf>
    <xf numFmtId="0" fontId="14" fillId="2" borderId="0" xfId="0" applyFont="1" applyFill="1" applyBorder="1" applyAlignment="1">
      <alignment vertical="center" wrapText="1"/>
    </xf>
    <xf numFmtId="3" fontId="9" fillId="2" borderId="0" xfId="0" applyNumberFormat="1" applyFont="1" applyFill="1" applyBorder="1" applyAlignment="1">
      <alignment horizontal="center" vertical="center"/>
    </xf>
    <xf numFmtId="0" fontId="9" fillId="6" borderId="7" xfId="0" applyFont="1" applyFill="1" applyBorder="1" applyAlignment="1">
      <alignment vertical="center" wrapText="1"/>
    </xf>
    <xf numFmtId="9" fontId="7" fillId="6" borderId="8" xfId="1" applyNumberFormat="1" applyFont="1" applyFill="1" applyBorder="1" applyAlignment="1">
      <alignment horizontal="center" vertical="center"/>
    </xf>
    <xf numFmtId="0" fontId="7" fillId="6" borderId="16" xfId="0" applyFont="1" applyFill="1" applyBorder="1" applyAlignment="1">
      <alignment horizontal="left" vertical="center" wrapText="1"/>
    </xf>
    <xf numFmtId="0" fontId="27" fillId="4" borderId="7" xfId="0" applyFont="1" applyFill="1" applyBorder="1" applyAlignment="1">
      <alignment vertical="center" wrapText="1"/>
    </xf>
    <xf numFmtId="1" fontId="33" fillId="3" borderId="8" xfId="0" applyNumberFormat="1" applyFont="1" applyFill="1" applyBorder="1" applyAlignment="1">
      <alignment horizontal="center" vertical="center"/>
    </xf>
    <xf numFmtId="0" fontId="10" fillId="4" borderId="3" xfId="0" applyFont="1" applyFill="1" applyBorder="1" applyAlignment="1">
      <alignment vertical="center"/>
    </xf>
    <xf numFmtId="0" fontId="32" fillId="4" borderId="7" xfId="0" applyFont="1" applyFill="1" applyBorder="1" applyAlignment="1">
      <alignment horizontal="left" vertical="center" wrapText="1"/>
    </xf>
    <xf numFmtId="0" fontId="0" fillId="0" borderId="14" xfId="0" applyBorder="1" applyAlignment="1"/>
    <xf numFmtId="0" fontId="0" fillId="0" borderId="15" xfId="0" applyBorder="1" applyAlignment="1"/>
    <xf numFmtId="0" fontId="0" fillId="0" borderId="8" xfId="0" applyBorder="1" applyAlignment="1"/>
    <xf numFmtId="0" fontId="111" fillId="0" borderId="1" xfId="0" applyFont="1" applyBorder="1" applyAlignment="1">
      <alignment horizontal="center" wrapText="1"/>
    </xf>
    <xf numFmtId="1" fontId="7" fillId="6" borderId="1" xfId="0" applyNumberFormat="1" applyFont="1" applyFill="1" applyBorder="1" applyAlignment="1">
      <alignment horizontal="center" vertical="center"/>
    </xf>
    <xf numFmtId="9" fontId="7" fillId="6" borderId="1" xfId="0" applyNumberFormat="1" applyFont="1" applyFill="1" applyBorder="1" applyAlignment="1">
      <alignment horizontal="center" vertical="center"/>
    </xf>
    <xf numFmtId="3" fontId="7" fillId="6" borderId="1" xfId="0" applyNumberFormat="1" applyFont="1" applyFill="1" applyBorder="1" applyAlignment="1">
      <alignment horizontal="center" vertical="center"/>
    </xf>
    <xf numFmtId="0" fontId="111" fillId="0" borderId="1" xfId="0" applyFont="1" applyBorder="1"/>
    <xf numFmtId="3" fontId="7" fillId="6" borderId="1" xfId="1" applyNumberFormat="1" applyFont="1" applyFill="1" applyBorder="1" applyAlignment="1">
      <alignment horizontal="center" vertical="center"/>
    </xf>
    <xf numFmtId="0" fontId="111" fillId="0" borderId="1" xfId="0" applyFont="1" applyBorder="1" applyAlignment="1">
      <alignment horizontal="left" wrapText="1"/>
    </xf>
    <xf numFmtId="9" fontId="33" fillId="6" borderId="1" xfId="1" applyNumberFormat="1" applyFont="1" applyFill="1" applyBorder="1" applyAlignment="1">
      <alignment horizontal="center" vertical="center"/>
    </xf>
    <xf numFmtId="3" fontId="25" fillId="0" borderId="0" xfId="0" applyNumberFormat="1" applyFont="1"/>
    <xf numFmtId="167" fontId="25" fillId="0" borderId="0" xfId="1" applyNumberFormat="1" applyFont="1"/>
    <xf numFmtId="172" fontId="7" fillId="6" borderId="8" xfId="0" applyNumberFormat="1" applyFont="1" applyFill="1" applyBorder="1" applyAlignment="1">
      <alignment horizontal="center" vertical="center"/>
    </xf>
    <xf numFmtId="49" fontId="7" fillId="6" borderId="8" xfId="0" applyNumberFormat="1" applyFont="1" applyFill="1" applyBorder="1" applyAlignment="1">
      <alignment horizontal="center" vertical="center"/>
    </xf>
    <xf numFmtId="0" fontId="10" fillId="0" borderId="1"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40" fillId="0" borderId="2" xfId="0" applyFont="1" applyFill="1" applyBorder="1" applyAlignment="1">
      <alignment vertical="center" wrapText="1"/>
    </xf>
    <xf numFmtId="0" fontId="10" fillId="0" borderId="1" xfId="0" applyFont="1" applyFill="1" applyBorder="1" applyAlignment="1">
      <alignment vertical="center" wrapText="1"/>
    </xf>
    <xf numFmtId="0" fontId="9" fillId="0" borderId="6"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6" fillId="0" borderId="7" xfId="0" applyFont="1" applyFill="1" applyBorder="1" applyAlignment="1">
      <alignment horizontal="left" vertical="center" wrapText="1" indent="1"/>
    </xf>
    <xf numFmtId="0" fontId="11" fillId="0" borderId="7" xfId="0" applyFont="1" applyFill="1" applyBorder="1" applyAlignment="1">
      <alignment horizontal="left" vertical="center" wrapText="1" indent="1"/>
    </xf>
    <xf numFmtId="0" fontId="7" fillId="0" borderId="2" xfId="0" applyFont="1" applyFill="1" applyBorder="1" applyAlignment="1">
      <alignment vertical="center" wrapText="1"/>
    </xf>
    <xf numFmtId="0" fontId="38" fillId="4" borderId="2" xfId="0" applyFont="1" applyFill="1" applyBorder="1" applyAlignment="1">
      <alignment vertical="center" wrapText="1"/>
    </xf>
    <xf numFmtId="0" fontId="9" fillId="4" borderId="7" xfId="0" applyFont="1" applyFill="1" applyBorder="1" applyAlignment="1">
      <alignment horizontal="center" vertical="center" wrapText="1"/>
    </xf>
    <xf numFmtId="9" fontId="33" fillId="4" borderId="1" xfId="0" applyNumberFormat="1" applyFont="1" applyFill="1" applyBorder="1" applyAlignment="1">
      <alignment horizontal="center" vertical="center" wrapText="1"/>
    </xf>
    <xf numFmtId="3" fontId="7" fillId="4" borderId="7" xfId="0" applyNumberFormat="1" applyFont="1" applyFill="1" applyBorder="1" applyAlignment="1">
      <alignment horizontal="center" vertical="center" wrapText="1"/>
    </xf>
    <xf numFmtId="0" fontId="7" fillId="4" borderId="7" xfId="0" applyFont="1" applyFill="1" applyBorder="1" applyAlignment="1">
      <alignment horizontal="center" vertical="center" wrapText="1"/>
    </xf>
    <xf numFmtId="167" fontId="7" fillId="4" borderId="8" xfId="0" applyNumberFormat="1" applyFont="1" applyFill="1" applyBorder="1" applyAlignment="1">
      <alignment horizontal="center" vertical="center"/>
    </xf>
    <xf numFmtId="0" fontId="6" fillId="4" borderId="7" xfId="0" applyFont="1" applyFill="1" applyBorder="1" applyAlignment="1">
      <alignment horizontal="left" vertical="center" wrapText="1" indent="1"/>
    </xf>
    <xf numFmtId="0" fontId="17" fillId="4" borderId="7" xfId="0" applyFont="1" applyFill="1" applyBorder="1" applyAlignment="1">
      <alignment horizontal="left" vertical="center" wrapText="1"/>
    </xf>
    <xf numFmtId="0" fontId="9" fillId="4" borderId="3" xfId="0" applyFont="1" applyFill="1" applyBorder="1" applyAlignment="1">
      <alignment vertical="center"/>
    </xf>
    <xf numFmtId="0" fontId="7" fillId="6" borderId="7" xfId="0" applyFont="1" applyFill="1" applyBorder="1" applyAlignment="1">
      <alignment horizontal="left" vertical="top" wrapText="1"/>
    </xf>
    <xf numFmtId="0" fontId="10" fillId="4" borderId="1" xfId="0" applyNumberFormat="1" applyFont="1" applyFill="1" applyBorder="1" applyAlignment="1">
      <alignment horizontal="center" vertical="center" wrapText="1"/>
    </xf>
    <xf numFmtId="3" fontId="38" fillId="0" borderId="8" xfId="0" applyNumberFormat="1" applyFont="1" applyBorder="1" applyAlignment="1">
      <alignment horizontal="center" vertical="center"/>
    </xf>
    <xf numFmtId="0" fontId="7" fillId="6" borderId="7" xfId="0" applyFont="1" applyFill="1" applyBorder="1" applyAlignment="1">
      <alignment horizontal="center" vertical="center" wrapText="1"/>
    </xf>
    <xf numFmtId="167" fontId="7" fillId="3" borderId="7" xfId="0" applyNumberFormat="1" applyFont="1" applyFill="1" applyBorder="1" applyAlignment="1">
      <alignment horizontal="center" vertical="center" wrapText="1"/>
    </xf>
    <xf numFmtId="9" fontId="7" fillId="0" borderId="6" xfId="0" applyNumberFormat="1" applyFont="1" applyFill="1" applyBorder="1" applyAlignment="1">
      <alignment horizontal="center" vertical="center"/>
    </xf>
    <xf numFmtId="0" fontId="8" fillId="4" borderId="125" xfId="0" applyFont="1" applyFill="1" applyBorder="1" applyAlignment="1">
      <alignment vertical="center" wrapText="1"/>
    </xf>
    <xf numFmtId="9" fontId="7" fillId="4" borderId="16" xfId="0" applyNumberFormat="1" applyFont="1" applyFill="1" applyBorder="1" applyAlignment="1">
      <alignment horizontal="center" vertical="center" wrapText="1"/>
    </xf>
    <xf numFmtId="0" fontId="7" fillId="4" borderId="16" xfId="0" applyFont="1" applyFill="1" applyBorder="1" applyAlignment="1">
      <alignment horizontal="center" vertical="center" wrapText="1"/>
    </xf>
    <xf numFmtId="3" fontId="10" fillId="3" borderId="7" xfId="0" applyNumberFormat="1" applyFont="1" applyFill="1" applyBorder="1" applyAlignment="1">
      <alignment horizontal="center" vertical="center" wrapText="1"/>
    </xf>
    <xf numFmtId="0" fontId="7" fillId="3" borderId="14" xfId="0" applyFont="1" applyFill="1" applyBorder="1" applyAlignment="1">
      <alignment horizontal="left" vertical="center" wrapText="1"/>
    </xf>
    <xf numFmtId="0" fontId="10" fillId="4" borderId="2" xfId="0" applyFont="1" applyFill="1" applyBorder="1" applyAlignment="1">
      <alignment vertical="center" wrapText="1"/>
    </xf>
    <xf numFmtId="0" fontId="33" fillId="6" borderId="7" xfId="0" applyFont="1" applyFill="1" applyBorder="1" applyAlignment="1">
      <alignment horizontal="left" vertical="center" wrapText="1"/>
    </xf>
    <xf numFmtId="49" fontId="33" fillId="6" borderId="8" xfId="1" applyNumberFormat="1" applyFont="1" applyFill="1" applyBorder="1" applyAlignment="1">
      <alignment horizontal="center" vertical="center"/>
    </xf>
    <xf numFmtId="0" fontId="14" fillId="5" borderId="1" xfId="0" applyFont="1" applyFill="1" applyBorder="1" applyAlignment="1">
      <alignment vertical="center" wrapText="1"/>
    </xf>
    <xf numFmtId="9" fontId="7" fillId="6" borderId="16" xfId="0" applyNumberFormat="1" applyFont="1" applyFill="1" applyBorder="1" applyAlignment="1">
      <alignment horizontal="center" vertical="center"/>
    </xf>
    <xf numFmtId="0" fontId="7" fillId="6" borderId="14" xfId="0" applyFont="1" applyFill="1" applyBorder="1" applyAlignment="1">
      <alignment vertical="center" wrapText="1"/>
    </xf>
    <xf numFmtId="3" fontId="7" fillId="6" borderId="16" xfId="1" applyNumberFormat="1" applyFont="1" applyFill="1" applyBorder="1" applyAlignment="1">
      <alignment horizontal="center" vertical="center"/>
    </xf>
    <xf numFmtId="3" fontId="32" fillId="6" borderId="16" xfId="1" applyNumberFormat="1" applyFont="1" applyFill="1" applyBorder="1" applyAlignment="1">
      <alignment horizontal="center" vertical="center"/>
    </xf>
    <xf numFmtId="0" fontId="7" fillId="3" borderId="7" xfId="0" applyFont="1" applyFill="1" applyBorder="1" applyAlignment="1">
      <alignment vertical="center"/>
    </xf>
    <xf numFmtId="3" fontId="38" fillId="3" borderId="8" xfId="0" applyNumberFormat="1"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7" fillId="0" borderId="1" xfId="0" applyFont="1" applyFill="1" applyBorder="1" applyAlignment="1">
      <alignment horizontal="center" vertical="center" wrapText="1"/>
    </xf>
    <xf numFmtId="1" fontId="32" fillId="0" borderId="8" xfId="0" applyNumberFormat="1" applyFont="1" applyFill="1" applyBorder="1" applyAlignment="1">
      <alignment horizontal="center" vertical="center"/>
    </xf>
    <xf numFmtId="0" fontId="7" fillId="0" borderId="1" xfId="0" applyFont="1" applyFill="1" applyBorder="1" applyAlignment="1">
      <alignment horizontal="center" vertical="center"/>
    </xf>
    <xf numFmtId="3" fontId="33" fillId="0" borderId="1" xfId="0" applyNumberFormat="1" applyFont="1" applyFill="1" applyBorder="1" applyAlignment="1">
      <alignment horizontal="center" vertical="center"/>
    </xf>
    <xf numFmtId="3" fontId="12" fillId="0" borderId="1" xfId="0" applyNumberFormat="1" applyFont="1" applyFill="1" applyBorder="1" applyAlignment="1">
      <alignment horizontal="center" vertical="center"/>
    </xf>
    <xf numFmtId="167" fontId="12" fillId="0" borderId="1" xfId="0" applyNumberFormat="1" applyFont="1" applyFill="1" applyBorder="1" applyAlignment="1">
      <alignment horizontal="center" vertical="center"/>
    </xf>
    <xf numFmtId="167" fontId="12" fillId="0" borderId="8" xfId="0" applyNumberFormat="1" applyFont="1" applyFill="1" applyBorder="1" applyAlignment="1">
      <alignment horizontal="center" vertical="center"/>
    </xf>
    <xf numFmtId="0" fontId="6" fillId="0" borderId="7" xfId="0" applyFont="1" applyFill="1" applyBorder="1" applyAlignment="1">
      <alignment horizontal="center" vertical="center" wrapText="1"/>
    </xf>
    <xf numFmtId="167" fontId="7" fillId="0" borderId="8" xfId="1" applyNumberFormat="1" applyFont="1" applyFill="1" applyBorder="1" applyAlignment="1">
      <alignment horizontal="center" vertical="center"/>
    </xf>
    <xf numFmtId="9" fontId="7" fillId="0" borderId="8" xfId="1" applyFont="1" applyFill="1" applyBorder="1" applyAlignment="1">
      <alignment horizontal="center" vertical="center"/>
    </xf>
    <xf numFmtId="0" fontId="13" fillId="0" borderId="1" xfId="0" applyFont="1" applyFill="1" applyBorder="1" applyAlignment="1">
      <alignment horizontal="left" vertical="center" wrapText="1" indent="1"/>
    </xf>
    <xf numFmtId="3" fontId="16" fillId="0" borderId="8" xfId="0" applyNumberFormat="1" applyFont="1" applyFill="1" applyBorder="1" applyAlignment="1">
      <alignment horizontal="center" vertical="center"/>
    </xf>
    <xf numFmtId="0" fontId="14" fillId="0" borderId="1" xfId="0" applyFont="1" applyFill="1" applyBorder="1" applyAlignment="1">
      <alignment vertical="center" wrapText="1"/>
    </xf>
    <xf numFmtId="0" fontId="10" fillId="0" borderId="7" xfId="0" applyFont="1" applyFill="1" applyBorder="1" applyAlignment="1">
      <alignment vertical="center" wrapText="1"/>
    </xf>
    <xf numFmtId="3" fontId="7" fillId="0" borderId="1" xfId="0" applyNumberFormat="1" applyFont="1" applyFill="1" applyBorder="1" applyAlignment="1">
      <alignment horizontal="center" vertical="center"/>
    </xf>
    <xf numFmtId="0" fontId="14" fillId="0" borderId="1" xfId="0" applyFont="1" applyFill="1" applyBorder="1" applyAlignment="1">
      <alignment horizontal="left" vertical="center" wrapText="1" indent="1"/>
    </xf>
    <xf numFmtId="3" fontId="16" fillId="0" borderId="1" xfId="0" applyNumberFormat="1" applyFont="1" applyFill="1" applyBorder="1" applyAlignment="1">
      <alignment horizontal="center" vertical="center"/>
    </xf>
    <xf numFmtId="3" fontId="9" fillId="0" borderId="1" xfId="0" applyNumberFormat="1" applyFont="1" applyFill="1" applyBorder="1" applyAlignment="1">
      <alignment horizontal="center" vertical="center"/>
    </xf>
    <xf numFmtId="3" fontId="7" fillId="0" borderId="1" xfId="0" applyNumberFormat="1" applyFont="1" applyFill="1" applyBorder="1" applyAlignment="1">
      <alignment horizontal="center" vertical="center" wrapText="1"/>
    </xf>
    <xf numFmtId="9" fontId="10" fillId="0" borderId="1" xfId="0" applyNumberFormat="1" applyFont="1" applyFill="1" applyBorder="1" applyAlignment="1">
      <alignment horizontal="center" vertical="center" wrapText="1"/>
    </xf>
    <xf numFmtId="0" fontId="0" fillId="0" borderId="1" xfId="0" applyFill="1" applyBorder="1"/>
    <xf numFmtId="0" fontId="14" fillId="0" borderId="7" xfId="0" applyFont="1" applyFill="1" applyBorder="1" applyAlignment="1">
      <alignment vertical="center" wrapText="1"/>
    </xf>
    <xf numFmtId="9" fontId="9" fillId="6" borderId="8" xfId="0" applyNumberFormat="1" applyFont="1" applyFill="1" applyBorder="1" applyAlignment="1">
      <alignment horizontal="center" vertical="center"/>
    </xf>
    <xf numFmtId="1" fontId="9" fillId="6" borderId="8" xfId="0" applyNumberFormat="1" applyFont="1" applyFill="1" applyBorder="1" applyAlignment="1">
      <alignment horizontal="center" vertical="center"/>
    </xf>
    <xf numFmtId="1" fontId="7" fillId="6" borderId="8" xfId="0" applyNumberFormat="1" applyFont="1" applyFill="1" applyBorder="1" applyAlignment="1">
      <alignment horizontal="center" vertical="center"/>
    </xf>
    <xf numFmtId="3" fontId="9" fillId="6" borderId="8" xfId="1" applyNumberFormat="1" applyFont="1" applyFill="1" applyBorder="1" applyAlignment="1">
      <alignment horizontal="center" vertical="center"/>
    </xf>
    <xf numFmtId="1" fontId="10" fillId="0" borderId="8" xfId="0" applyNumberFormat="1" applyFont="1" applyFill="1" applyBorder="1" applyAlignment="1">
      <alignment horizontal="center" vertical="center"/>
    </xf>
    <xf numFmtId="3" fontId="10" fillId="6" borderId="8" xfId="1" applyNumberFormat="1" applyFont="1" applyFill="1" applyBorder="1" applyAlignment="1">
      <alignment horizontal="center" vertical="center"/>
    </xf>
    <xf numFmtId="0" fontId="7" fillId="4" borderId="2" xfId="0" applyFont="1" applyFill="1" applyBorder="1" applyAlignment="1">
      <alignment horizontal="left" vertical="center" wrapText="1"/>
    </xf>
    <xf numFmtId="0" fontId="7" fillId="6" borderId="9" xfId="0" applyFont="1" applyFill="1" applyBorder="1" applyAlignment="1">
      <alignment horizontal="left" vertical="center" wrapText="1"/>
    </xf>
    <xf numFmtId="3" fontId="33" fillId="6" borderId="8" xfId="1" applyNumberFormat="1" applyFont="1" applyFill="1" applyBorder="1" applyAlignment="1">
      <alignment horizontal="center" vertical="center"/>
    </xf>
    <xf numFmtId="9" fontId="33" fillId="6" borderId="6" xfId="0" applyNumberFormat="1" applyFont="1" applyFill="1" applyBorder="1" applyAlignment="1">
      <alignment horizontal="center" vertical="center"/>
    </xf>
    <xf numFmtId="3" fontId="33" fillId="6" borderId="15" xfId="1" applyNumberFormat="1" applyFont="1" applyFill="1" applyBorder="1" applyAlignment="1">
      <alignment horizontal="center" vertical="center"/>
    </xf>
    <xf numFmtId="9" fontId="33" fillId="6" borderId="16" xfId="0" applyNumberFormat="1" applyFont="1" applyFill="1" applyBorder="1" applyAlignment="1">
      <alignment horizontal="center" vertical="center"/>
    </xf>
    <xf numFmtId="3" fontId="32" fillId="6" borderId="15" xfId="1" applyNumberFormat="1" applyFont="1" applyFill="1" applyBorder="1" applyAlignment="1">
      <alignment horizontal="center" vertical="center"/>
    </xf>
    <xf numFmtId="9" fontId="7" fillId="3" borderId="7" xfId="0" applyNumberFormat="1" applyFont="1" applyFill="1" applyBorder="1" applyAlignment="1">
      <alignment horizontal="center" vertical="center" wrapText="1"/>
    </xf>
    <xf numFmtId="0" fontId="78" fillId="0" borderId="2" xfId="0" applyFont="1" applyBorder="1" applyAlignment="1"/>
    <xf numFmtId="0" fontId="113" fillId="0" borderId="2" xfId="0" applyFont="1" applyBorder="1" applyAlignment="1">
      <alignment horizontal="left" vertical="top" wrapText="1"/>
    </xf>
    <xf numFmtId="0" fontId="61" fillId="0" borderId="0" xfId="0" applyFont="1" applyAlignment="1">
      <alignment wrapText="1"/>
    </xf>
    <xf numFmtId="0" fontId="4" fillId="4" borderId="7" xfId="0" applyFont="1" applyFill="1" applyBorder="1" applyAlignment="1">
      <alignment vertical="center" wrapText="1"/>
    </xf>
    <xf numFmtId="0" fontId="33" fillId="0" borderId="16" xfId="0" applyFont="1" applyFill="1" applyBorder="1" applyAlignment="1">
      <alignment horizontal="left" vertical="top" wrapText="1"/>
    </xf>
    <xf numFmtId="0" fontId="79" fillId="0" borderId="0" xfId="0" applyFont="1" applyAlignment="1"/>
    <xf numFmtId="0" fontId="95" fillId="0" borderId="0" xfId="0" applyFont="1" applyAlignment="1"/>
    <xf numFmtId="0" fontId="7" fillId="3" borderId="7" xfId="0" applyFont="1" applyFill="1" applyBorder="1" applyAlignment="1">
      <alignment horizontal="center" vertical="center" wrapText="1"/>
    </xf>
    <xf numFmtId="0" fontId="7" fillId="3" borderId="9" xfId="0" applyFont="1" applyFill="1" applyBorder="1" applyAlignment="1">
      <alignment vertical="center" wrapText="1"/>
    </xf>
    <xf numFmtId="0" fontId="7" fillId="3" borderId="7" xfId="0" applyFont="1" applyFill="1" applyBorder="1" applyAlignment="1">
      <alignment vertical="center" wrapText="1"/>
    </xf>
    <xf numFmtId="0" fontId="63" fillId="3" borderId="7"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3" fillId="2" borderId="0" xfId="0" applyFont="1" applyFill="1" applyAlignment="1">
      <alignment horizontal="center"/>
    </xf>
    <xf numFmtId="0" fontId="5" fillId="3" borderId="1" xfId="0" applyFont="1" applyFill="1" applyBorder="1" applyAlignment="1">
      <alignment horizontal="center" vertical="center"/>
    </xf>
    <xf numFmtId="49" fontId="5" fillId="3" borderId="2" xfId="0" applyNumberFormat="1" applyFont="1" applyFill="1" applyBorder="1" applyAlignment="1">
      <alignment horizontal="center" vertical="center"/>
    </xf>
    <xf numFmtId="49" fontId="5" fillId="3" borderId="3" xfId="0" applyNumberFormat="1" applyFont="1" applyFill="1" applyBorder="1" applyAlignment="1">
      <alignment horizontal="center" vertical="center"/>
    </xf>
    <xf numFmtId="49" fontId="5" fillId="3" borderId="4" xfId="0" applyNumberFormat="1"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7" fillId="3" borderId="5"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33" fillId="3" borderId="2"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4"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9" fontId="7" fillId="4" borderId="2" xfId="0" applyNumberFormat="1" applyFont="1" applyFill="1" applyBorder="1" applyAlignment="1">
      <alignment horizontal="center" vertical="center"/>
    </xf>
    <xf numFmtId="9" fontId="7" fillId="4" borderId="3" xfId="0" applyNumberFormat="1" applyFont="1" applyFill="1" applyBorder="1" applyAlignment="1">
      <alignment horizontal="center" vertical="center"/>
    </xf>
    <xf numFmtId="9" fontId="7" fillId="4" borderId="4" xfId="0" applyNumberFormat="1" applyFont="1" applyFill="1" applyBorder="1" applyAlignment="1">
      <alignment horizontal="center" vertical="center"/>
    </xf>
    <xf numFmtId="9" fontId="7" fillId="3" borderId="3" xfId="0" applyNumberFormat="1" applyFont="1" applyFill="1" applyBorder="1" applyAlignment="1">
      <alignment horizontal="center" vertical="center"/>
    </xf>
    <xf numFmtId="9" fontId="7" fillId="3" borderId="4" xfId="0" applyNumberFormat="1" applyFont="1" applyFill="1" applyBorder="1" applyAlignment="1">
      <alignment horizontal="center" vertical="center"/>
    </xf>
    <xf numFmtId="0" fontId="7" fillId="4" borderId="2" xfId="0" applyFont="1" applyFill="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wrapText="1"/>
    </xf>
    <xf numFmtId="0" fontId="66" fillId="3" borderId="2" xfId="0" applyFont="1" applyFill="1" applyBorder="1" applyAlignment="1">
      <alignment horizontal="center" vertical="center" wrapText="1"/>
    </xf>
    <xf numFmtId="0" fontId="66" fillId="3" borderId="3" xfId="0" applyFont="1" applyFill="1" applyBorder="1" applyAlignment="1">
      <alignment horizontal="center" vertical="center" wrapText="1"/>
    </xf>
    <xf numFmtId="0" fontId="66" fillId="3" borderId="4" xfId="0" applyFont="1" applyFill="1" applyBorder="1" applyAlignment="1">
      <alignment horizontal="center" vertical="center" wrapText="1"/>
    </xf>
    <xf numFmtId="0" fontId="63" fillId="3" borderId="2" xfId="0" applyFont="1" applyFill="1" applyBorder="1" applyAlignment="1">
      <alignment horizontal="center" vertical="center"/>
    </xf>
    <xf numFmtId="0" fontId="63" fillId="3" borderId="3" xfId="0" applyFont="1" applyFill="1" applyBorder="1" applyAlignment="1">
      <alignment horizontal="center" vertical="center"/>
    </xf>
    <xf numFmtId="0" fontId="63" fillId="3" borderId="4" xfId="0" applyFont="1" applyFill="1" applyBorder="1" applyAlignment="1">
      <alignment horizontal="center" vertical="center"/>
    </xf>
    <xf numFmtId="0" fontId="63" fillId="3" borderId="5" xfId="0" applyFont="1" applyFill="1" applyBorder="1" applyAlignment="1">
      <alignment horizontal="center" vertical="center" wrapText="1"/>
    </xf>
    <xf numFmtId="0" fontId="63" fillId="3" borderId="7" xfId="0" applyFont="1" applyFill="1" applyBorder="1" applyAlignment="1">
      <alignment horizontal="center" vertical="center" wrapText="1"/>
    </xf>
    <xf numFmtId="0" fontId="63" fillId="3" borderId="2" xfId="0" applyFont="1" applyFill="1" applyBorder="1" applyAlignment="1">
      <alignment horizontal="center" vertical="center" wrapText="1"/>
    </xf>
    <xf numFmtId="0" fontId="63" fillId="3" borderId="3" xfId="0" applyFont="1" applyFill="1" applyBorder="1" applyAlignment="1">
      <alignment horizontal="center" vertical="center" wrapText="1"/>
    </xf>
    <xf numFmtId="0" fontId="63" fillId="3" borderId="4" xfId="0" applyFont="1" applyFill="1" applyBorder="1" applyAlignment="1">
      <alignment horizontal="center" vertical="center" wrapText="1"/>
    </xf>
    <xf numFmtId="0" fontId="64" fillId="4" borderId="2" xfId="0" applyFont="1" applyFill="1" applyBorder="1" applyAlignment="1">
      <alignment horizontal="center" vertical="center"/>
    </xf>
    <xf numFmtId="0" fontId="64" fillId="4" borderId="3" xfId="0" applyFont="1" applyFill="1" applyBorder="1" applyAlignment="1">
      <alignment horizontal="center" vertical="center"/>
    </xf>
    <xf numFmtId="0" fontId="64" fillId="4" borderId="4" xfId="0" applyFont="1" applyFill="1" applyBorder="1" applyAlignment="1">
      <alignment horizontal="center" vertical="center"/>
    </xf>
    <xf numFmtId="9" fontId="64" fillId="4" borderId="2" xfId="0" applyNumberFormat="1" applyFont="1" applyFill="1" applyBorder="1" applyAlignment="1">
      <alignment horizontal="center" vertical="center"/>
    </xf>
    <xf numFmtId="9" fontId="64" fillId="4" borderId="11" xfId="0" applyNumberFormat="1" applyFont="1" applyFill="1" applyBorder="1" applyAlignment="1">
      <alignment horizontal="center" vertical="center"/>
    </xf>
    <xf numFmtId="9" fontId="64" fillId="4" borderId="3" xfId="0" applyNumberFormat="1" applyFont="1" applyFill="1" applyBorder="1" applyAlignment="1">
      <alignment horizontal="center" vertical="center"/>
    </xf>
    <xf numFmtId="9" fontId="64" fillId="4" borderId="4" xfId="0" applyNumberFormat="1" applyFont="1" applyFill="1" applyBorder="1" applyAlignment="1">
      <alignment horizontal="center" vertical="center"/>
    </xf>
    <xf numFmtId="0" fontId="65" fillId="4" borderId="2" xfId="0" applyFont="1" applyFill="1" applyBorder="1" applyAlignment="1">
      <alignment horizontal="center" vertical="center" wrapText="1"/>
    </xf>
    <xf numFmtId="0" fontId="65" fillId="4" borderId="3" xfId="0" applyFont="1" applyFill="1" applyBorder="1" applyAlignment="1">
      <alignment horizontal="center" vertical="center" wrapText="1"/>
    </xf>
    <xf numFmtId="0" fontId="65" fillId="4" borderId="4" xfId="0" applyFont="1" applyFill="1" applyBorder="1" applyAlignment="1">
      <alignment horizontal="center" vertical="center" wrapText="1"/>
    </xf>
    <xf numFmtId="0" fontId="64" fillId="4" borderId="2" xfId="0" applyFont="1" applyFill="1" applyBorder="1" applyAlignment="1">
      <alignment horizontal="center" vertical="center" wrapText="1"/>
    </xf>
    <xf numFmtId="0" fontId="64" fillId="4" borderId="3" xfId="0" applyFont="1" applyFill="1" applyBorder="1" applyAlignment="1">
      <alignment horizontal="center" vertical="center" wrapText="1"/>
    </xf>
    <xf numFmtId="0" fontId="64" fillId="4" borderId="4" xfId="0" applyFont="1" applyFill="1" applyBorder="1" applyAlignment="1">
      <alignment horizontal="center" vertical="center" wrapText="1"/>
    </xf>
    <xf numFmtId="0" fontId="72" fillId="4" borderId="2" xfId="0" applyFont="1" applyFill="1" applyBorder="1" applyAlignment="1">
      <alignment horizontal="center" vertical="center" wrapText="1"/>
    </xf>
    <xf numFmtId="0" fontId="72" fillId="4" borderId="3" xfId="0" applyFont="1" applyFill="1" applyBorder="1" applyAlignment="1">
      <alignment horizontal="center" vertical="center" wrapText="1"/>
    </xf>
    <xf numFmtId="0" fontId="72" fillId="4" borderId="4" xfId="0" applyFont="1" applyFill="1" applyBorder="1" applyAlignment="1">
      <alignment horizontal="center" vertical="center" wrapText="1"/>
    </xf>
    <xf numFmtId="9" fontId="63" fillId="4" borderId="2" xfId="0" applyNumberFormat="1" applyFont="1" applyFill="1" applyBorder="1" applyAlignment="1">
      <alignment horizontal="center" vertical="center"/>
    </xf>
    <xf numFmtId="9" fontId="63" fillId="4" borderId="11" xfId="0" applyNumberFormat="1" applyFont="1" applyFill="1" applyBorder="1" applyAlignment="1">
      <alignment horizontal="center" vertical="center"/>
    </xf>
    <xf numFmtId="9" fontId="63" fillId="4" borderId="3" xfId="0" applyNumberFormat="1" applyFont="1" applyFill="1" applyBorder="1" applyAlignment="1">
      <alignment horizontal="center" vertical="center"/>
    </xf>
    <xf numFmtId="9" fontId="63" fillId="4" borderId="4" xfId="0" applyNumberFormat="1" applyFont="1" applyFill="1" applyBorder="1" applyAlignment="1">
      <alignment horizontal="center" vertical="center"/>
    </xf>
    <xf numFmtId="9" fontId="63" fillId="4" borderId="15" xfId="0" applyNumberFormat="1" applyFont="1" applyFill="1" applyBorder="1" applyAlignment="1">
      <alignment horizontal="center" vertical="center"/>
    </xf>
    <xf numFmtId="0" fontId="63" fillId="4" borderId="2" xfId="0" applyFont="1" applyFill="1" applyBorder="1" applyAlignment="1">
      <alignment horizontal="center" vertical="center"/>
    </xf>
    <xf numFmtId="0" fontId="63" fillId="4" borderId="3" xfId="0" applyFont="1" applyFill="1" applyBorder="1" applyAlignment="1">
      <alignment horizontal="center" vertical="center"/>
    </xf>
    <xf numFmtId="0" fontId="63" fillId="4" borderId="4" xfId="0" applyFont="1" applyFill="1" applyBorder="1" applyAlignment="1">
      <alignment horizontal="center" vertical="center"/>
    </xf>
    <xf numFmtId="0" fontId="67" fillId="3" borderId="2" xfId="0" applyFont="1" applyFill="1" applyBorder="1" applyAlignment="1">
      <alignment horizontal="center" vertical="center" wrapText="1"/>
    </xf>
    <xf numFmtId="0" fontId="67" fillId="3" borderId="3" xfId="0" applyFont="1" applyFill="1" applyBorder="1" applyAlignment="1">
      <alignment horizontal="center" vertical="center" wrapText="1"/>
    </xf>
    <xf numFmtId="0" fontId="67" fillId="3" borderId="4" xfId="0" applyFont="1" applyFill="1" applyBorder="1" applyAlignment="1">
      <alignment horizontal="center" vertical="center" wrapText="1"/>
    </xf>
    <xf numFmtId="0" fontId="63" fillId="4" borderId="2" xfId="0" applyFont="1" applyFill="1" applyBorder="1" applyAlignment="1">
      <alignment horizontal="left" vertical="center" wrapText="1"/>
    </xf>
    <xf numFmtId="0" fontId="63" fillId="4" borderId="3" xfId="0" applyFont="1" applyFill="1" applyBorder="1" applyAlignment="1">
      <alignment horizontal="left" vertical="center" wrapText="1"/>
    </xf>
    <xf numFmtId="0" fontId="63" fillId="4" borderId="4" xfId="0" applyFont="1" applyFill="1" applyBorder="1" applyAlignment="1">
      <alignment horizontal="left" vertical="center" wrapText="1"/>
    </xf>
    <xf numFmtId="0" fontId="63" fillId="3" borderId="1" xfId="0" applyFont="1" applyFill="1" applyBorder="1" applyAlignment="1">
      <alignment horizontal="center" vertical="center"/>
    </xf>
    <xf numFmtId="49" fontId="63" fillId="3" borderId="2" xfId="0" applyNumberFormat="1" applyFont="1" applyFill="1" applyBorder="1" applyAlignment="1">
      <alignment horizontal="center" vertical="center"/>
    </xf>
    <xf numFmtId="49" fontId="63" fillId="3" borderId="3" xfId="0" applyNumberFormat="1" applyFont="1" applyFill="1" applyBorder="1" applyAlignment="1">
      <alignment horizontal="center" vertical="center"/>
    </xf>
    <xf numFmtId="49" fontId="63" fillId="3" borderId="4" xfId="0" applyNumberFormat="1" applyFont="1" applyFill="1" applyBorder="1" applyAlignment="1">
      <alignment horizontal="center" vertical="center"/>
    </xf>
    <xf numFmtId="0" fontId="64" fillId="0" borderId="2" xfId="0" applyFont="1" applyBorder="1" applyAlignment="1">
      <alignment horizontal="center"/>
    </xf>
    <xf numFmtId="0" fontId="64" fillId="0" borderId="3" xfId="0" applyFont="1" applyBorder="1" applyAlignment="1">
      <alignment horizontal="center"/>
    </xf>
    <xf numFmtId="0" fontId="64" fillId="0" borderId="4" xfId="0" applyFont="1" applyBorder="1" applyAlignment="1">
      <alignment horizontal="center"/>
    </xf>
    <xf numFmtId="0" fontId="63" fillId="0" borderId="2" xfId="0" applyFont="1" applyBorder="1" applyAlignment="1">
      <alignment horizontal="left" vertical="center" wrapText="1"/>
    </xf>
    <xf numFmtId="0" fontId="63" fillId="0" borderId="3" xfId="0" applyFont="1" applyBorder="1" applyAlignment="1">
      <alignment horizontal="left" vertical="center" wrapText="1"/>
    </xf>
    <xf numFmtId="0" fontId="63" fillId="0" borderId="4" xfId="0" applyFont="1" applyBorder="1" applyAlignment="1">
      <alignment horizontal="left" vertical="center" wrapText="1"/>
    </xf>
    <xf numFmtId="0" fontId="63" fillId="4" borderId="3" xfId="0" applyFont="1" applyFill="1" applyBorder="1" applyAlignment="1">
      <alignment horizontal="center" vertical="center" wrapText="1"/>
    </xf>
    <xf numFmtId="9" fontId="7" fillId="4" borderId="11" xfId="0" applyNumberFormat="1" applyFont="1" applyFill="1" applyBorder="1" applyAlignment="1">
      <alignment horizontal="center" vertical="center"/>
    </xf>
    <xf numFmtId="0" fontId="7" fillId="3" borderId="15" xfId="0" applyFont="1" applyFill="1" applyBorder="1" applyAlignment="1">
      <alignment horizontal="center" vertical="center" wrapText="1"/>
    </xf>
    <xf numFmtId="0" fontId="7" fillId="3" borderId="5" xfId="0" applyFont="1" applyFill="1" applyBorder="1" applyAlignment="1">
      <alignment vertical="center" wrapText="1"/>
    </xf>
    <xf numFmtId="0" fontId="7" fillId="3" borderId="9" xfId="0" applyFont="1" applyFill="1" applyBorder="1" applyAlignment="1">
      <alignment vertical="center" wrapText="1"/>
    </xf>
    <xf numFmtId="0" fontId="7" fillId="3" borderId="7" xfId="0" applyFont="1" applyFill="1" applyBorder="1" applyAlignment="1">
      <alignment vertical="center" wrapText="1"/>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8" xfId="0" applyFont="1" applyFill="1" applyBorder="1" applyAlignment="1">
      <alignment horizontal="center" vertical="center"/>
    </xf>
    <xf numFmtId="9" fontId="9" fillId="4" borderId="2" xfId="0" applyNumberFormat="1" applyFont="1" applyFill="1" applyBorder="1" applyAlignment="1">
      <alignment horizontal="center" vertical="center"/>
    </xf>
    <xf numFmtId="9" fontId="9" fillId="4" borderId="3" xfId="0" applyNumberFormat="1" applyFont="1" applyFill="1" applyBorder="1" applyAlignment="1">
      <alignment horizontal="center" vertical="center"/>
    </xf>
    <xf numFmtId="9" fontId="9" fillId="4" borderId="4" xfId="0" applyNumberFormat="1" applyFont="1" applyFill="1" applyBorder="1" applyAlignment="1">
      <alignment horizontal="center" vertical="center"/>
    </xf>
    <xf numFmtId="0" fontId="10" fillId="4"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4" xfId="0" applyFont="1" applyFill="1" applyBorder="1" applyAlignment="1">
      <alignment horizontal="center" vertical="center" wrapText="1"/>
    </xf>
    <xf numFmtId="9" fontId="7" fillId="4" borderId="15" xfId="0" applyNumberFormat="1" applyFont="1" applyFill="1" applyBorder="1" applyAlignment="1">
      <alignment horizontal="center" vertical="center"/>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6" fillId="4" borderId="2"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4" borderId="3" xfId="0" applyFont="1" applyFill="1" applyBorder="1" applyAlignment="1">
      <alignment horizontal="left" vertical="center"/>
    </xf>
    <xf numFmtId="0" fontId="6" fillId="4" borderId="4" xfId="0" applyFont="1" applyFill="1" applyBorder="1" applyAlignment="1">
      <alignment horizontal="left" vertical="center"/>
    </xf>
    <xf numFmtId="0" fontId="33" fillId="3" borderId="2" xfId="0" applyFont="1" applyFill="1" applyBorder="1" applyAlignment="1">
      <alignment horizontal="left" vertical="center" wrapText="1"/>
    </xf>
    <xf numFmtId="0" fontId="33" fillId="3" borderId="3" xfId="0" applyFont="1" applyFill="1" applyBorder="1" applyAlignment="1">
      <alignment horizontal="left" vertical="center" wrapText="1"/>
    </xf>
    <xf numFmtId="0" fontId="33" fillId="3" borderId="4" xfId="0" applyFont="1" applyFill="1" applyBorder="1" applyAlignment="1">
      <alignment horizontal="left"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8"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4" xfId="0" applyFont="1" applyFill="1" applyBorder="1" applyAlignment="1">
      <alignment horizontal="center" vertical="center"/>
    </xf>
    <xf numFmtId="0" fontId="35" fillId="4" borderId="2" xfId="0" applyFont="1" applyFill="1" applyBorder="1" applyAlignment="1">
      <alignment horizontal="center" vertical="center"/>
    </xf>
    <xf numFmtId="0" fontId="35" fillId="4" borderId="4" xfId="0" applyFont="1" applyFill="1" applyBorder="1" applyAlignment="1">
      <alignment horizontal="center" vertical="center"/>
    </xf>
    <xf numFmtId="9" fontId="38" fillId="4" borderId="2" xfId="0" applyNumberFormat="1" applyFont="1" applyFill="1" applyBorder="1" applyAlignment="1">
      <alignment horizontal="center" vertical="center"/>
    </xf>
    <xf numFmtId="9" fontId="38" fillId="4" borderId="11" xfId="0" applyNumberFormat="1" applyFont="1" applyFill="1" applyBorder="1" applyAlignment="1">
      <alignment horizontal="center" vertical="center"/>
    </xf>
    <xf numFmtId="9" fontId="38" fillId="4" borderId="3" xfId="0" applyNumberFormat="1" applyFont="1" applyFill="1" applyBorder="1" applyAlignment="1">
      <alignment horizontal="center" vertical="center"/>
    </xf>
    <xf numFmtId="9" fontId="38" fillId="4" borderId="4" xfId="0" applyNumberFormat="1" applyFont="1" applyFill="1" applyBorder="1" applyAlignment="1">
      <alignment horizontal="center" vertical="center"/>
    </xf>
    <xf numFmtId="0" fontId="35" fillId="4" borderId="2" xfId="0" applyFont="1" applyFill="1" applyBorder="1" applyAlignment="1">
      <alignment horizontal="center" vertical="center" wrapText="1"/>
    </xf>
    <xf numFmtId="0" fontId="35" fillId="4" borderId="4"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9" fontId="7" fillId="0" borderId="2" xfId="0" applyNumberFormat="1" applyFont="1" applyFill="1" applyBorder="1" applyAlignment="1">
      <alignment horizontal="center" vertical="center"/>
    </xf>
    <xf numFmtId="9" fontId="7" fillId="0" borderId="11" xfId="0" applyNumberFormat="1" applyFont="1" applyFill="1" applyBorder="1" applyAlignment="1">
      <alignment horizontal="center" vertical="center"/>
    </xf>
    <xf numFmtId="9" fontId="7" fillId="0" borderId="3" xfId="0" applyNumberFormat="1" applyFont="1" applyFill="1" applyBorder="1" applyAlignment="1">
      <alignment horizontal="center" vertical="center"/>
    </xf>
    <xf numFmtId="9" fontId="7" fillId="0" borderId="12"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9" fontId="10" fillId="4" borderId="2" xfId="0" applyNumberFormat="1" applyFont="1" applyFill="1" applyBorder="1" applyAlignment="1">
      <alignment horizontal="center" vertical="center" wrapText="1"/>
    </xf>
    <xf numFmtId="9" fontId="10" fillId="4" borderId="4" xfId="0" applyNumberFormat="1" applyFont="1" applyFill="1" applyBorder="1" applyAlignment="1">
      <alignment horizontal="center" vertical="center" wrapText="1"/>
    </xf>
    <xf numFmtId="9" fontId="7" fillId="4" borderId="8" xfId="0" applyNumberFormat="1" applyFont="1" applyFill="1" applyBorder="1" applyAlignment="1">
      <alignment horizontal="center" vertical="center"/>
    </xf>
    <xf numFmtId="0" fontId="33" fillId="4" borderId="2" xfId="0" applyFont="1" applyFill="1" applyBorder="1" applyAlignment="1">
      <alignment horizontal="center" vertical="center" wrapText="1"/>
    </xf>
    <xf numFmtId="0" fontId="33" fillId="4" borderId="3" xfId="0" applyFont="1" applyFill="1" applyBorder="1" applyAlignment="1">
      <alignment horizontal="center" vertical="center" wrapText="1"/>
    </xf>
    <xf numFmtId="0" fontId="33" fillId="4" borderId="4" xfId="0" applyFont="1" applyFill="1" applyBorder="1" applyAlignment="1">
      <alignment horizontal="center" vertical="center" wrapText="1"/>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9" fontId="7" fillId="0" borderId="4" xfId="0" applyNumberFormat="1" applyFont="1" applyFill="1" applyBorder="1" applyAlignment="1">
      <alignment horizontal="center" vertical="center"/>
    </xf>
    <xf numFmtId="9" fontId="9" fillId="0" borderId="2" xfId="0" applyNumberFormat="1" applyFont="1" applyFill="1" applyBorder="1" applyAlignment="1">
      <alignment horizontal="center" vertical="center"/>
    </xf>
    <xf numFmtId="9" fontId="9" fillId="0" borderId="3" xfId="0" applyNumberFormat="1" applyFont="1" applyFill="1" applyBorder="1" applyAlignment="1">
      <alignment horizontal="center" vertical="center"/>
    </xf>
    <xf numFmtId="9" fontId="9" fillId="0" borderId="4" xfId="0" applyNumberFormat="1" applyFont="1" applyFill="1" applyBorder="1" applyAlignment="1">
      <alignment horizontal="center" vertical="center"/>
    </xf>
    <xf numFmtId="0" fontId="33" fillId="4" borderId="2" xfId="0" applyFont="1" applyFill="1" applyBorder="1" applyAlignment="1">
      <alignment horizontal="center" vertical="center"/>
    </xf>
    <xf numFmtId="0" fontId="33" fillId="4" borderId="3" xfId="0" applyFont="1" applyFill="1" applyBorder="1" applyAlignment="1">
      <alignment horizontal="center" vertical="center"/>
    </xf>
    <xf numFmtId="0" fontId="33" fillId="4" borderId="4" xfId="0" applyFont="1" applyFill="1" applyBorder="1" applyAlignment="1">
      <alignment horizontal="center" vertical="center"/>
    </xf>
    <xf numFmtId="9" fontId="7" fillId="4" borderId="10" xfId="0" applyNumberFormat="1" applyFont="1" applyFill="1" applyBorder="1" applyAlignment="1">
      <alignment horizontal="center" vertical="center"/>
    </xf>
    <xf numFmtId="9" fontId="7" fillId="4" borderId="12" xfId="0" applyNumberFormat="1" applyFont="1" applyFill="1" applyBorder="1" applyAlignment="1">
      <alignment horizontal="center" vertical="center"/>
    </xf>
    <xf numFmtId="0" fontId="7" fillId="3" borderId="14"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59" fillId="4" borderId="2" xfId="0" applyFont="1" applyFill="1" applyBorder="1" applyAlignment="1">
      <alignment horizontal="center" vertical="center"/>
    </xf>
    <xf numFmtId="0" fontId="59" fillId="4" borderId="3" xfId="0" applyFont="1" applyFill="1" applyBorder="1" applyAlignment="1">
      <alignment horizontal="center" vertical="center"/>
    </xf>
    <xf numFmtId="0" fontId="59" fillId="4" borderId="4" xfId="0" applyFont="1" applyFill="1" applyBorder="1" applyAlignment="1">
      <alignment horizontal="center" vertical="center"/>
    </xf>
    <xf numFmtId="0" fontId="59" fillId="3" borderId="2" xfId="0" applyFont="1" applyFill="1" applyBorder="1" applyAlignment="1">
      <alignment horizontal="left" vertical="center" wrapText="1"/>
    </xf>
    <xf numFmtId="0" fontId="59" fillId="3" borderId="3" xfId="0" applyFont="1" applyFill="1" applyBorder="1" applyAlignment="1">
      <alignment horizontal="left" vertical="center" wrapText="1"/>
    </xf>
    <xf numFmtId="0" fontId="59" fillId="3" borderId="4" xfId="0" applyFont="1" applyFill="1" applyBorder="1" applyAlignment="1">
      <alignment horizontal="left" vertical="center" wrapText="1"/>
    </xf>
    <xf numFmtId="0" fontId="59" fillId="3" borderId="1" xfId="0" applyFont="1" applyFill="1" applyBorder="1" applyAlignment="1">
      <alignment horizontal="center" vertical="center"/>
    </xf>
    <xf numFmtId="0" fontId="59" fillId="3" borderId="2" xfId="0" applyFont="1" applyFill="1" applyBorder="1" applyAlignment="1">
      <alignment horizontal="center" vertical="center"/>
    </xf>
    <xf numFmtId="0" fontId="59" fillId="3" borderId="3" xfId="0" applyFont="1" applyFill="1" applyBorder="1" applyAlignment="1">
      <alignment horizontal="center" vertical="center"/>
    </xf>
    <xf numFmtId="0" fontId="59" fillId="3" borderId="4" xfId="0" applyFont="1" applyFill="1" applyBorder="1" applyAlignment="1">
      <alignment horizontal="center" vertical="center"/>
    </xf>
    <xf numFmtId="0" fontId="59" fillId="3" borderId="10" xfId="0" applyFont="1" applyFill="1" applyBorder="1" applyAlignment="1">
      <alignment horizontal="center" vertical="center" wrapText="1"/>
    </xf>
    <xf numFmtId="0" fontId="59" fillId="3" borderId="11" xfId="0" applyFont="1" applyFill="1" applyBorder="1" applyAlignment="1">
      <alignment horizontal="center" vertical="center" wrapText="1"/>
    </xf>
    <xf numFmtId="0" fontId="59" fillId="3" borderId="12" xfId="0" applyFont="1" applyFill="1" applyBorder="1" applyAlignment="1">
      <alignment horizontal="center" vertical="center" wrapText="1"/>
    </xf>
    <xf numFmtId="0" fontId="59" fillId="3" borderId="13" xfId="0" applyFont="1" applyFill="1" applyBorder="1" applyAlignment="1">
      <alignment horizontal="center" vertical="center" wrapText="1"/>
    </xf>
    <xf numFmtId="0" fontId="59" fillId="3" borderId="0" xfId="0" applyFont="1" applyFill="1" applyBorder="1" applyAlignment="1">
      <alignment horizontal="center" vertical="center" wrapText="1"/>
    </xf>
    <xf numFmtId="0" fontId="59" fillId="3" borderId="6" xfId="0" applyFont="1" applyFill="1" applyBorder="1" applyAlignment="1">
      <alignment horizontal="center" vertical="center" wrapText="1"/>
    </xf>
    <xf numFmtId="0" fontId="59" fillId="3" borderId="14" xfId="0" applyFont="1" applyFill="1" applyBorder="1" applyAlignment="1">
      <alignment horizontal="center" vertical="center" wrapText="1"/>
    </xf>
    <xf numFmtId="0" fontId="59" fillId="3" borderId="15" xfId="0" applyFont="1" applyFill="1" applyBorder="1" applyAlignment="1">
      <alignment horizontal="center" vertical="center" wrapText="1"/>
    </xf>
    <xf numFmtId="0" fontId="59" fillId="3" borderId="8" xfId="0" applyFont="1" applyFill="1" applyBorder="1" applyAlignment="1">
      <alignment horizontal="center" vertical="center" wrapText="1"/>
    </xf>
    <xf numFmtId="0" fontId="7" fillId="3" borderId="1" xfId="0" applyFont="1" applyFill="1" applyBorder="1" applyAlignment="1">
      <alignment horizontal="center" vertical="center"/>
    </xf>
    <xf numFmtId="49" fontId="7" fillId="3" borderId="2" xfId="0" applyNumberFormat="1" applyFont="1" applyFill="1" applyBorder="1" applyAlignment="1">
      <alignment horizontal="center" vertical="center"/>
    </xf>
    <xf numFmtId="49" fontId="7" fillId="3" borderId="3" xfId="0" applyNumberFormat="1" applyFont="1" applyFill="1" applyBorder="1" applyAlignment="1">
      <alignment horizontal="center" vertical="center"/>
    </xf>
    <xf numFmtId="49" fontId="7" fillId="3" borderId="4" xfId="0" applyNumberFormat="1" applyFont="1" applyFill="1" applyBorder="1" applyAlignment="1">
      <alignment horizontal="center" vertical="center"/>
    </xf>
    <xf numFmtId="0" fontId="9" fillId="0" borderId="2" xfId="0" applyFont="1" applyBorder="1" applyAlignment="1">
      <alignment horizontal="center"/>
    </xf>
    <xf numFmtId="0" fontId="9" fillId="0" borderId="3" xfId="0" applyFont="1" applyBorder="1" applyAlignment="1">
      <alignment horizontal="center"/>
    </xf>
    <xf numFmtId="0" fontId="9" fillId="0" borderId="4" xfId="0" applyFont="1" applyBorder="1" applyAlignment="1">
      <alignment horizontal="center"/>
    </xf>
    <xf numFmtId="0" fontId="59" fillId="4" borderId="2" xfId="0" applyFont="1" applyFill="1" applyBorder="1" applyAlignment="1">
      <alignment horizontal="left" vertical="center" wrapText="1"/>
    </xf>
    <xf numFmtId="0" fontId="59" fillId="4" borderId="3" xfId="0" applyFont="1" applyFill="1" applyBorder="1" applyAlignment="1">
      <alignment horizontal="left" vertical="center" wrapText="1"/>
    </xf>
    <xf numFmtId="0" fontId="59" fillId="4" borderId="4" xfId="0" applyFont="1" applyFill="1" applyBorder="1" applyAlignment="1">
      <alignment horizontal="left" vertical="center" wrapText="1"/>
    </xf>
    <xf numFmtId="9" fontId="32" fillId="4" borderId="2" xfId="0" applyNumberFormat="1" applyFont="1" applyFill="1" applyBorder="1" applyAlignment="1">
      <alignment horizontal="center" vertical="center"/>
    </xf>
    <xf numFmtId="9" fontId="32" fillId="4" borderId="11" xfId="0" applyNumberFormat="1" applyFont="1" applyFill="1" applyBorder="1" applyAlignment="1">
      <alignment horizontal="center" vertical="center"/>
    </xf>
    <xf numFmtId="9" fontId="32" fillId="4" borderId="3" xfId="0" applyNumberFormat="1" applyFont="1" applyFill="1" applyBorder="1" applyAlignment="1">
      <alignment horizontal="center" vertical="center"/>
    </xf>
    <xf numFmtId="9" fontId="32" fillId="4" borderId="4" xfId="0" applyNumberFormat="1"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3" borderId="9" xfId="0" applyFont="1" applyFill="1" applyBorder="1" applyAlignment="1">
      <alignment horizontal="center" vertical="center" wrapText="1"/>
    </xf>
    <xf numFmtId="0" fontId="9" fillId="3" borderId="2" xfId="0" applyFont="1" applyFill="1" applyBorder="1" applyAlignment="1">
      <alignment horizontal="center" vertical="center"/>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6" fillId="0" borderId="0" xfId="0" applyFont="1" applyBorder="1" applyAlignment="1">
      <alignment horizontal="left" vertical="center" wrapText="1"/>
    </xf>
    <xf numFmtId="0" fontId="6" fillId="0" borderId="6"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6" fillId="0" borderId="8" xfId="0" applyFont="1" applyBorder="1" applyAlignment="1">
      <alignment horizontal="left" vertical="center" wrapText="1"/>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xf>
    <xf numFmtId="0" fontId="10" fillId="4" borderId="4" xfId="0" applyFont="1" applyFill="1" applyBorder="1" applyAlignment="1">
      <alignment horizontal="left" vertical="center"/>
    </xf>
    <xf numFmtId="0" fontId="35" fillId="4" borderId="2" xfId="0" applyFont="1" applyFill="1" applyBorder="1" applyAlignment="1">
      <alignment horizontal="left" vertical="center" wrapText="1"/>
    </xf>
    <xf numFmtId="0" fontId="35" fillId="4" borderId="3" xfId="0" applyFont="1" applyFill="1" applyBorder="1" applyAlignment="1">
      <alignment horizontal="left" vertical="center"/>
    </xf>
    <xf numFmtId="0" fontId="35" fillId="4" borderId="4" xfId="0" applyFont="1" applyFill="1" applyBorder="1" applyAlignment="1">
      <alignment horizontal="left" vertical="center"/>
    </xf>
    <xf numFmtId="9" fontId="47" fillId="4" borderId="2" xfId="0" applyNumberFormat="1" applyFont="1" applyFill="1" applyBorder="1" applyAlignment="1">
      <alignment horizontal="center" vertical="center"/>
    </xf>
    <xf numFmtId="9" fontId="47" fillId="4" borderId="11" xfId="0" applyNumberFormat="1" applyFont="1" applyFill="1" applyBorder="1" applyAlignment="1">
      <alignment horizontal="center" vertical="center"/>
    </xf>
    <xf numFmtId="9" fontId="47" fillId="4" borderId="3" xfId="0" applyNumberFormat="1" applyFont="1" applyFill="1" applyBorder="1" applyAlignment="1">
      <alignment horizontal="center" vertical="center"/>
    </xf>
    <xf numFmtId="9" fontId="47" fillId="4" borderId="4" xfId="0" applyNumberFormat="1" applyFont="1" applyFill="1" applyBorder="1" applyAlignment="1">
      <alignment horizontal="center" vertical="center"/>
    </xf>
    <xf numFmtId="9" fontId="48" fillId="4" borderId="2" xfId="0" applyNumberFormat="1" applyFont="1" applyFill="1" applyBorder="1" applyAlignment="1">
      <alignment horizontal="center" vertical="center"/>
    </xf>
    <xf numFmtId="9" fontId="48" fillId="4" borderId="11" xfId="0" applyNumberFormat="1" applyFont="1" applyFill="1" applyBorder="1" applyAlignment="1">
      <alignment horizontal="center" vertical="center"/>
    </xf>
    <xf numFmtId="9" fontId="48" fillId="4" borderId="3" xfId="0" applyNumberFormat="1" applyFont="1" applyFill="1" applyBorder="1" applyAlignment="1">
      <alignment horizontal="center" vertical="center"/>
    </xf>
    <xf numFmtId="9" fontId="48" fillId="4" borderId="4" xfId="0" applyNumberFormat="1" applyFont="1" applyFill="1" applyBorder="1" applyAlignment="1">
      <alignment horizontal="center" vertical="center"/>
    </xf>
    <xf numFmtId="0" fontId="7" fillId="3" borderId="77" xfId="0" applyFont="1" applyFill="1" applyBorder="1" applyAlignment="1">
      <alignment horizontal="center" vertical="center" wrapText="1"/>
    </xf>
    <xf numFmtId="0" fontId="7" fillId="3" borderId="78" xfId="0" applyFont="1" applyFill="1" applyBorder="1" applyAlignment="1">
      <alignment horizontal="center" vertical="center" wrapText="1"/>
    </xf>
    <xf numFmtId="0" fontId="7" fillId="3" borderId="79" xfId="0" applyFont="1" applyFill="1" applyBorder="1" applyAlignment="1">
      <alignment horizontal="center" vertical="center" wrapText="1"/>
    </xf>
    <xf numFmtId="9" fontId="10" fillId="4" borderId="2" xfId="0" applyNumberFormat="1" applyFont="1" applyFill="1" applyBorder="1" applyAlignment="1">
      <alignment horizontal="center" vertical="center"/>
    </xf>
    <xf numFmtId="9" fontId="10" fillId="4" borderId="3" xfId="0" applyNumberFormat="1" applyFont="1" applyFill="1" applyBorder="1" applyAlignment="1">
      <alignment horizontal="center" vertical="center"/>
    </xf>
    <xf numFmtId="9" fontId="10" fillId="4" borderId="4" xfId="0" applyNumberFormat="1" applyFont="1" applyFill="1" applyBorder="1" applyAlignment="1">
      <alignment horizontal="center" vertical="center"/>
    </xf>
    <xf numFmtId="9" fontId="40" fillId="4" borderId="2" xfId="0" applyNumberFormat="1" applyFont="1" applyFill="1" applyBorder="1" applyAlignment="1">
      <alignment horizontal="center" vertical="center"/>
    </xf>
    <xf numFmtId="9" fontId="40" fillId="4" borderId="11" xfId="0" applyNumberFormat="1" applyFont="1" applyFill="1" applyBorder="1" applyAlignment="1">
      <alignment horizontal="center" vertical="center"/>
    </xf>
    <xf numFmtId="9" fontId="40" fillId="4" borderId="3" xfId="0" applyNumberFormat="1" applyFont="1" applyFill="1" applyBorder="1" applyAlignment="1">
      <alignment horizontal="center" vertical="center"/>
    </xf>
    <xf numFmtId="9" fontId="40" fillId="4" borderId="4" xfId="0" applyNumberFormat="1" applyFont="1" applyFill="1" applyBorder="1" applyAlignment="1">
      <alignment horizontal="center" vertical="center"/>
    </xf>
    <xf numFmtId="0" fontId="4" fillId="3" borderId="1" xfId="0" applyFont="1" applyFill="1" applyBorder="1" applyAlignment="1">
      <alignment horizontal="center" vertical="center"/>
    </xf>
    <xf numFmtId="49" fontId="4" fillId="3" borderId="2" xfId="0" applyNumberFormat="1" applyFont="1" applyFill="1" applyBorder="1" applyAlignment="1">
      <alignment horizontal="center" vertical="center"/>
    </xf>
    <xf numFmtId="49" fontId="4" fillId="3" borderId="3" xfId="0" applyNumberFormat="1" applyFont="1" applyFill="1" applyBorder="1" applyAlignment="1">
      <alignment horizontal="center" vertical="center"/>
    </xf>
    <xf numFmtId="49" fontId="4" fillId="3" borderId="4" xfId="0" applyNumberFormat="1"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9" fontId="9" fillId="4" borderId="53" xfId="0" applyNumberFormat="1" applyFont="1" applyFill="1" applyBorder="1" applyAlignment="1">
      <alignment horizontal="center" vertical="center"/>
    </xf>
    <xf numFmtId="0" fontId="9" fillId="3" borderId="4" xfId="0" applyFont="1" applyFill="1" applyBorder="1" applyAlignment="1">
      <alignment horizontal="center" vertical="center"/>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4" fillId="4" borderId="14"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15" xfId="0" applyFont="1" applyFill="1" applyBorder="1" applyAlignment="1">
      <alignment horizontal="center" vertical="center"/>
    </xf>
    <xf numFmtId="0" fontId="9" fillId="4" borderId="8" xfId="0" applyFont="1" applyFill="1" applyBorder="1" applyAlignment="1">
      <alignment horizontal="center" vertical="center"/>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4" borderId="2"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4" xfId="0" applyFont="1" applyFill="1" applyBorder="1" applyAlignment="1">
      <alignment horizontal="center" vertical="top" wrapText="1"/>
    </xf>
    <xf numFmtId="0" fontId="7" fillId="3" borderId="92" xfId="0" applyFont="1" applyFill="1" applyBorder="1" applyAlignment="1">
      <alignment horizontal="center" vertical="center" wrapText="1"/>
    </xf>
    <xf numFmtId="0" fontId="7" fillId="3" borderId="93" xfId="0" applyFont="1" applyFill="1" applyBorder="1" applyAlignment="1">
      <alignment horizontal="center" vertical="center" wrapText="1"/>
    </xf>
    <xf numFmtId="0" fontId="9" fillId="4" borderId="85" xfId="0" applyFont="1" applyFill="1" applyBorder="1" applyAlignment="1">
      <alignment horizontal="center" vertical="center" wrapText="1"/>
    </xf>
    <xf numFmtId="0" fontId="9" fillId="4" borderId="84" xfId="0" applyFont="1" applyFill="1" applyBorder="1" applyAlignment="1">
      <alignment horizontal="center" vertical="center" wrapText="1"/>
    </xf>
    <xf numFmtId="9" fontId="7" fillId="4" borderId="84" xfId="0" applyNumberFormat="1" applyFont="1" applyFill="1" applyBorder="1" applyAlignment="1">
      <alignment horizontal="center" vertical="center"/>
    </xf>
    <xf numFmtId="0" fontId="7" fillId="3" borderId="84" xfId="0" applyFont="1" applyFill="1" applyBorder="1" applyAlignment="1">
      <alignment horizontal="center" vertical="center" wrapText="1"/>
    </xf>
    <xf numFmtId="0" fontId="7" fillId="3" borderId="84" xfId="0" applyFont="1" applyFill="1" applyBorder="1" applyAlignment="1">
      <alignment horizontal="center" vertical="center"/>
    </xf>
    <xf numFmtId="0" fontId="4" fillId="4" borderId="85" xfId="0" applyFont="1" applyFill="1" applyBorder="1" applyAlignment="1">
      <alignment horizontal="center" vertical="center"/>
    </xf>
    <xf numFmtId="0" fontId="4" fillId="4" borderId="84" xfId="0" applyFont="1" applyFill="1" applyBorder="1" applyAlignment="1">
      <alignment horizontal="center" vertical="center"/>
    </xf>
    <xf numFmtId="0" fontId="49" fillId="2" borderId="19" xfId="0" applyFont="1" applyFill="1" applyBorder="1" applyAlignment="1">
      <alignment horizontal="left" vertical="top" wrapText="1"/>
    </xf>
    <xf numFmtId="0" fontId="49" fillId="2" borderId="20" xfId="0" applyFont="1" applyFill="1" applyBorder="1" applyAlignment="1">
      <alignment horizontal="left" vertical="top" wrapText="1"/>
    </xf>
    <xf numFmtId="0" fontId="49" fillId="2" borderId="0" xfId="0" applyFont="1" applyFill="1" applyBorder="1" applyAlignment="1">
      <alignment horizontal="left" vertical="top" wrapText="1"/>
    </xf>
    <xf numFmtId="0" fontId="49" fillId="2" borderId="22" xfId="0" applyFont="1" applyFill="1" applyBorder="1" applyAlignment="1">
      <alignment horizontal="left" vertical="top" wrapText="1"/>
    </xf>
    <xf numFmtId="0" fontId="49" fillId="2" borderId="24" xfId="0" applyFont="1" applyFill="1" applyBorder="1" applyAlignment="1">
      <alignment horizontal="left" vertical="top" wrapText="1"/>
    </xf>
    <xf numFmtId="0" fontId="49" fillId="2" borderId="25" xfId="0" applyFont="1" applyFill="1" applyBorder="1" applyAlignment="1">
      <alignment horizontal="left" vertical="top" wrapText="1"/>
    </xf>
    <xf numFmtId="9" fontId="76" fillId="4" borderId="3" xfId="0" applyNumberFormat="1" applyFont="1" applyFill="1" applyBorder="1" applyAlignment="1">
      <alignment horizontal="center" vertical="center"/>
    </xf>
    <xf numFmtId="9" fontId="76" fillId="4" borderId="84" xfId="0" applyNumberFormat="1" applyFont="1" applyFill="1" applyBorder="1" applyAlignment="1">
      <alignment horizontal="center" vertical="center"/>
    </xf>
    <xf numFmtId="0" fontId="25" fillId="3" borderId="2"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3" borderId="84" xfId="0" applyFont="1" applyFill="1" applyBorder="1" applyAlignment="1">
      <alignment horizontal="center" vertical="center" wrapText="1"/>
    </xf>
    <xf numFmtId="0" fontId="25" fillId="3" borderId="2" xfId="0" applyFont="1" applyFill="1" applyBorder="1" applyAlignment="1">
      <alignment horizontal="center" vertical="center"/>
    </xf>
    <xf numFmtId="0" fontId="25" fillId="3" borderId="3" xfId="0" applyFont="1" applyFill="1" applyBorder="1" applyAlignment="1">
      <alignment horizontal="center" vertical="center"/>
    </xf>
    <xf numFmtId="0" fontId="25" fillId="3" borderId="84" xfId="0" applyFont="1" applyFill="1" applyBorder="1" applyAlignment="1">
      <alignment horizontal="center" vertical="center"/>
    </xf>
    <xf numFmtId="0" fontId="23" fillId="4" borderId="2" xfId="0" applyFont="1" applyFill="1" applyBorder="1" applyAlignment="1">
      <alignment horizontal="center" vertical="center" wrapText="1"/>
    </xf>
    <xf numFmtId="0" fontId="23" fillId="4" borderId="3" xfId="0" applyFont="1" applyFill="1" applyBorder="1" applyAlignment="1">
      <alignment horizontal="center" vertical="center" wrapText="1"/>
    </xf>
    <xf numFmtId="0" fontId="23" fillId="4" borderId="84" xfId="0" applyFont="1" applyFill="1" applyBorder="1" applyAlignment="1">
      <alignment horizontal="center" vertical="center" wrapText="1"/>
    </xf>
    <xf numFmtId="0" fontId="23" fillId="3" borderId="2"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84" xfId="0" applyFont="1" applyFill="1" applyBorder="1" applyAlignment="1">
      <alignment horizontal="center" vertical="center"/>
    </xf>
    <xf numFmtId="9" fontId="4" fillId="4" borderId="2" xfId="0" applyNumberFormat="1" applyFont="1" applyFill="1" applyBorder="1" applyAlignment="1">
      <alignment horizontal="center" vertical="center"/>
    </xf>
    <xf numFmtId="9" fontId="4" fillId="4" borderId="11" xfId="0" applyNumberFormat="1" applyFont="1" applyFill="1" applyBorder="1" applyAlignment="1">
      <alignment horizontal="center" vertical="center"/>
    </xf>
    <xf numFmtId="9" fontId="4" fillId="4" borderId="3" xfId="0" applyNumberFormat="1" applyFont="1" applyFill="1" applyBorder="1" applyAlignment="1">
      <alignment horizontal="center" vertical="center"/>
    </xf>
    <xf numFmtId="9" fontId="4" fillId="4" borderId="84" xfId="0" applyNumberFormat="1" applyFont="1" applyFill="1" applyBorder="1" applyAlignment="1">
      <alignment horizontal="center" vertical="center"/>
    </xf>
    <xf numFmtId="9" fontId="25" fillId="4" borderId="2" xfId="0" applyNumberFormat="1" applyFont="1" applyFill="1" applyBorder="1" applyAlignment="1">
      <alignment horizontal="center" vertical="center"/>
    </xf>
    <xf numFmtId="9" fontId="25" fillId="4" borderId="3" xfId="0" applyNumberFormat="1" applyFont="1" applyFill="1" applyBorder="1" applyAlignment="1">
      <alignment horizontal="center" vertical="center"/>
    </xf>
    <xf numFmtId="9" fontId="25" fillId="4" borderId="84" xfId="0" applyNumberFormat="1" applyFont="1" applyFill="1" applyBorder="1" applyAlignment="1">
      <alignment horizontal="center" vertical="center"/>
    </xf>
    <xf numFmtId="0" fontId="25" fillId="4" borderId="2" xfId="0" applyFont="1" applyFill="1" applyBorder="1" applyAlignment="1">
      <alignment horizontal="center" vertical="center" wrapText="1"/>
    </xf>
    <xf numFmtId="0" fontId="25" fillId="4" borderId="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4" borderId="62" xfId="0" applyFont="1" applyFill="1" applyBorder="1" applyAlignment="1">
      <alignment horizontal="center" vertical="center" wrapText="1"/>
    </xf>
    <xf numFmtId="0" fontId="25" fillId="4" borderId="61" xfId="0" applyFont="1" applyFill="1" applyBorder="1" applyAlignment="1">
      <alignment horizontal="center" vertical="center" wrapText="1"/>
    </xf>
    <xf numFmtId="0" fontId="25" fillId="4" borderId="105" xfId="0" applyFont="1" applyFill="1" applyBorder="1" applyAlignment="1">
      <alignment horizontal="center" vertical="center" wrapText="1"/>
    </xf>
    <xf numFmtId="0" fontId="7" fillId="4" borderId="84" xfId="0" applyFont="1" applyFill="1" applyBorder="1" applyAlignment="1">
      <alignment horizontal="center" vertical="center"/>
    </xf>
    <xf numFmtId="0" fontId="25" fillId="0" borderId="86"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87" xfId="0" applyFont="1" applyBorder="1" applyAlignment="1">
      <alignment horizontal="center" vertical="center" wrapText="1"/>
    </xf>
    <xf numFmtId="0" fontId="25" fillId="0" borderId="88"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89" xfId="0" applyFont="1" applyBorder="1" applyAlignment="1">
      <alignment horizontal="center" vertical="center" wrapText="1"/>
    </xf>
    <xf numFmtId="0" fontId="25" fillId="0" borderId="90"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91" xfId="0" applyFont="1" applyBorder="1" applyAlignment="1">
      <alignment horizontal="center" vertical="center" wrapText="1"/>
    </xf>
    <xf numFmtId="0" fontId="25" fillId="4" borderId="3" xfId="0" applyFont="1" applyFill="1" applyBorder="1" applyAlignment="1">
      <alignment horizontal="center" vertical="center"/>
    </xf>
    <xf numFmtId="0" fontId="25" fillId="4" borderId="84" xfId="0" applyFont="1" applyFill="1" applyBorder="1" applyAlignment="1">
      <alignment horizontal="center" vertical="center"/>
    </xf>
    <xf numFmtId="0" fontId="7" fillId="3" borderId="85" xfId="0" applyFont="1" applyFill="1" applyBorder="1" applyAlignment="1">
      <alignment horizontal="center" vertical="center" wrapText="1"/>
    </xf>
    <xf numFmtId="0" fontId="9" fillId="4" borderId="85" xfId="0" applyFont="1" applyFill="1" applyBorder="1" applyAlignment="1">
      <alignment horizontal="center" vertical="center"/>
    </xf>
    <xf numFmtId="0" fontId="9" fillId="4" borderId="84" xfId="0" applyFont="1" applyFill="1" applyBorder="1" applyAlignment="1">
      <alignment horizontal="center" vertical="center"/>
    </xf>
    <xf numFmtId="0" fontId="25" fillId="4" borderId="2" xfId="0" applyFont="1" applyFill="1" applyBorder="1" applyAlignment="1">
      <alignment horizontal="center" vertical="center"/>
    </xf>
    <xf numFmtId="0" fontId="23" fillId="3" borderId="81" xfId="0" applyFont="1" applyFill="1" applyBorder="1" applyAlignment="1">
      <alignment horizontal="center" vertical="center"/>
    </xf>
    <xf numFmtId="0" fontId="23" fillId="3" borderId="82" xfId="0" applyFont="1" applyFill="1" applyBorder="1" applyAlignment="1">
      <alignment horizontal="center" vertical="center"/>
    </xf>
    <xf numFmtId="49" fontId="23" fillId="3" borderId="2" xfId="0" applyNumberFormat="1" applyFont="1" applyFill="1" applyBorder="1" applyAlignment="1">
      <alignment horizontal="center" vertical="center"/>
    </xf>
    <xf numFmtId="49" fontId="23" fillId="3" borderId="3" xfId="0" applyNumberFormat="1" applyFont="1" applyFill="1" applyBorder="1" applyAlignment="1">
      <alignment horizontal="center" vertical="center"/>
    </xf>
    <xf numFmtId="49" fontId="23" fillId="3" borderId="84" xfId="0" applyNumberFormat="1" applyFont="1" applyFill="1" applyBorder="1" applyAlignment="1">
      <alignment horizontal="center" vertical="center"/>
    </xf>
    <xf numFmtId="0" fontId="23" fillId="3" borderId="2" xfId="0" applyFont="1" applyFill="1" applyBorder="1" applyAlignment="1">
      <alignment horizontal="center" vertical="center" wrapText="1"/>
    </xf>
    <xf numFmtId="0" fontId="23" fillId="3" borderId="3" xfId="0" applyFont="1" applyFill="1" applyBorder="1" applyAlignment="1">
      <alignment horizontal="center" vertical="center" wrapText="1"/>
    </xf>
    <xf numFmtId="0" fontId="23" fillId="3" borderId="84" xfId="0" applyFont="1" applyFill="1" applyBorder="1" applyAlignment="1">
      <alignment horizontal="center" vertical="center" wrapText="1"/>
    </xf>
    <xf numFmtId="0" fontId="4" fillId="0" borderId="85" xfId="0" applyFont="1" applyBorder="1" applyAlignment="1">
      <alignment horizontal="center"/>
    </xf>
    <xf numFmtId="0" fontId="4" fillId="0" borderId="84" xfId="0" applyFont="1" applyBorder="1" applyAlignment="1">
      <alignment horizontal="center"/>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49" fontId="5" fillId="3" borderId="1" xfId="0" applyNumberFormat="1" applyFont="1" applyFill="1" applyBorder="1" applyAlignment="1">
      <alignment horizontal="center" vertical="center"/>
    </xf>
    <xf numFmtId="0" fontId="34" fillId="3" borderId="2" xfId="0" applyFont="1" applyFill="1" applyBorder="1" applyAlignment="1">
      <alignment horizontal="left" vertical="center" wrapText="1"/>
    </xf>
    <xf numFmtId="0" fontId="34" fillId="3" borderId="3" xfId="0" applyFont="1" applyFill="1" applyBorder="1" applyAlignment="1">
      <alignment horizontal="left" vertical="center" wrapText="1"/>
    </xf>
    <xf numFmtId="0" fontId="34" fillId="3" borderId="4" xfId="0" applyFont="1" applyFill="1" applyBorder="1" applyAlignment="1">
      <alignment horizontal="left" vertical="center" wrapText="1"/>
    </xf>
    <xf numFmtId="9" fontId="35" fillId="4" borderId="2" xfId="0" applyNumberFormat="1" applyFont="1" applyFill="1" applyBorder="1" applyAlignment="1">
      <alignment horizontal="center" vertical="center"/>
    </xf>
    <xf numFmtId="9" fontId="35" fillId="4" borderId="3" xfId="0" applyNumberFormat="1" applyFont="1" applyFill="1" applyBorder="1" applyAlignment="1">
      <alignment horizontal="center" vertical="center"/>
    </xf>
    <xf numFmtId="9" fontId="35" fillId="4" borderId="4" xfId="0" applyNumberFormat="1" applyFont="1" applyFill="1" applyBorder="1" applyAlignment="1">
      <alignment horizontal="center" vertical="center"/>
    </xf>
    <xf numFmtId="9" fontId="7" fillId="4" borderId="2" xfId="0" applyNumberFormat="1" applyFont="1" applyFill="1" applyBorder="1" applyAlignment="1">
      <alignment horizontal="center" vertical="center" wrapText="1"/>
    </xf>
    <xf numFmtId="0" fontId="49" fillId="2" borderId="18" xfId="0" applyFont="1" applyFill="1" applyBorder="1" applyAlignment="1">
      <alignment horizontal="left" vertical="top" wrapText="1"/>
    </xf>
    <xf numFmtId="0" fontId="49" fillId="2" borderId="23" xfId="0" applyFont="1" applyFill="1" applyBorder="1" applyAlignment="1">
      <alignment horizontal="left" vertical="top" wrapText="1"/>
    </xf>
    <xf numFmtId="0" fontId="35" fillId="3" borderId="2" xfId="0" applyFont="1" applyFill="1" applyBorder="1" applyAlignment="1">
      <alignment horizontal="left" vertical="top" wrapText="1"/>
    </xf>
    <xf numFmtId="0" fontId="35" fillId="3" borderId="3" xfId="0" applyFont="1" applyFill="1" applyBorder="1" applyAlignment="1">
      <alignment horizontal="left" vertical="top" wrapText="1"/>
    </xf>
    <xf numFmtId="0" fontId="35" fillId="3" borderId="4" xfId="0" applyFont="1" applyFill="1" applyBorder="1" applyAlignment="1">
      <alignment horizontal="left" vertical="top" wrapText="1"/>
    </xf>
    <xf numFmtId="0" fontId="35" fillId="4" borderId="3" xfId="0" applyFont="1" applyFill="1" applyBorder="1" applyAlignment="1">
      <alignment horizontal="center" vertical="center"/>
    </xf>
    <xf numFmtId="0" fontId="35" fillId="3" borderId="2" xfId="0"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4" xfId="0" applyFont="1" applyFill="1" applyBorder="1" applyAlignment="1">
      <alignment horizontal="left" vertical="center" wrapText="1"/>
    </xf>
    <xf numFmtId="0" fontId="7" fillId="3" borderId="2" xfId="0" applyFont="1" applyFill="1" applyBorder="1" applyAlignment="1">
      <alignment horizontal="left" vertical="top" wrapText="1"/>
    </xf>
    <xf numFmtId="0" fontId="7" fillId="3" borderId="3" xfId="0" applyFont="1" applyFill="1" applyBorder="1" applyAlignment="1">
      <alignment horizontal="left" vertical="top" wrapText="1"/>
    </xf>
    <xf numFmtId="0" fontId="7" fillId="3" borderId="4"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3" xfId="0" applyFont="1" applyFill="1" applyBorder="1" applyAlignment="1">
      <alignment horizontal="left" vertical="top"/>
    </xf>
    <xf numFmtId="0" fontId="7" fillId="4" borderId="4" xfId="0" applyFont="1" applyFill="1" applyBorder="1" applyAlignment="1">
      <alignment horizontal="left" vertical="top"/>
    </xf>
    <xf numFmtId="0" fontId="35" fillId="4" borderId="2" xfId="0" applyFont="1" applyFill="1" applyBorder="1" applyAlignment="1">
      <alignment horizontal="left" vertical="top"/>
    </xf>
    <xf numFmtId="0" fontId="35" fillId="4" borderId="3" xfId="0" applyFont="1" applyFill="1" applyBorder="1" applyAlignment="1">
      <alignment horizontal="left" vertical="top"/>
    </xf>
    <xf numFmtId="0" fontId="35" fillId="4" borderId="4" xfId="0" applyFont="1" applyFill="1" applyBorder="1" applyAlignment="1">
      <alignment horizontal="left" vertical="top"/>
    </xf>
    <xf numFmtId="0" fontId="33" fillId="3" borderId="2" xfId="0" applyFont="1" applyFill="1" applyBorder="1" applyAlignment="1">
      <alignment horizontal="left" vertical="top" wrapText="1"/>
    </xf>
    <xf numFmtId="0" fontId="33" fillId="3" borderId="3" xfId="0" applyFont="1" applyFill="1" applyBorder="1" applyAlignment="1">
      <alignment horizontal="left" vertical="top" wrapText="1"/>
    </xf>
    <xf numFmtId="0" fontId="33" fillId="3" borderId="4" xfId="0" applyFont="1" applyFill="1" applyBorder="1" applyAlignment="1">
      <alignment horizontal="left" vertical="top" wrapText="1"/>
    </xf>
    <xf numFmtId="0" fontId="77" fillId="2" borderId="0" xfId="0" applyFont="1" applyFill="1" applyAlignment="1">
      <alignment horizontal="center"/>
    </xf>
    <xf numFmtId="49" fontId="17" fillId="4" borderId="2" xfId="0" applyNumberFormat="1" applyFont="1" applyFill="1" applyBorder="1" applyAlignment="1">
      <alignment horizontal="center" vertical="center" wrapText="1"/>
    </xf>
    <xf numFmtId="49" fontId="14" fillId="4" borderId="3"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49" fontId="46" fillId="4" borderId="2" xfId="0" applyNumberFormat="1" applyFont="1" applyFill="1" applyBorder="1" applyAlignment="1">
      <alignment horizontal="center" vertical="center" wrapText="1"/>
    </xf>
    <xf numFmtId="49" fontId="46" fillId="4" borderId="3" xfId="0" applyNumberFormat="1" applyFont="1" applyFill="1" applyBorder="1" applyAlignment="1">
      <alignment horizontal="center" vertical="center" wrapText="1"/>
    </xf>
    <xf numFmtId="49" fontId="46" fillId="4" borderId="4" xfId="0" applyNumberFormat="1" applyFont="1" applyFill="1" applyBorder="1" applyAlignment="1">
      <alignment horizontal="center" vertical="center" wrapText="1"/>
    </xf>
    <xf numFmtId="9" fontId="9" fillId="2" borderId="3" xfId="0" applyNumberFormat="1" applyFont="1" applyFill="1" applyBorder="1" applyAlignment="1">
      <alignment horizontal="center" vertical="center"/>
    </xf>
    <xf numFmtId="9" fontId="9" fillId="2" borderId="4" xfId="0" applyNumberFormat="1" applyFont="1" applyFill="1" applyBorder="1" applyAlignment="1">
      <alignment horizontal="center" vertical="center"/>
    </xf>
    <xf numFmtId="9" fontId="7" fillId="2" borderId="3" xfId="0" applyNumberFormat="1" applyFont="1" applyFill="1" applyBorder="1" applyAlignment="1">
      <alignment horizontal="center" vertical="center"/>
    </xf>
    <xf numFmtId="9" fontId="7" fillId="2" borderId="4" xfId="0" applyNumberFormat="1" applyFont="1" applyFill="1" applyBorder="1" applyAlignment="1">
      <alignment horizontal="center" vertical="center"/>
    </xf>
    <xf numFmtId="49" fontId="6" fillId="4" borderId="2" xfId="0" applyNumberFormat="1" applyFont="1" applyFill="1" applyBorder="1" applyAlignment="1">
      <alignment horizontal="center" vertical="center" wrapText="1"/>
    </xf>
    <xf numFmtId="49" fontId="6" fillId="4" borderId="3" xfId="0" applyNumberFormat="1" applyFont="1" applyFill="1" applyBorder="1" applyAlignment="1">
      <alignment horizontal="center" vertical="center" wrapText="1"/>
    </xf>
    <xf numFmtId="49" fontId="6" fillId="4" borderId="4" xfId="0" applyNumberFormat="1" applyFont="1" applyFill="1" applyBorder="1" applyAlignment="1">
      <alignment horizontal="center" vertical="center" wrapText="1"/>
    </xf>
    <xf numFmtId="49" fontId="33" fillId="4" borderId="2" xfId="0" applyNumberFormat="1" applyFont="1" applyFill="1" applyBorder="1" applyAlignment="1">
      <alignment horizontal="center" vertical="center" wrapText="1"/>
    </xf>
    <xf numFmtId="49" fontId="33" fillId="4" borderId="3" xfId="0" applyNumberFormat="1" applyFont="1" applyFill="1" applyBorder="1" applyAlignment="1">
      <alignment horizontal="center" vertical="center" wrapText="1"/>
    </xf>
    <xf numFmtId="49" fontId="33" fillId="4" borderId="4" xfId="0" applyNumberFormat="1" applyFont="1" applyFill="1" applyBorder="1" applyAlignment="1">
      <alignment horizontal="center" vertical="center" wrapText="1"/>
    </xf>
    <xf numFmtId="0" fontId="9" fillId="4" borderId="111" xfId="0" applyFont="1" applyFill="1" applyBorder="1" applyAlignment="1">
      <alignment horizontal="center" vertical="center"/>
    </xf>
    <xf numFmtId="0" fontId="79" fillId="0" borderId="0" xfId="0" applyFont="1" applyAlignment="1">
      <alignment horizontal="center" wrapText="1"/>
    </xf>
    <xf numFmtId="0" fontId="54" fillId="3" borderId="2" xfId="0" applyFont="1" applyFill="1" applyBorder="1" applyAlignment="1">
      <alignment horizontal="center" vertical="center" wrapText="1"/>
    </xf>
    <xf numFmtId="0" fontId="54" fillId="3" borderId="3" xfId="0" applyFont="1" applyFill="1" applyBorder="1" applyAlignment="1">
      <alignment horizontal="center" vertical="center" wrapText="1"/>
    </xf>
    <xf numFmtId="0" fontId="54" fillId="3" borderId="4" xfId="0" applyFont="1" applyFill="1" applyBorder="1" applyAlignment="1">
      <alignment horizontal="center" vertical="center" wrapText="1"/>
    </xf>
    <xf numFmtId="0" fontId="54" fillId="3" borderId="2" xfId="0" applyFont="1" applyFill="1" applyBorder="1" applyAlignment="1">
      <alignment horizontal="center" vertical="center"/>
    </xf>
    <xf numFmtId="0" fontId="54" fillId="3" borderId="3" xfId="0" applyFont="1" applyFill="1" applyBorder="1" applyAlignment="1">
      <alignment horizontal="center" vertical="center"/>
    </xf>
    <xf numFmtId="0" fontId="54" fillId="3" borderId="4" xfId="0" applyFont="1" applyFill="1" applyBorder="1" applyAlignment="1">
      <alignment horizontal="center" vertical="center"/>
    </xf>
    <xf numFmtId="0" fontId="54" fillId="3" borderId="5" xfId="0" applyFont="1" applyFill="1" applyBorder="1" applyAlignment="1">
      <alignment horizontal="center" vertical="center" wrapText="1"/>
    </xf>
    <xf numFmtId="0" fontId="54" fillId="3" borderId="7" xfId="0" applyFont="1" applyFill="1" applyBorder="1" applyAlignment="1">
      <alignment horizontal="center" vertical="center" wrapText="1"/>
    </xf>
    <xf numFmtId="0" fontId="82" fillId="4" borderId="2" xfId="0" applyFont="1" applyFill="1" applyBorder="1" applyAlignment="1">
      <alignment horizontal="center" vertical="center" wrapText="1"/>
    </xf>
    <xf numFmtId="0" fontId="82" fillId="4" borderId="3" xfId="0" applyFont="1" applyFill="1" applyBorder="1" applyAlignment="1">
      <alignment horizontal="center" vertical="center" wrapText="1"/>
    </xf>
    <xf numFmtId="0" fontId="82" fillId="4" borderId="4" xfId="0" applyFont="1" applyFill="1" applyBorder="1" applyAlignment="1">
      <alignment horizontal="center" vertical="center" wrapText="1"/>
    </xf>
    <xf numFmtId="0" fontId="84" fillId="4" borderId="112" xfId="0" applyFont="1" applyFill="1" applyBorder="1" applyAlignment="1">
      <alignment horizontal="center" vertical="center" wrapText="1"/>
    </xf>
    <xf numFmtId="0" fontId="84" fillId="4" borderId="58" xfId="0" applyFont="1" applyFill="1" applyBorder="1" applyAlignment="1">
      <alignment horizontal="center" vertical="center" wrapText="1"/>
    </xf>
    <xf numFmtId="9" fontId="82" fillId="4" borderId="0" xfId="0" applyNumberFormat="1" applyFont="1" applyFill="1" applyBorder="1" applyAlignment="1">
      <alignment horizontal="center" vertical="center" wrapText="1"/>
    </xf>
    <xf numFmtId="9" fontId="82" fillId="4" borderId="6" xfId="0" applyNumberFormat="1" applyFont="1" applyFill="1" applyBorder="1" applyAlignment="1">
      <alignment horizontal="center" vertical="center" wrapText="1"/>
    </xf>
    <xf numFmtId="9" fontId="82" fillId="4" borderId="15" xfId="0" applyNumberFormat="1" applyFont="1" applyFill="1" applyBorder="1" applyAlignment="1">
      <alignment horizontal="center" vertical="center" wrapText="1"/>
    </xf>
    <xf numFmtId="9" fontId="82" fillId="4" borderId="8" xfId="0" applyNumberFormat="1" applyFont="1" applyFill="1" applyBorder="1" applyAlignment="1">
      <alignment horizontal="center" vertical="center" wrapText="1"/>
    </xf>
    <xf numFmtId="9" fontId="54" fillId="4" borderId="2" xfId="0" applyNumberFormat="1" applyFont="1" applyFill="1" applyBorder="1" applyAlignment="1">
      <alignment horizontal="center" vertical="center"/>
    </xf>
    <xf numFmtId="9" fontId="54" fillId="4" borderId="4" xfId="0" applyNumberFormat="1" applyFont="1" applyFill="1" applyBorder="1" applyAlignment="1">
      <alignment horizontal="center" vertical="center"/>
    </xf>
    <xf numFmtId="0" fontId="82" fillId="4" borderId="2" xfId="0" applyFont="1" applyFill="1" applyBorder="1" applyAlignment="1">
      <alignment horizontal="center" vertical="center"/>
    </xf>
    <xf numFmtId="0" fontId="82" fillId="4" borderId="3" xfId="0" applyFont="1" applyFill="1" applyBorder="1" applyAlignment="1">
      <alignment horizontal="center" vertical="center"/>
    </xf>
    <xf numFmtId="0" fontId="82" fillId="4" borderId="4" xfId="0" applyFont="1" applyFill="1" applyBorder="1" applyAlignment="1">
      <alignment horizontal="center" vertical="center"/>
    </xf>
    <xf numFmtId="9" fontId="82" fillId="4" borderId="2" xfId="0" applyNumberFormat="1" applyFont="1" applyFill="1" applyBorder="1" applyAlignment="1">
      <alignment horizontal="center" vertical="center"/>
    </xf>
    <xf numFmtId="9" fontId="82" fillId="4" borderId="3" xfId="0" applyNumberFormat="1" applyFont="1" applyFill="1" applyBorder="1" applyAlignment="1">
      <alignment horizontal="center" vertical="center"/>
    </xf>
    <xf numFmtId="9" fontId="82" fillId="4" borderId="4" xfId="0" applyNumberFormat="1" applyFont="1" applyFill="1" applyBorder="1" applyAlignment="1">
      <alignment horizontal="center" vertical="center"/>
    </xf>
    <xf numFmtId="9" fontId="54" fillId="4" borderId="3" xfId="0" applyNumberFormat="1" applyFont="1" applyFill="1" applyBorder="1" applyAlignment="1">
      <alignment horizontal="center" vertical="center"/>
    </xf>
    <xf numFmtId="9" fontId="54" fillId="4" borderId="15" xfId="0" applyNumberFormat="1" applyFont="1" applyFill="1" applyBorder="1" applyAlignment="1">
      <alignment horizontal="center" vertical="center"/>
    </xf>
    <xf numFmtId="0" fontId="54" fillId="4" borderId="2" xfId="0" applyFont="1" applyFill="1" applyBorder="1" applyAlignment="1">
      <alignment horizontal="center" vertical="center" wrapText="1"/>
    </xf>
    <xf numFmtId="0" fontId="54" fillId="4" borderId="3" xfId="0" applyFont="1" applyFill="1" applyBorder="1" applyAlignment="1">
      <alignment horizontal="center" vertical="center"/>
    </xf>
    <xf numFmtId="0" fontId="54" fillId="4" borderId="4" xfId="0" applyFont="1" applyFill="1" applyBorder="1" applyAlignment="1">
      <alignment horizontal="center" vertical="center"/>
    </xf>
    <xf numFmtId="3" fontId="82" fillId="3" borderId="2" xfId="0" applyNumberFormat="1" applyFont="1" applyFill="1" applyBorder="1" applyAlignment="1">
      <alignment horizontal="center" vertical="center" wrapText="1"/>
    </xf>
    <xf numFmtId="3" fontId="82" fillId="3" borderId="3" xfId="0" applyNumberFormat="1" applyFont="1" applyFill="1" applyBorder="1" applyAlignment="1">
      <alignment horizontal="center" vertical="center" wrapText="1"/>
    </xf>
    <xf numFmtId="3" fontId="82" fillId="3" borderId="4" xfId="0" applyNumberFormat="1" applyFont="1" applyFill="1" applyBorder="1" applyAlignment="1">
      <alignment horizontal="center" vertical="center" wrapText="1"/>
    </xf>
    <xf numFmtId="0" fontId="54" fillId="4" borderId="2" xfId="0" applyFont="1" applyFill="1" applyBorder="1" applyAlignment="1">
      <alignment horizontal="center" vertical="center"/>
    </xf>
    <xf numFmtId="0" fontId="81" fillId="2" borderId="0" xfId="0" applyFont="1" applyFill="1" applyAlignment="1">
      <alignment horizontal="center"/>
    </xf>
    <xf numFmtId="0" fontId="82" fillId="0" borderId="2" xfId="0" applyFont="1" applyBorder="1" applyAlignment="1">
      <alignment horizontal="center"/>
    </xf>
    <xf numFmtId="0" fontId="82" fillId="0" borderId="3" xfId="0" applyFont="1" applyBorder="1" applyAlignment="1">
      <alignment horizontal="center"/>
    </xf>
    <xf numFmtId="0" fontId="82" fillId="0" borderId="4" xfId="0" applyFont="1" applyBorder="1" applyAlignment="1">
      <alignment horizontal="center"/>
    </xf>
    <xf numFmtId="0" fontId="54" fillId="0" borderId="2" xfId="0" applyFont="1" applyBorder="1" applyAlignment="1">
      <alignment horizontal="center" vertical="center" wrapText="1"/>
    </xf>
    <xf numFmtId="0" fontId="54" fillId="0" borderId="3" xfId="0" applyFont="1" applyBorder="1" applyAlignment="1">
      <alignment horizontal="center" vertical="center" wrapText="1"/>
    </xf>
    <xf numFmtId="0" fontId="54" fillId="0" borderId="4" xfId="0" applyFont="1" applyBorder="1" applyAlignment="1">
      <alignment horizontal="center" vertical="center" wrapText="1"/>
    </xf>
    <xf numFmtId="0" fontId="54" fillId="4" borderId="3" xfId="0" applyFont="1" applyFill="1" applyBorder="1" applyAlignment="1">
      <alignment horizontal="center" vertical="center" wrapText="1"/>
    </xf>
    <xf numFmtId="0" fontId="54" fillId="4" borderId="4"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9" fontId="9" fillId="4" borderId="10" xfId="0" applyNumberFormat="1" applyFont="1" applyFill="1" applyBorder="1" applyAlignment="1">
      <alignment horizontal="center" vertical="center" wrapText="1"/>
    </xf>
    <xf numFmtId="9" fontId="9" fillId="4" borderId="11" xfId="0" applyNumberFormat="1" applyFont="1" applyFill="1" applyBorder="1" applyAlignment="1">
      <alignment horizontal="center" vertical="center" wrapText="1"/>
    </xf>
    <xf numFmtId="9" fontId="9" fillId="4" borderId="3" xfId="0" applyNumberFormat="1" applyFont="1" applyFill="1" applyBorder="1" applyAlignment="1">
      <alignment horizontal="center" vertical="center" wrapText="1"/>
    </xf>
    <xf numFmtId="9" fontId="9" fillId="4" borderId="4" xfId="0" applyNumberFormat="1" applyFont="1" applyFill="1" applyBorder="1" applyAlignment="1">
      <alignment horizontal="center" vertical="center" wrapText="1"/>
    </xf>
    <xf numFmtId="9" fontId="9" fillId="0" borderId="11" xfId="0" applyNumberFormat="1" applyFont="1" applyFill="1" applyBorder="1" applyAlignment="1">
      <alignment horizontal="center" vertical="center"/>
    </xf>
    <xf numFmtId="49" fontId="5" fillId="3" borderId="2" xfId="0" quotePrefix="1" applyNumberFormat="1" applyFont="1" applyFill="1" applyBorder="1" applyAlignment="1">
      <alignment horizontal="center" vertical="center"/>
    </xf>
    <xf numFmtId="9" fontId="9" fillId="4" borderId="2" xfId="0" applyNumberFormat="1" applyFont="1" applyFill="1" applyBorder="1" applyAlignment="1">
      <alignment horizontal="center" vertical="center" wrapText="1"/>
    </xf>
    <xf numFmtId="0" fontId="47" fillId="3" borderId="2" xfId="0" applyFont="1" applyFill="1" applyBorder="1" applyAlignment="1">
      <alignment vertical="center" wrapText="1"/>
    </xf>
    <xf numFmtId="0" fontId="47" fillId="3" borderId="3" xfId="0" applyFont="1" applyFill="1" applyBorder="1" applyAlignment="1">
      <alignment vertical="center" wrapText="1"/>
    </xf>
    <xf numFmtId="0" fontId="47" fillId="3" borderId="4" xfId="0" applyFont="1" applyFill="1" applyBorder="1" applyAlignment="1">
      <alignment vertical="center" wrapText="1"/>
    </xf>
    <xf numFmtId="0" fontId="47" fillId="3" borderId="2" xfId="0" applyFont="1" applyFill="1" applyBorder="1" applyAlignment="1">
      <alignment horizontal="center" vertical="center"/>
    </xf>
    <xf numFmtId="0" fontId="47" fillId="3" borderId="3" xfId="0" applyFont="1" applyFill="1" applyBorder="1" applyAlignment="1">
      <alignment horizontal="center" vertical="center"/>
    </xf>
    <xf numFmtId="0" fontId="47" fillId="3" borderId="4" xfId="0" applyFont="1" applyFill="1" applyBorder="1" applyAlignment="1">
      <alignment horizontal="center" vertical="center"/>
    </xf>
    <xf numFmtId="9" fontId="26" fillId="4" borderId="2" xfId="0" applyNumberFormat="1" applyFont="1" applyFill="1" applyBorder="1" applyAlignment="1">
      <alignment horizontal="center" vertical="center"/>
    </xf>
    <xf numFmtId="9" fontId="26" fillId="4" borderId="3" xfId="0" applyNumberFormat="1" applyFont="1" applyFill="1" applyBorder="1" applyAlignment="1">
      <alignment horizontal="center" vertical="center"/>
    </xf>
    <xf numFmtId="9" fontId="26" fillId="4" borderId="4" xfId="0" applyNumberFormat="1" applyFont="1" applyFill="1" applyBorder="1" applyAlignment="1">
      <alignment horizontal="center" vertical="center"/>
    </xf>
    <xf numFmtId="9" fontId="4" fillId="4" borderId="4" xfId="0" applyNumberFormat="1" applyFont="1" applyFill="1" applyBorder="1" applyAlignment="1">
      <alignment horizontal="center" vertical="center"/>
    </xf>
    <xf numFmtId="9" fontId="10" fillId="4" borderId="3" xfId="0" applyNumberFormat="1" applyFont="1" applyFill="1" applyBorder="1" applyAlignment="1">
      <alignment horizontal="center" vertical="center" wrapText="1"/>
    </xf>
    <xf numFmtId="0" fontId="47" fillId="4" borderId="2" xfId="0" applyFont="1" applyFill="1" applyBorder="1" applyAlignment="1">
      <alignment horizontal="center" vertical="center"/>
    </xf>
    <xf numFmtId="0" fontId="47" fillId="4" borderId="3" xfId="0" applyFont="1" applyFill="1" applyBorder="1" applyAlignment="1">
      <alignment horizontal="center" vertical="center"/>
    </xf>
    <xf numFmtId="0" fontId="47" fillId="4" borderId="4" xfId="0" applyFont="1" applyFill="1" applyBorder="1" applyAlignment="1">
      <alignment horizontal="center" vertical="center"/>
    </xf>
    <xf numFmtId="0" fontId="47" fillId="3" borderId="2" xfId="0" applyFont="1" applyFill="1" applyBorder="1" applyAlignment="1">
      <alignment horizontal="center" vertical="center" wrapText="1"/>
    </xf>
    <xf numFmtId="0" fontId="47" fillId="3" borderId="3" xfId="0" applyFont="1" applyFill="1" applyBorder="1" applyAlignment="1">
      <alignment horizontal="center" vertical="center" wrapText="1"/>
    </xf>
    <xf numFmtId="0" fontId="47" fillId="3" borderId="4"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5" fillId="4" borderId="3" xfId="0" applyFont="1" applyFill="1" applyBorder="1" applyAlignment="1">
      <alignment horizontal="left" vertical="center" wrapText="1"/>
    </xf>
    <xf numFmtId="0" fontId="9" fillId="3" borderId="3" xfId="0" applyFont="1" applyFill="1" applyBorder="1" applyAlignment="1">
      <alignment horizontal="center"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8"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106" fillId="3" borderId="2" xfId="0" applyFont="1" applyFill="1" applyBorder="1" applyAlignment="1">
      <alignment horizontal="center" vertical="center"/>
    </xf>
    <xf numFmtId="0" fontId="106" fillId="3" borderId="3" xfId="0" applyFont="1" applyFill="1" applyBorder="1" applyAlignment="1">
      <alignment horizontal="center" vertical="center"/>
    </xf>
    <xf numFmtId="0" fontId="106" fillId="3" borderId="52" xfId="0" applyFont="1" applyFill="1" applyBorder="1" applyAlignment="1">
      <alignment horizontal="center" vertical="center"/>
    </xf>
    <xf numFmtId="0" fontId="100" fillId="3" borderId="56" xfId="0" applyFont="1" applyFill="1" applyBorder="1" applyAlignment="1">
      <alignment horizontal="center" vertical="center" wrapText="1"/>
    </xf>
    <xf numFmtId="0" fontId="100" fillId="3" borderId="49" xfId="0" applyFont="1" applyFill="1" applyBorder="1" applyAlignment="1">
      <alignment horizontal="center" vertical="center" wrapText="1"/>
    </xf>
    <xf numFmtId="0" fontId="101" fillId="4" borderId="53" xfId="0" applyFont="1" applyFill="1" applyBorder="1" applyAlignment="1">
      <alignment horizontal="center" vertical="center" wrapText="1"/>
    </xf>
    <xf numFmtId="0" fontId="101" fillId="4" borderId="3" xfId="0" applyFont="1" applyFill="1" applyBorder="1" applyAlignment="1">
      <alignment horizontal="center" vertical="center" wrapText="1"/>
    </xf>
    <xf numFmtId="0" fontId="101" fillId="4" borderId="52" xfId="0" applyFont="1" applyFill="1" applyBorder="1" applyAlignment="1">
      <alignment horizontal="center" vertical="center" wrapText="1"/>
    </xf>
    <xf numFmtId="0" fontId="102" fillId="6" borderId="2" xfId="0" applyFont="1" applyFill="1" applyBorder="1" applyAlignment="1">
      <alignment horizontal="center" vertical="center" wrapText="1"/>
    </xf>
    <xf numFmtId="0" fontId="102" fillId="6" borderId="3" xfId="0" applyFont="1" applyFill="1" applyBorder="1" applyAlignment="1">
      <alignment horizontal="center" vertical="center" wrapText="1"/>
    </xf>
    <xf numFmtId="0" fontId="102" fillId="6" borderId="52" xfId="0" applyFont="1" applyFill="1" applyBorder="1" applyAlignment="1">
      <alignment horizontal="center" vertical="center" wrapText="1"/>
    </xf>
    <xf numFmtId="0" fontId="102" fillId="4" borderId="2" xfId="0" applyFont="1" applyFill="1" applyBorder="1" applyAlignment="1">
      <alignment horizontal="center" vertical="center" wrapText="1"/>
    </xf>
    <xf numFmtId="0" fontId="102" fillId="4" borderId="3" xfId="0" applyFont="1" applyFill="1" applyBorder="1" applyAlignment="1">
      <alignment horizontal="center" vertical="center" wrapText="1"/>
    </xf>
    <xf numFmtId="0" fontId="102" fillId="4" borderId="52" xfId="0" applyFont="1" applyFill="1" applyBorder="1" applyAlignment="1">
      <alignment horizontal="center" vertical="center" wrapText="1"/>
    </xf>
    <xf numFmtId="0" fontId="100" fillId="11" borderId="2" xfId="0" applyFont="1" applyFill="1" applyBorder="1" applyAlignment="1">
      <alignment horizontal="center" vertical="center"/>
    </xf>
    <xf numFmtId="0" fontId="100" fillId="11" borderId="52" xfId="0" applyFont="1" applyFill="1" applyBorder="1" applyAlignment="1">
      <alignment horizontal="center" vertical="center"/>
    </xf>
    <xf numFmtId="0" fontId="97" fillId="4" borderId="53" xfId="0" applyFont="1" applyFill="1" applyBorder="1" applyAlignment="1">
      <alignment horizontal="center" vertical="center"/>
    </xf>
    <xf numFmtId="0" fontId="97" fillId="4" borderId="3" xfId="0" applyFont="1" applyFill="1" applyBorder="1" applyAlignment="1">
      <alignment horizontal="center" vertical="center"/>
    </xf>
    <xf numFmtId="0" fontId="97" fillId="4" borderId="52" xfId="0" applyFont="1" applyFill="1" applyBorder="1" applyAlignment="1">
      <alignment horizontal="center" vertical="center"/>
    </xf>
    <xf numFmtId="9" fontId="99" fillId="4" borderId="2" xfId="0" applyNumberFormat="1" applyFont="1" applyFill="1" applyBorder="1" applyAlignment="1">
      <alignment horizontal="center" vertical="top" wrapText="1"/>
    </xf>
    <xf numFmtId="9" fontId="99" fillId="4" borderId="11" xfId="0" applyNumberFormat="1" applyFont="1" applyFill="1" applyBorder="1" applyAlignment="1">
      <alignment horizontal="center" vertical="top"/>
    </xf>
    <xf numFmtId="9" fontId="99" fillId="4" borderId="3" xfId="0" applyNumberFormat="1" applyFont="1" applyFill="1" applyBorder="1" applyAlignment="1">
      <alignment horizontal="center" vertical="top"/>
    </xf>
    <xf numFmtId="9" fontId="99" fillId="4" borderId="52" xfId="0" applyNumberFormat="1" applyFont="1" applyFill="1" applyBorder="1" applyAlignment="1">
      <alignment horizontal="center" vertical="top"/>
    </xf>
    <xf numFmtId="9" fontId="100" fillId="10" borderId="3" xfId="0" applyNumberFormat="1" applyFont="1" applyFill="1" applyBorder="1" applyAlignment="1">
      <alignment horizontal="center" vertical="top"/>
    </xf>
    <xf numFmtId="9" fontId="100" fillId="10" borderId="52" xfId="0" applyNumberFormat="1" applyFont="1" applyFill="1" applyBorder="1" applyAlignment="1">
      <alignment horizontal="center" vertical="top"/>
    </xf>
    <xf numFmtId="0" fontId="103" fillId="6" borderId="2" xfId="0" applyFont="1" applyFill="1" applyBorder="1" applyAlignment="1">
      <alignment horizontal="center" vertical="center" wrapText="1"/>
    </xf>
    <xf numFmtId="0" fontId="103" fillId="6" borderId="3" xfId="0" applyFont="1" applyFill="1" applyBorder="1" applyAlignment="1">
      <alignment horizontal="center" vertical="center" wrapText="1"/>
    </xf>
    <xf numFmtId="0" fontId="103" fillId="6" borderId="52" xfId="0" applyFont="1" applyFill="1" applyBorder="1" applyAlignment="1">
      <alignment horizontal="center" vertical="center" wrapText="1"/>
    </xf>
    <xf numFmtId="0" fontId="100" fillId="3" borderId="2" xfId="0" applyFont="1" applyFill="1" applyBorder="1" applyAlignment="1">
      <alignment horizontal="center" vertical="center"/>
    </xf>
    <xf numFmtId="0" fontId="100" fillId="3" borderId="3" xfId="0" applyFont="1" applyFill="1" applyBorder="1" applyAlignment="1">
      <alignment horizontal="center" vertical="center"/>
    </xf>
    <xf numFmtId="0" fontId="100" fillId="3" borderId="52" xfId="0" applyFont="1" applyFill="1" applyBorder="1" applyAlignment="1">
      <alignment horizontal="center" vertical="center"/>
    </xf>
    <xf numFmtId="9" fontId="96" fillId="4" borderId="2" xfId="0" applyNumberFormat="1" applyFont="1" applyFill="1" applyBorder="1" applyAlignment="1">
      <alignment horizontal="center" vertical="center"/>
    </xf>
    <xf numFmtId="9" fontId="96" fillId="4" borderId="3" xfId="0" applyNumberFormat="1" applyFont="1" applyFill="1" applyBorder="1" applyAlignment="1">
      <alignment horizontal="center" vertical="center"/>
    </xf>
    <xf numFmtId="9" fontId="96" fillId="4" borderId="52" xfId="0" applyNumberFormat="1" applyFont="1" applyFill="1" applyBorder="1" applyAlignment="1">
      <alignment horizontal="center" vertical="center"/>
    </xf>
    <xf numFmtId="0" fontId="98" fillId="4" borderId="48" xfId="0" applyFont="1" applyFill="1" applyBorder="1" applyAlignment="1">
      <alignment vertical="center" wrapText="1"/>
    </xf>
    <xf numFmtId="0" fontId="98" fillId="4" borderId="38" xfId="0" applyFont="1" applyFill="1" applyBorder="1" applyAlignment="1">
      <alignment vertical="center" wrapText="1"/>
    </xf>
    <xf numFmtId="0" fontId="98" fillId="4" borderId="39" xfId="0" applyFont="1" applyFill="1" applyBorder="1" applyAlignment="1">
      <alignment vertical="center" wrapText="1"/>
    </xf>
    <xf numFmtId="0" fontId="98" fillId="4" borderId="21" xfId="0" applyFont="1" applyFill="1" applyBorder="1" applyAlignment="1">
      <alignment vertical="center" wrapText="1"/>
    </xf>
    <xf numFmtId="0" fontId="98" fillId="4" borderId="0" xfId="0" applyFont="1" applyFill="1" applyBorder="1" applyAlignment="1">
      <alignment vertical="center" wrapText="1"/>
    </xf>
    <xf numFmtId="0" fontId="98" fillId="4" borderId="22" xfId="0" applyFont="1" applyFill="1" applyBorder="1" applyAlignment="1">
      <alignment vertical="center" wrapText="1"/>
    </xf>
    <xf numFmtId="0" fontId="100" fillId="3" borderId="43" xfId="0" applyFont="1" applyFill="1" applyBorder="1" applyAlignment="1">
      <alignment horizontal="center" vertical="center" wrapText="1"/>
    </xf>
    <xf numFmtId="0" fontId="100" fillId="3" borderId="45" xfId="0" applyFont="1" applyFill="1" applyBorder="1" applyAlignment="1">
      <alignment horizontal="center" vertical="center" wrapText="1"/>
    </xf>
    <xf numFmtId="0" fontId="98" fillId="4" borderId="14" xfId="0" applyFont="1" applyFill="1" applyBorder="1" applyAlignment="1">
      <alignment horizontal="center" vertical="center" wrapText="1"/>
    </xf>
    <xf numFmtId="0" fontId="98" fillId="4" borderId="15" xfId="0" applyFont="1" applyFill="1" applyBorder="1" applyAlignment="1">
      <alignment horizontal="center" vertical="center" wrapText="1"/>
    </xf>
    <xf numFmtId="0" fontId="98" fillId="4" borderId="50" xfId="0" applyFont="1" applyFill="1" applyBorder="1" applyAlignment="1">
      <alignment horizontal="center" vertical="center" wrapText="1"/>
    </xf>
    <xf numFmtId="0" fontId="100" fillId="3" borderId="53" xfId="0" applyFont="1" applyFill="1" applyBorder="1" applyAlignment="1">
      <alignment horizontal="center" vertical="center" wrapText="1"/>
    </xf>
    <xf numFmtId="0" fontId="100" fillId="3" borderId="3" xfId="0" applyFont="1" applyFill="1" applyBorder="1" applyAlignment="1">
      <alignment horizontal="center" vertical="center" wrapText="1"/>
    </xf>
    <xf numFmtId="0" fontId="100" fillId="3" borderId="52" xfId="0" applyFont="1" applyFill="1" applyBorder="1" applyAlignment="1">
      <alignment horizontal="center" vertical="center" wrapText="1"/>
    </xf>
    <xf numFmtId="0" fontId="101" fillId="4" borderId="53" xfId="0" applyFont="1" applyFill="1" applyBorder="1" applyAlignment="1">
      <alignment horizontal="center" vertical="center"/>
    </xf>
    <xf numFmtId="0" fontId="101" fillId="4" borderId="3" xfId="0" applyFont="1" applyFill="1" applyBorder="1" applyAlignment="1">
      <alignment horizontal="center" vertical="center"/>
    </xf>
    <xf numFmtId="0" fontId="101" fillId="4" borderId="52" xfId="0" applyFont="1" applyFill="1" applyBorder="1" applyAlignment="1">
      <alignment horizontal="center" vertical="center"/>
    </xf>
    <xf numFmtId="49" fontId="102" fillId="0" borderId="38" xfId="0" applyNumberFormat="1" applyFont="1" applyFill="1" applyBorder="1" applyAlignment="1" applyProtection="1">
      <alignment horizontal="center" vertical="center" wrapText="1"/>
      <protection locked="0"/>
    </xf>
    <xf numFmtId="49" fontId="102" fillId="0" borderId="39" xfId="0" applyNumberFormat="1" applyFont="1" applyFill="1" applyBorder="1" applyAlignment="1" applyProtection="1">
      <alignment horizontal="center" vertical="center" wrapText="1"/>
      <protection locked="0"/>
    </xf>
    <xf numFmtId="0" fontId="98" fillId="3" borderId="66" xfId="0" applyFont="1" applyFill="1" applyBorder="1" applyAlignment="1" applyProtection="1">
      <alignment horizontal="left" vertical="top" wrapText="1"/>
      <protection locked="0"/>
    </xf>
    <xf numFmtId="0" fontId="98" fillId="3" borderId="19" xfId="0" applyFont="1" applyFill="1" applyBorder="1" applyAlignment="1">
      <alignment horizontal="left" vertical="top" wrapText="1"/>
    </xf>
    <xf numFmtId="0" fontId="98" fillId="3" borderId="20" xfId="0" applyFont="1" applyFill="1" applyBorder="1" applyAlignment="1">
      <alignment horizontal="left" vertical="top"/>
    </xf>
    <xf numFmtId="0" fontId="96" fillId="2" borderId="48" xfId="0" applyFont="1" applyFill="1" applyBorder="1" applyAlignment="1">
      <alignment horizontal="center"/>
    </xf>
    <xf numFmtId="0" fontId="96" fillId="2" borderId="38" xfId="0" applyFont="1" applyFill="1" applyBorder="1" applyAlignment="1">
      <alignment horizontal="center"/>
    </xf>
    <xf numFmtId="0" fontId="96" fillId="2" borderId="39" xfId="0" applyFont="1" applyFill="1" applyBorder="1" applyAlignment="1">
      <alignment horizontal="center"/>
    </xf>
    <xf numFmtId="0" fontId="97" fillId="0" borderId="60" xfId="0" applyFont="1" applyBorder="1" applyAlignment="1">
      <alignment horizontal="center" vertical="center" wrapText="1"/>
    </xf>
    <xf numFmtId="0" fontId="97" fillId="0" borderId="54" xfId="0" applyFont="1" applyBorder="1" applyAlignment="1">
      <alignment horizontal="center" vertical="center" wrapText="1"/>
    </xf>
    <xf numFmtId="0" fontId="97" fillId="0" borderId="55" xfId="0" applyFont="1" applyBorder="1" applyAlignment="1">
      <alignment horizontal="center" vertical="center" wrapText="1"/>
    </xf>
    <xf numFmtId="49" fontId="97" fillId="3" borderId="2" xfId="0" applyNumberFormat="1" applyFont="1" applyFill="1" applyBorder="1" applyAlignment="1">
      <alignment horizontal="center" vertical="center"/>
    </xf>
    <xf numFmtId="49" fontId="97" fillId="3" borderId="3" xfId="0" applyNumberFormat="1" applyFont="1" applyFill="1" applyBorder="1" applyAlignment="1">
      <alignment horizontal="center" vertical="center"/>
    </xf>
    <xf numFmtId="49" fontId="97" fillId="3" borderId="52" xfId="0" applyNumberFormat="1" applyFont="1" applyFill="1" applyBorder="1" applyAlignment="1">
      <alignment horizontal="center" vertical="center"/>
    </xf>
    <xf numFmtId="0" fontId="97" fillId="3" borderId="2" xfId="0" applyFont="1" applyFill="1" applyBorder="1" applyAlignment="1">
      <alignment horizontal="center" vertical="center" wrapText="1"/>
    </xf>
    <xf numFmtId="0" fontId="97" fillId="3" borderId="3" xfId="0" applyFont="1" applyFill="1" applyBorder="1" applyAlignment="1">
      <alignment horizontal="center" vertical="center" wrapText="1"/>
    </xf>
    <xf numFmtId="0" fontId="97" fillId="3" borderId="52" xfId="0" applyFont="1" applyFill="1" applyBorder="1" applyAlignment="1">
      <alignment horizontal="center" vertical="center" wrapText="1"/>
    </xf>
    <xf numFmtId="0" fontId="97" fillId="0" borderId="53" xfId="0" applyFont="1" applyBorder="1" applyAlignment="1">
      <alignment horizontal="center"/>
    </xf>
    <xf numFmtId="0" fontId="97" fillId="0" borderId="3" xfId="0" applyFont="1" applyBorder="1" applyAlignment="1">
      <alignment horizontal="center"/>
    </xf>
    <xf numFmtId="0" fontId="97" fillId="0" borderId="52" xfId="0" applyFont="1" applyBorder="1" applyAlignment="1">
      <alignment horizontal="center"/>
    </xf>
    <xf numFmtId="0" fontId="7" fillId="0" borderId="5" xfId="0" applyFont="1" applyBorder="1" applyAlignment="1">
      <alignment vertical="center" wrapText="1"/>
    </xf>
    <xf numFmtId="0" fontId="7" fillId="0" borderId="9" xfId="0" applyFont="1" applyBorder="1" applyAlignment="1">
      <alignment vertical="center" wrapText="1"/>
    </xf>
    <xf numFmtId="0" fontId="7" fillId="0" borderId="7" xfId="0" applyFont="1" applyBorder="1" applyAlignment="1">
      <alignment vertical="center" wrapText="1"/>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0" xfId="0" applyFont="1" applyBorder="1" applyAlignment="1">
      <alignment horizontal="center" vertical="center"/>
    </xf>
    <xf numFmtId="0" fontId="7" fillId="0" borderId="6" xfId="0" applyFont="1" applyBorder="1" applyAlignment="1">
      <alignment horizontal="center" vertical="center"/>
    </xf>
    <xf numFmtId="0" fontId="7" fillId="0" borderId="15" xfId="0" applyFont="1" applyBorder="1" applyAlignment="1">
      <alignment horizontal="center" vertical="center"/>
    </xf>
    <xf numFmtId="0" fontId="7" fillId="0" borderId="8" xfId="0" applyFont="1" applyBorder="1" applyAlignment="1">
      <alignment horizontal="center" vertical="center"/>
    </xf>
    <xf numFmtId="0" fontId="33" fillId="3" borderId="5" xfId="0" applyFont="1" applyFill="1" applyBorder="1" applyAlignment="1">
      <alignment horizontal="center" vertical="center" wrapText="1"/>
    </xf>
    <xf numFmtId="0" fontId="33" fillId="3" borderId="7"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33" fillId="3" borderId="43" xfId="0" applyFont="1" applyFill="1" applyBorder="1" applyAlignment="1">
      <alignment horizontal="center" vertical="center" wrapText="1"/>
    </xf>
    <xf numFmtId="0" fontId="33" fillId="3" borderId="44" xfId="0" applyFont="1" applyFill="1" applyBorder="1" applyAlignment="1">
      <alignment horizontal="center" vertical="center" wrapText="1"/>
    </xf>
    <xf numFmtId="0" fontId="33" fillId="3" borderId="45" xfId="0" applyFont="1" applyFill="1" applyBorder="1" applyAlignment="1">
      <alignment horizontal="center" vertical="center" wrapText="1"/>
    </xf>
    <xf numFmtId="0" fontId="33" fillId="3" borderId="66" xfId="0" applyFont="1" applyFill="1" applyBorder="1" applyAlignment="1">
      <alignment horizontal="left" vertical="center"/>
    </xf>
    <xf numFmtId="0" fontId="33" fillId="3" borderId="19" xfId="0" applyFont="1" applyFill="1" applyBorder="1" applyAlignment="1">
      <alignment horizontal="left" vertical="center"/>
    </xf>
    <xf numFmtId="0" fontId="33" fillId="3" borderId="20" xfId="0" applyFont="1" applyFill="1" applyBorder="1" applyAlignment="1">
      <alignment horizontal="left" vertical="center"/>
    </xf>
    <xf numFmtId="0" fontId="33" fillId="3" borderId="13" xfId="0" applyFont="1" applyFill="1" applyBorder="1" applyAlignment="1">
      <alignment horizontal="left" vertical="center"/>
    </xf>
    <xf numFmtId="0" fontId="33" fillId="3" borderId="0" xfId="0" applyFont="1" applyFill="1" applyBorder="1" applyAlignment="1">
      <alignment horizontal="left" vertical="center"/>
    </xf>
    <xf numFmtId="0" fontId="33" fillId="3" borderId="22" xfId="0" applyFont="1" applyFill="1" applyBorder="1" applyAlignment="1">
      <alignment horizontal="left" vertical="center"/>
    </xf>
    <xf numFmtId="0" fontId="33" fillId="3" borderId="120" xfId="0" applyFont="1" applyFill="1" applyBorder="1" applyAlignment="1">
      <alignment horizontal="left" vertical="center"/>
    </xf>
    <xf numFmtId="0" fontId="33" fillId="3" borderId="24" xfId="0" applyFont="1" applyFill="1" applyBorder="1" applyAlignment="1">
      <alignment horizontal="left" vertical="center"/>
    </xf>
    <xf numFmtId="0" fontId="33" fillId="3" borderId="25" xfId="0" applyFont="1" applyFill="1" applyBorder="1" applyAlignment="1">
      <alignment horizontal="left" vertical="center"/>
    </xf>
    <xf numFmtId="0" fontId="48" fillId="4" borderId="2" xfId="0" applyFont="1" applyFill="1" applyBorder="1" applyAlignment="1">
      <alignment horizontal="center" vertical="center"/>
    </xf>
    <xf numFmtId="0" fontId="48" fillId="4" borderId="3" xfId="0" applyFont="1" applyFill="1" applyBorder="1" applyAlignment="1">
      <alignment horizontal="center" vertical="center"/>
    </xf>
    <xf numFmtId="0" fontId="48" fillId="4" borderId="4" xfId="0" applyFont="1" applyFill="1" applyBorder="1" applyAlignment="1">
      <alignment horizontal="center" vertical="center"/>
    </xf>
    <xf numFmtId="0" fontId="35" fillId="4" borderId="10"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2" xfId="0" applyFont="1" applyFill="1" applyBorder="1" applyAlignment="1">
      <alignment horizontal="center" vertical="center" wrapText="1"/>
    </xf>
    <xf numFmtId="9" fontId="10" fillId="4" borderId="121" xfId="0" applyNumberFormat="1" applyFont="1" applyFill="1" applyBorder="1" applyAlignment="1">
      <alignment horizontal="center" vertical="center" wrapText="1"/>
    </xf>
    <xf numFmtId="9" fontId="10" fillId="4" borderId="122" xfId="0" applyNumberFormat="1"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4" borderId="15"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0" fillId="0" borderId="48" xfId="0"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3" fillId="3" borderId="14" xfId="0" applyFont="1" applyFill="1" applyBorder="1" applyAlignment="1">
      <alignment horizontal="center" vertical="center"/>
    </xf>
    <xf numFmtId="0" fontId="33" fillId="3" borderId="15" xfId="0" applyFont="1" applyFill="1" applyBorder="1" applyAlignment="1">
      <alignment horizontal="center" vertical="center"/>
    </xf>
    <xf numFmtId="0" fontId="33" fillId="3" borderId="8" xfId="0" applyFont="1" applyFill="1" applyBorder="1" applyAlignment="1">
      <alignment horizontal="center" vertical="center"/>
    </xf>
    <xf numFmtId="0" fontId="33" fillId="3" borderId="66" xfId="0" applyFont="1" applyFill="1" applyBorder="1" applyAlignment="1">
      <alignment horizontal="center" vertical="center"/>
    </xf>
    <xf numFmtId="0" fontId="33" fillId="3" borderId="19" xfId="0" applyFont="1" applyFill="1" applyBorder="1" applyAlignment="1">
      <alignment horizontal="center" vertical="center"/>
    </xf>
    <xf numFmtId="0" fontId="33" fillId="3" borderId="20" xfId="0" applyFont="1" applyFill="1" applyBorder="1" applyAlignment="1">
      <alignment horizontal="center" vertical="center"/>
    </xf>
    <xf numFmtId="0" fontId="33" fillId="3" borderId="13" xfId="0" applyFont="1" applyFill="1" applyBorder="1" applyAlignment="1">
      <alignment horizontal="center" vertical="center"/>
    </xf>
    <xf numFmtId="0" fontId="33" fillId="3" borderId="0" xfId="0" applyFont="1" applyFill="1" applyBorder="1" applyAlignment="1">
      <alignment horizontal="center" vertical="center"/>
    </xf>
    <xf numFmtId="0" fontId="33" fillId="3" borderId="22" xfId="0" applyFont="1" applyFill="1" applyBorder="1" applyAlignment="1">
      <alignment horizontal="center" vertical="center"/>
    </xf>
    <xf numFmtId="0" fontId="33" fillId="3" borderId="120" xfId="0" applyFont="1" applyFill="1" applyBorder="1" applyAlignment="1">
      <alignment horizontal="center" vertical="center"/>
    </xf>
    <xf numFmtId="0" fontId="33" fillId="3" borderId="24" xfId="0" applyFont="1" applyFill="1" applyBorder="1" applyAlignment="1">
      <alignment horizontal="center" vertical="center"/>
    </xf>
    <xf numFmtId="0" fontId="33" fillId="3" borderId="25" xfId="0" applyFont="1" applyFill="1" applyBorder="1" applyAlignment="1">
      <alignment horizontal="center" vertical="center"/>
    </xf>
    <xf numFmtId="9" fontId="10" fillId="4" borderId="41" xfId="0" applyNumberFormat="1" applyFont="1" applyFill="1" applyBorder="1" applyAlignment="1">
      <alignment horizontal="center" vertical="center" wrapText="1"/>
    </xf>
    <xf numFmtId="9" fontId="10" fillId="4" borderId="118" xfId="0" applyNumberFormat="1" applyFont="1" applyFill="1" applyBorder="1" applyAlignment="1">
      <alignment horizontal="center" vertical="center" wrapText="1"/>
    </xf>
    <xf numFmtId="9" fontId="10" fillId="4" borderId="52" xfId="0" applyNumberFormat="1" applyFont="1" applyFill="1" applyBorder="1" applyAlignment="1">
      <alignment horizontal="center" vertical="center"/>
    </xf>
    <xf numFmtId="9" fontId="10" fillId="4" borderId="10" xfId="0" applyNumberFormat="1" applyFont="1" applyFill="1" applyBorder="1" applyAlignment="1">
      <alignment horizontal="center" vertical="center"/>
    </xf>
    <xf numFmtId="9" fontId="10" fillId="4" borderId="11" xfId="0" applyNumberFormat="1" applyFont="1" applyFill="1" applyBorder="1" applyAlignment="1">
      <alignment horizontal="center" vertical="center"/>
    </xf>
    <xf numFmtId="9" fontId="10" fillId="4" borderId="12" xfId="0" applyNumberFormat="1" applyFont="1" applyFill="1" applyBorder="1" applyAlignment="1">
      <alignment horizontal="center" vertical="center"/>
    </xf>
    <xf numFmtId="0" fontId="7" fillId="3" borderId="13" xfId="0" applyFont="1" applyFill="1" applyBorder="1" applyAlignment="1">
      <alignment horizontal="left" vertical="center"/>
    </xf>
    <xf numFmtId="0" fontId="7" fillId="3" borderId="0" xfId="0" applyFont="1" applyFill="1" applyBorder="1" applyAlignment="1">
      <alignment horizontal="left" vertical="center"/>
    </xf>
    <xf numFmtId="0" fontId="7" fillId="3" borderId="6" xfId="0" applyFont="1" applyFill="1" applyBorder="1" applyAlignment="1">
      <alignment horizontal="left" vertical="center"/>
    </xf>
    <xf numFmtId="0" fontId="7" fillId="3" borderId="14" xfId="0" applyFont="1" applyFill="1" applyBorder="1" applyAlignment="1">
      <alignment horizontal="left" vertical="center"/>
    </xf>
    <xf numFmtId="0" fontId="7" fillId="3" borderId="15" xfId="0" applyFont="1" applyFill="1" applyBorder="1" applyAlignment="1">
      <alignment horizontal="left" vertical="center"/>
    </xf>
    <xf numFmtId="0" fontId="7" fillId="3" borderId="8" xfId="0" applyFont="1" applyFill="1" applyBorder="1" applyAlignment="1">
      <alignment horizontal="left" vertical="center"/>
    </xf>
    <xf numFmtId="0" fontId="5" fillId="3" borderId="1" xfId="0" quotePrefix="1" applyFont="1" applyFill="1" applyBorder="1" applyAlignment="1">
      <alignment horizontal="center" vertical="center"/>
    </xf>
    <xf numFmtId="0" fontId="7" fillId="4" borderId="2" xfId="0" applyFont="1" applyFill="1" applyBorder="1" applyAlignment="1">
      <alignment horizontal="left" vertical="center" wrapText="1"/>
    </xf>
    <xf numFmtId="0" fontId="7" fillId="4" borderId="3" xfId="0" applyFont="1" applyFill="1" applyBorder="1" applyAlignment="1">
      <alignment horizontal="left" vertical="center" wrapText="1"/>
    </xf>
    <xf numFmtId="0" fontId="7" fillId="4" borderId="4" xfId="0" applyFont="1" applyFill="1" applyBorder="1" applyAlignment="1">
      <alignment horizontal="left" vertical="center" wrapText="1"/>
    </xf>
    <xf numFmtId="0" fontId="109" fillId="4" borderId="2" xfId="0" applyFont="1" applyFill="1" applyBorder="1" applyAlignment="1">
      <alignment horizontal="left" vertical="center" wrapText="1"/>
    </xf>
    <xf numFmtId="0" fontId="7" fillId="4" borderId="3" xfId="0" applyFont="1" applyFill="1" applyBorder="1" applyAlignment="1">
      <alignment horizontal="left" vertical="center"/>
    </xf>
    <xf numFmtId="0" fontId="7" fillId="4" borderId="4" xfId="0" applyFont="1" applyFill="1" applyBorder="1" applyAlignment="1">
      <alignment horizontal="left" vertical="center"/>
    </xf>
    <xf numFmtId="0" fontId="7" fillId="0" borderId="2" xfId="0" applyFont="1" applyBorder="1" applyAlignment="1">
      <alignment horizontal="left" vertical="center" wrapText="1"/>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4" borderId="2" xfId="0" applyFont="1" applyFill="1" applyBorder="1" applyAlignment="1">
      <alignment horizontal="left" vertical="top" wrapText="1"/>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2" fillId="0" borderId="0" xfId="0" applyFont="1" applyFill="1" applyAlignment="1">
      <alignment horizontal="center" wrapText="1"/>
    </xf>
    <xf numFmtId="0" fontId="7" fillId="0" borderId="5"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46" fillId="0" borderId="2" xfId="0" applyFont="1" applyFill="1" applyBorder="1" applyAlignment="1">
      <alignment horizontal="left" vertical="center" wrapText="1"/>
    </xf>
    <xf numFmtId="0" fontId="33" fillId="0" borderId="3" xfId="0" applyFont="1" applyFill="1" applyBorder="1" applyAlignment="1">
      <alignment horizontal="left" vertical="center" wrapText="1"/>
    </xf>
    <xf numFmtId="0" fontId="33" fillId="0" borderId="4" xfId="0" applyFont="1" applyFill="1" applyBorder="1" applyAlignment="1">
      <alignment horizontal="left" vertical="center" wrapText="1"/>
    </xf>
    <xf numFmtId="0" fontId="46" fillId="0" borderId="2" xfId="0" applyFont="1" applyFill="1" applyBorder="1" applyAlignment="1">
      <alignment horizontal="center" vertical="center" wrapText="1"/>
    </xf>
    <xf numFmtId="0" fontId="46" fillId="0" borderId="3" xfId="0" applyFont="1" applyFill="1" applyBorder="1" applyAlignment="1">
      <alignment horizontal="center" vertical="center" wrapText="1"/>
    </xf>
    <xf numFmtId="0" fontId="46" fillId="0" borderId="4" xfId="0" applyFont="1" applyFill="1" applyBorder="1" applyAlignment="1">
      <alignment horizontal="center" vertical="center" wrapText="1"/>
    </xf>
    <xf numFmtId="0" fontId="46" fillId="0" borderId="3" xfId="0" applyFont="1" applyFill="1" applyBorder="1" applyAlignment="1">
      <alignment horizontal="left" vertical="center" wrapText="1"/>
    </xf>
    <xf numFmtId="0" fontId="46" fillId="0" borderId="4" xfId="0" applyFont="1" applyFill="1" applyBorder="1" applyAlignment="1">
      <alignment horizontal="left" vertical="center" wrapText="1"/>
    </xf>
    <xf numFmtId="0" fontId="46" fillId="0" borderId="2" xfId="0" applyFont="1" applyFill="1" applyBorder="1" applyAlignment="1">
      <alignment horizontal="center" vertical="center"/>
    </xf>
    <xf numFmtId="0" fontId="46" fillId="0" borderId="3" xfId="0" applyFont="1" applyFill="1" applyBorder="1" applyAlignment="1">
      <alignment horizontal="center" vertical="center"/>
    </xf>
    <xf numFmtId="0" fontId="46" fillId="0" borderId="4" xfId="0" applyFont="1" applyFill="1" applyBorder="1" applyAlignment="1">
      <alignment horizontal="center" vertical="center"/>
    </xf>
    <xf numFmtId="0" fontId="33" fillId="0" borderId="2" xfId="0" applyFont="1" applyFill="1" applyBorder="1" applyAlignment="1">
      <alignment horizontal="center" vertical="center"/>
    </xf>
    <xf numFmtId="0" fontId="33" fillId="0" borderId="3" xfId="0" applyFont="1" applyFill="1" applyBorder="1" applyAlignment="1">
      <alignment horizontal="center" vertical="center"/>
    </xf>
    <xf numFmtId="0" fontId="33" fillId="0" borderId="4" xfId="0" applyFont="1" applyFill="1" applyBorder="1" applyAlignment="1">
      <alignment horizontal="center" vertical="center"/>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3" fillId="0" borderId="0" xfId="0" applyFont="1" applyFill="1" applyAlignment="1">
      <alignment horizontal="center"/>
    </xf>
    <xf numFmtId="0" fontId="47" fillId="0" borderId="1" xfId="0" applyFont="1" applyFill="1" applyBorder="1" applyAlignment="1">
      <alignment horizontal="center" vertical="center" wrapText="1"/>
    </xf>
    <xf numFmtId="49" fontId="47" fillId="0" borderId="2" xfId="0" applyNumberFormat="1" applyFont="1" applyFill="1" applyBorder="1" applyAlignment="1">
      <alignment horizontal="center" vertical="center" wrapText="1"/>
    </xf>
    <xf numFmtId="49" fontId="47" fillId="0" borderId="3" xfId="0" applyNumberFormat="1" applyFont="1" applyFill="1" applyBorder="1" applyAlignment="1">
      <alignment horizontal="center" vertical="center" wrapText="1"/>
    </xf>
    <xf numFmtId="49" fontId="47" fillId="0" borderId="4"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4" fillId="0" borderId="2" xfId="0" applyFont="1" applyFill="1" applyBorder="1" applyAlignment="1">
      <alignment horizontal="center"/>
    </xf>
    <xf numFmtId="0" fontId="4" fillId="0" borderId="3" xfId="0" applyFont="1" applyFill="1" applyBorder="1" applyAlignment="1">
      <alignment horizontal="center"/>
    </xf>
    <xf numFmtId="0" fontId="4" fillId="0" borderId="4" xfId="0" applyFont="1" applyFill="1" applyBorder="1" applyAlignment="1">
      <alignment horizontal="center"/>
    </xf>
    <xf numFmtId="0" fontId="17" fillId="0" borderId="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9" fontId="7" fillId="4" borderId="2" xfId="0" applyNumberFormat="1" applyFont="1" applyFill="1" applyBorder="1" applyAlignment="1">
      <alignment horizontal="center" vertical="top" wrapText="1"/>
    </xf>
    <xf numFmtId="9" fontId="7" fillId="4" borderId="3" xfId="0" applyNumberFormat="1" applyFont="1" applyFill="1" applyBorder="1" applyAlignment="1">
      <alignment horizontal="center" vertical="top" wrapText="1"/>
    </xf>
    <xf numFmtId="9" fontId="7" fillId="4" borderId="4" xfId="0" applyNumberFormat="1" applyFont="1" applyFill="1" applyBorder="1" applyAlignment="1">
      <alignment horizontal="center" vertical="top" wrapText="1"/>
    </xf>
    <xf numFmtId="9" fontId="7" fillId="4" borderId="3" xfId="0" applyNumberFormat="1" applyFont="1" applyFill="1" applyBorder="1" applyAlignment="1">
      <alignment horizontal="center" vertical="center" wrapText="1"/>
    </xf>
    <xf numFmtId="9" fontId="7" fillId="4" borderId="4" xfId="0" applyNumberFormat="1" applyFont="1" applyFill="1" applyBorder="1" applyAlignment="1">
      <alignment horizontal="center" vertical="center" wrapText="1"/>
    </xf>
    <xf numFmtId="9" fontId="33" fillId="3" borderId="2" xfId="0" applyNumberFormat="1" applyFont="1" applyFill="1" applyBorder="1" applyAlignment="1">
      <alignment horizontal="center" vertical="center"/>
    </xf>
    <xf numFmtId="9" fontId="33" fillId="3" borderId="11" xfId="0" applyNumberFormat="1" applyFont="1" applyFill="1" applyBorder="1" applyAlignment="1">
      <alignment horizontal="center" vertical="center"/>
    </xf>
    <xf numFmtId="9" fontId="33" fillId="3" borderId="3" xfId="0" applyNumberFormat="1" applyFont="1" applyFill="1" applyBorder="1" applyAlignment="1">
      <alignment horizontal="center" vertical="center"/>
    </xf>
    <xf numFmtId="9" fontId="33" fillId="3" borderId="4" xfId="0" applyNumberFormat="1" applyFont="1" applyFill="1" applyBorder="1" applyAlignment="1">
      <alignment horizontal="center" vertical="center"/>
    </xf>
    <xf numFmtId="0" fontId="78" fillId="0" borderId="29" xfId="0" applyFont="1" applyBorder="1" applyAlignment="1">
      <alignment horizontal="center" wrapText="1"/>
    </xf>
    <xf numFmtId="0" fontId="78" fillId="0" borderId="32" xfId="0" applyFont="1" applyBorder="1" applyAlignment="1">
      <alignment horizontal="center" wrapText="1"/>
    </xf>
    <xf numFmtId="0" fontId="78" fillId="0" borderId="33" xfId="0" applyFont="1" applyBorder="1" applyAlignment="1">
      <alignment horizontal="center" wrapText="1"/>
    </xf>
    <xf numFmtId="0" fontId="78" fillId="0" borderId="10" xfId="0" applyFont="1" applyBorder="1" applyAlignment="1">
      <alignment horizontal="center" wrapText="1"/>
    </xf>
    <xf numFmtId="0" fontId="78" fillId="0" borderId="11" xfId="0" applyFont="1" applyBorder="1" applyAlignment="1">
      <alignment horizontal="center" wrapText="1"/>
    </xf>
    <xf numFmtId="0" fontId="78" fillId="0" borderId="12" xfId="0" applyFont="1" applyBorder="1" applyAlignment="1">
      <alignment horizontal="center" wrapText="1"/>
    </xf>
    <xf numFmtId="0" fontId="61" fillId="0" borderId="29" xfId="0" applyFont="1" applyBorder="1" applyAlignment="1">
      <alignment horizontal="center"/>
    </xf>
    <xf numFmtId="0" fontId="61" fillId="0" borderId="32" xfId="0" applyFont="1" applyBorder="1" applyAlignment="1">
      <alignment horizontal="center"/>
    </xf>
    <xf numFmtId="0" fontId="61" fillId="0" borderId="33" xfId="0" applyFont="1" applyBorder="1" applyAlignment="1">
      <alignment horizontal="center"/>
    </xf>
    <xf numFmtId="0" fontId="33" fillId="3" borderId="2" xfId="0" applyFont="1" applyFill="1" applyBorder="1" applyAlignment="1">
      <alignment horizontal="center" vertical="center"/>
    </xf>
    <xf numFmtId="0" fontId="33" fillId="3" borderId="3" xfId="0" applyFont="1" applyFill="1" applyBorder="1" applyAlignment="1">
      <alignment horizontal="center" vertical="center"/>
    </xf>
    <xf numFmtId="0" fontId="33" fillId="3" borderId="4" xfId="0" applyFont="1" applyFill="1" applyBorder="1" applyAlignment="1">
      <alignment horizontal="center" vertical="center"/>
    </xf>
    <xf numFmtId="0" fontId="33" fillId="4" borderId="2" xfId="0" applyFont="1" applyFill="1" applyBorder="1" applyAlignment="1">
      <alignment horizontal="center" vertical="top"/>
    </xf>
    <xf numFmtId="0" fontId="33" fillId="4" borderId="3" xfId="0" applyFont="1" applyFill="1" applyBorder="1" applyAlignment="1">
      <alignment horizontal="center" vertical="top"/>
    </xf>
    <xf numFmtId="0" fontId="33" fillId="4" borderId="4" xfId="0" applyFont="1" applyFill="1" applyBorder="1" applyAlignment="1">
      <alignment horizontal="center" vertical="top"/>
    </xf>
    <xf numFmtId="0" fontId="47" fillId="3" borderId="1" xfId="0" applyFont="1" applyFill="1" applyBorder="1" applyAlignment="1">
      <alignment horizontal="center" vertical="center"/>
    </xf>
    <xf numFmtId="0" fontId="7" fillId="3" borderId="10"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15" xfId="0" applyFont="1" applyFill="1" applyBorder="1" applyAlignment="1">
      <alignment horizontal="center" vertical="center"/>
    </xf>
    <xf numFmtId="0" fontId="7" fillId="4" borderId="8" xfId="0" applyFont="1" applyFill="1" applyBorder="1" applyAlignment="1">
      <alignment horizontal="center" vertical="center"/>
    </xf>
    <xf numFmtId="0" fontId="4" fillId="0" borderId="10" xfId="0"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33" fillId="0" borderId="69" xfId="0" applyFont="1" applyBorder="1" applyAlignment="1">
      <alignment horizontal="left" vertical="top" wrapText="1"/>
    </xf>
    <xf numFmtId="0" fontId="33" fillId="0" borderId="70" xfId="0" applyFont="1" applyBorder="1" applyAlignment="1">
      <alignment horizontal="left" vertical="top" wrapText="1"/>
    </xf>
    <xf numFmtId="0" fontId="33" fillId="0" borderId="71" xfId="0" applyFont="1" applyBorder="1" applyAlignment="1">
      <alignment horizontal="left" vertical="top" wrapText="1"/>
    </xf>
    <xf numFmtId="0" fontId="33" fillId="0" borderId="126" xfId="0" applyFont="1" applyBorder="1" applyAlignment="1">
      <alignment horizontal="left" vertical="top" wrapText="1"/>
    </xf>
    <xf numFmtId="0" fontId="33" fillId="0" borderId="0" xfId="0" applyFont="1" applyBorder="1" applyAlignment="1">
      <alignment horizontal="left" vertical="top" wrapText="1"/>
    </xf>
    <xf numFmtId="0" fontId="33" fillId="0" borderId="27" xfId="0" applyFont="1" applyBorder="1" applyAlignment="1">
      <alignment horizontal="left" vertical="top" wrapText="1"/>
    </xf>
    <xf numFmtId="0" fontId="33" fillId="0" borderId="127" xfId="0" applyFont="1" applyBorder="1" applyAlignment="1">
      <alignment horizontal="left" vertical="top" wrapText="1"/>
    </xf>
    <xf numFmtId="0" fontId="33" fillId="0" borderId="30" xfId="0" applyFont="1" applyBorder="1" applyAlignment="1">
      <alignment horizontal="left" vertical="top" wrapText="1"/>
    </xf>
    <xf numFmtId="0" fontId="33" fillId="0" borderId="128" xfId="0" applyFont="1" applyBorder="1" applyAlignment="1">
      <alignment horizontal="left" vertical="top" wrapText="1"/>
    </xf>
    <xf numFmtId="9" fontId="9" fillId="4" borderId="11" xfId="0" applyNumberFormat="1" applyFont="1" applyFill="1" applyBorder="1" applyAlignment="1">
      <alignment horizontal="center" vertical="center"/>
    </xf>
    <xf numFmtId="0" fontId="7" fillId="4" borderId="3" xfId="0" applyNumberFormat="1" applyFont="1" applyFill="1" applyBorder="1" applyAlignment="1">
      <alignment horizontal="center" vertical="center"/>
    </xf>
    <xf numFmtId="0" fontId="7" fillId="4" borderId="4" xfId="0" applyNumberFormat="1" applyFont="1" applyFill="1" applyBorder="1" applyAlignment="1">
      <alignment horizontal="center" vertical="center"/>
    </xf>
    <xf numFmtId="0" fontId="40" fillId="4" borderId="2" xfId="0" applyFont="1" applyFill="1" applyBorder="1" applyAlignment="1">
      <alignment horizontal="center" vertical="center" wrapText="1"/>
    </xf>
    <xf numFmtId="0" fontId="40" fillId="4" borderId="4"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112" fillId="4" borderId="3" xfId="0" applyFont="1" applyFill="1" applyBorder="1" applyAlignment="1">
      <alignment horizontal="center" vertical="center" wrapText="1"/>
    </xf>
    <xf numFmtId="0" fontId="112" fillId="4" borderId="3" xfId="0" applyFont="1" applyFill="1" applyBorder="1" applyAlignment="1">
      <alignment horizontal="center" vertical="center"/>
    </xf>
    <xf numFmtId="0" fontId="112" fillId="4" borderId="4" xfId="0" applyFont="1" applyFill="1" applyBorder="1" applyAlignment="1">
      <alignment horizontal="center" vertical="center"/>
    </xf>
    <xf numFmtId="1" fontId="7" fillId="4" borderId="2" xfId="0" applyNumberFormat="1" applyFont="1" applyFill="1" applyBorder="1" applyAlignment="1">
      <alignment horizontal="center" vertical="center"/>
    </xf>
    <xf numFmtId="1" fontId="7" fillId="4" borderId="4" xfId="0" applyNumberFormat="1" applyFont="1" applyFill="1" applyBorder="1" applyAlignment="1">
      <alignment horizontal="center" vertical="center"/>
    </xf>
    <xf numFmtId="0" fontId="7" fillId="3" borderId="2" xfId="0" applyFont="1" applyFill="1" applyBorder="1" applyAlignment="1">
      <alignment horizontal="center" vertical="top" wrapText="1"/>
    </xf>
    <xf numFmtId="0" fontId="7" fillId="3" borderId="3" xfId="0" applyFont="1" applyFill="1" applyBorder="1" applyAlignment="1">
      <alignment horizontal="center" vertical="top" wrapText="1"/>
    </xf>
    <xf numFmtId="0" fontId="7" fillId="3" borderId="4" xfId="0" applyFont="1" applyFill="1" applyBorder="1" applyAlignment="1">
      <alignment horizontal="center" vertical="top" wrapText="1"/>
    </xf>
    <xf numFmtId="9" fontId="8" fillId="4" borderId="2" xfId="0" applyNumberFormat="1" applyFont="1" applyFill="1" applyBorder="1" applyAlignment="1">
      <alignment horizontal="center" vertical="center"/>
    </xf>
    <xf numFmtId="9" fontId="8" fillId="4" borderId="11" xfId="0" applyNumberFormat="1" applyFont="1" applyFill="1" applyBorder="1" applyAlignment="1">
      <alignment horizontal="center" vertical="center"/>
    </xf>
    <xf numFmtId="9" fontId="8" fillId="4" borderId="3" xfId="0" applyNumberFormat="1" applyFont="1" applyFill="1" applyBorder="1" applyAlignment="1">
      <alignment horizontal="center" vertical="center"/>
    </xf>
    <xf numFmtId="9" fontId="8" fillId="4" borderId="4" xfId="0" applyNumberFormat="1" applyFont="1" applyFill="1" applyBorder="1" applyAlignment="1">
      <alignment horizontal="center" vertical="center"/>
    </xf>
    <xf numFmtId="0" fontId="47" fillId="4" borderId="3" xfId="0" applyFont="1" applyFill="1" applyBorder="1" applyAlignment="1">
      <alignment horizontal="left" vertical="center" wrapText="1"/>
    </xf>
    <xf numFmtId="0" fontId="47" fillId="4" borderId="3" xfId="0" applyFont="1" applyFill="1" applyBorder="1" applyAlignment="1">
      <alignment horizontal="left" vertical="center"/>
    </xf>
    <xf numFmtId="0" fontId="47" fillId="4" borderId="4" xfId="0" applyFont="1" applyFill="1" applyBorder="1" applyAlignment="1">
      <alignment horizontal="left" vertical="center"/>
    </xf>
    <xf numFmtId="9" fontId="9" fillId="4" borderId="10" xfId="0" applyNumberFormat="1" applyFont="1" applyFill="1" applyBorder="1" applyAlignment="1">
      <alignment horizontal="center" vertical="center"/>
    </xf>
    <xf numFmtId="9" fontId="9" fillId="4" borderId="12" xfId="0" applyNumberFormat="1" applyFont="1" applyFill="1" applyBorder="1" applyAlignment="1">
      <alignment horizontal="center" vertical="center"/>
    </xf>
    <xf numFmtId="0" fontId="9" fillId="4" borderId="111" xfId="0" applyFont="1" applyFill="1" applyBorder="1" applyAlignment="1">
      <alignment horizontal="center" vertical="center" wrapText="1"/>
    </xf>
    <xf numFmtId="0" fontId="7" fillId="4" borderId="2" xfId="0" applyFont="1" applyFill="1" applyBorder="1" applyAlignment="1">
      <alignment horizontal="center" vertical="top" wrapText="1"/>
    </xf>
    <xf numFmtId="0" fontId="7" fillId="4" borderId="3" xfId="0" applyFont="1" applyFill="1" applyBorder="1" applyAlignment="1">
      <alignment horizontal="center" vertical="top"/>
    </xf>
    <xf numFmtId="0" fontId="7" fillId="4" borderId="4" xfId="0" applyFont="1" applyFill="1" applyBorder="1" applyAlignment="1">
      <alignment horizontal="center" vertical="top"/>
    </xf>
    <xf numFmtId="9" fontId="7" fillId="0" borderId="2" xfId="0" applyNumberFormat="1" applyFont="1" applyFill="1" applyBorder="1" applyAlignment="1">
      <alignment horizontal="center" vertical="center" wrapText="1"/>
    </xf>
    <xf numFmtId="9" fontId="7" fillId="0" borderId="3" xfId="0" applyNumberFormat="1" applyFont="1" applyFill="1" applyBorder="1" applyAlignment="1">
      <alignment horizontal="center" vertical="center" wrapText="1"/>
    </xf>
    <xf numFmtId="9" fontId="7" fillId="0" borderId="4" xfId="0" applyNumberFormat="1" applyFont="1" applyFill="1" applyBorder="1" applyAlignment="1">
      <alignment horizontal="center" vertical="center" wrapText="1"/>
    </xf>
    <xf numFmtId="9" fontId="7" fillId="4" borderId="2" xfId="0" applyNumberFormat="1" applyFont="1" applyFill="1" applyBorder="1" applyAlignment="1">
      <alignment horizontal="left" vertical="top"/>
    </xf>
    <xf numFmtId="9" fontId="7" fillId="4" borderId="3" xfId="0" applyNumberFormat="1" applyFont="1" applyFill="1" applyBorder="1" applyAlignment="1">
      <alignment horizontal="left" vertical="top"/>
    </xf>
    <xf numFmtId="9" fontId="7" fillId="4" borderId="4" xfId="0" applyNumberFormat="1" applyFont="1" applyFill="1" applyBorder="1" applyAlignment="1">
      <alignment horizontal="left" vertical="top"/>
    </xf>
    <xf numFmtId="9" fontId="7" fillId="4" borderId="11" xfId="0" applyNumberFormat="1" applyFont="1" applyFill="1" applyBorder="1" applyAlignment="1">
      <alignment horizontal="center" vertical="center" wrapText="1"/>
    </xf>
    <xf numFmtId="9" fontId="7" fillId="3" borderId="2" xfId="0" applyNumberFormat="1" applyFont="1" applyFill="1" applyBorder="1" applyAlignment="1">
      <alignment horizontal="center" vertical="center" wrapText="1"/>
    </xf>
    <xf numFmtId="9" fontId="7" fillId="3" borderId="11" xfId="0" applyNumberFormat="1" applyFont="1" applyFill="1" applyBorder="1" applyAlignment="1">
      <alignment horizontal="center" vertical="center"/>
    </xf>
    <xf numFmtId="0" fontId="7" fillId="3"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9" fillId="3" borderId="5"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51" fillId="3" borderId="1" xfId="0" applyFont="1" applyFill="1" applyBorder="1" applyAlignment="1">
      <alignment horizontal="center" vertical="center"/>
    </xf>
    <xf numFmtId="169" fontId="51" fillId="3" borderId="2" xfId="0" applyNumberFormat="1" applyFont="1" applyFill="1" applyBorder="1" applyAlignment="1">
      <alignment horizontal="center" vertical="center"/>
    </xf>
    <xf numFmtId="169" fontId="51" fillId="3" borderId="3" xfId="0" applyNumberFormat="1" applyFont="1" applyFill="1" applyBorder="1" applyAlignment="1">
      <alignment horizontal="center" vertical="center"/>
    </xf>
    <xf numFmtId="169" fontId="51" fillId="3" borderId="4" xfId="0" applyNumberFormat="1" applyFont="1" applyFill="1" applyBorder="1" applyAlignment="1">
      <alignment horizontal="center" vertical="center"/>
    </xf>
    <xf numFmtId="0" fontId="51" fillId="3" borderId="2" xfId="0" applyFont="1" applyFill="1" applyBorder="1" applyAlignment="1">
      <alignment horizontal="center" vertical="center" wrapText="1"/>
    </xf>
    <xf numFmtId="0" fontId="51" fillId="3" borderId="3" xfId="0" applyFont="1" applyFill="1" applyBorder="1" applyAlignment="1">
      <alignment horizontal="center" vertical="center" wrapText="1"/>
    </xf>
    <xf numFmtId="0" fontId="51" fillId="3" borderId="4" xfId="0" applyFont="1" applyFill="1" applyBorder="1" applyAlignment="1">
      <alignment horizontal="center" vertical="center" wrapText="1"/>
    </xf>
    <xf numFmtId="9" fontId="7" fillId="4" borderId="3" xfId="0" applyNumberFormat="1" applyFont="1" applyFill="1" applyBorder="1" applyAlignment="1">
      <alignment horizontal="center" vertical="top"/>
    </xf>
    <xf numFmtId="9" fontId="7" fillId="4" borderId="4" xfId="0" applyNumberFormat="1" applyFont="1" applyFill="1" applyBorder="1" applyAlignment="1">
      <alignment horizontal="center" vertical="top"/>
    </xf>
    <xf numFmtId="0" fontId="7" fillId="4" borderId="2" xfId="0" applyFont="1" applyFill="1" applyBorder="1" applyAlignment="1">
      <alignment horizontal="center" vertical="justify"/>
    </xf>
    <xf numFmtId="0" fontId="7" fillId="4" borderId="3" xfId="0" applyFont="1" applyFill="1" applyBorder="1" applyAlignment="1">
      <alignment horizontal="center" vertical="justify"/>
    </xf>
    <xf numFmtId="0" fontId="7" fillId="4" borderId="4" xfId="0" applyFont="1" applyFill="1" applyBorder="1" applyAlignment="1">
      <alignment horizontal="center" vertical="justify"/>
    </xf>
    <xf numFmtId="0" fontId="5" fillId="3" borderId="1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46" fillId="4" borderId="2" xfId="0" applyFont="1" applyFill="1" applyBorder="1" applyAlignment="1">
      <alignment horizontal="center" vertical="center" wrapText="1"/>
    </xf>
    <xf numFmtId="0" fontId="46" fillId="4" borderId="3" xfId="0" applyFont="1" applyFill="1" applyBorder="1" applyAlignment="1">
      <alignment horizontal="center" vertical="center" wrapText="1"/>
    </xf>
    <xf numFmtId="0" fontId="46" fillId="4" borderId="4" xfId="0" applyFont="1" applyFill="1" applyBorder="1" applyAlignment="1">
      <alignment horizontal="center" vertical="center" wrapText="1"/>
    </xf>
    <xf numFmtId="0" fontId="4" fillId="0" borderId="0" xfId="0" applyFont="1" applyAlignment="1">
      <alignment horizontal="center" wrapText="1"/>
    </xf>
    <xf numFmtId="0" fontId="7" fillId="3" borderId="1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4" borderId="28" xfId="0" applyFont="1" applyFill="1" applyBorder="1" applyAlignment="1">
      <alignment horizontal="center" vertical="center"/>
    </xf>
    <xf numFmtId="0" fontId="7" fillId="3" borderId="28" xfId="0" applyFont="1" applyFill="1" applyBorder="1" applyAlignment="1">
      <alignment horizontal="center" vertical="center"/>
    </xf>
    <xf numFmtId="0" fontId="33" fillId="3" borderId="68" xfId="0" applyFont="1" applyFill="1" applyBorder="1" applyAlignment="1">
      <alignment horizontal="center" vertical="center" wrapText="1"/>
    </xf>
    <xf numFmtId="0" fontId="33" fillId="3" borderId="67"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76" fillId="2" borderId="0" xfId="0" applyFont="1" applyFill="1" applyAlignment="1">
      <alignment horizontal="center"/>
    </xf>
    <xf numFmtId="0" fontId="7" fillId="0" borderId="2" xfId="0" applyFont="1" applyBorder="1" applyAlignment="1">
      <alignment horizontal="center" wrapText="1"/>
    </xf>
    <xf numFmtId="0" fontId="7" fillId="0" borderId="3" xfId="0" applyFont="1" applyBorder="1" applyAlignment="1">
      <alignment horizontal="center" wrapText="1"/>
    </xf>
    <xf numFmtId="0" fontId="7" fillId="0" borderId="4" xfId="0" applyFont="1" applyBorder="1" applyAlignment="1">
      <alignment horizontal="center" wrapText="1"/>
    </xf>
    <xf numFmtId="0" fontId="7" fillId="0" borderId="2" xfId="0" applyFont="1" applyBorder="1" applyAlignment="1">
      <alignment horizontal="left" wrapText="1"/>
    </xf>
    <xf numFmtId="0" fontId="0" fillId="0" borderId="3" xfId="0" applyBorder="1"/>
    <xf numFmtId="0" fontId="0" fillId="0" borderId="4" xfId="0" applyBorder="1"/>
    <xf numFmtId="9" fontId="63" fillId="3" borderId="8" xfId="0" applyNumberFormat="1" applyFont="1" applyFill="1" applyBorder="1" applyAlignment="1">
      <alignment horizontal="center" vertical="center"/>
    </xf>
    <xf numFmtId="0" fontId="64" fillId="3" borderId="7" xfId="0" applyFont="1" applyFill="1" applyBorder="1" applyAlignment="1">
      <alignment vertical="center" wrapText="1"/>
    </xf>
    <xf numFmtId="0" fontId="63" fillId="3" borderId="2" xfId="0" applyFont="1" applyFill="1" applyBorder="1" applyAlignment="1">
      <alignment horizontal="left" vertical="center" wrapText="1"/>
    </xf>
    <xf numFmtId="0" fontId="63" fillId="3" borderId="3" xfId="0" applyFont="1" applyFill="1" applyBorder="1" applyAlignment="1">
      <alignment horizontal="left" vertical="center" wrapText="1"/>
    </xf>
    <xf numFmtId="0" fontId="63" fillId="3" borderId="4" xfId="0" applyFont="1" applyFill="1" applyBorder="1" applyAlignment="1">
      <alignment horizontal="left" vertical="center" wrapText="1"/>
    </xf>
    <xf numFmtId="3" fontId="63" fillId="3" borderId="8" xfId="1" applyNumberFormat="1" applyFont="1" applyFill="1" applyBorder="1" applyAlignment="1">
      <alignment horizontal="center" vertical="center"/>
    </xf>
    <xf numFmtId="3" fontId="66" fillId="3" borderId="8" xfId="1" applyNumberFormat="1" applyFont="1" applyFill="1" applyBorder="1" applyAlignment="1">
      <alignment horizontal="center" vertical="center"/>
    </xf>
    <xf numFmtId="9" fontId="66" fillId="3" borderId="8" xfId="0" applyNumberFormat="1" applyFont="1" applyFill="1" applyBorder="1" applyAlignment="1">
      <alignment horizontal="center" vertical="center"/>
    </xf>
    <xf numFmtId="0" fontId="69" fillId="3" borderId="9" xfId="0" applyFont="1" applyFill="1" applyBorder="1" applyAlignment="1">
      <alignment horizontal="left" vertical="center" wrapText="1" indent="1"/>
    </xf>
    <xf numFmtId="0" fontId="65" fillId="3" borderId="7" xfId="0" applyFont="1" applyFill="1" applyBorder="1" applyAlignment="1">
      <alignment horizontal="left" vertical="center" wrapText="1"/>
    </xf>
    <xf numFmtId="0" fontId="65" fillId="3" borderId="2" xfId="0" applyFont="1" applyFill="1" applyBorder="1" applyAlignment="1">
      <alignment horizontal="center" vertical="center" wrapText="1"/>
    </xf>
    <xf numFmtId="0" fontId="65" fillId="3" borderId="3" xfId="0" applyFont="1" applyFill="1" applyBorder="1" applyAlignment="1">
      <alignment horizontal="center" vertical="center" wrapText="1"/>
    </xf>
    <xf numFmtId="0" fontId="65" fillId="3" borderId="4" xfId="0" applyFont="1" applyFill="1" applyBorder="1" applyAlignment="1">
      <alignment horizontal="center" vertical="center" wrapText="1"/>
    </xf>
    <xf numFmtId="3" fontId="32" fillId="3" borderId="8" xfId="1" applyNumberFormat="1" applyFont="1" applyFill="1" applyBorder="1" applyAlignment="1">
      <alignment horizontal="center" vertical="center"/>
    </xf>
    <xf numFmtId="9" fontId="32" fillId="3" borderId="8" xfId="0" applyNumberFormat="1" applyFont="1" applyFill="1" applyBorder="1" applyAlignment="1">
      <alignment horizontal="center" vertical="center"/>
    </xf>
    <xf numFmtId="0" fontId="10" fillId="3" borderId="7" xfId="0" applyFont="1" applyFill="1" applyBorder="1" applyAlignment="1">
      <alignment horizontal="left" vertical="center" wrapText="1"/>
    </xf>
    <xf numFmtId="9" fontId="9" fillId="3" borderId="2" xfId="0" applyNumberFormat="1" applyFont="1" applyFill="1" applyBorder="1" applyAlignment="1">
      <alignment horizontal="center" vertical="center"/>
    </xf>
    <xf numFmtId="9" fontId="9" fillId="3" borderId="11" xfId="0" applyNumberFormat="1" applyFont="1" applyFill="1" applyBorder="1" applyAlignment="1">
      <alignment horizontal="center" vertical="center"/>
    </xf>
    <xf numFmtId="9" fontId="9" fillId="3" borderId="3" xfId="0" applyNumberFormat="1" applyFont="1" applyFill="1" applyBorder="1" applyAlignment="1">
      <alignment horizontal="center" vertical="center"/>
    </xf>
    <xf numFmtId="9" fontId="9" fillId="3" borderId="4" xfId="0" applyNumberFormat="1" applyFont="1" applyFill="1" applyBorder="1" applyAlignment="1">
      <alignment horizontal="center" vertical="center"/>
    </xf>
    <xf numFmtId="0" fontId="7" fillId="3" borderId="2" xfId="0" applyFont="1" applyFill="1" applyBorder="1" applyAlignment="1">
      <alignment vertical="center" wrapText="1"/>
    </xf>
    <xf numFmtId="9" fontId="10" fillId="3" borderId="1" xfId="0" applyNumberFormat="1" applyFont="1" applyFill="1" applyBorder="1" applyAlignment="1">
      <alignment horizontal="center" vertical="center" wrapText="1"/>
    </xf>
    <xf numFmtId="0" fontId="10" fillId="3" borderId="7" xfId="0" applyFont="1" applyFill="1" applyBorder="1" applyAlignment="1">
      <alignment horizontal="left" vertical="center"/>
    </xf>
    <xf numFmtId="9" fontId="7" fillId="3" borderId="2" xfId="0" applyNumberFormat="1" applyFont="1" applyFill="1" applyBorder="1" applyAlignment="1">
      <alignment horizontal="center" vertical="center"/>
    </xf>
    <xf numFmtId="9" fontId="7" fillId="3" borderId="15" xfId="0" applyNumberFormat="1" applyFont="1" applyFill="1" applyBorder="1" applyAlignment="1">
      <alignment horizontal="center" vertical="center"/>
    </xf>
    <xf numFmtId="0" fontId="13" fillId="3" borderId="26" xfId="0" applyFont="1" applyFill="1" applyBorder="1" applyAlignment="1">
      <alignment horizontal="left" vertical="center" wrapText="1" indent="1"/>
    </xf>
    <xf numFmtId="0" fontId="7" fillId="3" borderId="2" xfId="0" applyFont="1" applyFill="1" applyBorder="1" applyAlignment="1">
      <alignment vertical="center"/>
    </xf>
    <xf numFmtId="0" fontId="7" fillId="3" borderId="4" xfId="0" applyFont="1" applyFill="1" applyBorder="1" applyAlignment="1">
      <alignment vertical="center"/>
    </xf>
    <xf numFmtId="0" fontId="9" fillId="3" borderId="7" xfId="0" applyFont="1" applyFill="1" applyBorder="1" applyAlignment="1">
      <alignment horizontal="left" vertical="center" wrapText="1"/>
    </xf>
    <xf numFmtId="3" fontId="12" fillId="3" borderId="15" xfId="0" applyNumberFormat="1" applyFont="1" applyFill="1" applyBorder="1" applyAlignment="1">
      <alignment horizontal="center" vertical="center"/>
    </xf>
    <xf numFmtId="3" fontId="12" fillId="3" borderId="8" xfId="0" applyNumberFormat="1" applyFont="1" applyFill="1" applyBorder="1" applyAlignment="1">
      <alignment horizontal="center" vertical="center"/>
    </xf>
    <xf numFmtId="0" fontId="10" fillId="3" borderId="7" xfId="0" applyFont="1" applyFill="1" applyBorder="1" applyAlignment="1">
      <alignment vertical="center" wrapText="1"/>
    </xf>
    <xf numFmtId="9" fontId="54" fillId="3" borderId="8" xfId="0" applyNumberFormat="1" applyFont="1" applyFill="1" applyBorder="1" applyAlignment="1">
      <alignment horizontal="center" vertical="center"/>
    </xf>
    <xf numFmtId="3" fontId="54" fillId="3" borderId="8" xfId="1" applyNumberFormat="1" applyFont="1" applyFill="1" applyBorder="1" applyAlignment="1">
      <alignment horizontal="center" vertical="center"/>
    </xf>
    <xf numFmtId="1" fontId="54" fillId="3" borderId="8" xfId="0" applyNumberFormat="1" applyFont="1" applyFill="1" applyBorder="1" applyAlignment="1">
      <alignment horizontal="center" vertical="center"/>
    </xf>
    <xf numFmtId="9" fontId="32" fillId="3" borderId="8" xfId="1" applyNumberFormat="1" applyFont="1" applyFill="1" applyBorder="1" applyAlignment="1">
      <alignment horizontal="center" vertical="center"/>
    </xf>
    <xf numFmtId="9" fontId="7" fillId="3" borderId="15" xfId="0" applyNumberFormat="1" applyFont="1" applyFill="1" applyBorder="1" applyAlignment="1">
      <alignment horizontal="center" vertical="center"/>
    </xf>
    <xf numFmtId="9" fontId="7" fillId="3" borderId="8" xfId="1" applyFont="1" applyFill="1" applyBorder="1" applyAlignment="1">
      <alignment horizontal="center" vertical="center"/>
    </xf>
    <xf numFmtId="9" fontId="32" fillId="3" borderId="15" xfId="0" applyNumberFormat="1" applyFont="1" applyFill="1" applyBorder="1" applyAlignment="1">
      <alignment horizontal="center" vertical="center"/>
    </xf>
    <xf numFmtId="0" fontId="95" fillId="0" borderId="24" xfId="0" applyFont="1" applyBorder="1" applyAlignment="1">
      <alignment horizontal="center" wrapText="1"/>
    </xf>
    <xf numFmtId="0" fontId="35" fillId="3" borderId="7" xfId="0" applyFont="1" applyFill="1" applyBorder="1" applyAlignment="1">
      <alignment horizontal="left" vertical="center" wrapText="1"/>
    </xf>
    <xf numFmtId="9" fontId="27" fillId="3" borderId="123" xfId="1" applyFont="1" applyFill="1" applyBorder="1" applyAlignment="1">
      <alignment horizontal="center" vertical="center"/>
    </xf>
    <xf numFmtId="9" fontId="7" fillId="3" borderId="6" xfId="0" applyNumberFormat="1" applyFont="1" applyFill="1" applyBorder="1" applyAlignment="1">
      <alignment horizontal="center" vertical="center"/>
    </xf>
    <xf numFmtId="9" fontId="27" fillId="3" borderId="124" xfId="1" applyFont="1" applyFill="1" applyBorder="1" applyAlignment="1">
      <alignment horizontal="center" vertical="center"/>
    </xf>
    <xf numFmtId="9" fontId="32" fillId="3" borderId="16" xfId="0" applyNumberFormat="1" applyFont="1" applyFill="1" applyBorder="1" applyAlignment="1">
      <alignment horizontal="center" vertical="center"/>
    </xf>
    <xf numFmtId="9" fontId="27" fillId="3" borderId="0" xfId="1" applyFont="1" applyFill="1" applyBorder="1" applyAlignment="1">
      <alignment horizontal="center" vertical="center"/>
    </xf>
  </cellXfs>
  <cellStyles count="23">
    <cellStyle name="Comma" xfId="6" builtinId="3"/>
    <cellStyle name="Comma 2" xfId="4"/>
    <cellStyle name="Comma 2 2" xfId="8"/>
    <cellStyle name="Comma 3" xfId="5"/>
    <cellStyle name="Comma 3 2" xfId="9"/>
    <cellStyle name="Comma 3 2 2" xfId="10"/>
    <cellStyle name="Comma 4" xfId="11"/>
    <cellStyle name="Comma 5" xfId="3"/>
    <cellStyle name="Comma0" xfId="12"/>
    <cellStyle name="Currency0" xfId="13"/>
    <cellStyle name="Date" xfId="14"/>
    <cellStyle name="Fixed" xfId="15"/>
    <cellStyle name="Normal" xfId="0" builtinId="0"/>
    <cellStyle name="Normal 2" xfId="7"/>
    <cellStyle name="Normal 2 2" xfId="22"/>
    <cellStyle name="Normal 24" xfId="16"/>
    <cellStyle name="Normal 3" xfId="2"/>
    <cellStyle name="Normal 4" xfId="17"/>
    <cellStyle name="Normal 4 2" xfId="18"/>
    <cellStyle name="Percent" xfId="1" builtinId="5"/>
    <cellStyle name="Percent 2" xfId="19"/>
    <cellStyle name="Percent 3" xfId="21"/>
    <cellStyle name="Style 1" xf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esktop/PBuxheti%20afatmesem%202018-2020%20-%20Copy/Copy%20of%20SHTOJCA_1_-_Format_per_PSHIP_E_RISHIKUA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smeralda%20Arizaj/Downloads/PBA%202019-2021%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HIP1 dhe 2"/>
      <sheetName val="PSHIP3"/>
      <sheetName val="RDPP"/>
      <sheetName val="Shpenzimet sipas produkteve"/>
      <sheetName val="PSHP7-2017"/>
      <sheetName val="PSHP7-2018"/>
      <sheetName val="PSHIP7-2019"/>
      <sheetName val="PSHIP7-2020"/>
      <sheetName val="Projektet"/>
      <sheetName val="KSH sipas Produkteve"/>
      <sheetName val="KSH sipas Artikujve"/>
      <sheetName val="Sheet1"/>
      <sheetName val="Sheet2"/>
      <sheetName val="Sheet3"/>
    </sheetNames>
    <sheetDataSet>
      <sheetData sheetId="0" refreshError="1"/>
      <sheetData sheetId="1" refreshError="1"/>
      <sheetData sheetId="2" refreshError="1">
        <row r="107">
          <cell r="A107" t="str">
            <v>PERMIRESIMI I CILESISE SE PRODHIMIT DHE TRANSMETIMIT,ZGJERIMI I LARMISHMERISE SE PROJEKTEVE.</v>
          </cell>
        </row>
        <row r="156">
          <cell r="A156" t="str">
            <v>FORMACION I QENDRUESHEM E BASHKEKOHOR I ORKESTRES SIMFONIKE TE RTSH DHE ORGANIZIM I VAZHDUESHEM I AKTIVITETEVE TE SAJ KONCERTORE NE TIRANE,RRETHE DHE JASHTE VENDIT ME PJESEMARRJEN E HEREPASHERSHME TE TALENTEVE SHQIPTARE JASHTE SHQIPERISE ,SI EDHE TE ARTIS</v>
          </cell>
        </row>
        <row r="238">
          <cell r="A238" t="str">
            <v>INVESTIME NE TEKNOLOGJI,PERSHTATJE E TEKNOLOGJISE EKZISTUESE,OPERIMI,DIAGNOSTIKIMI,MIREMBAJTJA PERIODIKE,MIREMBAJTJA EMERGJENCES,SHERBIMI I MBAJTJES NE GARANCI TE VAZHDUESHME TE PRODUKTEVE,PERDITESIMI DHE MIREMBAJTJA E SISTEMIT TE TRANSMETIMIT DIGJITAL AU</v>
          </cell>
        </row>
        <row r="246">
          <cell r="A246" t="str">
            <v>OFRIM I SHERBIMIT TE MULTIFLEKSIMIT,TRANSPORTIMIT DHE TRANSMETIMIT NE AJER NEPERMJET TEKNOLOGJISE DIGJITALE DVB-T2  TE PROGRAMEVE TELEVIZIVE TE RTSH-SE DHE GJITHE OPERATOREVE TE TJERE PRIVATE.SIGURIMI I VAZHDIMESISE SE PUNES NE MBI 99,8% TE KOHES.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2.1 Sipas Tavaneve"/>
      <sheetName val="F.4. Alokimi i tavaneve per PE"/>
      <sheetName val="F.5. Investimet ne vazhdim"/>
      <sheetName val="F.6.Investime te reja"/>
      <sheetName val="Formati 3 Politika te reja"/>
    </sheetNames>
    <sheetDataSet>
      <sheetData sheetId="0" refreshError="1">
        <row r="9">
          <cell r="C9" t="str">
            <v>MBIKËQYRJA E TREGUT DHE ADVOKACIA E KONKURRENCËS</v>
          </cell>
        </row>
      </sheetData>
      <sheetData sheetId="1" refreshError="1"/>
      <sheetData sheetId="2" refreshError="1">
        <row r="26">
          <cell r="D26" t="str">
            <v>Realizimi I procedurave investigative në tregjet përkatese deri në hartimin e raportit përfundimtar dhe marrjes së vendimit nga komisioni I konkurrencës</v>
          </cell>
          <cell r="E26">
            <v>0</v>
          </cell>
          <cell r="F26">
            <v>0</v>
          </cell>
          <cell r="G26">
            <v>0</v>
          </cell>
        </row>
        <row r="52">
          <cell r="D52" t="str">
            <v>Blerje pajisje informatike përmirësimi I cilësisë së punës</v>
          </cell>
          <cell r="E52">
            <v>0</v>
          </cell>
          <cell r="F52">
            <v>0</v>
          </cell>
          <cell r="G52">
            <v>0</v>
          </cell>
        </row>
        <row r="53">
          <cell r="D53" t="str">
            <v>Copë</v>
          </cell>
          <cell r="E53">
            <v>0</v>
          </cell>
          <cell r="F53">
            <v>0</v>
          </cell>
          <cell r="G53">
            <v>0</v>
          </cell>
        </row>
        <row r="56">
          <cell r="D56">
            <v>8</v>
          </cell>
          <cell r="E56">
            <v>10</v>
          </cell>
          <cell r="F56">
            <v>12</v>
          </cell>
          <cell r="G56">
            <v>12</v>
          </cell>
        </row>
        <row r="79">
          <cell r="F79">
            <v>0</v>
          </cell>
          <cell r="G79">
            <v>0</v>
          </cell>
        </row>
        <row r="80">
          <cell r="F80">
            <v>0</v>
          </cell>
          <cell r="G80">
            <v>0</v>
          </cell>
        </row>
      </sheetData>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300"/>
  <sheetViews>
    <sheetView tabSelected="1" view="pageBreakPreview" topLeftCell="A268" zoomScale="60" zoomScaleNormal="170" workbookViewId="0">
      <selection activeCell="B12" sqref="B12:E12"/>
    </sheetView>
  </sheetViews>
  <sheetFormatPr defaultRowHeight="15" x14ac:dyDescent="0.25"/>
  <cols>
    <col min="1" max="1" width="28.5703125" customWidth="1"/>
    <col min="2" max="5" width="11.7109375" customWidth="1"/>
  </cols>
  <sheetData>
    <row r="2" spans="1:5" ht="29.25" customHeight="1" x14ac:dyDescent="0.25">
      <c r="A2" s="726" t="s">
        <v>73</v>
      </c>
      <c r="B2" s="726"/>
      <c r="C2" s="726"/>
      <c r="D2" s="726"/>
      <c r="E2" s="726"/>
    </row>
    <row r="3" spans="1:5" ht="18" customHeight="1" x14ac:dyDescent="0.25">
      <c r="A3" s="678" t="s">
        <v>380</v>
      </c>
      <c r="B3" s="678"/>
      <c r="C3" s="678"/>
      <c r="D3" s="678"/>
      <c r="E3" s="678"/>
    </row>
    <row r="4" spans="1:5" ht="15.75" thickBot="1" x14ac:dyDescent="0.3"/>
    <row r="5" spans="1:5" ht="15.75" thickBot="1" x14ac:dyDescent="0.3">
      <c r="A5" s="2" t="s">
        <v>0</v>
      </c>
      <c r="B5" s="679" t="s">
        <v>363</v>
      </c>
      <c r="C5" s="679"/>
      <c r="D5" s="679"/>
      <c r="E5" s="679"/>
    </row>
    <row r="6" spans="1:5" ht="15.75" thickBot="1" x14ac:dyDescent="0.3">
      <c r="A6" s="2" t="s">
        <v>1</v>
      </c>
      <c r="B6" s="680" t="s">
        <v>376</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381</v>
      </c>
      <c r="B9" s="693"/>
      <c r="C9" s="693"/>
      <c r="D9" s="693"/>
      <c r="E9" s="694"/>
    </row>
    <row r="10" spans="1:5" ht="15.75" thickBot="1" x14ac:dyDescent="0.3">
      <c r="A10" s="692"/>
      <c r="B10" s="693"/>
      <c r="C10" s="693"/>
      <c r="D10" s="693"/>
      <c r="E10" s="694"/>
    </row>
    <row r="11" spans="1:5" ht="15.75" hidden="1" thickBot="1" x14ac:dyDescent="0.3">
      <c r="A11" s="692"/>
      <c r="B11" s="693"/>
      <c r="C11" s="693"/>
      <c r="D11" s="693"/>
      <c r="E11" s="694"/>
    </row>
    <row r="12" spans="1:5" ht="78" customHeight="1" thickBot="1" x14ac:dyDescent="0.3">
      <c r="A12" s="3" t="s">
        <v>6</v>
      </c>
      <c r="B12" s="695" t="s">
        <v>364</v>
      </c>
      <c r="C12" s="696"/>
      <c r="D12" s="696"/>
      <c r="E12" s="697"/>
    </row>
    <row r="13" spans="1:5" ht="23.25" customHeight="1" x14ac:dyDescent="0.25">
      <c r="A13" s="698" t="s">
        <v>7</v>
      </c>
      <c r="B13" s="107">
        <v>2018</v>
      </c>
      <c r="C13" s="107">
        <v>2019</v>
      </c>
      <c r="D13" s="107">
        <v>2020</v>
      </c>
      <c r="E13" s="107">
        <v>2021</v>
      </c>
    </row>
    <row r="14" spans="1:5" ht="15.75" thickBot="1" x14ac:dyDescent="0.3">
      <c r="A14" s="699"/>
      <c r="B14" s="108" t="s">
        <v>8</v>
      </c>
      <c r="C14" s="108" t="s">
        <v>9</v>
      </c>
      <c r="D14" s="108" t="s">
        <v>9</v>
      </c>
      <c r="E14" s="108" t="s">
        <v>9</v>
      </c>
    </row>
    <row r="15" spans="1:5" ht="45.75" thickBot="1" x14ac:dyDescent="0.3">
      <c r="A15" s="106" t="s">
        <v>382</v>
      </c>
      <c r="B15" s="126" t="s">
        <v>68</v>
      </c>
      <c r="C15" s="126" t="s">
        <v>69</v>
      </c>
      <c r="D15" s="126" t="s">
        <v>69</v>
      </c>
      <c r="E15" s="126" t="s">
        <v>69</v>
      </c>
    </row>
    <row r="16" spans="1:5" ht="73.5" customHeight="1" thickBot="1" x14ac:dyDescent="0.3">
      <c r="A16" s="6" t="s">
        <v>10</v>
      </c>
      <c r="B16" s="700" t="s">
        <v>383</v>
      </c>
      <c r="C16" s="695"/>
      <c r="D16" s="695"/>
      <c r="E16" s="701"/>
    </row>
    <row r="17" spans="1:5" ht="23.25" customHeight="1" thickBot="1" x14ac:dyDescent="0.3">
      <c r="A17" s="702" t="s">
        <v>11</v>
      </c>
      <c r="B17" s="703"/>
      <c r="C17" s="703"/>
      <c r="D17" s="703"/>
      <c r="E17" s="704"/>
    </row>
    <row r="18" spans="1:5" ht="23.25" thickBot="1" x14ac:dyDescent="0.3">
      <c r="A18" s="127" t="s">
        <v>384</v>
      </c>
      <c r="B18" s="128">
        <v>165</v>
      </c>
      <c r="C18" s="126">
        <v>0.05</v>
      </c>
      <c r="D18" s="126">
        <v>0.06</v>
      </c>
      <c r="E18" s="126">
        <v>7.0000000000000007E-2</v>
      </c>
    </row>
    <row r="19" spans="1:5" ht="15.75" thickBot="1" x14ac:dyDescent="0.3">
      <c r="A19" s="130" t="s">
        <v>385</v>
      </c>
      <c r="B19" s="128">
        <v>85</v>
      </c>
      <c r="C19" s="131">
        <v>0.02</v>
      </c>
      <c r="D19" s="131">
        <v>0.03</v>
      </c>
      <c r="E19" s="131">
        <v>0.04</v>
      </c>
    </row>
    <row r="20" spans="1:5" ht="15.75" thickBot="1" x14ac:dyDescent="0.3">
      <c r="A20" s="705" t="s">
        <v>12</v>
      </c>
      <c r="B20" s="706"/>
      <c r="C20" s="706"/>
      <c r="D20" s="706"/>
      <c r="E20" s="707"/>
    </row>
    <row r="21" spans="1:5" ht="15.75" thickBot="1" x14ac:dyDescent="0.3">
      <c r="A21" s="708" t="s">
        <v>13</v>
      </c>
      <c r="B21" s="709"/>
      <c r="C21" s="709"/>
      <c r="D21" s="709"/>
      <c r="E21" s="710"/>
    </row>
    <row r="22" spans="1:5" ht="30.75" customHeight="1" thickBot="1" x14ac:dyDescent="0.3">
      <c r="A22" s="7" t="s">
        <v>14</v>
      </c>
      <c r="B22" s="711" t="s">
        <v>386</v>
      </c>
      <c r="C22" s="712"/>
      <c r="D22" s="712"/>
      <c r="E22" s="713"/>
    </row>
    <row r="23" spans="1:5" ht="31.5" customHeight="1" thickBot="1" x14ac:dyDescent="0.3">
      <c r="A23" s="5" t="s">
        <v>15</v>
      </c>
      <c r="B23" s="714" t="s">
        <v>365</v>
      </c>
      <c r="C23" s="715"/>
      <c r="D23" s="715"/>
      <c r="E23" s="716"/>
    </row>
    <row r="24" spans="1:5" ht="15.75" thickBot="1" x14ac:dyDescent="0.3">
      <c r="A24" s="5" t="s">
        <v>16</v>
      </c>
      <c r="B24" s="717" t="s">
        <v>387</v>
      </c>
      <c r="C24" s="718"/>
      <c r="D24" s="718"/>
      <c r="E24" s="719"/>
    </row>
    <row r="25" spans="1:5" ht="12.75" customHeight="1" x14ac:dyDescent="0.25">
      <c r="A25" s="698"/>
      <c r="B25" s="8">
        <v>2018</v>
      </c>
      <c r="C25" s="8">
        <v>2019</v>
      </c>
      <c r="D25" s="8">
        <v>2020</v>
      </c>
      <c r="E25" s="8">
        <v>2021</v>
      </c>
    </row>
    <row r="26" spans="1:5" ht="9" customHeight="1" thickBot="1" x14ac:dyDescent="0.3">
      <c r="A26" s="699"/>
      <c r="B26" s="9" t="s">
        <v>8</v>
      </c>
      <c r="C26" s="9" t="s">
        <v>9</v>
      </c>
      <c r="D26" s="9" t="s">
        <v>9</v>
      </c>
      <c r="E26" s="9" t="s">
        <v>9</v>
      </c>
    </row>
    <row r="27" spans="1:5" ht="15.75" thickBot="1" x14ac:dyDescent="0.3">
      <c r="A27" s="5" t="s">
        <v>17</v>
      </c>
      <c r="B27" s="10">
        <v>250</v>
      </c>
      <c r="C27" s="10">
        <v>255</v>
      </c>
      <c r="D27" s="10">
        <v>258</v>
      </c>
      <c r="E27" s="10">
        <v>260</v>
      </c>
    </row>
    <row r="28" spans="1:5" ht="15.75" thickBot="1" x14ac:dyDescent="0.3">
      <c r="A28" s="5" t="s">
        <v>18</v>
      </c>
      <c r="B28" s="10">
        <f>B57</f>
        <v>142113.16</v>
      </c>
      <c r="C28" s="10">
        <f t="shared" ref="C28:E28" si="0">C57</f>
        <v>148250</v>
      </c>
      <c r="D28" s="10">
        <f t="shared" si="0"/>
        <v>147750</v>
      </c>
      <c r="E28" s="10">
        <f t="shared" si="0"/>
        <v>147750</v>
      </c>
    </row>
    <row r="29" spans="1:5" ht="15.75" thickBot="1" x14ac:dyDescent="0.3">
      <c r="A29" s="5" t="s">
        <v>19</v>
      </c>
      <c r="B29" s="10">
        <f>B28/B27</f>
        <v>568.45263999999997</v>
      </c>
      <c r="C29" s="10">
        <f t="shared" ref="C29:E29" si="1">C28/C27</f>
        <v>581.37254901960785</v>
      </c>
      <c r="D29" s="10">
        <f t="shared" si="1"/>
        <v>572.67441860465112</v>
      </c>
      <c r="E29" s="10">
        <f t="shared" si="1"/>
        <v>568.26923076923072</v>
      </c>
    </row>
    <row r="30" spans="1:5" ht="15.75" thickBot="1" x14ac:dyDescent="0.3">
      <c r="A30" s="5" t="s">
        <v>20</v>
      </c>
      <c r="B30" s="104" t="s">
        <v>21</v>
      </c>
      <c r="C30" s="11">
        <f>C27/B27-1</f>
        <v>2.0000000000000018E-2</v>
      </c>
      <c r="D30" s="11">
        <f t="shared" ref="D30:E32" si="2">D27/C27-1</f>
        <v>1.1764705882352899E-2</v>
      </c>
      <c r="E30" s="11">
        <f t="shared" si="2"/>
        <v>7.7519379844961378E-3</v>
      </c>
    </row>
    <row r="31" spans="1:5" ht="15.75" thickBot="1" x14ac:dyDescent="0.3">
      <c r="A31" s="5" t="s">
        <v>22</v>
      </c>
      <c r="B31" s="104" t="s">
        <v>21</v>
      </c>
      <c r="C31" s="11">
        <f>C28/B28-1</f>
        <v>4.3182770687809624E-2</v>
      </c>
      <c r="D31" s="11">
        <f t="shared" si="2"/>
        <v>-3.3726812816189389E-3</v>
      </c>
      <c r="E31" s="11">
        <f t="shared" si="2"/>
        <v>0</v>
      </c>
    </row>
    <row r="32" spans="1:5" ht="15.75" thickBot="1" x14ac:dyDescent="0.3">
      <c r="A32" s="5" t="s">
        <v>23</v>
      </c>
      <c r="B32" s="104" t="s">
        <v>21</v>
      </c>
      <c r="C32" s="11">
        <f>C29/B29-1</f>
        <v>2.2728206556676067E-2</v>
      </c>
      <c r="D32" s="11">
        <f t="shared" si="2"/>
        <v>-1.4961371034158288E-2</v>
      </c>
      <c r="E32" s="11">
        <f t="shared" si="2"/>
        <v>-7.692307692307665E-3</v>
      </c>
    </row>
    <row r="33" spans="1:5" ht="15.75" thickBot="1" x14ac:dyDescent="0.3">
      <c r="A33" s="689" t="s">
        <v>210</v>
      </c>
      <c r="B33" s="690"/>
      <c r="C33" s="690"/>
      <c r="D33" s="690"/>
      <c r="E33" s="691"/>
    </row>
    <row r="34" spans="1:5" ht="12.75" customHeight="1" x14ac:dyDescent="0.25">
      <c r="A34" s="698"/>
      <c r="B34" s="8">
        <v>2018</v>
      </c>
      <c r="C34" s="8">
        <v>2019</v>
      </c>
      <c r="D34" s="8">
        <v>2020</v>
      </c>
      <c r="E34" s="8">
        <v>2021</v>
      </c>
    </row>
    <row r="35" spans="1:5" ht="9" customHeight="1" thickBot="1" x14ac:dyDescent="0.3">
      <c r="A35" s="699"/>
      <c r="B35" s="9" t="s">
        <v>8</v>
      </c>
      <c r="C35" s="9" t="s">
        <v>9</v>
      </c>
      <c r="D35" s="9" t="s">
        <v>9</v>
      </c>
      <c r="E35" s="9" t="s">
        <v>9</v>
      </c>
    </row>
    <row r="36" spans="1:5" ht="15.75" thickBot="1" x14ac:dyDescent="0.3">
      <c r="A36" s="13" t="s">
        <v>24</v>
      </c>
      <c r="B36" s="14">
        <f>B37+B38</f>
        <v>96700</v>
      </c>
      <c r="C36" s="14">
        <f t="shared" ref="C36:E36" si="3">C37+C38</f>
        <v>102300</v>
      </c>
      <c r="D36" s="14">
        <f t="shared" si="3"/>
        <v>101800</v>
      </c>
      <c r="E36" s="14">
        <f t="shared" si="3"/>
        <v>101800</v>
      </c>
    </row>
    <row r="37" spans="1:5" ht="15.75" thickBot="1" x14ac:dyDescent="0.3">
      <c r="A37" s="26" t="s">
        <v>388</v>
      </c>
      <c r="B37" s="15">
        <v>96700</v>
      </c>
      <c r="C37" s="15">
        <v>102300</v>
      </c>
      <c r="D37" s="15">
        <v>101800</v>
      </c>
      <c r="E37" s="15">
        <v>101800</v>
      </c>
    </row>
    <row r="38" spans="1:5" ht="15.75" thickBot="1" x14ac:dyDescent="0.3">
      <c r="A38" s="26" t="s">
        <v>389</v>
      </c>
      <c r="B38" s="132"/>
      <c r="C38" s="14"/>
      <c r="D38" s="14"/>
      <c r="E38" s="14"/>
    </row>
    <row r="39" spans="1:5" ht="24.75" thickBot="1" x14ac:dyDescent="0.3">
      <c r="A39" s="13" t="s">
        <v>25</v>
      </c>
      <c r="B39" s="14">
        <f>SUM(B40:B41)</f>
        <v>14800</v>
      </c>
      <c r="C39" s="14">
        <f t="shared" ref="C39:E39" si="4">SUM(C40:C41)</f>
        <v>14700</v>
      </c>
      <c r="D39" s="14">
        <f t="shared" si="4"/>
        <v>14700</v>
      </c>
      <c r="E39" s="14">
        <f t="shared" si="4"/>
        <v>14700</v>
      </c>
    </row>
    <row r="40" spans="1:5" ht="15.75" thickBot="1" x14ac:dyDescent="0.3">
      <c r="A40" s="26" t="s">
        <v>388</v>
      </c>
      <c r="B40" s="15">
        <v>14800</v>
      </c>
      <c r="C40" s="14">
        <v>14700</v>
      </c>
      <c r="D40" s="14">
        <v>14700</v>
      </c>
      <c r="E40" s="14">
        <v>14700</v>
      </c>
    </row>
    <row r="41" spans="1:5" ht="15.75" thickBot="1" x14ac:dyDescent="0.3">
      <c r="A41" s="26" t="s">
        <v>389</v>
      </c>
      <c r="B41" s="15"/>
      <c r="C41" s="14"/>
      <c r="D41" s="14"/>
      <c r="E41" s="14"/>
    </row>
    <row r="42" spans="1:5" ht="15.75" thickBot="1" x14ac:dyDescent="0.3">
      <c r="A42" s="13" t="s">
        <v>26</v>
      </c>
      <c r="B42" s="15">
        <f>SUM(B43:B44)</f>
        <v>29500</v>
      </c>
      <c r="C42" s="15">
        <f t="shared" ref="C42:E42" si="5">SUM(C43:C44)</f>
        <v>31250</v>
      </c>
      <c r="D42" s="15">
        <f t="shared" si="5"/>
        <v>31250</v>
      </c>
      <c r="E42" s="15">
        <f t="shared" si="5"/>
        <v>31250</v>
      </c>
    </row>
    <row r="43" spans="1:5" ht="15.75" thickBot="1" x14ac:dyDescent="0.3">
      <c r="A43" s="26" t="s">
        <v>388</v>
      </c>
      <c r="B43" s="15">
        <v>29500</v>
      </c>
      <c r="C43" s="46">
        <v>31250</v>
      </c>
      <c r="D43" s="46">
        <v>31250</v>
      </c>
      <c r="E43" s="46">
        <v>31250</v>
      </c>
    </row>
    <row r="44" spans="1:5" ht="15.75" thickBot="1" x14ac:dyDescent="0.3">
      <c r="A44" s="26" t="s">
        <v>389</v>
      </c>
      <c r="B44" s="15"/>
      <c r="C44" s="14"/>
      <c r="D44" s="14"/>
      <c r="E44" s="14"/>
    </row>
    <row r="45" spans="1:5" ht="15.75" thickBot="1" x14ac:dyDescent="0.3">
      <c r="A45" s="13" t="s">
        <v>27</v>
      </c>
      <c r="B45" s="15"/>
      <c r="C45" s="14"/>
      <c r="D45" s="14"/>
      <c r="E45" s="14"/>
    </row>
    <row r="46" spans="1:5" ht="15.75" thickBot="1" x14ac:dyDescent="0.3">
      <c r="A46" s="26" t="s">
        <v>388</v>
      </c>
      <c r="B46" s="15"/>
      <c r="C46" s="14"/>
      <c r="D46" s="14"/>
      <c r="E46" s="14"/>
    </row>
    <row r="47" spans="1:5" ht="15.75" thickBot="1" x14ac:dyDescent="0.3">
      <c r="A47" s="26" t="s">
        <v>389</v>
      </c>
      <c r="B47" s="15"/>
      <c r="C47" s="14"/>
      <c r="D47" s="14"/>
      <c r="E47" s="14"/>
    </row>
    <row r="48" spans="1:5" ht="15.75" thickBot="1" x14ac:dyDescent="0.3">
      <c r="A48" s="13" t="s">
        <v>28</v>
      </c>
      <c r="B48" s="15"/>
      <c r="C48" s="14"/>
      <c r="D48" s="14"/>
      <c r="E48" s="14"/>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29</v>
      </c>
      <c r="B51" s="15"/>
      <c r="C51" s="14"/>
      <c r="D51" s="14"/>
      <c r="E51" s="14"/>
    </row>
    <row r="52" spans="1:5" ht="15.75" thickBot="1" x14ac:dyDescent="0.3">
      <c r="A52" s="26" t="s">
        <v>388</v>
      </c>
      <c r="B52" s="15"/>
      <c r="C52" s="14"/>
      <c r="D52" s="14"/>
      <c r="E52" s="14"/>
    </row>
    <row r="53" spans="1:5" ht="15.75" thickBot="1" x14ac:dyDescent="0.3">
      <c r="A53" s="26" t="s">
        <v>389</v>
      </c>
      <c r="B53" s="15"/>
      <c r="C53" s="14"/>
      <c r="D53" s="14"/>
      <c r="E53" s="14"/>
    </row>
    <row r="54" spans="1:5" ht="24.75" thickBot="1" x14ac:dyDescent="0.3">
      <c r="A54" s="13" t="s">
        <v>30</v>
      </c>
      <c r="B54" s="15">
        <f>B55</f>
        <v>1113.1600000000001</v>
      </c>
      <c r="C54" s="14">
        <v>0</v>
      </c>
      <c r="D54" s="14">
        <f>C54*1.03*0.99</f>
        <v>0</v>
      </c>
      <c r="E54" s="14">
        <f>D54*1.03*0.99</f>
        <v>0</v>
      </c>
    </row>
    <row r="55" spans="1:5" ht="15.75" thickBot="1" x14ac:dyDescent="0.3">
      <c r="A55" s="26" t="s">
        <v>388</v>
      </c>
      <c r="B55" s="15">
        <v>1113.1600000000001</v>
      </c>
      <c r="C55" s="40"/>
      <c r="D55" s="40"/>
      <c r="E55" s="40"/>
    </row>
    <row r="56" spans="1:5" ht="15.75" thickBot="1" x14ac:dyDescent="0.3">
      <c r="A56" s="26" t="s">
        <v>389</v>
      </c>
      <c r="B56" s="15"/>
      <c r="C56" s="135"/>
      <c r="D56" s="40"/>
      <c r="E56" s="40"/>
    </row>
    <row r="57" spans="1:5" ht="15.75" thickBot="1" x14ac:dyDescent="0.3">
      <c r="A57" s="16" t="s">
        <v>31</v>
      </c>
      <c r="B57" s="15">
        <f>B54+B51+B48+B45+B42+B39+B36</f>
        <v>142113.16</v>
      </c>
      <c r="C57" s="15">
        <f t="shared" ref="C57:E57" si="6">C54+C51+C48+C45+C42+C39+C36</f>
        <v>148250</v>
      </c>
      <c r="D57" s="15">
        <f t="shared" si="6"/>
        <v>147750</v>
      </c>
      <c r="E57" s="15">
        <f t="shared" si="6"/>
        <v>147750</v>
      </c>
    </row>
    <row r="58" spans="1:5" ht="15.75" thickBot="1" x14ac:dyDescent="0.3">
      <c r="A58" s="17" t="s">
        <v>32</v>
      </c>
      <c r="B58" s="18">
        <f>IF(B57-B28=0,0,"Error")</f>
        <v>0</v>
      </c>
      <c r="C58" s="18">
        <f>IF(C57-C28=0,0,"Error")</f>
        <v>0</v>
      </c>
      <c r="D58" s="18">
        <f>IF(D57-D28=0,0,"Error")</f>
        <v>0</v>
      </c>
      <c r="E58" s="18">
        <f>IF(E57-E28=0,0,"Error")</f>
        <v>0</v>
      </c>
    </row>
    <row r="59" spans="1:5" ht="23.25" customHeight="1" thickBot="1" x14ac:dyDescent="0.3">
      <c r="A59" s="6" t="s">
        <v>49</v>
      </c>
      <c r="B59" s="700" t="s">
        <v>390</v>
      </c>
      <c r="C59" s="695"/>
      <c r="D59" s="695"/>
      <c r="E59" s="701"/>
    </row>
    <row r="60" spans="1:5" ht="15.75" thickBot="1" x14ac:dyDescent="0.3">
      <c r="A60" s="702" t="s">
        <v>50</v>
      </c>
      <c r="B60" s="703"/>
      <c r="C60" s="703"/>
      <c r="D60" s="703"/>
      <c r="E60" s="704"/>
    </row>
    <row r="61" spans="1:5" ht="15.75" thickBot="1" x14ac:dyDescent="0.3">
      <c r="A61" s="127" t="s">
        <v>391</v>
      </c>
      <c r="B61" s="128">
        <v>27</v>
      </c>
      <c r="C61" s="126">
        <v>0.05</v>
      </c>
      <c r="D61" s="126">
        <v>7.0000000000000007E-2</v>
      </c>
      <c r="E61" s="126">
        <v>7.0000000000000007E-2</v>
      </c>
    </row>
    <row r="62" spans="1:5" ht="23.25" thickBot="1" x14ac:dyDescent="0.3">
      <c r="A62" s="136" t="s">
        <v>392</v>
      </c>
      <c r="B62" s="137"/>
      <c r="C62" s="138" t="s">
        <v>69</v>
      </c>
      <c r="D62" s="138" t="s">
        <v>69</v>
      </c>
      <c r="E62" s="138" t="s">
        <v>69</v>
      </c>
    </row>
    <row r="63" spans="1:5" ht="15.75" thickBot="1" x14ac:dyDescent="0.3">
      <c r="A63" s="705" t="s">
        <v>51</v>
      </c>
      <c r="B63" s="706"/>
      <c r="C63" s="706"/>
      <c r="D63" s="706"/>
      <c r="E63" s="707"/>
    </row>
    <row r="64" spans="1:5" ht="15.75" thickBot="1" x14ac:dyDescent="0.3">
      <c r="A64" s="708" t="s">
        <v>13</v>
      </c>
      <c r="B64" s="709"/>
      <c r="C64" s="709"/>
      <c r="D64" s="709"/>
      <c r="E64" s="710"/>
    </row>
    <row r="65" spans="1:5" ht="15.75" thickBot="1" x14ac:dyDescent="0.3">
      <c r="A65" s="7" t="s">
        <v>14</v>
      </c>
      <c r="B65" s="711" t="s">
        <v>393</v>
      </c>
      <c r="C65" s="712"/>
      <c r="D65" s="712"/>
      <c r="E65" s="713"/>
    </row>
    <row r="66" spans="1:5" ht="36" customHeight="1" thickBot="1" x14ac:dyDescent="0.3">
      <c r="A66" s="5" t="s">
        <v>15</v>
      </c>
      <c r="B66" s="714" t="s">
        <v>394</v>
      </c>
      <c r="C66" s="715"/>
      <c r="D66" s="715"/>
      <c r="E66" s="716"/>
    </row>
    <row r="67" spans="1:5" ht="15.75" thickBot="1" x14ac:dyDescent="0.3">
      <c r="A67" s="5" t="s">
        <v>16</v>
      </c>
      <c r="B67" s="717" t="s">
        <v>395</v>
      </c>
      <c r="C67" s="718"/>
      <c r="D67" s="718"/>
      <c r="E67" s="719"/>
    </row>
    <row r="68" spans="1:5" ht="12.75" customHeight="1" x14ac:dyDescent="0.25">
      <c r="A68" s="698"/>
      <c r="B68" s="8">
        <v>2018</v>
      </c>
      <c r="C68" s="8">
        <v>2019</v>
      </c>
      <c r="D68" s="8">
        <v>2020</v>
      </c>
      <c r="E68" s="8">
        <v>2021</v>
      </c>
    </row>
    <row r="69" spans="1:5" ht="9" customHeight="1" thickBot="1" x14ac:dyDescent="0.3">
      <c r="A69" s="699"/>
      <c r="B69" s="9" t="s">
        <v>8</v>
      </c>
      <c r="C69" s="9" t="s">
        <v>9</v>
      </c>
      <c r="D69" s="9" t="s">
        <v>9</v>
      </c>
      <c r="E69" s="9" t="s">
        <v>9</v>
      </c>
    </row>
    <row r="70" spans="1:5" ht="15.75" thickBot="1" x14ac:dyDescent="0.3">
      <c r="A70" s="5" t="s">
        <v>17</v>
      </c>
      <c r="B70" s="10">
        <v>27</v>
      </c>
      <c r="C70" s="10">
        <v>28</v>
      </c>
      <c r="D70" s="10">
        <v>29</v>
      </c>
      <c r="E70" s="10">
        <v>29</v>
      </c>
    </row>
    <row r="71" spans="1:5" ht="15.75" thickBot="1" x14ac:dyDescent="0.3">
      <c r="A71" s="5" t="s">
        <v>18</v>
      </c>
      <c r="B71" s="10">
        <f>B100</f>
        <v>43660</v>
      </c>
      <c r="C71" s="10">
        <f t="shared" ref="C71:E71" si="7">C100</f>
        <v>46250</v>
      </c>
      <c r="D71" s="10">
        <f t="shared" si="7"/>
        <v>46250</v>
      </c>
      <c r="E71" s="10">
        <f t="shared" si="7"/>
        <v>46250</v>
      </c>
    </row>
    <row r="72" spans="1:5" ht="15.75" thickBot="1" x14ac:dyDescent="0.3">
      <c r="A72" s="5" t="s">
        <v>19</v>
      </c>
      <c r="B72" s="10">
        <f>B71/B70</f>
        <v>1617.037037037037</v>
      </c>
      <c r="C72" s="10">
        <f t="shared" ref="C72:E72" si="8">C71/C70</f>
        <v>1651.7857142857142</v>
      </c>
      <c r="D72" s="10">
        <f t="shared" si="8"/>
        <v>1594.8275862068965</v>
      </c>
      <c r="E72" s="10">
        <f t="shared" si="8"/>
        <v>1594.8275862068965</v>
      </c>
    </row>
    <row r="73" spans="1:5" ht="15.75" thickBot="1" x14ac:dyDescent="0.3">
      <c r="A73" s="5" t="s">
        <v>20</v>
      </c>
      <c r="B73" s="104" t="s">
        <v>21</v>
      </c>
      <c r="C73" s="11">
        <f>C70/B70-1</f>
        <v>3.7037037037036979E-2</v>
      </c>
      <c r="D73" s="11">
        <f t="shared" ref="D73:E75" si="9">D70/C70-1</f>
        <v>3.5714285714285809E-2</v>
      </c>
      <c r="E73" s="11">
        <f t="shared" si="9"/>
        <v>0</v>
      </c>
    </row>
    <row r="74" spans="1:5" ht="15.75" thickBot="1" x14ac:dyDescent="0.3">
      <c r="A74" s="5" t="s">
        <v>22</v>
      </c>
      <c r="B74" s="104" t="s">
        <v>21</v>
      </c>
      <c r="C74" s="11">
        <f>C71/B71-1</f>
        <v>5.9322033898305149E-2</v>
      </c>
      <c r="D74" s="11">
        <f t="shared" si="9"/>
        <v>0</v>
      </c>
      <c r="E74" s="11">
        <f t="shared" si="9"/>
        <v>0</v>
      </c>
    </row>
    <row r="75" spans="1:5" ht="15.75" thickBot="1" x14ac:dyDescent="0.3">
      <c r="A75" s="5" t="s">
        <v>23</v>
      </c>
      <c r="B75" s="104" t="s">
        <v>21</v>
      </c>
      <c r="C75" s="11">
        <f>C72/B72-1</f>
        <v>2.1489104116222846E-2</v>
      </c>
      <c r="D75" s="11">
        <f t="shared" si="9"/>
        <v>-3.4482758620689613E-2</v>
      </c>
      <c r="E75" s="11">
        <f t="shared" si="9"/>
        <v>0</v>
      </c>
    </row>
    <row r="76" spans="1:5" ht="15.75" thickBot="1" x14ac:dyDescent="0.3">
      <c r="A76" s="689" t="s">
        <v>210</v>
      </c>
      <c r="B76" s="690"/>
      <c r="C76" s="690"/>
      <c r="D76" s="690"/>
      <c r="E76" s="691"/>
    </row>
    <row r="77" spans="1:5" ht="12.75" customHeight="1" x14ac:dyDescent="0.25">
      <c r="A77" s="698"/>
      <c r="B77" s="8">
        <v>2018</v>
      </c>
      <c r="C77" s="8">
        <v>2019</v>
      </c>
      <c r="D77" s="8">
        <v>2020</v>
      </c>
      <c r="E77" s="8">
        <v>2021</v>
      </c>
    </row>
    <row r="78" spans="1:5" ht="9" customHeight="1" thickBot="1" x14ac:dyDescent="0.3">
      <c r="A78" s="699"/>
      <c r="B78" s="9" t="s">
        <v>8</v>
      </c>
      <c r="C78" s="9" t="s">
        <v>9</v>
      </c>
      <c r="D78" s="9" t="s">
        <v>9</v>
      </c>
      <c r="E78" s="9" t="s">
        <v>9</v>
      </c>
    </row>
    <row r="79" spans="1:5" ht="15.75" thickBot="1" x14ac:dyDescent="0.3">
      <c r="A79" s="13" t="s">
        <v>24</v>
      </c>
      <c r="B79" s="14">
        <f>B80+B81</f>
        <v>0</v>
      </c>
      <c r="C79" s="14">
        <f t="shared" ref="C79:E79" si="10">C80+C81</f>
        <v>0</v>
      </c>
      <c r="D79" s="14">
        <f t="shared" si="10"/>
        <v>0</v>
      </c>
      <c r="E79" s="14">
        <f t="shared" si="10"/>
        <v>0</v>
      </c>
    </row>
    <row r="80" spans="1:5" ht="15.75" thickBot="1" x14ac:dyDescent="0.3">
      <c r="A80" s="26" t="s">
        <v>388</v>
      </c>
      <c r="B80" s="15"/>
      <c r="C80" s="15"/>
      <c r="D80" s="15"/>
      <c r="E80" s="15"/>
    </row>
    <row r="81" spans="1:5" ht="15.75" thickBot="1" x14ac:dyDescent="0.3">
      <c r="A81" s="26" t="s">
        <v>389</v>
      </c>
      <c r="B81" s="132"/>
      <c r="C81" s="14"/>
      <c r="D81" s="14"/>
      <c r="E81" s="14"/>
    </row>
    <row r="82" spans="1:5" ht="24.75" thickBot="1" x14ac:dyDescent="0.3">
      <c r="A82" s="13" t="s">
        <v>25</v>
      </c>
      <c r="B82" s="14">
        <f>B83</f>
        <v>0</v>
      </c>
      <c r="C82" s="14">
        <f>C83+C84</f>
        <v>0</v>
      </c>
      <c r="D82" s="14">
        <f t="shared" ref="D82:E82" si="11">D83+D84</f>
        <v>0</v>
      </c>
      <c r="E82" s="14">
        <f t="shared" si="11"/>
        <v>0</v>
      </c>
    </row>
    <row r="83" spans="1:5" ht="15.75" thickBot="1" x14ac:dyDescent="0.3">
      <c r="A83" s="26" t="s">
        <v>388</v>
      </c>
      <c r="B83" s="15"/>
      <c r="C83" s="14"/>
      <c r="D83" s="14"/>
      <c r="E83" s="14"/>
    </row>
    <row r="84" spans="1:5" ht="15.75" thickBot="1" x14ac:dyDescent="0.3">
      <c r="A84" s="26" t="s">
        <v>389</v>
      </c>
      <c r="B84" s="15"/>
      <c r="C84" s="14"/>
      <c r="D84" s="14"/>
      <c r="E84" s="14"/>
    </row>
    <row r="85" spans="1:5" ht="15.75" thickBot="1" x14ac:dyDescent="0.3">
      <c r="A85" s="13" t="s">
        <v>26</v>
      </c>
      <c r="B85" s="15">
        <f>SUM(B86:B87)</f>
        <v>43660</v>
      </c>
      <c r="C85" s="15">
        <f t="shared" ref="C85:E85" si="12">SUM(C86:C87)</f>
        <v>46250</v>
      </c>
      <c r="D85" s="15">
        <f t="shared" si="12"/>
        <v>46250</v>
      </c>
      <c r="E85" s="15">
        <f t="shared" si="12"/>
        <v>46250</v>
      </c>
    </row>
    <row r="86" spans="1:5" ht="15.75" thickBot="1" x14ac:dyDescent="0.3">
      <c r="A86" s="26" t="s">
        <v>388</v>
      </c>
      <c r="B86" s="15">
        <v>43660</v>
      </c>
      <c r="C86" s="46">
        <v>46250</v>
      </c>
      <c r="D86" s="46">
        <v>46250</v>
      </c>
      <c r="E86" s="46">
        <v>46250</v>
      </c>
    </row>
    <row r="87" spans="1:5" ht="15.75" thickBot="1" x14ac:dyDescent="0.3">
      <c r="A87" s="26" t="s">
        <v>389</v>
      </c>
      <c r="B87" s="15"/>
      <c r="C87" s="14"/>
      <c r="D87" s="14"/>
      <c r="E87" s="14"/>
    </row>
    <row r="88" spans="1:5" ht="15.75" thickBot="1" x14ac:dyDescent="0.3">
      <c r="A88" s="13" t="s">
        <v>27</v>
      </c>
      <c r="B88" s="15"/>
      <c r="C88" s="14"/>
      <c r="D88" s="14"/>
      <c r="E88" s="14"/>
    </row>
    <row r="89" spans="1:5" ht="15.75" thickBot="1" x14ac:dyDescent="0.3">
      <c r="A89" s="26" t="s">
        <v>388</v>
      </c>
      <c r="B89" s="15"/>
      <c r="C89" s="14"/>
      <c r="D89" s="14"/>
      <c r="E89" s="14"/>
    </row>
    <row r="90" spans="1:5" ht="15.75" thickBot="1" x14ac:dyDescent="0.3">
      <c r="A90" s="26" t="s">
        <v>389</v>
      </c>
      <c r="B90" s="15"/>
      <c r="C90" s="14"/>
      <c r="D90" s="14"/>
      <c r="E90" s="14"/>
    </row>
    <row r="91" spans="1:5" ht="15.75" thickBot="1" x14ac:dyDescent="0.3">
      <c r="A91" s="13" t="s">
        <v>28</v>
      </c>
      <c r="B91" s="15"/>
      <c r="C91" s="14"/>
      <c r="D91" s="14"/>
      <c r="E91" s="14"/>
    </row>
    <row r="92" spans="1:5" ht="15.75" thickBot="1" x14ac:dyDescent="0.3">
      <c r="A92" s="26" t="s">
        <v>388</v>
      </c>
      <c r="B92" s="15"/>
      <c r="C92" s="14"/>
      <c r="D92" s="14"/>
      <c r="E92" s="14"/>
    </row>
    <row r="93" spans="1:5" ht="15.75" thickBot="1" x14ac:dyDescent="0.3">
      <c r="A93" s="26" t="s">
        <v>389</v>
      </c>
      <c r="B93" s="15"/>
      <c r="C93" s="14"/>
      <c r="D93" s="14"/>
      <c r="E93" s="14"/>
    </row>
    <row r="94" spans="1:5" ht="15.75" thickBot="1" x14ac:dyDescent="0.3">
      <c r="A94" s="13" t="s">
        <v>29</v>
      </c>
      <c r="B94" s="15"/>
      <c r="C94" s="14"/>
      <c r="D94" s="14"/>
      <c r="E94" s="14"/>
    </row>
    <row r="95" spans="1:5" ht="15.75" thickBot="1" x14ac:dyDescent="0.3">
      <c r="A95" s="26" t="s">
        <v>388</v>
      </c>
      <c r="B95" s="15"/>
      <c r="C95" s="14"/>
      <c r="D95" s="14"/>
      <c r="E95" s="14"/>
    </row>
    <row r="96" spans="1:5" ht="15.75" thickBot="1" x14ac:dyDescent="0.3">
      <c r="A96" s="26" t="s">
        <v>389</v>
      </c>
      <c r="B96" s="15"/>
      <c r="C96" s="14"/>
      <c r="D96" s="14"/>
      <c r="E96" s="14"/>
    </row>
    <row r="97" spans="1:5" ht="24.75" thickBot="1" x14ac:dyDescent="0.3">
      <c r="A97" s="13" t="s">
        <v>30</v>
      </c>
      <c r="B97" s="15">
        <f>B98</f>
        <v>0</v>
      </c>
      <c r="C97" s="14">
        <v>0</v>
      </c>
      <c r="D97" s="14">
        <f>C97*1.03*0.99</f>
        <v>0</v>
      </c>
      <c r="E97" s="14">
        <f>D97*1.03*0.99</f>
        <v>0</v>
      </c>
    </row>
    <row r="98" spans="1:5" ht="15.75" thickBot="1" x14ac:dyDescent="0.3">
      <c r="A98" s="26" t="s">
        <v>388</v>
      </c>
      <c r="B98" s="15"/>
      <c r="C98" s="40"/>
      <c r="D98" s="40"/>
      <c r="E98" s="40"/>
    </row>
    <row r="99" spans="1:5" ht="15.75" thickBot="1" x14ac:dyDescent="0.3">
      <c r="A99" s="26" t="s">
        <v>389</v>
      </c>
      <c r="B99" s="15"/>
      <c r="C99" s="135"/>
      <c r="D99" s="40"/>
      <c r="E99" s="40"/>
    </row>
    <row r="100" spans="1:5" ht="15.75" thickBot="1" x14ac:dyDescent="0.3">
      <c r="A100" s="16" t="s">
        <v>31</v>
      </c>
      <c r="B100" s="15">
        <f>B97+B94+B91+B88+B85+B82+B79</f>
        <v>43660</v>
      </c>
      <c r="C100" s="15">
        <f t="shared" ref="C100:E100" si="13">C97+C94+C91+C88+C85+C82+C79</f>
        <v>46250</v>
      </c>
      <c r="D100" s="15">
        <f t="shared" si="13"/>
        <v>46250</v>
      </c>
      <c r="E100" s="15">
        <f t="shared" si="13"/>
        <v>46250</v>
      </c>
    </row>
    <row r="101" spans="1:5" ht="15.75" thickBot="1" x14ac:dyDescent="0.3">
      <c r="A101" s="17" t="s">
        <v>32</v>
      </c>
      <c r="B101" s="18">
        <f>IF(B100-B71=0,0,"Error")</f>
        <v>0</v>
      </c>
      <c r="C101" s="18">
        <f>IF(C100-C71=0,0,"Error")</f>
        <v>0</v>
      </c>
      <c r="D101" s="18">
        <f>IF(D100-D71=0,0,"Error")</f>
        <v>0</v>
      </c>
      <c r="E101" s="18">
        <f>IF(E100-E71=0,0,"Error")</f>
        <v>0</v>
      </c>
    </row>
    <row r="102" spans="1:5" ht="15.75" thickBot="1" x14ac:dyDescent="0.3">
      <c r="A102" s="7" t="s">
        <v>33</v>
      </c>
      <c r="B102" s="711" t="s">
        <v>366</v>
      </c>
      <c r="C102" s="712"/>
      <c r="D102" s="712"/>
      <c r="E102" s="713"/>
    </row>
    <row r="103" spans="1:5" ht="22.5" customHeight="1" thickBot="1" x14ac:dyDescent="0.3">
      <c r="A103" s="5" t="s">
        <v>15</v>
      </c>
      <c r="B103" s="714" t="s">
        <v>367</v>
      </c>
      <c r="C103" s="715"/>
      <c r="D103" s="715"/>
      <c r="E103" s="716"/>
    </row>
    <row r="104" spans="1:5" ht="15.75" thickBot="1" x14ac:dyDescent="0.3">
      <c r="A104" s="5" t="s">
        <v>16</v>
      </c>
      <c r="B104" s="717" t="s">
        <v>395</v>
      </c>
      <c r="C104" s="718"/>
      <c r="D104" s="718"/>
      <c r="E104" s="719"/>
    </row>
    <row r="105" spans="1:5" ht="12.75" customHeight="1" x14ac:dyDescent="0.25">
      <c r="A105" s="698"/>
      <c r="B105" s="8">
        <v>2018</v>
      </c>
      <c r="C105" s="8">
        <v>2019</v>
      </c>
      <c r="D105" s="8">
        <v>2020</v>
      </c>
      <c r="E105" s="8">
        <v>2021</v>
      </c>
    </row>
    <row r="106" spans="1:5" ht="9" customHeight="1" thickBot="1" x14ac:dyDescent="0.3">
      <c r="A106" s="699"/>
      <c r="B106" s="9" t="s">
        <v>8</v>
      </c>
      <c r="C106" s="9" t="s">
        <v>9</v>
      </c>
      <c r="D106" s="9" t="s">
        <v>9</v>
      </c>
      <c r="E106" s="9" t="s">
        <v>9</v>
      </c>
    </row>
    <row r="107" spans="1:5" ht="15.75" thickBot="1" x14ac:dyDescent="0.3">
      <c r="A107" s="5" t="s">
        <v>17</v>
      </c>
      <c r="B107" s="10">
        <v>200</v>
      </c>
      <c r="C107" s="10">
        <v>205</v>
      </c>
      <c r="D107" s="10">
        <v>208</v>
      </c>
      <c r="E107" s="10">
        <v>210</v>
      </c>
    </row>
    <row r="108" spans="1:5" ht="15.75" thickBot="1" x14ac:dyDescent="0.3">
      <c r="A108" s="5" t="s">
        <v>18</v>
      </c>
      <c r="B108" s="10">
        <f>B137</f>
        <v>44840</v>
      </c>
      <c r="C108" s="10">
        <f t="shared" ref="C108:E108" si="14">C137</f>
        <v>47500</v>
      </c>
      <c r="D108" s="10">
        <f t="shared" si="14"/>
        <v>47500</v>
      </c>
      <c r="E108" s="10">
        <f t="shared" si="14"/>
        <v>47500</v>
      </c>
    </row>
    <row r="109" spans="1:5" ht="15.75" thickBot="1" x14ac:dyDescent="0.3">
      <c r="A109" s="5" t="s">
        <v>19</v>
      </c>
      <c r="B109" s="10">
        <f>B108/B107</f>
        <v>224.2</v>
      </c>
      <c r="C109" s="10">
        <f t="shared" ref="C109:E109" si="15">C108/C107</f>
        <v>231.70731707317074</v>
      </c>
      <c r="D109" s="10">
        <f t="shared" si="15"/>
        <v>228.36538461538461</v>
      </c>
      <c r="E109" s="10">
        <f t="shared" si="15"/>
        <v>226.1904761904762</v>
      </c>
    </row>
    <row r="110" spans="1:5" ht="15.75" thickBot="1" x14ac:dyDescent="0.3">
      <c r="A110" s="5" t="s">
        <v>20</v>
      </c>
      <c r="B110" s="104" t="s">
        <v>21</v>
      </c>
      <c r="C110" s="11">
        <f>C107/B107-1</f>
        <v>2.4999999999999911E-2</v>
      </c>
      <c r="D110" s="11">
        <f t="shared" ref="D110:E112" si="16">D107/C107-1</f>
        <v>1.4634146341463428E-2</v>
      </c>
      <c r="E110" s="11">
        <f t="shared" si="16"/>
        <v>9.6153846153845812E-3</v>
      </c>
    </row>
    <row r="111" spans="1:5" ht="15.75" thickBot="1" x14ac:dyDescent="0.3">
      <c r="A111" s="5" t="s">
        <v>22</v>
      </c>
      <c r="B111" s="104" t="s">
        <v>21</v>
      </c>
      <c r="C111" s="11">
        <f>C108/B108-1</f>
        <v>5.9322033898305149E-2</v>
      </c>
      <c r="D111" s="11">
        <f t="shared" si="16"/>
        <v>0</v>
      </c>
      <c r="E111" s="11">
        <f t="shared" si="16"/>
        <v>0</v>
      </c>
    </row>
    <row r="112" spans="1:5" ht="15.75" thickBot="1" x14ac:dyDescent="0.3">
      <c r="A112" s="5" t="s">
        <v>23</v>
      </c>
      <c r="B112" s="104" t="s">
        <v>21</v>
      </c>
      <c r="C112" s="11">
        <f>C109/B109-1</f>
        <v>3.3484911120297722E-2</v>
      </c>
      <c r="D112" s="11">
        <f t="shared" si="16"/>
        <v>-1.4423076923076983E-2</v>
      </c>
      <c r="E112" s="11">
        <f t="shared" si="16"/>
        <v>-9.52380952380949E-3</v>
      </c>
    </row>
    <row r="113" spans="1:5" ht="15.75" thickBot="1" x14ac:dyDescent="0.3">
      <c r="A113" s="689" t="s">
        <v>286</v>
      </c>
      <c r="B113" s="690"/>
      <c r="C113" s="690"/>
      <c r="D113" s="690"/>
      <c r="E113" s="691"/>
    </row>
    <row r="114" spans="1:5" ht="12.75" customHeight="1" x14ac:dyDescent="0.25">
      <c r="A114" s="698"/>
      <c r="B114" s="8">
        <v>2018</v>
      </c>
      <c r="C114" s="8">
        <v>2019</v>
      </c>
      <c r="D114" s="8">
        <v>2020</v>
      </c>
      <c r="E114" s="8">
        <v>2021</v>
      </c>
    </row>
    <row r="115" spans="1:5" ht="9" customHeight="1" thickBot="1" x14ac:dyDescent="0.3">
      <c r="A115" s="699"/>
      <c r="B115" s="9" t="s">
        <v>8</v>
      </c>
      <c r="C115" s="9" t="s">
        <v>9</v>
      </c>
      <c r="D115" s="9" t="s">
        <v>9</v>
      </c>
      <c r="E115" s="9" t="s">
        <v>9</v>
      </c>
    </row>
    <row r="116" spans="1:5" ht="15.75" thickBot="1" x14ac:dyDescent="0.3">
      <c r="A116" s="13" t="s">
        <v>24</v>
      </c>
      <c r="B116" s="14">
        <f>B117+B118</f>
        <v>0</v>
      </c>
      <c r="C116" s="14">
        <f t="shared" ref="C116:E116" si="17">C117+C118</f>
        <v>0</v>
      </c>
      <c r="D116" s="14">
        <f t="shared" si="17"/>
        <v>0</v>
      </c>
      <c r="E116" s="14">
        <f t="shared" si="17"/>
        <v>0</v>
      </c>
    </row>
    <row r="117" spans="1:5" ht="15.75" thickBot="1" x14ac:dyDescent="0.3">
      <c r="A117" s="26" t="s">
        <v>388</v>
      </c>
      <c r="B117" s="15"/>
      <c r="C117" s="15"/>
      <c r="D117" s="15"/>
      <c r="E117" s="15"/>
    </row>
    <row r="118" spans="1:5" ht="15.75" thickBot="1" x14ac:dyDescent="0.3">
      <c r="A118" s="26" t="s">
        <v>389</v>
      </c>
      <c r="B118" s="132"/>
      <c r="C118" s="14"/>
      <c r="D118" s="14"/>
      <c r="E118" s="14"/>
    </row>
    <row r="119" spans="1:5" ht="24.75" thickBot="1" x14ac:dyDescent="0.3">
      <c r="A119" s="13" t="s">
        <v>25</v>
      </c>
      <c r="B119" s="14">
        <f>B120</f>
        <v>0</v>
      </c>
      <c r="C119" s="14">
        <f>C120+C121</f>
        <v>0</v>
      </c>
      <c r="D119" s="14">
        <f t="shared" ref="D119:E119" si="18">D120+D121</f>
        <v>0</v>
      </c>
      <c r="E119" s="14">
        <f t="shared" si="18"/>
        <v>0</v>
      </c>
    </row>
    <row r="120" spans="1:5" ht="15.75" thickBot="1" x14ac:dyDescent="0.3">
      <c r="A120" s="26" t="s">
        <v>388</v>
      </c>
      <c r="B120" s="15"/>
      <c r="C120" s="14"/>
      <c r="D120" s="14"/>
      <c r="E120" s="14"/>
    </row>
    <row r="121" spans="1:5" ht="15.75" thickBot="1" x14ac:dyDescent="0.3">
      <c r="A121" s="26" t="s">
        <v>389</v>
      </c>
      <c r="B121" s="15"/>
      <c r="C121" s="14"/>
      <c r="D121" s="14"/>
      <c r="E121" s="14"/>
    </row>
    <row r="122" spans="1:5" ht="15.75" thickBot="1" x14ac:dyDescent="0.3">
      <c r="A122" s="13" t="s">
        <v>26</v>
      </c>
      <c r="B122" s="15">
        <f>B123</f>
        <v>44840</v>
      </c>
      <c r="C122" s="46">
        <f>C123+C124</f>
        <v>47500</v>
      </c>
      <c r="D122" s="46">
        <f t="shared" ref="D122:E122" si="19">D123+D124</f>
        <v>47500</v>
      </c>
      <c r="E122" s="46">
        <f t="shared" si="19"/>
        <v>47500</v>
      </c>
    </row>
    <row r="123" spans="1:5" ht="15.75" thickBot="1" x14ac:dyDescent="0.3">
      <c r="A123" s="26" t="s">
        <v>388</v>
      </c>
      <c r="B123" s="15">
        <v>44840</v>
      </c>
      <c r="C123" s="46">
        <v>47500</v>
      </c>
      <c r="D123" s="46">
        <v>47500</v>
      </c>
      <c r="E123" s="46">
        <v>47500</v>
      </c>
    </row>
    <row r="124" spans="1:5" ht="15.75" thickBot="1" x14ac:dyDescent="0.3">
      <c r="A124" s="26" t="s">
        <v>389</v>
      </c>
      <c r="B124" s="15"/>
      <c r="C124" s="14"/>
      <c r="D124" s="14"/>
      <c r="E124" s="14"/>
    </row>
    <row r="125" spans="1:5" ht="15.75" thickBot="1" x14ac:dyDescent="0.3">
      <c r="A125" s="13" t="s">
        <v>27</v>
      </c>
      <c r="B125" s="15"/>
      <c r="C125" s="14"/>
      <c r="D125" s="14"/>
      <c r="E125" s="14"/>
    </row>
    <row r="126" spans="1:5" ht="15.75" thickBot="1" x14ac:dyDescent="0.3">
      <c r="A126" s="26" t="s">
        <v>388</v>
      </c>
      <c r="B126" s="15"/>
      <c r="C126" s="14"/>
      <c r="D126" s="14"/>
      <c r="E126" s="14"/>
    </row>
    <row r="127" spans="1:5" ht="15.75" thickBot="1" x14ac:dyDescent="0.3">
      <c r="A127" s="26" t="s">
        <v>389</v>
      </c>
      <c r="B127" s="15"/>
      <c r="C127" s="14"/>
      <c r="D127" s="14"/>
      <c r="E127" s="14"/>
    </row>
    <row r="128" spans="1:5" ht="15.75" thickBot="1" x14ac:dyDescent="0.3">
      <c r="A128" s="13" t="s">
        <v>28</v>
      </c>
      <c r="B128" s="15"/>
      <c r="C128" s="14"/>
      <c r="D128" s="14"/>
      <c r="E128" s="14"/>
    </row>
    <row r="129" spans="1:5" ht="15.75" thickBot="1" x14ac:dyDescent="0.3">
      <c r="A129" s="26" t="s">
        <v>388</v>
      </c>
      <c r="B129" s="15"/>
      <c r="C129" s="14"/>
      <c r="D129" s="14"/>
      <c r="E129" s="14"/>
    </row>
    <row r="130" spans="1:5" ht="15.75" thickBot="1" x14ac:dyDescent="0.3">
      <c r="A130" s="26" t="s">
        <v>389</v>
      </c>
      <c r="B130" s="15"/>
      <c r="C130" s="14"/>
      <c r="D130" s="14"/>
      <c r="E130" s="14"/>
    </row>
    <row r="131" spans="1:5" ht="15.75" thickBot="1" x14ac:dyDescent="0.3">
      <c r="A131" s="13" t="s">
        <v>29</v>
      </c>
      <c r="B131" s="15"/>
      <c r="C131" s="14"/>
      <c r="D131" s="14"/>
      <c r="E131" s="14"/>
    </row>
    <row r="132" spans="1:5" ht="15.75" thickBot="1" x14ac:dyDescent="0.3">
      <c r="A132" s="26" t="s">
        <v>388</v>
      </c>
      <c r="B132" s="15"/>
      <c r="C132" s="14"/>
      <c r="D132" s="14"/>
      <c r="E132" s="14"/>
    </row>
    <row r="133" spans="1:5" ht="15.75" thickBot="1" x14ac:dyDescent="0.3">
      <c r="A133" s="26" t="s">
        <v>389</v>
      </c>
      <c r="B133" s="15"/>
      <c r="C133" s="14"/>
      <c r="D133" s="14"/>
      <c r="E133" s="14"/>
    </row>
    <row r="134" spans="1:5" ht="24.75" thickBot="1" x14ac:dyDescent="0.3">
      <c r="A134" s="13" t="s">
        <v>30</v>
      </c>
      <c r="B134" s="15">
        <f>B135</f>
        <v>0</v>
      </c>
      <c r="C134" s="14">
        <v>0</v>
      </c>
      <c r="D134" s="14">
        <f>C134*1.03*0.99</f>
        <v>0</v>
      </c>
      <c r="E134" s="14">
        <f>D134*1.03*0.99</f>
        <v>0</v>
      </c>
    </row>
    <row r="135" spans="1:5" ht="15.75" thickBot="1" x14ac:dyDescent="0.3">
      <c r="A135" s="26" t="s">
        <v>388</v>
      </c>
      <c r="B135" s="15"/>
      <c r="C135" s="40"/>
      <c r="D135" s="40"/>
      <c r="E135" s="40"/>
    </row>
    <row r="136" spans="1:5" ht="15.75" thickBot="1" x14ac:dyDescent="0.3">
      <c r="A136" s="26" t="s">
        <v>389</v>
      </c>
      <c r="B136" s="15"/>
      <c r="C136" s="135"/>
      <c r="D136" s="40"/>
      <c r="E136" s="40"/>
    </row>
    <row r="137" spans="1:5" ht="15.75" thickBot="1" x14ac:dyDescent="0.3">
      <c r="A137" s="16" t="s">
        <v>34</v>
      </c>
      <c r="B137" s="15">
        <f>B134+B131+B128+B125+B122+B119+B116</f>
        <v>44840</v>
      </c>
      <c r="C137" s="15">
        <f t="shared" ref="C137:E137" si="20">C134+C131+C128+C125+C122+C119+C116</f>
        <v>47500</v>
      </c>
      <c r="D137" s="15">
        <f t="shared" si="20"/>
        <v>47500</v>
      </c>
      <c r="E137" s="15">
        <f t="shared" si="20"/>
        <v>47500</v>
      </c>
    </row>
    <row r="138" spans="1:5" ht="15.75" thickBot="1" x14ac:dyDescent="0.3">
      <c r="A138" s="17" t="s">
        <v>32</v>
      </c>
      <c r="B138" s="18">
        <f>IF(B137-B108=0,0,"Error")</f>
        <v>0</v>
      </c>
      <c r="C138" s="18">
        <f>IF(C137-C108=0,0,"Error")</f>
        <v>0</v>
      </c>
      <c r="D138" s="18">
        <f>IF(D137-D108=0,0,"Error")</f>
        <v>0</v>
      </c>
      <c r="E138" s="18">
        <f>IF(E137-E108=0,0,"Error")</f>
        <v>0</v>
      </c>
    </row>
    <row r="139" spans="1:5" ht="21.75" customHeight="1" thickBot="1" x14ac:dyDescent="0.3">
      <c r="A139" s="708" t="s">
        <v>40</v>
      </c>
      <c r="B139" s="709"/>
      <c r="C139" s="709"/>
      <c r="D139" s="709"/>
      <c r="E139" s="710"/>
    </row>
    <row r="140" spans="1:5" ht="15.75" thickBot="1" x14ac:dyDescent="0.3">
      <c r="A140" s="7" t="s">
        <v>56</v>
      </c>
      <c r="B140" s="720" t="s">
        <v>396</v>
      </c>
      <c r="C140" s="721"/>
      <c r="D140" s="721"/>
      <c r="E140" s="722"/>
    </row>
    <row r="141" spans="1:5" ht="30.75" customHeight="1" thickBot="1" x14ac:dyDescent="0.3">
      <c r="A141" s="7" t="s">
        <v>86</v>
      </c>
      <c r="B141" s="50" t="s">
        <v>397</v>
      </c>
      <c r="C141" s="139" t="s">
        <v>398</v>
      </c>
      <c r="D141" s="723" t="s">
        <v>399</v>
      </c>
      <c r="E141" s="724"/>
    </row>
    <row r="142" spans="1:5" ht="17.25" customHeight="1" thickBot="1" x14ac:dyDescent="0.3">
      <c r="A142" s="5" t="s">
        <v>15</v>
      </c>
      <c r="B142" s="702" t="s">
        <v>401</v>
      </c>
      <c r="C142" s="703"/>
      <c r="D142" s="703"/>
      <c r="E142" s="704"/>
    </row>
    <row r="143" spans="1:5" ht="15.75" thickBot="1" x14ac:dyDescent="0.3">
      <c r="A143" s="5" t="s">
        <v>16</v>
      </c>
      <c r="B143" s="717" t="s">
        <v>402</v>
      </c>
      <c r="C143" s="718"/>
      <c r="D143" s="718"/>
      <c r="E143" s="719"/>
    </row>
    <row r="144" spans="1:5" ht="12.75" customHeight="1" x14ac:dyDescent="0.25">
      <c r="A144" s="698"/>
      <c r="B144" s="8">
        <v>2018</v>
      </c>
      <c r="C144" s="8">
        <v>2019</v>
      </c>
      <c r="D144" s="8">
        <v>2020</v>
      </c>
      <c r="E144" s="8">
        <v>2021</v>
      </c>
    </row>
    <row r="145" spans="1:5" ht="9" customHeight="1" thickBot="1" x14ac:dyDescent="0.3">
      <c r="A145" s="699"/>
      <c r="B145" s="9" t="s">
        <v>8</v>
      </c>
      <c r="C145" s="9" t="s">
        <v>9</v>
      </c>
      <c r="D145" s="9" t="s">
        <v>9</v>
      </c>
      <c r="E145" s="9" t="s">
        <v>9</v>
      </c>
    </row>
    <row r="146" spans="1:5" ht="15.75" thickBot="1" x14ac:dyDescent="0.3">
      <c r="A146" s="5" t="s">
        <v>17</v>
      </c>
      <c r="B146" s="10">
        <v>41</v>
      </c>
      <c r="C146" s="10">
        <v>30</v>
      </c>
      <c r="D146" s="10">
        <v>30</v>
      </c>
      <c r="E146" s="10">
        <v>30</v>
      </c>
    </row>
    <row r="147" spans="1:5" ht="15.75" thickBot="1" x14ac:dyDescent="0.3">
      <c r="A147" s="5" t="s">
        <v>18</v>
      </c>
      <c r="B147" s="10">
        <f>B165</f>
        <v>4000</v>
      </c>
      <c r="C147" s="10">
        <f>C165</f>
        <v>3000</v>
      </c>
      <c r="D147" s="10">
        <f t="shared" ref="D147:E147" si="21">D165</f>
        <v>3000</v>
      </c>
      <c r="E147" s="10">
        <f t="shared" si="21"/>
        <v>3000</v>
      </c>
    </row>
    <row r="148" spans="1:5" ht="15.75" thickBot="1" x14ac:dyDescent="0.3">
      <c r="A148" s="5" t="s">
        <v>19</v>
      </c>
      <c r="B148" s="10">
        <f>B147/B146</f>
        <v>97.560975609756099</v>
      </c>
      <c r="C148" s="10">
        <f t="shared" ref="C148:E148" si="22">C147/C146</f>
        <v>100</v>
      </c>
      <c r="D148" s="10">
        <f t="shared" si="22"/>
        <v>100</v>
      </c>
      <c r="E148" s="10">
        <f t="shared" si="22"/>
        <v>100</v>
      </c>
    </row>
    <row r="149" spans="1:5" ht="15.75" thickBot="1" x14ac:dyDescent="0.3">
      <c r="A149" s="5" t="s">
        <v>20</v>
      </c>
      <c r="B149" s="104" t="s">
        <v>21</v>
      </c>
      <c r="C149" s="11">
        <f>C146/B146-1</f>
        <v>-0.26829268292682928</v>
      </c>
      <c r="D149" s="11">
        <f t="shared" ref="D149:E151" si="23">D146/C146-1</f>
        <v>0</v>
      </c>
      <c r="E149" s="11">
        <f t="shared" si="23"/>
        <v>0</v>
      </c>
    </row>
    <row r="150" spans="1:5" ht="15.75" thickBot="1" x14ac:dyDescent="0.3">
      <c r="A150" s="5" t="s">
        <v>22</v>
      </c>
      <c r="B150" s="104" t="s">
        <v>21</v>
      </c>
      <c r="C150" s="11">
        <f>C147/B147-1</f>
        <v>-0.25</v>
      </c>
      <c r="D150" s="11">
        <f t="shared" si="23"/>
        <v>0</v>
      </c>
      <c r="E150" s="11">
        <f t="shared" si="23"/>
        <v>0</v>
      </c>
    </row>
    <row r="151" spans="1:5" ht="15.75" thickBot="1" x14ac:dyDescent="0.3">
      <c r="A151" s="5" t="s">
        <v>23</v>
      </c>
      <c r="B151" s="104" t="s">
        <v>21</v>
      </c>
      <c r="C151" s="11">
        <f>C148/B148-1</f>
        <v>2.4999999999999911E-2</v>
      </c>
      <c r="D151" s="11">
        <f t="shared" si="23"/>
        <v>0</v>
      </c>
      <c r="E151" s="11">
        <f t="shared" si="23"/>
        <v>0</v>
      </c>
    </row>
    <row r="152" spans="1:5" ht="15.75" thickBot="1" x14ac:dyDescent="0.3">
      <c r="A152" s="689" t="s">
        <v>213</v>
      </c>
      <c r="B152" s="690"/>
      <c r="C152" s="690"/>
      <c r="D152" s="690"/>
      <c r="E152" s="691"/>
    </row>
    <row r="153" spans="1:5" ht="12.75" customHeight="1" x14ac:dyDescent="0.25">
      <c r="A153" s="698"/>
      <c r="B153" s="8">
        <v>2018</v>
      </c>
      <c r="C153" s="8">
        <v>2019</v>
      </c>
      <c r="D153" s="8">
        <v>2020</v>
      </c>
      <c r="E153" s="8">
        <v>2021</v>
      </c>
    </row>
    <row r="154" spans="1:5" ht="9" customHeight="1" thickBot="1" x14ac:dyDescent="0.3">
      <c r="A154" s="699"/>
      <c r="B154" s="9" t="s">
        <v>8</v>
      </c>
      <c r="C154" s="9" t="s">
        <v>9</v>
      </c>
      <c r="D154" s="9" t="s">
        <v>9</v>
      </c>
      <c r="E154" s="9" t="s">
        <v>9</v>
      </c>
    </row>
    <row r="155" spans="1:5" ht="15.75" thickBot="1" x14ac:dyDescent="0.3">
      <c r="A155" s="13" t="s">
        <v>42</v>
      </c>
      <c r="B155" s="14">
        <f>B156+B157+B158+B159</f>
        <v>0</v>
      </c>
      <c r="C155" s="14">
        <f t="shared" ref="C155:E155" si="24">C156+C157+C158+C159</f>
        <v>0</v>
      </c>
      <c r="D155" s="14">
        <f t="shared" si="24"/>
        <v>0</v>
      </c>
      <c r="E155" s="14">
        <f t="shared" si="24"/>
        <v>0</v>
      </c>
    </row>
    <row r="156" spans="1:5" ht="15.75" thickBot="1" x14ac:dyDescent="0.3">
      <c r="A156" s="26" t="s">
        <v>388</v>
      </c>
      <c r="B156" s="14"/>
      <c r="C156" s="14"/>
      <c r="D156" s="14"/>
      <c r="E156" s="14"/>
    </row>
    <row r="157" spans="1:5" ht="15.75" thickBot="1" x14ac:dyDescent="0.3">
      <c r="A157" s="26" t="s">
        <v>403</v>
      </c>
      <c r="B157" s="14"/>
      <c r="C157" s="14"/>
      <c r="D157" s="14"/>
      <c r="E157" s="14"/>
    </row>
    <row r="158" spans="1:5" ht="15.75" thickBot="1" x14ac:dyDescent="0.3">
      <c r="A158" s="26" t="s">
        <v>404</v>
      </c>
      <c r="B158" s="14"/>
      <c r="C158" s="14"/>
      <c r="D158" s="14"/>
      <c r="E158" s="14"/>
    </row>
    <row r="159" spans="1:5" ht="15.75" thickBot="1" x14ac:dyDescent="0.3">
      <c r="A159" s="26" t="s">
        <v>405</v>
      </c>
      <c r="B159" s="14"/>
      <c r="C159" s="14"/>
      <c r="D159" s="14"/>
      <c r="E159" s="14"/>
    </row>
    <row r="160" spans="1:5" ht="15.75" thickBot="1" x14ac:dyDescent="0.3">
      <c r="A160" s="13" t="s">
        <v>43</v>
      </c>
      <c r="B160" s="15">
        <f>B161+B162+B163+B164</f>
        <v>4000</v>
      </c>
      <c r="C160" s="15">
        <f t="shared" ref="C160:E160" si="25">C161+C162+C163+C164</f>
        <v>3000</v>
      </c>
      <c r="D160" s="15">
        <f t="shared" si="25"/>
        <v>3000</v>
      </c>
      <c r="E160" s="15">
        <f t="shared" si="25"/>
        <v>3000</v>
      </c>
    </row>
    <row r="161" spans="1:5" ht="15.75" thickBot="1" x14ac:dyDescent="0.3">
      <c r="A161" s="26" t="s">
        <v>388</v>
      </c>
      <c r="B161" s="15">
        <v>4000</v>
      </c>
      <c r="C161" s="14">
        <v>3000</v>
      </c>
      <c r="D161" s="14">
        <v>3000</v>
      </c>
      <c r="E161" s="14">
        <v>3000</v>
      </c>
    </row>
    <row r="162" spans="1:5" ht="15.75" thickBot="1" x14ac:dyDescent="0.3">
      <c r="A162" s="26" t="s">
        <v>403</v>
      </c>
      <c r="B162" s="15"/>
      <c r="C162" s="14"/>
      <c r="D162" s="14"/>
      <c r="E162" s="14"/>
    </row>
    <row r="163" spans="1:5" ht="15.75" thickBot="1" x14ac:dyDescent="0.3">
      <c r="A163" s="26" t="s">
        <v>404</v>
      </c>
      <c r="B163" s="15"/>
      <c r="C163" s="14"/>
      <c r="D163" s="14"/>
      <c r="E163" s="14"/>
    </row>
    <row r="164" spans="1:5" ht="15.75" thickBot="1" x14ac:dyDescent="0.3">
      <c r="A164" s="26" t="s">
        <v>405</v>
      </c>
      <c r="B164" s="15"/>
      <c r="C164" s="14"/>
      <c r="D164" s="14"/>
      <c r="E164" s="14"/>
    </row>
    <row r="165" spans="1:5" ht="15.75" thickBot="1" x14ac:dyDescent="0.3">
      <c r="A165" s="140" t="s">
        <v>31</v>
      </c>
      <c r="B165" s="15">
        <f>B155+B160</f>
        <v>4000</v>
      </c>
      <c r="C165" s="15">
        <f t="shared" ref="C165:E165" si="26">C155+C160</f>
        <v>3000</v>
      </c>
      <c r="D165" s="15">
        <f t="shared" si="26"/>
        <v>3000</v>
      </c>
      <c r="E165" s="15">
        <f t="shared" si="26"/>
        <v>3000</v>
      </c>
    </row>
    <row r="166" spans="1:5" ht="45.75" thickBot="1" x14ac:dyDescent="0.3">
      <c r="A166" s="7" t="s">
        <v>33</v>
      </c>
      <c r="B166" s="50" t="s">
        <v>371</v>
      </c>
      <c r="C166" s="139" t="s">
        <v>398</v>
      </c>
      <c r="D166" s="723" t="s">
        <v>406</v>
      </c>
      <c r="E166" s="724"/>
    </row>
    <row r="167" spans="1:5" ht="17.25" customHeight="1" thickBot="1" x14ac:dyDescent="0.3">
      <c r="A167" s="5" t="s">
        <v>15</v>
      </c>
      <c r="B167" s="702" t="s">
        <v>372</v>
      </c>
      <c r="C167" s="703"/>
      <c r="D167" s="703"/>
      <c r="E167" s="704"/>
    </row>
    <row r="168" spans="1:5" ht="15.75" thickBot="1" x14ac:dyDescent="0.3">
      <c r="A168" s="5" t="s">
        <v>16</v>
      </c>
      <c r="B168" s="717" t="s">
        <v>402</v>
      </c>
      <c r="C168" s="718"/>
      <c r="D168" s="718"/>
      <c r="E168" s="719"/>
    </row>
    <row r="169" spans="1:5" ht="12.75" customHeight="1" x14ac:dyDescent="0.25">
      <c r="A169" s="698"/>
      <c r="B169" s="8">
        <v>2018</v>
      </c>
      <c r="C169" s="8">
        <v>2019</v>
      </c>
      <c r="D169" s="8">
        <v>2020</v>
      </c>
      <c r="E169" s="8">
        <v>2021</v>
      </c>
    </row>
    <row r="170" spans="1:5" ht="9" customHeight="1" thickBot="1" x14ac:dyDescent="0.3">
      <c r="A170" s="699"/>
      <c r="B170" s="9" t="s">
        <v>8</v>
      </c>
      <c r="C170" s="9" t="s">
        <v>9</v>
      </c>
      <c r="D170" s="9" t="s">
        <v>9</v>
      </c>
      <c r="E170" s="9" t="s">
        <v>9</v>
      </c>
    </row>
    <row r="171" spans="1:5" ht="15.75" thickBot="1" x14ac:dyDescent="0.3">
      <c r="A171" s="5" t="s">
        <v>17</v>
      </c>
      <c r="B171" s="104">
        <v>0</v>
      </c>
      <c r="C171" s="104">
        <v>20</v>
      </c>
      <c r="D171" s="104">
        <v>20</v>
      </c>
      <c r="E171" s="104">
        <v>20</v>
      </c>
    </row>
    <row r="172" spans="1:5" ht="15.75" thickBot="1" x14ac:dyDescent="0.3">
      <c r="A172" s="5" t="s">
        <v>18</v>
      </c>
      <c r="B172" s="10">
        <f>B190</f>
        <v>0</v>
      </c>
      <c r="C172" s="10">
        <f>C190</f>
        <v>3000</v>
      </c>
      <c r="D172" s="10">
        <f t="shared" ref="D172:E172" si="27">D190</f>
        <v>3000</v>
      </c>
      <c r="E172" s="10">
        <f t="shared" si="27"/>
        <v>3000</v>
      </c>
    </row>
    <row r="173" spans="1:5" ht="15.75" thickBot="1" x14ac:dyDescent="0.3">
      <c r="A173" s="5" t="s">
        <v>19</v>
      </c>
      <c r="B173" s="10" t="e">
        <f>B172/B171</f>
        <v>#DIV/0!</v>
      </c>
      <c r="C173" s="10">
        <f t="shared" ref="C173:E173" si="28">C172/C171</f>
        <v>150</v>
      </c>
      <c r="D173" s="10">
        <f t="shared" si="28"/>
        <v>150</v>
      </c>
      <c r="E173" s="10">
        <f t="shared" si="28"/>
        <v>150</v>
      </c>
    </row>
    <row r="174" spans="1:5" ht="15.75" thickBot="1" x14ac:dyDescent="0.3">
      <c r="A174" s="5" t="s">
        <v>20</v>
      </c>
      <c r="B174" s="104" t="s">
        <v>21</v>
      </c>
      <c r="C174" s="11" t="e">
        <f>C171/B171-1</f>
        <v>#DIV/0!</v>
      </c>
      <c r="D174" s="11">
        <f t="shared" ref="D174:E176" si="29">D171/C171-1</f>
        <v>0</v>
      </c>
      <c r="E174" s="11">
        <f t="shared" si="29"/>
        <v>0</v>
      </c>
    </row>
    <row r="175" spans="1:5" ht="15.75" customHeight="1" thickBot="1" x14ac:dyDescent="0.3">
      <c r="A175" s="5" t="s">
        <v>22</v>
      </c>
      <c r="B175" s="104" t="s">
        <v>21</v>
      </c>
      <c r="C175" s="11" t="e">
        <f>C172/B172-1</f>
        <v>#DIV/0!</v>
      </c>
      <c r="D175" s="11">
        <f t="shared" si="29"/>
        <v>0</v>
      </c>
      <c r="E175" s="11">
        <f t="shared" si="29"/>
        <v>0</v>
      </c>
    </row>
    <row r="176" spans="1:5" ht="15.75" thickBot="1" x14ac:dyDescent="0.3">
      <c r="A176" s="5" t="s">
        <v>23</v>
      </c>
      <c r="B176" s="104" t="s">
        <v>21</v>
      </c>
      <c r="C176" s="11" t="e">
        <f>C173/B173-1</f>
        <v>#DIV/0!</v>
      </c>
      <c r="D176" s="11">
        <f t="shared" si="29"/>
        <v>0</v>
      </c>
      <c r="E176" s="11">
        <f t="shared" si="29"/>
        <v>0</v>
      </c>
    </row>
    <row r="177" spans="1:5" ht="15.75" thickBot="1" x14ac:dyDescent="0.3">
      <c r="A177" s="689" t="s">
        <v>284</v>
      </c>
      <c r="B177" s="690"/>
      <c r="C177" s="690"/>
      <c r="D177" s="690"/>
      <c r="E177" s="691"/>
    </row>
    <row r="178" spans="1:5" ht="12.75" customHeight="1" x14ac:dyDescent="0.25">
      <c r="A178" s="698"/>
      <c r="B178" s="8">
        <v>2018</v>
      </c>
      <c r="C178" s="8">
        <v>2019</v>
      </c>
      <c r="D178" s="8">
        <v>2020</v>
      </c>
      <c r="E178" s="8">
        <v>2021</v>
      </c>
    </row>
    <row r="179" spans="1:5" ht="9" customHeight="1" thickBot="1" x14ac:dyDescent="0.3">
      <c r="A179" s="699"/>
      <c r="B179" s="9" t="s">
        <v>8</v>
      </c>
      <c r="C179" s="9" t="s">
        <v>9</v>
      </c>
      <c r="D179" s="9" t="s">
        <v>9</v>
      </c>
      <c r="E179" s="9" t="s">
        <v>9</v>
      </c>
    </row>
    <row r="180" spans="1:5" ht="15.75" thickBot="1" x14ac:dyDescent="0.3">
      <c r="A180" s="13" t="s">
        <v>42</v>
      </c>
      <c r="B180" s="14">
        <f>B181+B182+B183+B184</f>
        <v>0</v>
      </c>
      <c r="C180" s="14">
        <f t="shared" ref="C180:E180" si="30">C181+C182+C183+C184</f>
        <v>0</v>
      </c>
      <c r="D180" s="14">
        <f t="shared" si="30"/>
        <v>0</v>
      </c>
      <c r="E180" s="14">
        <f t="shared" si="30"/>
        <v>0</v>
      </c>
    </row>
    <row r="181" spans="1:5" ht="15.75" thickBot="1" x14ac:dyDescent="0.3">
      <c r="A181" s="26" t="s">
        <v>388</v>
      </c>
      <c r="B181" s="14"/>
      <c r="C181" s="14"/>
      <c r="D181" s="14"/>
      <c r="E181" s="14"/>
    </row>
    <row r="182" spans="1:5" ht="15.75" thickBot="1" x14ac:dyDescent="0.3">
      <c r="A182" s="26" t="s">
        <v>403</v>
      </c>
      <c r="B182" s="14"/>
      <c r="C182" s="14"/>
      <c r="D182" s="14"/>
      <c r="E182" s="14"/>
    </row>
    <row r="183" spans="1:5" ht="15.75" thickBot="1" x14ac:dyDescent="0.3">
      <c r="A183" s="26" t="s">
        <v>404</v>
      </c>
      <c r="B183" s="14"/>
      <c r="C183" s="14"/>
      <c r="D183" s="14"/>
      <c r="E183" s="14"/>
    </row>
    <row r="184" spans="1:5" ht="15.75" thickBot="1" x14ac:dyDescent="0.3">
      <c r="A184" s="26" t="s">
        <v>405</v>
      </c>
      <c r="B184" s="14"/>
      <c r="C184" s="14"/>
      <c r="D184" s="14"/>
      <c r="E184" s="14"/>
    </row>
    <row r="185" spans="1:5" ht="15.75" thickBot="1" x14ac:dyDescent="0.3">
      <c r="A185" s="13" t="s">
        <v>43</v>
      </c>
      <c r="B185" s="15">
        <f>B186+B187+B188+B189</f>
        <v>0</v>
      </c>
      <c r="C185" s="15">
        <f t="shared" ref="C185:E185" si="31">C186+C187+C188+C189</f>
        <v>3000</v>
      </c>
      <c r="D185" s="15">
        <f t="shared" si="31"/>
        <v>3000</v>
      </c>
      <c r="E185" s="15">
        <f t="shared" si="31"/>
        <v>3000</v>
      </c>
    </row>
    <row r="186" spans="1:5" ht="15.75" thickBot="1" x14ac:dyDescent="0.3">
      <c r="A186" s="26" t="s">
        <v>388</v>
      </c>
      <c r="B186" s="15"/>
      <c r="C186" s="14">
        <v>3000</v>
      </c>
      <c r="D186" s="14">
        <v>3000</v>
      </c>
      <c r="E186" s="14">
        <v>3000</v>
      </c>
    </row>
    <row r="187" spans="1:5" ht="15.75" thickBot="1" x14ac:dyDescent="0.3">
      <c r="A187" s="26" t="s">
        <v>403</v>
      </c>
      <c r="B187" s="15"/>
      <c r="C187" s="14"/>
      <c r="D187" s="14"/>
      <c r="E187" s="14"/>
    </row>
    <row r="188" spans="1:5" ht="15.75" thickBot="1" x14ac:dyDescent="0.3">
      <c r="A188" s="26" t="s">
        <v>404</v>
      </c>
      <c r="B188" s="15"/>
      <c r="C188" s="14"/>
      <c r="D188" s="14"/>
      <c r="E188" s="14"/>
    </row>
    <row r="189" spans="1:5" ht="15.75" thickBot="1" x14ac:dyDescent="0.3">
      <c r="A189" s="26" t="s">
        <v>405</v>
      </c>
      <c r="B189" s="15"/>
      <c r="C189" s="14"/>
      <c r="D189" s="14"/>
      <c r="E189" s="14"/>
    </row>
    <row r="190" spans="1:5" ht="15.75" thickBot="1" x14ac:dyDescent="0.3">
      <c r="A190" s="140" t="s">
        <v>407</v>
      </c>
      <c r="B190" s="15">
        <f>B180+B185</f>
        <v>0</v>
      </c>
      <c r="C190" s="15">
        <f t="shared" ref="C190:E190" si="32">C180+C185</f>
        <v>3000</v>
      </c>
      <c r="D190" s="15">
        <f t="shared" si="32"/>
        <v>3000</v>
      </c>
      <c r="E190" s="15">
        <f t="shared" si="32"/>
        <v>3000</v>
      </c>
    </row>
    <row r="191" spans="1:5" ht="34.5" thickBot="1" x14ac:dyDescent="0.3">
      <c r="A191" s="7" t="s">
        <v>408</v>
      </c>
      <c r="B191" s="50" t="s">
        <v>101</v>
      </c>
      <c r="C191" s="139" t="s">
        <v>398</v>
      </c>
      <c r="D191" s="721" t="s">
        <v>368</v>
      </c>
      <c r="E191" s="722"/>
    </row>
    <row r="192" spans="1:5" ht="17.25" customHeight="1" thickBot="1" x14ac:dyDescent="0.3">
      <c r="A192" s="5" t="s">
        <v>15</v>
      </c>
      <c r="B192" s="702" t="s">
        <v>369</v>
      </c>
      <c r="C192" s="703"/>
      <c r="D192" s="703"/>
      <c r="E192" s="704"/>
    </row>
    <row r="193" spans="1:5" ht="15.75" thickBot="1" x14ac:dyDescent="0.3">
      <c r="A193" s="5" t="s">
        <v>16</v>
      </c>
      <c r="B193" s="717" t="s">
        <v>52</v>
      </c>
      <c r="C193" s="718"/>
      <c r="D193" s="718"/>
      <c r="E193" s="719"/>
    </row>
    <row r="194" spans="1:5" ht="12.75" customHeight="1" x14ac:dyDescent="0.25">
      <c r="A194" s="698"/>
      <c r="B194" s="8">
        <v>2018</v>
      </c>
      <c r="C194" s="8">
        <v>2019</v>
      </c>
      <c r="D194" s="8">
        <v>2020</v>
      </c>
      <c r="E194" s="8">
        <v>2021</v>
      </c>
    </row>
    <row r="195" spans="1:5" ht="9" customHeight="1" thickBot="1" x14ac:dyDescent="0.3">
      <c r="A195" s="699"/>
      <c r="B195" s="9" t="s">
        <v>8</v>
      </c>
      <c r="C195" s="9" t="s">
        <v>9</v>
      </c>
      <c r="D195" s="9" t="s">
        <v>9</v>
      </c>
      <c r="E195" s="9" t="s">
        <v>9</v>
      </c>
    </row>
    <row r="196" spans="1:5" ht="15.75" thickBot="1" x14ac:dyDescent="0.3">
      <c r="A196" s="5" t="s">
        <v>17</v>
      </c>
      <c r="B196" s="10">
        <v>1</v>
      </c>
      <c r="C196" s="10">
        <v>0</v>
      </c>
      <c r="D196" s="10">
        <v>0</v>
      </c>
      <c r="E196" s="10">
        <v>0</v>
      </c>
    </row>
    <row r="197" spans="1:5" ht="15.75" thickBot="1" x14ac:dyDescent="0.3">
      <c r="A197" s="5" t="s">
        <v>18</v>
      </c>
      <c r="B197" s="10">
        <f>B215</f>
        <v>2500</v>
      </c>
      <c r="C197" s="10">
        <f t="shared" ref="C197:E197" si="33">C260-C222</f>
        <v>0</v>
      </c>
      <c r="D197" s="10">
        <f t="shared" si="33"/>
        <v>0</v>
      </c>
      <c r="E197" s="10">
        <f t="shared" si="33"/>
        <v>0</v>
      </c>
    </row>
    <row r="198" spans="1:5" ht="15.75" thickBot="1" x14ac:dyDescent="0.3">
      <c r="A198" s="5" t="s">
        <v>19</v>
      </c>
      <c r="B198" s="10">
        <f>B197/B196</f>
        <v>2500</v>
      </c>
      <c r="C198" s="10" t="e">
        <f t="shared" ref="C198:E198" si="34">C197/C196</f>
        <v>#DIV/0!</v>
      </c>
      <c r="D198" s="10" t="e">
        <f t="shared" si="34"/>
        <v>#DIV/0!</v>
      </c>
      <c r="E198" s="10" t="e">
        <f t="shared" si="34"/>
        <v>#DIV/0!</v>
      </c>
    </row>
    <row r="199" spans="1:5" ht="15.75" thickBot="1" x14ac:dyDescent="0.3">
      <c r="A199" s="5" t="s">
        <v>20</v>
      </c>
      <c r="B199" s="104" t="s">
        <v>21</v>
      </c>
      <c r="C199" s="11">
        <f>C196/B196-1</f>
        <v>-1</v>
      </c>
      <c r="D199" s="11" t="e">
        <f t="shared" ref="D199:E201" si="35">D196/C196-1</f>
        <v>#DIV/0!</v>
      </c>
      <c r="E199" s="11" t="e">
        <f t="shared" si="35"/>
        <v>#DIV/0!</v>
      </c>
    </row>
    <row r="200" spans="1:5" ht="15.75" thickBot="1" x14ac:dyDescent="0.3">
      <c r="A200" s="5" t="s">
        <v>22</v>
      </c>
      <c r="B200" s="104" t="s">
        <v>21</v>
      </c>
      <c r="C200" s="11">
        <f>C197/B197-1</f>
        <v>-1</v>
      </c>
      <c r="D200" s="11" t="e">
        <f t="shared" si="35"/>
        <v>#DIV/0!</v>
      </c>
      <c r="E200" s="11" t="e">
        <f t="shared" si="35"/>
        <v>#DIV/0!</v>
      </c>
    </row>
    <row r="201" spans="1:5" ht="15.75" thickBot="1" x14ac:dyDescent="0.3">
      <c r="A201" s="5" t="s">
        <v>23</v>
      </c>
      <c r="B201" s="104" t="s">
        <v>21</v>
      </c>
      <c r="C201" s="11" t="e">
        <f>C198/B198-1</f>
        <v>#DIV/0!</v>
      </c>
      <c r="D201" s="11" t="e">
        <f t="shared" si="35"/>
        <v>#DIV/0!</v>
      </c>
      <c r="E201" s="11" t="e">
        <f t="shared" si="35"/>
        <v>#DIV/0!</v>
      </c>
    </row>
    <row r="202" spans="1:5" ht="15.75" thickBot="1" x14ac:dyDescent="0.3">
      <c r="A202" s="689" t="s">
        <v>409</v>
      </c>
      <c r="B202" s="690"/>
      <c r="C202" s="690"/>
      <c r="D202" s="690"/>
      <c r="E202" s="691"/>
    </row>
    <row r="203" spans="1:5" ht="12.75" customHeight="1" x14ac:dyDescent="0.25">
      <c r="A203" s="698"/>
      <c r="B203" s="8">
        <v>2018</v>
      </c>
      <c r="C203" s="8">
        <v>2019</v>
      </c>
      <c r="D203" s="8">
        <v>2020</v>
      </c>
      <c r="E203" s="8">
        <v>2021</v>
      </c>
    </row>
    <row r="204" spans="1:5" ht="9" customHeight="1" thickBot="1" x14ac:dyDescent="0.3">
      <c r="A204" s="699"/>
      <c r="B204" s="9" t="s">
        <v>8</v>
      </c>
      <c r="C204" s="9" t="s">
        <v>9</v>
      </c>
      <c r="D204" s="9" t="s">
        <v>9</v>
      </c>
      <c r="E204" s="9" t="s">
        <v>9</v>
      </c>
    </row>
    <row r="205" spans="1:5" ht="15.75" thickBot="1" x14ac:dyDescent="0.3">
      <c r="A205" s="13" t="s">
        <v>42</v>
      </c>
      <c r="B205" s="14">
        <f>B206+B207+B208+B209</f>
        <v>0</v>
      </c>
      <c r="C205" s="14">
        <f t="shared" ref="C205:E205" si="36">C206+C207+C208+C209</f>
        <v>0</v>
      </c>
      <c r="D205" s="14">
        <f t="shared" si="36"/>
        <v>0</v>
      </c>
      <c r="E205" s="14">
        <f t="shared" si="36"/>
        <v>0</v>
      </c>
    </row>
    <row r="206" spans="1:5" ht="15.75" thickBot="1" x14ac:dyDescent="0.3">
      <c r="A206" s="26" t="s">
        <v>388</v>
      </c>
      <c r="B206" s="14"/>
      <c r="C206" s="14"/>
      <c r="D206" s="14"/>
      <c r="E206" s="14"/>
    </row>
    <row r="207" spans="1:5" ht="15.75" thickBot="1" x14ac:dyDescent="0.3">
      <c r="A207" s="26" t="s">
        <v>403</v>
      </c>
      <c r="B207" s="14"/>
      <c r="C207" s="14"/>
      <c r="D207" s="14"/>
      <c r="E207" s="14"/>
    </row>
    <row r="208" spans="1:5" ht="15.75" thickBot="1" x14ac:dyDescent="0.3">
      <c r="A208" s="26" t="s">
        <v>404</v>
      </c>
      <c r="B208" s="14"/>
      <c r="C208" s="14"/>
      <c r="D208" s="14"/>
      <c r="E208" s="14"/>
    </row>
    <row r="209" spans="1:5" ht="15.75" thickBot="1" x14ac:dyDescent="0.3">
      <c r="A209" s="26" t="s">
        <v>405</v>
      </c>
      <c r="B209" s="14"/>
      <c r="C209" s="14"/>
      <c r="D209" s="14"/>
      <c r="E209" s="14"/>
    </row>
    <row r="210" spans="1:5" ht="15.75" thickBot="1" x14ac:dyDescent="0.3">
      <c r="A210" s="13" t="s">
        <v>43</v>
      </c>
      <c r="B210" s="15">
        <f>B211+B212+B213+B214</f>
        <v>2500</v>
      </c>
      <c r="C210" s="15">
        <f t="shared" ref="C210:E210" si="37">C211+C212+C213+C214</f>
        <v>0</v>
      </c>
      <c r="D210" s="15">
        <f t="shared" si="37"/>
        <v>0</v>
      </c>
      <c r="E210" s="15">
        <f t="shared" si="37"/>
        <v>0</v>
      </c>
    </row>
    <row r="211" spans="1:5" ht="15.75" thickBot="1" x14ac:dyDescent="0.3">
      <c r="A211" s="26" t="s">
        <v>388</v>
      </c>
      <c r="B211" s="15">
        <v>2500</v>
      </c>
      <c r="C211" s="14">
        <v>0</v>
      </c>
      <c r="D211" s="14">
        <v>0</v>
      </c>
      <c r="E211" s="14">
        <v>0</v>
      </c>
    </row>
    <row r="212" spans="1:5" ht="15.75" thickBot="1" x14ac:dyDescent="0.3">
      <c r="A212" s="26" t="s">
        <v>403</v>
      </c>
      <c r="B212" s="15"/>
      <c r="C212" s="14"/>
      <c r="D212" s="14"/>
      <c r="E212" s="14"/>
    </row>
    <row r="213" spans="1:5" ht="15.75" thickBot="1" x14ac:dyDescent="0.3">
      <c r="A213" s="26" t="s">
        <v>404</v>
      </c>
      <c r="B213" s="15"/>
      <c r="C213" s="14"/>
      <c r="D213" s="14"/>
      <c r="E213" s="14"/>
    </row>
    <row r="214" spans="1:5" ht="15.75" thickBot="1" x14ac:dyDescent="0.3">
      <c r="A214" s="26" t="s">
        <v>405</v>
      </c>
      <c r="B214" s="15"/>
      <c r="C214" s="14"/>
      <c r="D214" s="14"/>
      <c r="E214" s="14"/>
    </row>
    <row r="215" spans="1:5" ht="15.75" thickBot="1" x14ac:dyDescent="0.3">
      <c r="A215" s="140" t="s">
        <v>36</v>
      </c>
      <c r="B215" s="15">
        <f>B205+B210</f>
        <v>2500</v>
      </c>
      <c r="C215" s="15">
        <f t="shared" ref="C215:E215" si="38">C205+C210</f>
        <v>0</v>
      </c>
      <c r="D215" s="15">
        <f t="shared" si="38"/>
        <v>0</v>
      </c>
      <c r="E215" s="15">
        <f t="shared" si="38"/>
        <v>0</v>
      </c>
    </row>
    <row r="216" spans="1:5" ht="34.5" thickBot="1" x14ac:dyDescent="0.3">
      <c r="A216" s="7" t="s">
        <v>37</v>
      </c>
      <c r="B216" s="50" t="s">
        <v>410</v>
      </c>
      <c r="C216" s="139" t="s">
        <v>398</v>
      </c>
      <c r="D216" s="721" t="s">
        <v>411</v>
      </c>
      <c r="E216" s="722"/>
    </row>
    <row r="217" spans="1:5" ht="17.25" customHeight="1" thickBot="1" x14ac:dyDescent="0.3">
      <c r="A217" s="5" t="s">
        <v>15</v>
      </c>
      <c r="B217" s="702" t="s">
        <v>412</v>
      </c>
      <c r="C217" s="703"/>
      <c r="D217" s="703"/>
      <c r="E217" s="704"/>
    </row>
    <row r="218" spans="1:5" ht="15.75" thickBot="1" x14ac:dyDescent="0.3">
      <c r="A218" s="5" t="s">
        <v>16</v>
      </c>
      <c r="B218" s="717" t="s">
        <v>413</v>
      </c>
      <c r="C218" s="718"/>
      <c r="D218" s="718"/>
      <c r="E218" s="719"/>
    </row>
    <row r="219" spans="1:5" ht="12.75" customHeight="1" x14ac:dyDescent="0.25">
      <c r="A219" s="698"/>
      <c r="B219" s="8">
        <v>2018</v>
      </c>
      <c r="C219" s="8">
        <v>2019</v>
      </c>
      <c r="D219" s="8">
        <v>2020</v>
      </c>
      <c r="E219" s="8">
        <v>2021</v>
      </c>
    </row>
    <row r="220" spans="1:5" ht="9" customHeight="1" thickBot="1" x14ac:dyDescent="0.3">
      <c r="A220" s="699"/>
      <c r="B220" s="9" t="s">
        <v>8</v>
      </c>
      <c r="C220" s="9" t="s">
        <v>9</v>
      </c>
      <c r="D220" s="9" t="s">
        <v>9</v>
      </c>
      <c r="E220" s="9" t="s">
        <v>9</v>
      </c>
    </row>
    <row r="221" spans="1:5" ht="15.75" thickBot="1" x14ac:dyDescent="0.3">
      <c r="A221" s="5" t="s">
        <v>17</v>
      </c>
      <c r="B221" s="104">
        <v>1</v>
      </c>
      <c r="C221" s="5">
        <v>0</v>
      </c>
      <c r="D221" s="5">
        <v>0</v>
      </c>
      <c r="E221" s="5">
        <v>0</v>
      </c>
    </row>
    <row r="222" spans="1:5" ht="15.75" thickBot="1" x14ac:dyDescent="0.3">
      <c r="A222" s="5" t="s">
        <v>18</v>
      </c>
      <c r="B222" s="10">
        <f>B240</f>
        <v>1500</v>
      </c>
      <c r="C222" s="10"/>
      <c r="D222" s="10"/>
      <c r="E222" s="10"/>
    </row>
    <row r="223" spans="1:5" ht="15.75" thickBot="1" x14ac:dyDescent="0.3">
      <c r="A223" s="5" t="s">
        <v>19</v>
      </c>
      <c r="B223" s="10">
        <f>B222/B221</f>
        <v>1500</v>
      </c>
      <c r="C223" s="10" t="e">
        <f t="shared" ref="C223:E223" si="39">C222/C221</f>
        <v>#DIV/0!</v>
      </c>
      <c r="D223" s="10" t="e">
        <f t="shared" si="39"/>
        <v>#DIV/0!</v>
      </c>
      <c r="E223" s="10" t="e">
        <f t="shared" si="39"/>
        <v>#DIV/0!</v>
      </c>
    </row>
    <row r="224" spans="1:5" ht="15.75" thickBot="1" x14ac:dyDescent="0.3">
      <c r="A224" s="5" t="s">
        <v>20</v>
      </c>
      <c r="B224" s="104" t="s">
        <v>21</v>
      </c>
      <c r="C224" s="11">
        <f>C221/B221-1</f>
        <v>-1</v>
      </c>
      <c r="D224" s="11" t="e">
        <f t="shared" ref="D224:E226" si="40">D221/C221-1</f>
        <v>#DIV/0!</v>
      </c>
      <c r="E224" s="11" t="e">
        <f t="shared" si="40"/>
        <v>#DIV/0!</v>
      </c>
    </row>
    <row r="225" spans="1:5" ht="15.75" thickBot="1" x14ac:dyDescent="0.3">
      <c r="A225" s="5" t="s">
        <v>22</v>
      </c>
      <c r="B225" s="104" t="s">
        <v>21</v>
      </c>
      <c r="C225" s="11">
        <f>C222/B222-1</f>
        <v>-1</v>
      </c>
      <c r="D225" s="11" t="e">
        <f t="shared" si="40"/>
        <v>#DIV/0!</v>
      </c>
      <c r="E225" s="11" t="e">
        <f t="shared" si="40"/>
        <v>#DIV/0!</v>
      </c>
    </row>
    <row r="226" spans="1:5" ht="15.75" thickBot="1" x14ac:dyDescent="0.3">
      <c r="A226" s="5" t="s">
        <v>23</v>
      </c>
      <c r="B226" s="104" t="s">
        <v>21</v>
      </c>
      <c r="C226" s="11" t="e">
        <f>C223/B223-1</f>
        <v>#DIV/0!</v>
      </c>
      <c r="D226" s="11" t="e">
        <f t="shared" si="40"/>
        <v>#DIV/0!</v>
      </c>
      <c r="E226" s="11" t="e">
        <f t="shared" si="40"/>
        <v>#DIV/0!</v>
      </c>
    </row>
    <row r="227" spans="1:5" ht="15.75" thickBot="1" x14ac:dyDescent="0.3">
      <c r="A227" s="689" t="s">
        <v>304</v>
      </c>
      <c r="B227" s="690"/>
      <c r="C227" s="690"/>
      <c r="D227" s="690"/>
      <c r="E227" s="691"/>
    </row>
    <row r="228" spans="1:5" ht="12.75" customHeight="1" x14ac:dyDescent="0.25">
      <c r="A228" s="698"/>
      <c r="B228" s="8">
        <v>2018</v>
      </c>
      <c r="C228" s="8">
        <v>2019</v>
      </c>
      <c r="D228" s="8">
        <v>2020</v>
      </c>
      <c r="E228" s="8">
        <v>2021</v>
      </c>
    </row>
    <row r="229" spans="1:5" ht="9" customHeight="1" thickBot="1" x14ac:dyDescent="0.3">
      <c r="A229" s="699"/>
      <c r="B229" s="9" t="s">
        <v>8</v>
      </c>
      <c r="C229" s="9" t="s">
        <v>9</v>
      </c>
      <c r="D229" s="9" t="s">
        <v>9</v>
      </c>
      <c r="E229" s="9" t="s">
        <v>9</v>
      </c>
    </row>
    <row r="230" spans="1:5" ht="15.75" thickBot="1" x14ac:dyDescent="0.3">
      <c r="A230" s="13" t="s">
        <v>42</v>
      </c>
      <c r="B230" s="14">
        <f>B231+B232+B233+B234</f>
        <v>0</v>
      </c>
      <c r="C230" s="14">
        <f t="shared" ref="C230:E230" si="41">C231+C232+C233+C234</f>
        <v>0</v>
      </c>
      <c r="D230" s="14">
        <f t="shared" si="41"/>
        <v>0</v>
      </c>
      <c r="E230" s="14">
        <f t="shared" si="41"/>
        <v>0</v>
      </c>
    </row>
    <row r="231" spans="1:5" ht="15.75" thickBot="1" x14ac:dyDescent="0.3">
      <c r="A231" s="26" t="s">
        <v>388</v>
      </c>
      <c r="B231" s="14"/>
      <c r="C231" s="14"/>
      <c r="D231" s="14"/>
      <c r="E231" s="14"/>
    </row>
    <row r="232" spans="1:5" ht="15.75" thickBot="1" x14ac:dyDescent="0.3">
      <c r="A232" s="26" t="s">
        <v>403</v>
      </c>
      <c r="B232" s="14"/>
      <c r="C232" s="14"/>
      <c r="D232" s="14"/>
      <c r="E232" s="14"/>
    </row>
    <row r="233" spans="1:5" ht="15.75" thickBot="1" x14ac:dyDescent="0.3">
      <c r="A233" s="26" t="s">
        <v>404</v>
      </c>
      <c r="B233" s="14"/>
      <c r="C233" s="14"/>
      <c r="D233" s="14"/>
      <c r="E233" s="14"/>
    </row>
    <row r="234" spans="1:5" ht="15.75" thickBot="1" x14ac:dyDescent="0.3">
      <c r="A234" s="26" t="s">
        <v>405</v>
      </c>
      <c r="B234" s="14"/>
      <c r="C234" s="14"/>
      <c r="D234" s="14"/>
      <c r="E234" s="14"/>
    </row>
    <row r="235" spans="1:5" ht="15.75" thickBot="1" x14ac:dyDescent="0.3">
      <c r="A235" s="13" t="s">
        <v>43</v>
      </c>
      <c r="B235" s="15">
        <f>B236+B237+B238+B239</f>
        <v>1500</v>
      </c>
      <c r="C235" s="15">
        <f t="shared" ref="C235:E235" si="42">C236+C237+C238+C239</f>
        <v>0</v>
      </c>
      <c r="D235" s="15">
        <f t="shared" si="42"/>
        <v>0</v>
      </c>
      <c r="E235" s="15">
        <f t="shared" si="42"/>
        <v>0</v>
      </c>
    </row>
    <row r="236" spans="1:5" ht="15.75" thickBot="1" x14ac:dyDescent="0.3">
      <c r="A236" s="26" t="s">
        <v>388</v>
      </c>
      <c r="B236" s="15">
        <v>1500</v>
      </c>
      <c r="C236" s="14"/>
      <c r="D236" s="14"/>
      <c r="E236" s="14"/>
    </row>
    <row r="237" spans="1:5" ht="15.75" thickBot="1" x14ac:dyDescent="0.3">
      <c r="A237" s="26" t="s">
        <v>403</v>
      </c>
      <c r="B237" s="15"/>
      <c r="C237" s="14"/>
      <c r="D237" s="14"/>
      <c r="E237" s="14"/>
    </row>
    <row r="238" spans="1:5" ht="15.75" thickBot="1" x14ac:dyDescent="0.3">
      <c r="A238" s="26" t="s">
        <v>404</v>
      </c>
      <c r="B238" s="15"/>
      <c r="C238" s="14"/>
      <c r="D238" s="14"/>
      <c r="E238" s="14"/>
    </row>
    <row r="239" spans="1:5" ht="15.75" thickBot="1" x14ac:dyDescent="0.3">
      <c r="A239" s="26" t="s">
        <v>405</v>
      </c>
      <c r="B239" s="15"/>
      <c r="C239" s="14"/>
      <c r="D239" s="14"/>
      <c r="E239" s="14"/>
    </row>
    <row r="240" spans="1:5" ht="15.75" thickBot="1" x14ac:dyDescent="0.3">
      <c r="A240" s="140" t="s">
        <v>407</v>
      </c>
      <c r="B240" s="15">
        <f>B230+B235</f>
        <v>1500</v>
      </c>
      <c r="C240" s="15">
        <f t="shared" ref="C240:E240" si="43">C230+C235</f>
        <v>0</v>
      </c>
      <c r="D240" s="15">
        <f t="shared" si="43"/>
        <v>0</v>
      </c>
      <c r="E240" s="15">
        <f t="shared" si="43"/>
        <v>0</v>
      </c>
    </row>
    <row r="241" spans="1:5" ht="34.5" thickBot="1" x14ac:dyDescent="0.3">
      <c r="A241" s="7" t="s">
        <v>161</v>
      </c>
      <c r="B241" s="50" t="s">
        <v>414</v>
      </c>
      <c r="C241" s="141" t="s">
        <v>398</v>
      </c>
      <c r="D241" s="725" t="s">
        <v>370</v>
      </c>
      <c r="E241" s="713"/>
    </row>
    <row r="242" spans="1:5" ht="17.25" customHeight="1" thickBot="1" x14ac:dyDescent="0.3">
      <c r="A242" s="5" t="s">
        <v>15</v>
      </c>
      <c r="B242" s="702" t="s">
        <v>415</v>
      </c>
      <c r="C242" s="703"/>
      <c r="D242" s="703"/>
      <c r="E242" s="704"/>
    </row>
    <row r="243" spans="1:5" ht="15.75" thickBot="1" x14ac:dyDescent="0.3">
      <c r="A243" s="5" t="s">
        <v>16</v>
      </c>
      <c r="B243" s="717" t="s">
        <v>413</v>
      </c>
      <c r="C243" s="718"/>
      <c r="D243" s="718"/>
      <c r="E243" s="719"/>
    </row>
    <row r="244" spans="1:5" ht="12.75" customHeight="1" x14ac:dyDescent="0.25">
      <c r="A244" s="698"/>
      <c r="B244" s="8">
        <v>2018</v>
      </c>
      <c r="C244" s="8">
        <v>2019</v>
      </c>
      <c r="D244" s="8">
        <v>2020</v>
      </c>
      <c r="E244" s="8">
        <v>2021</v>
      </c>
    </row>
    <row r="245" spans="1:5" ht="9" customHeight="1" thickBot="1" x14ac:dyDescent="0.3">
      <c r="A245" s="699"/>
      <c r="B245" s="9" t="s">
        <v>8</v>
      </c>
      <c r="C245" s="9" t="s">
        <v>9</v>
      </c>
      <c r="D245" s="9" t="s">
        <v>9</v>
      </c>
      <c r="E245" s="9" t="s">
        <v>9</v>
      </c>
    </row>
    <row r="246" spans="1:5" ht="15.75" thickBot="1" x14ac:dyDescent="0.3">
      <c r="A246" s="5" t="s">
        <v>17</v>
      </c>
      <c r="B246" s="104">
        <v>1</v>
      </c>
      <c r="C246" s="5">
        <v>0</v>
      </c>
      <c r="D246" s="5">
        <v>0</v>
      </c>
      <c r="E246" s="5">
        <v>0</v>
      </c>
    </row>
    <row r="247" spans="1:5" ht="15.75" thickBot="1" x14ac:dyDescent="0.3">
      <c r="A247" s="5" t="s">
        <v>18</v>
      </c>
      <c r="B247" s="10">
        <f>B265</f>
        <v>10000</v>
      </c>
      <c r="C247" s="10">
        <f t="shared" ref="C247:E247" si="44">C265</f>
        <v>0</v>
      </c>
      <c r="D247" s="10">
        <f t="shared" si="44"/>
        <v>0</v>
      </c>
      <c r="E247" s="10">
        <f t="shared" si="44"/>
        <v>0</v>
      </c>
    </row>
    <row r="248" spans="1:5" ht="15.75" thickBot="1" x14ac:dyDescent="0.3">
      <c r="A248" s="5" t="s">
        <v>19</v>
      </c>
      <c r="B248" s="10">
        <f>B247/B246</f>
        <v>10000</v>
      </c>
      <c r="C248" s="10" t="e">
        <f t="shared" ref="C248:E248" si="45">C247/C246</f>
        <v>#DIV/0!</v>
      </c>
      <c r="D248" s="10" t="e">
        <f t="shared" si="45"/>
        <v>#DIV/0!</v>
      </c>
      <c r="E248" s="10" t="e">
        <f t="shared" si="45"/>
        <v>#DIV/0!</v>
      </c>
    </row>
    <row r="249" spans="1:5" ht="15.75" thickBot="1" x14ac:dyDescent="0.3">
      <c r="A249" s="5" t="s">
        <v>20</v>
      </c>
      <c r="B249" s="104" t="s">
        <v>21</v>
      </c>
      <c r="C249" s="11">
        <f>C246/B246-1</f>
        <v>-1</v>
      </c>
      <c r="D249" s="11" t="e">
        <f t="shared" ref="D249:E251" si="46">D246/C246-1</f>
        <v>#DIV/0!</v>
      </c>
      <c r="E249" s="11" t="e">
        <f t="shared" si="46"/>
        <v>#DIV/0!</v>
      </c>
    </row>
    <row r="250" spans="1:5" ht="15.75" thickBot="1" x14ac:dyDescent="0.3">
      <c r="A250" s="5" t="s">
        <v>22</v>
      </c>
      <c r="B250" s="104" t="s">
        <v>21</v>
      </c>
      <c r="C250" s="11">
        <f>C247/B247-1</f>
        <v>-1</v>
      </c>
      <c r="D250" s="11" t="e">
        <f t="shared" si="46"/>
        <v>#DIV/0!</v>
      </c>
      <c r="E250" s="11" t="e">
        <f t="shared" si="46"/>
        <v>#DIV/0!</v>
      </c>
    </row>
    <row r="251" spans="1:5" ht="15.75" thickBot="1" x14ac:dyDescent="0.3">
      <c r="A251" s="5" t="s">
        <v>23</v>
      </c>
      <c r="B251" s="104" t="s">
        <v>21</v>
      </c>
      <c r="C251" s="11" t="e">
        <f>C248/B248-1</f>
        <v>#DIV/0!</v>
      </c>
      <c r="D251" s="11" t="e">
        <f t="shared" si="46"/>
        <v>#DIV/0!</v>
      </c>
      <c r="E251" s="11" t="e">
        <f t="shared" si="46"/>
        <v>#DIV/0!</v>
      </c>
    </row>
    <row r="252" spans="1:5" ht="15.75" thickBot="1" x14ac:dyDescent="0.3">
      <c r="A252" s="689" t="s">
        <v>303</v>
      </c>
      <c r="B252" s="690"/>
      <c r="C252" s="690"/>
      <c r="D252" s="690"/>
      <c r="E252" s="691"/>
    </row>
    <row r="253" spans="1:5" ht="12.75" customHeight="1" x14ac:dyDescent="0.25">
      <c r="A253" s="698"/>
      <c r="B253" s="8">
        <v>2018</v>
      </c>
      <c r="C253" s="8">
        <v>2019</v>
      </c>
      <c r="D253" s="8">
        <v>2020</v>
      </c>
      <c r="E253" s="8">
        <v>2021</v>
      </c>
    </row>
    <row r="254" spans="1:5" ht="9" customHeight="1" thickBot="1" x14ac:dyDescent="0.3">
      <c r="A254" s="699"/>
      <c r="B254" s="9" t="s">
        <v>8</v>
      </c>
      <c r="C254" s="9" t="s">
        <v>9</v>
      </c>
      <c r="D254" s="9" t="s">
        <v>9</v>
      </c>
      <c r="E254" s="9" t="s">
        <v>9</v>
      </c>
    </row>
    <row r="255" spans="1:5" ht="15.75" thickBot="1" x14ac:dyDescent="0.3">
      <c r="A255" s="13" t="s">
        <v>42</v>
      </c>
      <c r="B255" s="14">
        <f>B256+B257+B258+B259</f>
        <v>0</v>
      </c>
      <c r="C255" s="14">
        <f t="shared" ref="C255:E255" si="47">C256+C257+C258+C259</f>
        <v>0</v>
      </c>
      <c r="D255" s="14">
        <f t="shared" si="47"/>
        <v>0</v>
      </c>
      <c r="E255" s="14">
        <f t="shared" si="47"/>
        <v>0</v>
      </c>
    </row>
    <row r="256" spans="1:5" ht="15.75" thickBot="1" x14ac:dyDescent="0.3">
      <c r="A256" s="26" t="s">
        <v>388</v>
      </c>
      <c r="B256" s="14"/>
      <c r="C256" s="14"/>
      <c r="D256" s="14"/>
      <c r="E256" s="14"/>
    </row>
    <row r="257" spans="1:5" ht="15.75" thickBot="1" x14ac:dyDescent="0.3">
      <c r="A257" s="26" t="s">
        <v>403</v>
      </c>
      <c r="B257" s="14"/>
      <c r="C257" s="14"/>
      <c r="D257" s="14"/>
      <c r="E257" s="14"/>
    </row>
    <row r="258" spans="1:5" ht="15.75" thickBot="1" x14ac:dyDescent="0.3">
      <c r="A258" s="26" t="s">
        <v>404</v>
      </c>
      <c r="B258" s="14"/>
      <c r="C258" s="14"/>
      <c r="D258" s="14"/>
      <c r="E258" s="14"/>
    </row>
    <row r="259" spans="1:5" ht="15.75" thickBot="1" x14ac:dyDescent="0.3">
      <c r="A259" s="26" t="s">
        <v>405</v>
      </c>
      <c r="B259" s="14"/>
      <c r="C259" s="14"/>
      <c r="D259" s="14"/>
      <c r="E259" s="14"/>
    </row>
    <row r="260" spans="1:5" ht="15.75" thickBot="1" x14ac:dyDescent="0.3">
      <c r="A260" s="13" t="s">
        <v>43</v>
      </c>
      <c r="B260" s="15">
        <f>B261+B262+B263+B264</f>
        <v>10000</v>
      </c>
      <c r="C260" s="15">
        <f t="shared" ref="C260:E260" si="48">C261+C262+C263+C264</f>
        <v>0</v>
      </c>
      <c r="D260" s="15">
        <f t="shared" si="48"/>
        <v>0</v>
      </c>
      <c r="E260" s="15">
        <f t="shared" si="48"/>
        <v>0</v>
      </c>
    </row>
    <row r="261" spans="1:5" ht="15.75" thickBot="1" x14ac:dyDescent="0.3">
      <c r="A261" s="26" t="s">
        <v>388</v>
      </c>
      <c r="B261" s="15">
        <v>10000</v>
      </c>
      <c r="C261" s="14"/>
      <c r="D261" s="14"/>
      <c r="E261" s="14"/>
    </row>
    <row r="262" spans="1:5" ht="15.75" thickBot="1" x14ac:dyDescent="0.3">
      <c r="A262" s="26" t="s">
        <v>403</v>
      </c>
      <c r="B262" s="15"/>
      <c r="C262" s="14"/>
      <c r="D262" s="14"/>
      <c r="E262" s="14"/>
    </row>
    <row r="263" spans="1:5" ht="15.75" thickBot="1" x14ac:dyDescent="0.3">
      <c r="A263" s="26" t="s">
        <v>404</v>
      </c>
      <c r="B263" s="15"/>
      <c r="C263" s="14"/>
      <c r="D263" s="14"/>
      <c r="E263" s="14"/>
    </row>
    <row r="264" spans="1:5" ht="15.75" thickBot="1" x14ac:dyDescent="0.3">
      <c r="A264" s="26" t="s">
        <v>405</v>
      </c>
      <c r="B264" s="15"/>
      <c r="C264" s="14"/>
      <c r="D264" s="14"/>
      <c r="E264" s="14"/>
    </row>
    <row r="265" spans="1:5" ht="15.75" thickBot="1" x14ac:dyDescent="0.3">
      <c r="A265" s="16" t="s">
        <v>416</v>
      </c>
      <c r="B265" s="15">
        <f>B255+B260</f>
        <v>10000</v>
      </c>
      <c r="C265" s="15">
        <f t="shared" ref="C265:E265" si="49">C255+C260</f>
        <v>0</v>
      </c>
      <c r="D265" s="15">
        <f t="shared" si="49"/>
        <v>0</v>
      </c>
      <c r="E265" s="15">
        <f t="shared" si="49"/>
        <v>0</v>
      </c>
    </row>
    <row r="266" spans="1:5" ht="15.75" thickBot="1" x14ac:dyDescent="0.3">
      <c r="A266" s="20"/>
      <c r="B266" s="21"/>
      <c r="C266" s="21"/>
      <c r="D266" s="21"/>
      <c r="E266" s="21"/>
    </row>
    <row r="267" spans="1:5" ht="27" customHeight="1" thickBot="1" x14ac:dyDescent="0.3">
      <c r="A267" s="6" t="s">
        <v>57</v>
      </c>
      <c r="B267" s="22">
        <f>B247+B222+B197+B147+B108+B71+B28</f>
        <v>248613.16</v>
      </c>
      <c r="C267" s="22">
        <f>C247+C222+C197+C147+C108+C71+C28+C172</f>
        <v>248000</v>
      </c>
      <c r="D267" s="22">
        <f>D247+D222+D197+D147+D108+D71+D28+D172</f>
        <v>247500</v>
      </c>
      <c r="E267" s="22">
        <f>E247+E222+E197+E147+E108+E71+E28+E172</f>
        <v>247500</v>
      </c>
    </row>
    <row r="268" spans="1:5" ht="24.75" thickBot="1" x14ac:dyDescent="0.3">
      <c r="A268" s="6" t="s">
        <v>58</v>
      </c>
      <c r="B268" s="22">
        <f>B269+B272+B275+B287+B295</f>
        <v>248613.16</v>
      </c>
      <c r="C268" s="22">
        <f t="shared" ref="C268:E268" si="50">C269+C272+C275+C287+C295</f>
        <v>248000</v>
      </c>
      <c r="D268" s="22">
        <f t="shared" si="50"/>
        <v>247500</v>
      </c>
      <c r="E268" s="22">
        <f t="shared" si="50"/>
        <v>247500</v>
      </c>
    </row>
    <row r="269" spans="1:5" ht="15.75" thickBot="1" x14ac:dyDescent="0.3">
      <c r="A269" s="13" t="s">
        <v>24</v>
      </c>
      <c r="B269" s="36">
        <f>B270+B271</f>
        <v>96700</v>
      </c>
      <c r="C269" s="36">
        <f t="shared" ref="C269:E269" si="51">C270+C271</f>
        <v>102300</v>
      </c>
      <c r="D269" s="36">
        <f t="shared" si="51"/>
        <v>101800</v>
      </c>
      <c r="E269" s="36">
        <f t="shared" si="51"/>
        <v>101800</v>
      </c>
    </row>
    <row r="270" spans="1:5" ht="15.75" thickBot="1" x14ac:dyDescent="0.3">
      <c r="A270" s="26" t="s">
        <v>388</v>
      </c>
      <c r="B270" s="15">
        <f t="shared" ref="B270:E271" si="52">B37</f>
        <v>96700</v>
      </c>
      <c r="C270" s="15">
        <f t="shared" si="52"/>
        <v>102300</v>
      </c>
      <c r="D270" s="15">
        <f t="shared" si="52"/>
        <v>101800</v>
      </c>
      <c r="E270" s="15">
        <f t="shared" si="52"/>
        <v>101800</v>
      </c>
    </row>
    <row r="271" spans="1:5" ht="15.75" thickBot="1" x14ac:dyDescent="0.3">
      <c r="A271" s="26" t="s">
        <v>417</v>
      </c>
      <c r="B271" s="15">
        <f t="shared" si="52"/>
        <v>0</v>
      </c>
      <c r="C271" s="15">
        <f t="shared" si="52"/>
        <v>0</v>
      </c>
      <c r="D271" s="15">
        <f t="shared" si="52"/>
        <v>0</v>
      </c>
      <c r="E271" s="15">
        <f t="shared" si="52"/>
        <v>0</v>
      </c>
    </row>
    <row r="272" spans="1:5" ht="24.75" thickBot="1" x14ac:dyDescent="0.3">
      <c r="A272" s="13" t="s">
        <v>25</v>
      </c>
      <c r="B272" s="36">
        <f>B273+B274</f>
        <v>14800</v>
      </c>
      <c r="C272" s="36">
        <f t="shared" ref="C272:E272" si="53">C273+C274</f>
        <v>14700</v>
      </c>
      <c r="D272" s="36">
        <f t="shared" si="53"/>
        <v>14700</v>
      </c>
      <c r="E272" s="36">
        <f t="shared" si="53"/>
        <v>14700</v>
      </c>
    </row>
    <row r="273" spans="1:5" ht="15.75" thickBot="1" x14ac:dyDescent="0.3">
      <c r="A273" s="26" t="s">
        <v>388</v>
      </c>
      <c r="B273" s="14">
        <f t="shared" ref="B273:E274" si="54">B40</f>
        <v>14800</v>
      </c>
      <c r="C273" s="14">
        <f t="shared" si="54"/>
        <v>14700</v>
      </c>
      <c r="D273" s="14">
        <f t="shared" si="54"/>
        <v>14700</v>
      </c>
      <c r="E273" s="14">
        <f t="shared" si="54"/>
        <v>14700</v>
      </c>
    </row>
    <row r="274" spans="1:5" ht="15.75" thickBot="1" x14ac:dyDescent="0.3">
      <c r="A274" s="26" t="s">
        <v>417</v>
      </c>
      <c r="B274" s="15">
        <f t="shared" si="54"/>
        <v>0</v>
      </c>
      <c r="C274" s="15">
        <f t="shared" si="54"/>
        <v>0</v>
      </c>
      <c r="D274" s="15">
        <f t="shared" si="54"/>
        <v>0</v>
      </c>
      <c r="E274" s="15">
        <f t="shared" si="54"/>
        <v>0</v>
      </c>
    </row>
    <row r="275" spans="1:5" ht="15.75" thickBot="1" x14ac:dyDescent="0.3">
      <c r="A275" s="13" t="s">
        <v>26</v>
      </c>
      <c r="B275" s="36">
        <f>B276+B277</f>
        <v>118000</v>
      </c>
      <c r="C275" s="36">
        <f t="shared" ref="C275:E275" si="55">C276+C277</f>
        <v>125000</v>
      </c>
      <c r="D275" s="36">
        <f t="shared" si="55"/>
        <v>125000</v>
      </c>
      <c r="E275" s="36">
        <f t="shared" si="55"/>
        <v>125000</v>
      </c>
    </row>
    <row r="276" spans="1:5" ht="15.75" thickBot="1" x14ac:dyDescent="0.3">
      <c r="A276" s="26" t="s">
        <v>388</v>
      </c>
      <c r="B276" s="15">
        <f>B43+B86+B123</f>
        <v>118000</v>
      </c>
      <c r="C276" s="15">
        <f>C43+C86+C123</f>
        <v>125000</v>
      </c>
      <c r="D276" s="15">
        <f>D43+D86+D123</f>
        <v>125000</v>
      </c>
      <c r="E276" s="15">
        <f>E43+E86+E123</f>
        <v>125000</v>
      </c>
    </row>
    <row r="277" spans="1:5" ht="15.75" thickBot="1" x14ac:dyDescent="0.3">
      <c r="A277" s="26" t="s">
        <v>417</v>
      </c>
      <c r="B277" s="15">
        <f>B44</f>
        <v>0</v>
      </c>
      <c r="C277" s="15">
        <f>C44</f>
        <v>0</v>
      </c>
      <c r="D277" s="15">
        <f>D44</f>
        <v>0</v>
      </c>
      <c r="E277" s="15">
        <f>E44</f>
        <v>0</v>
      </c>
    </row>
    <row r="278" spans="1:5" ht="15.75" thickBot="1" x14ac:dyDescent="0.3">
      <c r="A278" s="13" t="s">
        <v>27</v>
      </c>
      <c r="B278" s="36">
        <f>B279+B280</f>
        <v>0</v>
      </c>
      <c r="C278" s="36">
        <f t="shared" ref="C278:E278" si="56">C279+C280</f>
        <v>0</v>
      </c>
      <c r="D278" s="36">
        <f t="shared" si="56"/>
        <v>0</v>
      </c>
      <c r="E278" s="36">
        <f t="shared" si="56"/>
        <v>0</v>
      </c>
    </row>
    <row r="279" spans="1:5" ht="15.75" thickBot="1" x14ac:dyDescent="0.3">
      <c r="A279" s="26" t="s">
        <v>388</v>
      </c>
      <c r="B279" s="14">
        <f t="shared" ref="B279:E280" si="57">B46</f>
        <v>0</v>
      </c>
      <c r="C279" s="14">
        <f t="shared" si="57"/>
        <v>0</v>
      </c>
      <c r="D279" s="14">
        <f t="shared" si="57"/>
        <v>0</v>
      </c>
      <c r="E279" s="14">
        <f t="shared" si="57"/>
        <v>0</v>
      </c>
    </row>
    <row r="280" spans="1:5" ht="15.75" thickBot="1" x14ac:dyDescent="0.3">
      <c r="A280" s="26" t="s">
        <v>417</v>
      </c>
      <c r="B280" s="15">
        <f t="shared" si="57"/>
        <v>0</v>
      </c>
      <c r="C280" s="15">
        <f t="shared" si="57"/>
        <v>0</v>
      </c>
      <c r="D280" s="15">
        <f t="shared" si="57"/>
        <v>0</v>
      </c>
      <c r="E280" s="15">
        <f t="shared" si="57"/>
        <v>0</v>
      </c>
    </row>
    <row r="281" spans="1:5" ht="15.75" thickBot="1" x14ac:dyDescent="0.3">
      <c r="A281" s="13" t="s">
        <v>28</v>
      </c>
      <c r="B281" s="36">
        <f>B282+B283</f>
        <v>0</v>
      </c>
      <c r="C281" s="36">
        <f t="shared" ref="C281:E281" si="58">C282+C283</f>
        <v>0</v>
      </c>
      <c r="D281" s="36">
        <f t="shared" si="58"/>
        <v>0</v>
      </c>
      <c r="E281" s="36">
        <f t="shared" si="58"/>
        <v>0</v>
      </c>
    </row>
    <row r="282" spans="1:5" ht="15.75" thickBot="1" x14ac:dyDescent="0.3">
      <c r="A282" s="26" t="s">
        <v>388</v>
      </c>
      <c r="B282" s="14">
        <f t="shared" ref="B282:E283" si="59">B49</f>
        <v>0</v>
      </c>
      <c r="C282" s="14">
        <f t="shared" si="59"/>
        <v>0</v>
      </c>
      <c r="D282" s="14">
        <f t="shared" si="59"/>
        <v>0</v>
      </c>
      <c r="E282" s="14">
        <f t="shared" si="59"/>
        <v>0</v>
      </c>
    </row>
    <row r="283" spans="1:5" ht="15.75" thickBot="1" x14ac:dyDescent="0.3">
      <c r="A283" s="26" t="s">
        <v>417</v>
      </c>
      <c r="B283" s="15">
        <f t="shared" si="59"/>
        <v>0</v>
      </c>
      <c r="C283" s="15">
        <f t="shared" si="59"/>
        <v>0</v>
      </c>
      <c r="D283" s="15">
        <f t="shared" si="59"/>
        <v>0</v>
      </c>
      <c r="E283" s="15">
        <f t="shared" si="59"/>
        <v>0</v>
      </c>
    </row>
    <row r="284" spans="1:5" ht="15.75" thickBot="1" x14ac:dyDescent="0.3">
      <c r="A284" s="13" t="s">
        <v>29</v>
      </c>
      <c r="B284" s="36">
        <f>B285+B286</f>
        <v>0</v>
      </c>
      <c r="C284" s="36">
        <f>C285+C286</f>
        <v>0</v>
      </c>
      <c r="D284" s="36">
        <f t="shared" ref="D284:E284" si="60">D285+D286</f>
        <v>0</v>
      </c>
      <c r="E284" s="36">
        <f t="shared" si="60"/>
        <v>0</v>
      </c>
    </row>
    <row r="285" spans="1:5" ht="15.75" thickBot="1" x14ac:dyDescent="0.3">
      <c r="A285" s="26" t="s">
        <v>388</v>
      </c>
      <c r="B285" s="14">
        <f t="shared" ref="B285:E289" si="61">B52</f>
        <v>0</v>
      </c>
      <c r="C285" s="14">
        <f t="shared" si="61"/>
        <v>0</v>
      </c>
      <c r="D285" s="14">
        <f t="shared" si="61"/>
        <v>0</v>
      </c>
      <c r="E285" s="14">
        <f t="shared" si="61"/>
        <v>0</v>
      </c>
    </row>
    <row r="286" spans="1:5" ht="15.75" thickBot="1" x14ac:dyDescent="0.3">
      <c r="A286" s="26" t="s">
        <v>417</v>
      </c>
      <c r="B286" s="15">
        <f t="shared" si="61"/>
        <v>0</v>
      </c>
      <c r="C286" s="15">
        <f t="shared" si="61"/>
        <v>0</v>
      </c>
      <c r="D286" s="15">
        <f t="shared" si="61"/>
        <v>0</v>
      </c>
      <c r="E286" s="15">
        <f t="shared" si="61"/>
        <v>0</v>
      </c>
    </row>
    <row r="287" spans="1:5" ht="24.75" thickBot="1" x14ac:dyDescent="0.3">
      <c r="A287" s="13" t="s">
        <v>30</v>
      </c>
      <c r="B287" s="36">
        <f t="shared" si="61"/>
        <v>1113.1600000000001</v>
      </c>
      <c r="C287" s="36">
        <f t="shared" si="61"/>
        <v>0</v>
      </c>
      <c r="D287" s="36">
        <f t="shared" si="61"/>
        <v>0</v>
      </c>
      <c r="E287" s="36">
        <f t="shared" si="61"/>
        <v>0</v>
      </c>
    </row>
    <row r="288" spans="1:5" ht="15.75" thickBot="1" x14ac:dyDescent="0.3">
      <c r="A288" s="26" t="s">
        <v>388</v>
      </c>
      <c r="B288" s="14">
        <f t="shared" si="61"/>
        <v>1113.1600000000001</v>
      </c>
      <c r="C288" s="14">
        <f t="shared" si="61"/>
        <v>0</v>
      </c>
      <c r="D288" s="14">
        <f t="shared" si="61"/>
        <v>0</v>
      </c>
      <c r="E288" s="14">
        <f t="shared" si="61"/>
        <v>0</v>
      </c>
    </row>
    <row r="289" spans="1:5" ht="15.75" thickBot="1" x14ac:dyDescent="0.3">
      <c r="A289" s="26" t="s">
        <v>417</v>
      </c>
      <c r="B289" s="15">
        <f t="shared" si="61"/>
        <v>0</v>
      </c>
      <c r="C289" s="15">
        <f t="shared" si="61"/>
        <v>0</v>
      </c>
      <c r="D289" s="15">
        <f t="shared" si="61"/>
        <v>0</v>
      </c>
      <c r="E289" s="15">
        <f t="shared" si="61"/>
        <v>0</v>
      </c>
    </row>
    <row r="290" spans="1:5" ht="15.75" thickBot="1" x14ac:dyDescent="0.3">
      <c r="A290" s="13" t="s">
        <v>59</v>
      </c>
      <c r="B290" s="36">
        <f>B291+B292+B293+B294</f>
        <v>0</v>
      </c>
      <c r="C290" s="36">
        <f t="shared" ref="C290:E290" si="62">C291+C292+C293+C294</f>
        <v>0</v>
      </c>
      <c r="D290" s="36">
        <f t="shared" si="62"/>
        <v>0</v>
      </c>
      <c r="E290" s="36">
        <f t="shared" si="62"/>
        <v>0</v>
      </c>
    </row>
    <row r="291" spans="1:5" ht="15.75" thickBot="1" x14ac:dyDescent="0.3">
      <c r="A291" s="26" t="s">
        <v>388</v>
      </c>
      <c r="B291" s="14">
        <f t="shared" ref="B291:E294" si="63">B156+B181</f>
        <v>0</v>
      </c>
      <c r="C291" s="14">
        <f t="shared" si="63"/>
        <v>0</v>
      </c>
      <c r="D291" s="14">
        <f t="shared" si="63"/>
        <v>0</v>
      </c>
      <c r="E291" s="14">
        <f t="shared" si="63"/>
        <v>0</v>
      </c>
    </row>
    <row r="292" spans="1:5" ht="15.75" thickBot="1" x14ac:dyDescent="0.3">
      <c r="A292" s="26" t="s">
        <v>418</v>
      </c>
      <c r="B292" s="14">
        <f t="shared" si="63"/>
        <v>0</v>
      </c>
      <c r="C292" s="14">
        <f t="shared" si="63"/>
        <v>0</v>
      </c>
      <c r="D292" s="14">
        <f t="shared" si="63"/>
        <v>0</v>
      </c>
      <c r="E292" s="14">
        <f t="shared" si="63"/>
        <v>0</v>
      </c>
    </row>
    <row r="293" spans="1:5" ht="15.75" thickBot="1" x14ac:dyDescent="0.3">
      <c r="A293" s="26" t="s">
        <v>404</v>
      </c>
      <c r="B293" s="14">
        <f t="shared" si="63"/>
        <v>0</v>
      </c>
      <c r="C293" s="14">
        <f t="shared" si="63"/>
        <v>0</v>
      </c>
      <c r="D293" s="14">
        <f t="shared" si="63"/>
        <v>0</v>
      </c>
      <c r="E293" s="14">
        <f t="shared" si="63"/>
        <v>0</v>
      </c>
    </row>
    <row r="294" spans="1:5" ht="15.75" thickBot="1" x14ac:dyDescent="0.3">
      <c r="A294" s="26" t="s">
        <v>405</v>
      </c>
      <c r="B294" s="14">
        <f t="shared" si="63"/>
        <v>0</v>
      </c>
      <c r="C294" s="14">
        <f t="shared" si="63"/>
        <v>0</v>
      </c>
      <c r="D294" s="14">
        <f t="shared" si="63"/>
        <v>0</v>
      </c>
      <c r="E294" s="14">
        <f t="shared" si="63"/>
        <v>0</v>
      </c>
    </row>
    <row r="295" spans="1:5" ht="15.75" thickBot="1" x14ac:dyDescent="0.3">
      <c r="A295" s="13" t="s">
        <v>60</v>
      </c>
      <c r="B295" s="36">
        <f>B296+B297+B298+B299</f>
        <v>18000</v>
      </c>
      <c r="C295" s="36">
        <f t="shared" ref="C295:E295" si="64">C296+C297+C298+C299</f>
        <v>6000</v>
      </c>
      <c r="D295" s="36">
        <f t="shared" si="64"/>
        <v>6000</v>
      </c>
      <c r="E295" s="36">
        <f t="shared" si="64"/>
        <v>6000</v>
      </c>
    </row>
    <row r="296" spans="1:5" ht="15.75" thickBot="1" x14ac:dyDescent="0.3">
      <c r="A296" s="26" t="s">
        <v>388</v>
      </c>
      <c r="B296" s="14">
        <f t="shared" ref="B296:E299" si="65">B161+B186+B211+B236+B261</f>
        <v>18000</v>
      </c>
      <c r="C296" s="14">
        <f t="shared" si="65"/>
        <v>6000</v>
      </c>
      <c r="D296" s="14">
        <f t="shared" si="65"/>
        <v>6000</v>
      </c>
      <c r="E296" s="14">
        <f t="shared" si="65"/>
        <v>6000</v>
      </c>
    </row>
    <row r="297" spans="1:5" ht="15.75" thickBot="1" x14ac:dyDescent="0.3">
      <c r="A297" s="26" t="s">
        <v>418</v>
      </c>
      <c r="B297" s="14">
        <f t="shared" si="65"/>
        <v>0</v>
      </c>
      <c r="C297" s="14">
        <f t="shared" si="65"/>
        <v>0</v>
      </c>
      <c r="D297" s="14">
        <f t="shared" si="65"/>
        <v>0</v>
      </c>
      <c r="E297" s="14">
        <f t="shared" si="65"/>
        <v>0</v>
      </c>
    </row>
    <row r="298" spans="1:5" ht="15.75" thickBot="1" x14ac:dyDescent="0.3">
      <c r="A298" s="26" t="s">
        <v>404</v>
      </c>
      <c r="B298" s="14">
        <f t="shared" si="65"/>
        <v>0</v>
      </c>
      <c r="C298" s="14">
        <f t="shared" si="65"/>
        <v>0</v>
      </c>
      <c r="D298" s="14">
        <f t="shared" si="65"/>
        <v>0</v>
      </c>
      <c r="E298" s="14">
        <f t="shared" si="65"/>
        <v>0</v>
      </c>
    </row>
    <row r="299" spans="1:5" ht="15.75" thickBot="1" x14ac:dyDescent="0.3">
      <c r="A299" s="26" t="s">
        <v>405</v>
      </c>
      <c r="B299" s="14">
        <f t="shared" si="65"/>
        <v>0</v>
      </c>
      <c r="C299" s="14">
        <f t="shared" si="65"/>
        <v>0</v>
      </c>
      <c r="D299" s="14">
        <f t="shared" si="65"/>
        <v>0</v>
      </c>
      <c r="E299" s="14">
        <f t="shared" si="65"/>
        <v>0</v>
      </c>
    </row>
    <row r="300" spans="1:5" ht="15.75" thickBot="1" x14ac:dyDescent="0.3">
      <c r="A300" s="17" t="s">
        <v>32</v>
      </c>
      <c r="B300" s="18">
        <f>IF(B268-B267=0,0,"Error")</f>
        <v>0</v>
      </c>
      <c r="C300" s="18">
        <f>IF(C268-C267=0,0,"Error")</f>
        <v>0</v>
      </c>
      <c r="D300" s="18">
        <f>IF(D268-D267=0,0,"Error")</f>
        <v>0</v>
      </c>
      <c r="E300" s="18">
        <f>IF(E268-E267=0,0,"Error")</f>
        <v>0</v>
      </c>
    </row>
  </sheetData>
  <mergeCells count="67">
    <mergeCell ref="A2:E2"/>
    <mergeCell ref="A244:A245"/>
    <mergeCell ref="A252:E252"/>
    <mergeCell ref="A253:A254"/>
    <mergeCell ref="A194:A195"/>
    <mergeCell ref="A202:E202"/>
    <mergeCell ref="A203:A204"/>
    <mergeCell ref="D216:E216"/>
    <mergeCell ref="B217:E217"/>
    <mergeCell ref="B218:E218"/>
    <mergeCell ref="B193:E193"/>
    <mergeCell ref="A152:E152"/>
    <mergeCell ref="A153:A154"/>
    <mergeCell ref="D166:E166"/>
    <mergeCell ref="A227:E227"/>
    <mergeCell ref="A228:A229"/>
    <mergeCell ref="D241:E241"/>
    <mergeCell ref="B242:E242"/>
    <mergeCell ref="B243:E243"/>
    <mergeCell ref="A177:E177"/>
    <mergeCell ref="A178:A179"/>
    <mergeCell ref="D191:E191"/>
    <mergeCell ref="B192:E192"/>
    <mergeCell ref="A219:A220"/>
    <mergeCell ref="A113:E113"/>
    <mergeCell ref="A114:A115"/>
    <mergeCell ref="B167:E167"/>
    <mergeCell ref="B168:E168"/>
    <mergeCell ref="A169:A170"/>
    <mergeCell ref="B140:E140"/>
    <mergeCell ref="D141:E141"/>
    <mergeCell ref="B142:E142"/>
    <mergeCell ref="B143:E143"/>
    <mergeCell ref="A144:A145"/>
    <mergeCell ref="A139:E139"/>
    <mergeCell ref="B102:E102"/>
    <mergeCell ref="A34:A35"/>
    <mergeCell ref="B59:E59"/>
    <mergeCell ref="A60:E60"/>
    <mergeCell ref="A63:E63"/>
    <mergeCell ref="A64:E64"/>
    <mergeCell ref="B65:E65"/>
    <mergeCell ref="B66:E66"/>
    <mergeCell ref="B67:E67"/>
    <mergeCell ref="A68:A69"/>
    <mergeCell ref="A76:E76"/>
    <mergeCell ref="A77:A78"/>
    <mergeCell ref="B103:E103"/>
    <mergeCell ref="B104:E104"/>
    <mergeCell ref="A105:A106"/>
    <mergeCell ref="A33:E33"/>
    <mergeCell ref="A9:E11"/>
    <mergeCell ref="B12:E12"/>
    <mergeCell ref="A13:A14"/>
    <mergeCell ref="B16:E16"/>
    <mergeCell ref="A17:E17"/>
    <mergeCell ref="A20:E20"/>
    <mergeCell ref="A21:E21"/>
    <mergeCell ref="B22:E22"/>
    <mergeCell ref="B23:E23"/>
    <mergeCell ref="B24:E24"/>
    <mergeCell ref="A25:A26"/>
    <mergeCell ref="A3:E3"/>
    <mergeCell ref="B5:E5"/>
    <mergeCell ref="B6:E6"/>
    <mergeCell ref="B7:E7"/>
    <mergeCell ref="A8:E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F472"/>
  <sheetViews>
    <sheetView view="pageBreakPreview" topLeftCell="A439" zoomScale="60" zoomScaleNormal="160" workbookViewId="0">
      <selection activeCell="B5" sqref="B5:E5"/>
    </sheetView>
  </sheetViews>
  <sheetFormatPr defaultRowHeight="15" x14ac:dyDescent="0.25"/>
  <cols>
    <col min="1" max="1" width="28.5703125" customWidth="1"/>
    <col min="2" max="4" width="11.7109375" customWidth="1"/>
    <col min="5" max="5" width="21.140625" customWidth="1"/>
  </cols>
  <sheetData>
    <row r="2" spans="1:6" ht="30.75" customHeight="1" x14ac:dyDescent="0.25">
      <c r="A2" s="727" t="s">
        <v>73</v>
      </c>
      <c r="B2" s="727"/>
      <c r="C2" s="727"/>
      <c r="D2" s="727"/>
      <c r="E2" s="727"/>
      <c r="F2" s="1"/>
    </row>
    <row r="3" spans="1:6" ht="18" customHeight="1" x14ac:dyDescent="0.25">
      <c r="A3" s="678" t="s">
        <v>380</v>
      </c>
      <c r="B3" s="678"/>
      <c r="C3" s="678"/>
      <c r="D3" s="678"/>
      <c r="E3" s="678"/>
      <c r="F3" s="115"/>
    </row>
    <row r="4" spans="1:6" ht="15.75" thickBot="1" x14ac:dyDescent="0.3"/>
    <row r="5" spans="1:6" ht="15.75" thickBot="1" x14ac:dyDescent="0.3">
      <c r="A5" s="2" t="s">
        <v>0</v>
      </c>
      <c r="B5" s="679" t="s">
        <v>627</v>
      </c>
      <c r="C5" s="679"/>
      <c r="D5" s="679"/>
      <c r="E5" s="679"/>
    </row>
    <row r="6" spans="1:6" ht="15.75" thickBot="1" x14ac:dyDescent="0.3">
      <c r="A6" s="2" t="s">
        <v>1</v>
      </c>
      <c r="B6" s="680" t="s">
        <v>2</v>
      </c>
      <c r="C6" s="681"/>
      <c r="D6" s="681"/>
      <c r="E6" s="682"/>
    </row>
    <row r="7" spans="1:6" ht="15.75" thickBot="1" x14ac:dyDescent="0.3">
      <c r="A7" s="2" t="s">
        <v>3</v>
      </c>
      <c r="B7" s="683" t="s">
        <v>4</v>
      </c>
      <c r="C7" s="684"/>
      <c r="D7" s="684"/>
      <c r="E7" s="685"/>
    </row>
    <row r="8" spans="1:6" ht="15.75" thickBot="1" x14ac:dyDescent="0.3">
      <c r="A8" s="686" t="s">
        <v>5</v>
      </c>
      <c r="B8" s="687"/>
      <c r="C8" s="687"/>
      <c r="D8" s="687"/>
      <c r="E8" s="688"/>
    </row>
    <row r="9" spans="1:6" ht="15.75" thickBot="1" x14ac:dyDescent="0.3">
      <c r="A9" s="692" t="s">
        <v>628</v>
      </c>
      <c r="B9" s="693"/>
      <c r="C9" s="693"/>
      <c r="D9" s="693"/>
      <c r="E9" s="694"/>
    </row>
    <row r="10" spans="1:6" ht="36.75" customHeight="1" thickBot="1" x14ac:dyDescent="0.3">
      <c r="A10" s="692"/>
      <c r="B10" s="693"/>
      <c r="C10" s="693"/>
      <c r="D10" s="693"/>
      <c r="E10" s="694"/>
    </row>
    <row r="11" spans="1:6" ht="15.75" thickBot="1" x14ac:dyDescent="0.3">
      <c r="A11" s="692"/>
      <c r="B11" s="693"/>
      <c r="C11" s="693"/>
      <c r="D11" s="693"/>
      <c r="E11" s="694"/>
    </row>
    <row r="12" spans="1:6" ht="48.75" customHeight="1" thickBot="1" x14ac:dyDescent="0.3">
      <c r="A12" s="3" t="s">
        <v>6</v>
      </c>
      <c r="B12" s="824" t="s">
        <v>629</v>
      </c>
      <c r="C12" s="825"/>
      <c r="D12" s="825"/>
      <c r="E12" s="826"/>
    </row>
    <row r="13" spans="1:6" ht="23.25" customHeight="1" x14ac:dyDescent="0.25">
      <c r="A13" s="698" t="s">
        <v>7</v>
      </c>
      <c r="B13" s="117">
        <v>2018</v>
      </c>
      <c r="C13" s="117">
        <v>2019</v>
      </c>
      <c r="D13" s="117">
        <v>2020</v>
      </c>
      <c r="E13" s="117">
        <v>2021</v>
      </c>
    </row>
    <row r="14" spans="1:6" ht="15.75" thickBot="1" x14ac:dyDescent="0.3">
      <c r="A14" s="699"/>
      <c r="B14" s="118" t="s">
        <v>8</v>
      </c>
      <c r="C14" s="118" t="s">
        <v>9</v>
      </c>
      <c r="D14" s="118" t="s">
        <v>9</v>
      </c>
      <c r="E14" s="118" t="s">
        <v>9</v>
      </c>
    </row>
    <row r="15" spans="1:6" ht="34.5" thickBot="1" x14ac:dyDescent="0.3">
      <c r="A15" s="114" t="s">
        <v>630</v>
      </c>
      <c r="B15" s="60">
        <v>0.98</v>
      </c>
      <c r="C15" s="60">
        <v>0.98</v>
      </c>
      <c r="D15" s="60">
        <v>0.99</v>
      </c>
      <c r="E15" s="60">
        <v>0.99</v>
      </c>
    </row>
    <row r="16" spans="1:6" ht="42.75" customHeight="1" thickBot="1" x14ac:dyDescent="0.3">
      <c r="A16" s="6" t="s">
        <v>10</v>
      </c>
      <c r="B16" s="962" t="s">
        <v>631</v>
      </c>
      <c r="C16" s="963"/>
      <c r="D16" s="963"/>
      <c r="E16" s="964"/>
    </row>
    <row r="17" spans="1:5" ht="23.25" customHeight="1" thickBot="1" x14ac:dyDescent="0.3">
      <c r="A17" s="702" t="s">
        <v>11</v>
      </c>
      <c r="B17" s="703"/>
      <c r="C17" s="703"/>
      <c r="D17" s="703"/>
      <c r="E17" s="704"/>
    </row>
    <row r="18" spans="1:5" ht="23.25" thickBot="1" x14ac:dyDescent="0.3">
      <c r="A18" s="186" t="s">
        <v>632</v>
      </c>
      <c r="B18" s="187">
        <v>0.8</v>
      </c>
      <c r="C18" s="188">
        <v>0.82</v>
      </c>
      <c r="D18" s="188">
        <v>0.85</v>
      </c>
      <c r="E18" s="188">
        <v>0.88</v>
      </c>
    </row>
    <row r="19" spans="1:5" ht="15.75" thickBot="1" x14ac:dyDescent="0.3">
      <c r="A19" s="705" t="s">
        <v>12</v>
      </c>
      <c r="B19" s="706"/>
      <c r="C19" s="706"/>
      <c r="D19" s="706"/>
      <c r="E19" s="707"/>
    </row>
    <row r="20" spans="1:5" ht="15.75" thickBot="1" x14ac:dyDescent="0.3">
      <c r="A20" s="708" t="s">
        <v>13</v>
      </c>
      <c r="B20" s="709"/>
      <c r="C20" s="709"/>
      <c r="D20" s="709"/>
      <c r="E20" s="710"/>
    </row>
    <row r="21" spans="1:5" ht="18.75" customHeight="1" thickBot="1" x14ac:dyDescent="0.3">
      <c r="A21" s="7" t="s">
        <v>14</v>
      </c>
      <c r="B21" s="689" t="s">
        <v>633</v>
      </c>
      <c r="C21" s="706"/>
      <c r="D21" s="706"/>
      <c r="E21" s="707"/>
    </row>
    <row r="22" spans="1:5" ht="31.5" customHeight="1" thickBot="1" x14ac:dyDescent="0.3">
      <c r="A22" s="5" t="s">
        <v>15</v>
      </c>
      <c r="B22" s="714" t="s">
        <v>634</v>
      </c>
      <c r="C22" s="715"/>
      <c r="D22" s="715"/>
      <c r="E22" s="716"/>
    </row>
    <row r="23" spans="1:5" ht="15.75" thickBot="1" x14ac:dyDescent="0.3">
      <c r="A23" s="5" t="s">
        <v>16</v>
      </c>
      <c r="B23" s="717" t="s">
        <v>41</v>
      </c>
      <c r="C23" s="718"/>
      <c r="D23" s="718"/>
      <c r="E23" s="719"/>
    </row>
    <row r="24" spans="1:5" ht="12.75" customHeight="1" x14ac:dyDescent="0.25">
      <c r="A24" s="698"/>
      <c r="B24" s="8">
        <v>2018</v>
      </c>
      <c r="C24" s="8">
        <v>2019</v>
      </c>
      <c r="D24" s="8">
        <v>2020</v>
      </c>
      <c r="E24" s="8">
        <v>2021</v>
      </c>
    </row>
    <row r="25" spans="1:5" ht="9" customHeight="1" thickBot="1" x14ac:dyDescent="0.3">
      <c r="A25" s="699"/>
      <c r="B25" s="9" t="s">
        <v>8</v>
      </c>
      <c r="C25" s="9" t="s">
        <v>9</v>
      </c>
      <c r="D25" s="9" t="s">
        <v>9</v>
      </c>
      <c r="E25" s="9" t="s">
        <v>9</v>
      </c>
    </row>
    <row r="26" spans="1:5" ht="15.75" thickBot="1" x14ac:dyDescent="0.3">
      <c r="A26" s="5" t="s">
        <v>17</v>
      </c>
      <c r="B26" s="10">
        <v>1</v>
      </c>
      <c r="C26" s="10">
        <v>1</v>
      </c>
      <c r="D26" s="10">
        <v>1</v>
      </c>
      <c r="E26" s="10">
        <v>1</v>
      </c>
    </row>
    <row r="27" spans="1:5" ht="15.75" thickBot="1" x14ac:dyDescent="0.3">
      <c r="A27" s="5" t="s">
        <v>18</v>
      </c>
      <c r="B27" s="10">
        <f>B56</f>
        <v>29000</v>
      </c>
      <c r="C27" s="10">
        <f t="shared" ref="C27:E27" si="0">C56</f>
        <v>29150</v>
      </c>
      <c r="D27" s="10">
        <f t="shared" si="0"/>
        <v>32150</v>
      </c>
      <c r="E27" s="10">
        <f t="shared" si="0"/>
        <v>33442</v>
      </c>
    </row>
    <row r="28" spans="1:5" ht="15.75" thickBot="1" x14ac:dyDescent="0.3">
      <c r="A28" s="5" t="s">
        <v>19</v>
      </c>
      <c r="B28" s="10">
        <f>B27/B26</f>
        <v>29000</v>
      </c>
      <c r="C28" s="10">
        <f>C27/C26</f>
        <v>29150</v>
      </c>
      <c r="D28" s="10">
        <f>D27/D26</f>
        <v>32150</v>
      </c>
      <c r="E28" s="10">
        <f>E27/E26</f>
        <v>33442</v>
      </c>
    </row>
    <row r="29" spans="1:5" ht="15.75" thickBot="1" x14ac:dyDescent="0.3">
      <c r="A29" s="5" t="s">
        <v>20</v>
      </c>
      <c r="B29" s="113" t="s">
        <v>21</v>
      </c>
      <c r="C29" s="11">
        <f t="shared" ref="C29:E31" si="1">C26/B26-1</f>
        <v>0</v>
      </c>
      <c r="D29" s="11">
        <f t="shared" si="1"/>
        <v>0</v>
      </c>
      <c r="E29" s="11">
        <f t="shared" si="1"/>
        <v>0</v>
      </c>
    </row>
    <row r="30" spans="1:5" ht="15.75" thickBot="1" x14ac:dyDescent="0.3">
      <c r="A30" s="5" t="s">
        <v>22</v>
      </c>
      <c r="B30" s="113" t="s">
        <v>21</v>
      </c>
      <c r="C30" s="11">
        <f t="shared" si="1"/>
        <v>5.1724137931035141E-3</v>
      </c>
      <c r="D30" s="11">
        <f t="shared" si="1"/>
        <v>0.10291595197255576</v>
      </c>
      <c r="E30" s="11">
        <f t="shared" si="1"/>
        <v>4.0186625194401193E-2</v>
      </c>
    </row>
    <row r="31" spans="1:5" ht="15.75" thickBot="1" x14ac:dyDescent="0.3">
      <c r="A31" s="5" t="s">
        <v>23</v>
      </c>
      <c r="B31" s="113" t="s">
        <v>21</v>
      </c>
      <c r="C31" s="11">
        <f t="shared" si="1"/>
        <v>5.1724137931035141E-3</v>
      </c>
      <c r="D31" s="11">
        <f t="shared" si="1"/>
        <v>0.10291595197255576</v>
      </c>
      <c r="E31" s="11">
        <f t="shared" si="1"/>
        <v>4.0186625194401193E-2</v>
      </c>
    </row>
    <row r="32" spans="1:5" ht="15.75" thickBot="1" x14ac:dyDescent="0.3">
      <c r="A32" s="689" t="s">
        <v>210</v>
      </c>
      <c r="B32" s="690"/>
      <c r="C32" s="690"/>
      <c r="D32" s="690"/>
      <c r="E32" s="691"/>
    </row>
    <row r="33" spans="1:5" ht="12.75" customHeight="1" x14ac:dyDescent="0.25">
      <c r="A33" s="698"/>
      <c r="B33" s="8">
        <v>2018</v>
      </c>
      <c r="C33" s="8">
        <v>2019</v>
      </c>
      <c r="D33" s="8">
        <v>2020</v>
      </c>
      <c r="E33" s="8">
        <v>2021</v>
      </c>
    </row>
    <row r="34" spans="1:5" ht="9" customHeight="1" thickBot="1" x14ac:dyDescent="0.3">
      <c r="A34" s="699"/>
      <c r="B34" s="9" t="s">
        <v>8</v>
      </c>
      <c r="C34" s="9" t="s">
        <v>9</v>
      </c>
      <c r="D34" s="9" t="s">
        <v>9</v>
      </c>
      <c r="E34" s="9" t="s">
        <v>9</v>
      </c>
    </row>
    <row r="35" spans="1:5" ht="15.75" thickBot="1" x14ac:dyDescent="0.3">
      <c r="A35" s="13" t="s">
        <v>24</v>
      </c>
      <c r="B35" s="14">
        <v>20000</v>
      </c>
      <c r="C35" s="14">
        <v>20000</v>
      </c>
      <c r="D35" s="14">
        <v>20000</v>
      </c>
      <c r="E35" s="14">
        <v>20000</v>
      </c>
    </row>
    <row r="36" spans="1:5" ht="15.75" thickBot="1" x14ac:dyDescent="0.3">
      <c r="A36" s="26" t="s">
        <v>388</v>
      </c>
      <c r="B36" s="15">
        <v>20000</v>
      </c>
      <c r="C36" s="15">
        <v>20000</v>
      </c>
      <c r="D36" s="15">
        <v>20000</v>
      </c>
      <c r="E36" s="15">
        <v>20000</v>
      </c>
    </row>
    <row r="37" spans="1:5" ht="15.75" thickBot="1" x14ac:dyDescent="0.3">
      <c r="A37" s="26" t="s">
        <v>389</v>
      </c>
      <c r="B37" s="15"/>
      <c r="C37" s="27"/>
      <c r="D37" s="27"/>
      <c r="E37" s="27"/>
    </row>
    <row r="38" spans="1:5" ht="24.75" thickBot="1" x14ac:dyDescent="0.3">
      <c r="A38" s="13" t="s">
        <v>25</v>
      </c>
      <c r="B38" s="14">
        <v>4000</v>
      </c>
      <c r="C38" s="14">
        <v>4000</v>
      </c>
      <c r="D38" s="14">
        <v>4000</v>
      </c>
      <c r="E38" s="14">
        <v>4000</v>
      </c>
    </row>
    <row r="39" spans="1:5" ht="15.75" thickBot="1" x14ac:dyDescent="0.3">
      <c r="A39" s="26" t="s">
        <v>388</v>
      </c>
      <c r="B39" s="15">
        <v>4000</v>
      </c>
      <c r="C39" s="14">
        <v>4000</v>
      </c>
      <c r="D39" s="14">
        <v>4000</v>
      </c>
      <c r="E39" s="14">
        <v>4000</v>
      </c>
    </row>
    <row r="40" spans="1:5" ht="15.75" thickBot="1" x14ac:dyDescent="0.3">
      <c r="A40" s="26" t="s">
        <v>389</v>
      </c>
      <c r="B40" s="15"/>
      <c r="C40" s="14"/>
      <c r="D40" s="14"/>
      <c r="E40" s="14"/>
    </row>
    <row r="41" spans="1:5" ht="15.75" thickBot="1" x14ac:dyDescent="0.3">
      <c r="A41" s="13" t="s">
        <v>26</v>
      </c>
      <c r="B41" s="15">
        <v>5000</v>
      </c>
      <c r="C41" s="14">
        <v>5150</v>
      </c>
      <c r="D41" s="14">
        <v>8150</v>
      </c>
      <c r="E41" s="14">
        <v>9442</v>
      </c>
    </row>
    <row r="42" spans="1:5" ht="15.75" thickBot="1" x14ac:dyDescent="0.3">
      <c r="A42" s="26" t="s">
        <v>388</v>
      </c>
      <c r="B42" s="15">
        <v>5000</v>
      </c>
      <c r="C42" s="14">
        <v>5150</v>
      </c>
      <c r="D42" s="14">
        <v>8150</v>
      </c>
      <c r="E42" s="14">
        <v>9442</v>
      </c>
    </row>
    <row r="43" spans="1:5" ht="15.75" thickBot="1" x14ac:dyDescent="0.3">
      <c r="A43" s="26" t="s">
        <v>389</v>
      </c>
      <c r="B43" s="15"/>
      <c r="C43" s="14"/>
      <c r="D43" s="14"/>
      <c r="E43" s="14"/>
    </row>
    <row r="44" spans="1:5" ht="15.75" thickBot="1" x14ac:dyDescent="0.3">
      <c r="A44" s="13" t="s">
        <v>27</v>
      </c>
      <c r="B44" s="15"/>
      <c r="C44" s="14"/>
      <c r="D44" s="14"/>
      <c r="E44" s="14"/>
    </row>
    <row r="45" spans="1:5" ht="15.75" thickBot="1" x14ac:dyDescent="0.3">
      <c r="A45" s="26" t="s">
        <v>388</v>
      </c>
      <c r="B45" s="15"/>
      <c r="C45" s="14"/>
      <c r="D45" s="14"/>
      <c r="E45" s="14"/>
    </row>
    <row r="46" spans="1:5" ht="15.75" thickBot="1" x14ac:dyDescent="0.3">
      <c r="A46" s="26" t="s">
        <v>389</v>
      </c>
      <c r="B46" s="15"/>
      <c r="C46" s="14"/>
      <c r="D46" s="14"/>
      <c r="E46" s="14"/>
    </row>
    <row r="47" spans="1:5" ht="15.75" thickBot="1" x14ac:dyDescent="0.3">
      <c r="A47" s="13" t="s">
        <v>28</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29</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24.75" thickBot="1" x14ac:dyDescent="0.3">
      <c r="A53" s="13" t="s">
        <v>30</v>
      </c>
      <c r="B53" s="15">
        <v>0</v>
      </c>
      <c r="C53" s="14">
        <v>0</v>
      </c>
      <c r="D53" s="14">
        <f>C53*1.03*0.99</f>
        <v>0</v>
      </c>
      <c r="E53" s="14">
        <f>D53*1.03*0.99</f>
        <v>0</v>
      </c>
    </row>
    <row r="54" spans="1:5" ht="15.75" thickBot="1" x14ac:dyDescent="0.3">
      <c r="A54" s="26" t="s">
        <v>388</v>
      </c>
      <c r="B54" s="15"/>
      <c r="C54" s="40"/>
      <c r="D54" s="40"/>
      <c r="E54" s="40"/>
    </row>
    <row r="55" spans="1:5" ht="15.75" thickBot="1" x14ac:dyDescent="0.3">
      <c r="A55" s="26" t="s">
        <v>389</v>
      </c>
      <c r="B55" s="15"/>
      <c r="C55" s="135"/>
      <c r="D55" s="40"/>
      <c r="E55" s="40"/>
    </row>
    <row r="56" spans="1:5" ht="15.75" thickBot="1" x14ac:dyDescent="0.3">
      <c r="A56" s="16" t="s">
        <v>31</v>
      </c>
      <c r="B56" s="15">
        <f>B53+B50+B47+B44+B41+B38+B35</f>
        <v>29000</v>
      </c>
      <c r="C56" s="15">
        <f>C53+C50+C47+C44+C41+C38+C35</f>
        <v>29150</v>
      </c>
      <c r="D56" s="15">
        <f>D53+D50+D47+D44+D41+D38+D35</f>
        <v>32150</v>
      </c>
      <c r="E56" s="15">
        <f>E53+E50+E47+E44+E41+E38+E35</f>
        <v>33442</v>
      </c>
    </row>
    <row r="57" spans="1:5" ht="15.75" thickBot="1" x14ac:dyDescent="0.3">
      <c r="A57" s="17" t="s">
        <v>32</v>
      </c>
      <c r="B57" s="18">
        <f>IF(B56-B27=0,0,"Error")</f>
        <v>0</v>
      </c>
      <c r="C57" s="18">
        <f>IF(C56-C27=0,0,"Error")</f>
        <v>0</v>
      </c>
      <c r="D57" s="18">
        <f>IF(D56-D27=0,0,"Error")</f>
        <v>0</v>
      </c>
      <c r="E57" s="18">
        <f>IF(E56-E27=0,0,"Error")</f>
        <v>0</v>
      </c>
    </row>
    <row r="58" spans="1:5" ht="15.75" thickBot="1" x14ac:dyDescent="0.3">
      <c r="A58" s="708" t="s">
        <v>39</v>
      </c>
      <c r="B58" s="709"/>
      <c r="C58" s="709"/>
      <c r="D58" s="709"/>
      <c r="E58" s="710"/>
    </row>
    <row r="59" spans="1:5" ht="15.75" thickBot="1" x14ac:dyDescent="0.3">
      <c r="A59" s="708" t="s">
        <v>40</v>
      </c>
      <c r="B59" s="709"/>
      <c r="C59" s="709"/>
      <c r="D59" s="709"/>
      <c r="E59" s="710"/>
    </row>
    <row r="60" spans="1:5" ht="15.75" thickBot="1" x14ac:dyDescent="0.3">
      <c r="A60" s="7" t="s">
        <v>56</v>
      </c>
      <c r="B60" s="720" t="s">
        <v>635</v>
      </c>
      <c r="C60" s="780"/>
      <c r="D60" s="721"/>
      <c r="E60" s="722"/>
    </row>
    <row r="61" spans="1:5" ht="30.75" customHeight="1" thickBot="1" x14ac:dyDescent="0.3">
      <c r="A61" s="7" t="s">
        <v>86</v>
      </c>
      <c r="B61" s="169" t="s">
        <v>636</v>
      </c>
      <c r="C61" s="139" t="s">
        <v>398</v>
      </c>
      <c r="D61" s="795" t="s">
        <v>111</v>
      </c>
      <c r="E61" s="796"/>
    </row>
    <row r="62" spans="1:5" ht="15.75" thickBot="1" x14ac:dyDescent="0.3">
      <c r="A62" s="160"/>
      <c r="B62" s="720"/>
      <c r="C62" s="800"/>
      <c r="D62" s="721"/>
      <c r="E62" s="722"/>
    </row>
    <row r="63" spans="1:5" ht="17.25" customHeight="1" thickBot="1" x14ac:dyDescent="0.3">
      <c r="A63" s="5" t="s">
        <v>15</v>
      </c>
      <c r="B63" s="702" t="s">
        <v>637</v>
      </c>
      <c r="C63" s="703"/>
      <c r="D63" s="703"/>
      <c r="E63" s="704"/>
    </row>
    <row r="64" spans="1:5" ht="15.75" thickBot="1" x14ac:dyDescent="0.3">
      <c r="A64" s="5" t="s">
        <v>16</v>
      </c>
      <c r="B64" s="717" t="s">
        <v>638</v>
      </c>
      <c r="C64" s="718"/>
      <c r="D64" s="718"/>
      <c r="E64" s="719"/>
    </row>
    <row r="65" spans="1:5" ht="12.75" customHeight="1" x14ac:dyDescent="0.25">
      <c r="A65" s="698"/>
      <c r="B65" s="8">
        <v>2018</v>
      </c>
      <c r="C65" s="8">
        <v>2019</v>
      </c>
      <c r="D65" s="8">
        <v>2020</v>
      </c>
      <c r="E65" s="8">
        <v>2021</v>
      </c>
    </row>
    <row r="66" spans="1:5" ht="9" customHeight="1" thickBot="1" x14ac:dyDescent="0.3">
      <c r="A66" s="699"/>
      <c r="B66" s="9" t="s">
        <v>8</v>
      </c>
      <c r="C66" s="9" t="s">
        <v>9</v>
      </c>
      <c r="D66" s="9" t="s">
        <v>9</v>
      </c>
      <c r="E66" s="9" t="s">
        <v>9</v>
      </c>
    </row>
    <row r="67" spans="1:5" ht="15.75" thickBot="1" x14ac:dyDescent="0.3">
      <c r="A67" s="5" t="s">
        <v>17</v>
      </c>
      <c r="B67" s="10">
        <v>1</v>
      </c>
      <c r="C67" s="10">
        <v>1</v>
      </c>
      <c r="D67" s="10">
        <v>1</v>
      </c>
      <c r="E67" s="10">
        <v>1</v>
      </c>
    </row>
    <row r="68" spans="1:5" ht="15.75" thickBot="1" x14ac:dyDescent="0.3">
      <c r="A68" s="5" t="s">
        <v>18</v>
      </c>
      <c r="B68" s="10">
        <v>700</v>
      </c>
      <c r="C68" s="10">
        <v>620</v>
      </c>
      <c r="D68" s="10">
        <v>750</v>
      </c>
      <c r="E68" s="10">
        <v>750</v>
      </c>
    </row>
    <row r="69" spans="1:5" ht="15.75" thickBot="1" x14ac:dyDescent="0.3">
      <c r="A69" s="5" t="s">
        <v>19</v>
      </c>
      <c r="B69" s="10">
        <f>B68/B67</f>
        <v>700</v>
      </c>
      <c r="C69" s="10">
        <f>C68/C67</f>
        <v>620</v>
      </c>
      <c r="D69" s="10">
        <f>D68/D67</f>
        <v>750</v>
      </c>
      <c r="E69" s="10">
        <f>E68/E67</f>
        <v>750</v>
      </c>
    </row>
    <row r="70" spans="1:5" ht="15.75" thickBot="1" x14ac:dyDescent="0.3">
      <c r="A70" s="5" t="s">
        <v>20</v>
      </c>
      <c r="B70" s="113" t="s">
        <v>21</v>
      </c>
      <c r="C70" s="11">
        <f t="shared" ref="C70:E72" si="2">C67/B67-1</f>
        <v>0</v>
      </c>
      <c r="D70" s="11">
        <f t="shared" si="2"/>
        <v>0</v>
      </c>
      <c r="E70" s="11">
        <f t="shared" si="2"/>
        <v>0</v>
      </c>
    </row>
    <row r="71" spans="1:5" ht="15.75" thickBot="1" x14ac:dyDescent="0.3">
      <c r="A71" s="5" t="s">
        <v>22</v>
      </c>
      <c r="B71" s="113" t="s">
        <v>21</v>
      </c>
      <c r="C71" s="11">
        <f t="shared" si="2"/>
        <v>-0.11428571428571432</v>
      </c>
      <c r="D71" s="11">
        <f t="shared" si="2"/>
        <v>0.20967741935483875</v>
      </c>
      <c r="E71" s="11">
        <f t="shared" si="2"/>
        <v>0</v>
      </c>
    </row>
    <row r="72" spans="1:5" ht="15.75" thickBot="1" x14ac:dyDescent="0.3">
      <c r="A72" s="5" t="s">
        <v>23</v>
      </c>
      <c r="B72" s="113" t="s">
        <v>21</v>
      </c>
      <c r="C72" s="11">
        <f t="shared" si="2"/>
        <v>-0.11428571428571432</v>
      </c>
      <c r="D72" s="11">
        <f t="shared" si="2"/>
        <v>0.20967741935483875</v>
      </c>
      <c r="E72" s="11">
        <f t="shared" si="2"/>
        <v>0</v>
      </c>
    </row>
    <row r="73" spans="1:5" ht="15.75" thickBot="1" x14ac:dyDescent="0.3">
      <c r="A73" s="689" t="s">
        <v>213</v>
      </c>
      <c r="B73" s="690"/>
      <c r="C73" s="690"/>
      <c r="D73" s="690"/>
      <c r="E73" s="691"/>
    </row>
    <row r="74" spans="1:5" ht="12.75" customHeight="1" x14ac:dyDescent="0.25">
      <c r="A74" s="698"/>
      <c r="B74" s="8">
        <v>2018</v>
      </c>
      <c r="C74" s="8">
        <v>2019</v>
      </c>
      <c r="D74" s="8">
        <v>2020</v>
      </c>
      <c r="E74" s="8">
        <v>2021</v>
      </c>
    </row>
    <row r="75" spans="1:5" ht="9" customHeight="1" thickBot="1" x14ac:dyDescent="0.3">
      <c r="A75" s="699"/>
      <c r="B75" s="9" t="s">
        <v>8</v>
      </c>
      <c r="C75" s="9" t="s">
        <v>9</v>
      </c>
      <c r="D75" s="9" t="s">
        <v>9</v>
      </c>
      <c r="E75" s="9" t="s">
        <v>9</v>
      </c>
    </row>
    <row r="76" spans="1:5" ht="15.75" thickBot="1" x14ac:dyDescent="0.3">
      <c r="A76" s="13" t="s">
        <v>42</v>
      </c>
      <c r="B76" s="14">
        <f>B77+B78+B79+B80</f>
        <v>0</v>
      </c>
      <c r="C76" s="14">
        <f>C77+C78+C79+C80</f>
        <v>0</v>
      </c>
      <c r="D76" s="14">
        <f>D77+D78+D79+D80</f>
        <v>0</v>
      </c>
      <c r="E76" s="14">
        <f>E77+E78+E79+E80</f>
        <v>0</v>
      </c>
    </row>
    <row r="77" spans="1:5" ht="15.75" thickBot="1" x14ac:dyDescent="0.3">
      <c r="A77" s="26" t="s">
        <v>388</v>
      </c>
      <c r="B77" s="14"/>
      <c r="C77" s="14"/>
      <c r="D77" s="14"/>
      <c r="E77" s="14"/>
    </row>
    <row r="78" spans="1:5" ht="15.75" thickBot="1" x14ac:dyDescent="0.3">
      <c r="A78" s="26" t="s">
        <v>403</v>
      </c>
      <c r="B78" s="14"/>
      <c r="C78" s="14"/>
      <c r="D78" s="14"/>
      <c r="E78" s="14"/>
    </row>
    <row r="79" spans="1:5" ht="15.75" thickBot="1" x14ac:dyDescent="0.3">
      <c r="A79" s="26" t="s">
        <v>404</v>
      </c>
      <c r="B79" s="14"/>
      <c r="C79" s="14"/>
      <c r="D79" s="14"/>
      <c r="E79" s="14"/>
    </row>
    <row r="80" spans="1:5" ht="15.75" thickBot="1" x14ac:dyDescent="0.3">
      <c r="A80" s="26" t="s">
        <v>405</v>
      </c>
      <c r="B80" s="14"/>
      <c r="C80" s="14"/>
      <c r="D80" s="14"/>
      <c r="E80" s="14"/>
    </row>
    <row r="81" spans="1:5" ht="15.75" thickBot="1" x14ac:dyDescent="0.3">
      <c r="A81" s="13" t="s">
        <v>43</v>
      </c>
      <c r="B81" s="15">
        <v>700</v>
      </c>
      <c r="C81" s="15">
        <v>620</v>
      </c>
      <c r="D81" s="15">
        <v>750</v>
      </c>
      <c r="E81" s="15">
        <v>750</v>
      </c>
    </row>
    <row r="82" spans="1:5" ht="15.75" thickBot="1" x14ac:dyDescent="0.3">
      <c r="A82" s="26" t="s">
        <v>388</v>
      </c>
      <c r="B82" s="15">
        <v>700</v>
      </c>
      <c r="C82" s="14">
        <v>620</v>
      </c>
      <c r="D82" s="14">
        <v>750</v>
      </c>
      <c r="E82" s="14">
        <v>750</v>
      </c>
    </row>
    <row r="83" spans="1:5" ht="15.75" thickBot="1" x14ac:dyDescent="0.3">
      <c r="A83" s="26" t="s">
        <v>403</v>
      </c>
      <c r="B83" s="15"/>
      <c r="C83" s="14"/>
      <c r="D83" s="14"/>
      <c r="E83" s="14"/>
    </row>
    <row r="84" spans="1:5" ht="15.75" thickBot="1" x14ac:dyDescent="0.3">
      <c r="A84" s="26" t="s">
        <v>404</v>
      </c>
      <c r="B84" s="15"/>
      <c r="C84" s="14"/>
      <c r="D84" s="14"/>
      <c r="E84" s="14"/>
    </row>
    <row r="85" spans="1:5" ht="15.75" thickBot="1" x14ac:dyDescent="0.3">
      <c r="A85" s="26" t="s">
        <v>405</v>
      </c>
      <c r="B85" s="15"/>
      <c r="C85" s="14"/>
      <c r="D85" s="14"/>
      <c r="E85" s="14"/>
    </row>
    <row r="86" spans="1:5" ht="15.75" thickBot="1" x14ac:dyDescent="0.3">
      <c r="A86" s="140" t="s">
        <v>31</v>
      </c>
      <c r="B86" s="15">
        <f>B76+B81</f>
        <v>700</v>
      </c>
      <c r="C86" s="15">
        <f>C76+C81</f>
        <v>620</v>
      </c>
      <c r="D86" s="15">
        <f>D76+D81</f>
        <v>750</v>
      </c>
      <c r="E86" s="15">
        <f>E76+E81</f>
        <v>750</v>
      </c>
    </row>
    <row r="87" spans="1:5" ht="15.75" thickBot="1" x14ac:dyDescent="0.3">
      <c r="A87" s="20"/>
      <c r="B87" s="21"/>
      <c r="C87" s="21"/>
      <c r="D87" s="21"/>
      <c r="E87" s="21"/>
    </row>
    <row r="88" spans="1:5" ht="27" customHeight="1" thickBot="1" x14ac:dyDescent="0.3">
      <c r="A88" s="6" t="s">
        <v>57</v>
      </c>
      <c r="B88" s="22">
        <f>+B68+B27</f>
        <v>29700</v>
      </c>
      <c r="C88" s="22">
        <f t="shared" ref="C88:E88" si="3">+C68+C27</f>
        <v>29770</v>
      </c>
      <c r="D88" s="22">
        <f t="shared" si="3"/>
        <v>32900</v>
      </c>
      <c r="E88" s="22">
        <f t="shared" si="3"/>
        <v>34192</v>
      </c>
    </row>
    <row r="89" spans="1:5" ht="24.75" thickBot="1" x14ac:dyDescent="0.3">
      <c r="A89" s="6" t="s">
        <v>58</v>
      </c>
      <c r="B89" s="22">
        <f>+B56+B86</f>
        <v>29700</v>
      </c>
      <c r="C89" s="22">
        <f t="shared" ref="C89:E89" si="4">+C56+C86</f>
        <v>29770</v>
      </c>
      <c r="D89" s="22">
        <f t="shared" si="4"/>
        <v>32900</v>
      </c>
      <c r="E89" s="22">
        <f t="shared" si="4"/>
        <v>34192</v>
      </c>
    </row>
    <row r="90" spans="1:5" ht="15.75" thickBot="1" x14ac:dyDescent="0.3">
      <c r="A90" s="13" t="s">
        <v>24</v>
      </c>
      <c r="B90" s="36">
        <f>B91+B92</f>
        <v>20000</v>
      </c>
      <c r="C90" s="36">
        <f>C91+C92</f>
        <v>20000</v>
      </c>
      <c r="D90" s="36">
        <f>D91+D92</f>
        <v>20000</v>
      </c>
      <c r="E90" s="36">
        <f>E91+E92</f>
        <v>20000</v>
      </c>
    </row>
    <row r="91" spans="1:5" ht="15.75" thickBot="1" x14ac:dyDescent="0.3">
      <c r="A91" s="26" t="s">
        <v>388</v>
      </c>
      <c r="B91" s="15">
        <f>B36</f>
        <v>20000</v>
      </c>
      <c r="C91" s="15">
        <f t="shared" ref="C91:E92" si="5">C36</f>
        <v>20000</v>
      </c>
      <c r="D91" s="15">
        <f t="shared" si="5"/>
        <v>20000</v>
      </c>
      <c r="E91" s="15">
        <f t="shared" si="5"/>
        <v>20000</v>
      </c>
    </row>
    <row r="92" spans="1:5" ht="15.75" thickBot="1" x14ac:dyDescent="0.3">
      <c r="A92" s="26" t="s">
        <v>417</v>
      </c>
      <c r="B92" s="15">
        <f>B37</f>
        <v>0</v>
      </c>
      <c r="C92" s="15">
        <f t="shared" si="5"/>
        <v>0</v>
      </c>
      <c r="D92" s="15">
        <f t="shared" si="5"/>
        <v>0</v>
      </c>
      <c r="E92" s="15">
        <f t="shared" si="5"/>
        <v>0</v>
      </c>
    </row>
    <row r="93" spans="1:5" ht="24.75" thickBot="1" x14ac:dyDescent="0.3">
      <c r="A93" s="13" t="s">
        <v>25</v>
      </c>
      <c r="B93" s="36">
        <f>B94+B95</f>
        <v>4000</v>
      </c>
      <c r="C93" s="36">
        <f>C94+C95</f>
        <v>4000</v>
      </c>
      <c r="D93" s="36">
        <f>D94+D95</f>
        <v>4000</v>
      </c>
      <c r="E93" s="36">
        <f>E94+E95</f>
        <v>4000</v>
      </c>
    </row>
    <row r="94" spans="1:5" ht="15.75" thickBot="1" x14ac:dyDescent="0.3">
      <c r="A94" s="26" t="s">
        <v>388</v>
      </c>
      <c r="B94" s="14">
        <f>B39</f>
        <v>4000</v>
      </c>
      <c r="C94" s="14">
        <f t="shared" ref="C94:E95" si="6">C39</f>
        <v>4000</v>
      </c>
      <c r="D94" s="14">
        <f t="shared" si="6"/>
        <v>4000</v>
      </c>
      <c r="E94" s="14">
        <f t="shared" si="6"/>
        <v>4000</v>
      </c>
    </row>
    <row r="95" spans="1:5" ht="15.75" thickBot="1" x14ac:dyDescent="0.3">
      <c r="A95" s="26" t="s">
        <v>417</v>
      </c>
      <c r="B95" s="15">
        <f>B40</f>
        <v>0</v>
      </c>
      <c r="C95" s="15">
        <f t="shared" si="6"/>
        <v>0</v>
      </c>
      <c r="D95" s="15">
        <f t="shared" si="6"/>
        <v>0</v>
      </c>
      <c r="E95" s="15">
        <f t="shared" si="6"/>
        <v>0</v>
      </c>
    </row>
    <row r="96" spans="1:5" ht="15.75" thickBot="1" x14ac:dyDescent="0.3">
      <c r="A96" s="13" t="s">
        <v>26</v>
      </c>
      <c r="B96" s="36">
        <f>B97+B98</f>
        <v>5000</v>
      </c>
      <c r="C96" s="36">
        <f>C97+C98</f>
        <v>5150</v>
      </c>
      <c r="D96" s="36">
        <f>D97+D98</f>
        <v>8150</v>
      </c>
      <c r="E96" s="36">
        <f>E97+E98</f>
        <v>9442</v>
      </c>
    </row>
    <row r="97" spans="1:5" ht="15.75" thickBot="1" x14ac:dyDescent="0.3">
      <c r="A97" s="26" t="s">
        <v>388</v>
      </c>
      <c r="B97" s="15">
        <f>B42</f>
        <v>5000</v>
      </c>
      <c r="C97" s="15">
        <f t="shared" ref="C97:E98" si="7">C42</f>
        <v>5150</v>
      </c>
      <c r="D97" s="15">
        <f t="shared" si="7"/>
        <v>8150</v>
      </c>
      <c r="E97" s="15">
        <f t="shared" si="7"/>
        <v>9442</v>
      </c>
    </row>
    <row r="98" spans="1:5" ht="15.75" thickBot="1" x14ac:dyDescent="0.3">
      <c r="A98" s="26" t="s">
        <v>417</v>
      </c>
      <c r="B98" s="15">
        <f>B43</f>
        <v>0</v>
      </c>
      <c r="C98" s="15">
        <f t="shared" si="7"/>
        <v>0</v>
      </c>
      <c r="D98" s="15">
        <f t="shared" si="7"/>
        <v>0</v>
      </c>
      <c r="E98" s="15">
        <f t="shared" si="7"/>
        <v>0</v>
      </c>
    </row>
    <row r="99" spans="1:5" ht="15.75" thickBot="1" x14ac:dyDescent="0.3">
      <c r="A99" s="13" t="s">
        <v>27</v>
      </c>
      <c r="B99" s="36">
        <f>B100+B101</f>
        <v>0</v>
      </c>
      <c r="C99" s="36">
        <f>C100+C101</f>
        <v>0</v>
      </c>
      <c r="D99" s="36">
        <f>D100+D101</f>
        <v>0</v>
      </c>
      <c r="E99" s="36">
        <f>E100+E101</f>
        <v>0</v>
      </c>
    </row>
    <row r="100" spans="1:5" ht="15.75" thickBot="1" x14ac:dyDescent="0.3">
      <c r="A100" s="26" t="s">
        <v>388</v>
      </c>
      <c r="B100" s="14">
        <f>B45</f>
        <v>0</v>
      </c>
      <c r="C100" s="14">
        <f t="shared" ref="C100:E101" si="8">C45</f>
        <v>0</v>
      </c>
      <c r="D100" s="14">
        <f t="shared" si="8"/>
        <v>0</v>
      </c>
      <c r="E100" s="14">
        <f t="shared" si="8"/>
        <v>0</v>
      </c>
    </row>
    <row r="101" spans="1:5" ht="15.75" thickBot="1" x14ac:dyDescent="0.3">
      <c r="A101" s="26" t="s">
        <v>417</v>
      </c>
      <c r="B101" s="15">
        <f>B46</f>
        <v>0</v>
      </c>
      <c r="C101" s="15">
        <f t="shared" si="8"/>
        <v>0</v>
      </c>
      <c r="D101" s="15">
        <f t="shared" si="8"/>
        <v>0</v>
      </c>
      <c r="E101" s="15">
        <f t="shared" si="8"/>
        <v>0</v>
      </c>
    </row>
    <row r="102" spans="1:5" ht="15.75" thickBot="1" x14ac:dyDescent="0.3">
      <c r="A102" s="13" t="s">
        <v>28</v>
      </c>
      <c r="B102" s="36">
        <f>B103+B104</f>
        <v>0</v>
      </c>
      <c r="C102" s="36">
        <f>C103+C104</f>
        <v>0</v>
      </c>
      <c r="D102" s="36">
        <f>D103+D104</f>
        <v>0</v>
      </c>
      <c r="E102" s="36">
        <f>E103+E104</f>
        <v>0</v>
      </c>
    </row>
    <row r="103" spans="1:5" ht="15.75" thickBot="1" x14ac:dyDescent="0.3">
      <c r="A103" s="26" t="s">
        <v>388</v>
      </c>
      <c r="B103" s="14">
        <f>B48</f>
        <v>0</v>
      </c>
      <c r="C103" s="14">
        <f t="shared" ref="C103:E104" si="9">C48</f>
        <v>0</v>
      </c>
      <c r="D103" s="14">
        <f t="shared" si="9"/>
        <v>0</v>
      </c>
      <c r="E103" s="14">
        <f t="shared" si="9"/>
        <v>0</v>
      </c>
    </row>
    <row r="104" spans="1:5" ht="15.75" thickBot="1" x14ac:dyDescent="0.3">
      <c r="A104" s="26" t="s">
        <v>417</v>
      </c>
      <c r="B104" s="15">
        <f>B49</f>
        <v>0</v>
      </c>
      <c r="C104" s="15">
        <f t="shared" si="9"/>
        <v>0</v>
      </c>
      <c r="D104" s="15">
        <f t="shared" si="9"/>
        <v>0</v>
      </c>
      <c r="E104" s="15">
        <f t="shared" si="9"/>
        <v>0</v>
      </c>
    </row>
    <row r="105" spans="1:5" ht="15.75" thickBot="1" x14ac:dyDescent="0.3">
      <c r="A105" s="13" t="s">
        <v>29</v>
      </c>
      <c r="B105" s="36">
        <f>B106+B107</f>
        <v>0</v>
      </c>
      <c r="C105" s="36">
        <f>C106+C107</f>
        <v>0</v>
      </c>
      <c r="D105" s="36">
        <f>D106+D107</f>
        <v>0</v>
      </c>
      <c r="E105" s="36">
        <f>E106+E107</f>
        <v>0</v>
      </c>
    </row>
    <row r="106" spans="1:5" ht="15.75" thickBot="1" x14ac:dyDescent="0.3">
      <c r="A106" s="26" t="s">
        <v>388</v>
      </c>
      <c r="B106" s="14">
        <f>B51</f>
        <v>0</v>
      </c>
      <c r="C106" s="14">
        <f t="shared" ref="C106:E107" si="10">C51</f>
        <v>0</v>
      </c>
      <c r="D106" s="14">
        <f t="shared" si="10"/>
        <v>0</v>
      </c>
      <c r="E106" s="14">
        <f t="shared" si="10"/>
        <v>0</v>
      </c>
    </row>
    <row r="107" spans="1:5" ht="15.75" thickBot="1" x14ac:dyDescent="0.3">
      <c r="A107" s="26" t="s">
        <v>417</v>
      </c>
      <c r="B107" s="15">
        <f>B52</f>
        <v>0</v>
      </c>
      <c r="C107" s="15">
        <f t="shared" si="10"/>
        <v>0</v>
      </c>
      <c r="D107" s="15">
        <f t="shared" si="10"/>
        <v>0</v>
      </c>
      <c r="E107" s="15">
        <f t="shared" si="10"/>
        <v>0</v>
      </c>
    </row>
    <row r="108" spans="1:5" ht="24.75" thickBot="1" x14ac:dyDescent="0.3">
      <c r="A108" s="13" t="s">
        <v>30</v>
      </c>
      <c r="B108" s="36">
        <f>+B53</f>
        <v>0</v>
      </c>
      <c r="C108" s="36">
        <f t="shared" ref="C108:E108" si="11">+C53</f>
        <v>0</v>
      </c>
      <c r="D108" s="36">
        <f t="shared" si="11"/>
        <v>0</v>
      </c>
      <c r="E108" s="36">
        <f t="shared" si="11"/>
        <v>0</v>
      </c>
    </row>
    <row r="109" spans="1:5" ht="15.75" thickBot="1" x14ac:dyDescent="0.3">
      <c r="A109" s="26" t="s">
        <v>388</v>
      </c>
      <c r="B109" s="14">
        <f>B54</f>
        <v>0</v>
      </c>
      <c r="C109" s="14">
        <f t="shared" ref="C109:E110" si="12">C54</f>
        <v>0</v>
      </c>
      <c r="D109" s="14">
        <f t="shared" si="12"/>
        <v>0</v>
      </c>
      <c r="E109" s="14">
        <f t="shared" si="12"/>
        <v>0</v>
      </c>
    </row>
    <row r="110" spans="1:5" ht="15.75" thickBot="1" x14ac:dyDescent="0.3">
      <c r="A110" s="26" t="s">
        <v>417</v>
      </c>
      <c r="B110" s="15">
        <f>B55</f>
        <v>0</v>
      </c>
      <c r="C110" s="15">
        <f t="shared" si="12"/>
        <v>0</v>
      </c>
      <c r="D110" s="15">
        <f t="shared" si="12"/>
        <v>0</v>
      </c>
      <c r="E110" s="15">
        <f t="shared" si="12"/>
        <v>0</v>
      </c>
    </row>
    <row r="111" spans="1:5" ht="15.75" thickBot="1" x14ac:dyDescent="0.3">
      <c r="A111" s="13" t="s">
        <v>59</v>
      </c>
      <c r="B111" s="36">
        <f>B112+B113+B114+B115</f>
        <v>0</v>
      </c>
      <c r="C111" s="36">
        <f>C112+C113+C114+C115</f>
        <v>0</v>
      </c>
      <c r="D111" s="36">
        <f>D112+D113+D114+D115</f>
        <v>0</v>
      </c>
      <c r="E111" s="36">
        <f>E112+E113+E114+E115</f>
        <v>0</v>
      </c>
    </row>
    <row r="112" spans="1:5" ht="15.75" thickBot="1" x14ac:dyDescent="0.3">
      <c r="A112" s="26" t="s">
        <v>388</v>
      </c>
      <c r="B112" s="14">
        <f>B77</f>
        <v>0</v>
      </c>
      <c r="C112" s="14">
        <f t="shared" ref="C112:E112" si="13">C77</f>
        <v>0</v>
      </c>
      <c r="D112" s="14">
        <f t="shared" si="13"/>
        <v>0</v>
      </c>
      <c r="E112" s="14">
        <f t="shared" si="13"/>
        <v>0</v>
      </c>
    </row>
    <row r="113" spans="1:5" ht="15.75" thickBot="1" x14ac:dyDescent="0.3">
      <c r="A113" s="26" t="s">
        <v>418</v>
      </c>
      <c r="B113" s="14">
        <f t="shared" ref="B113:E115" si="14">B78</f>
        <v>0</v>
      </c>
      <c r="C113" s="14">
        <f t="shared" si="14"/>
        <v>0</v>
      </c>
      <c r="D113" s="14">
        <f t="shared" si="14"/>
        <v>0</v>
      </c>
      <c r="E113" s="14">
        <f t="shared" si="14"/>
        <v>0</v>
      </c>
    </row>
    <row r="114" spans="1:5" ht="15.75" thickBot="1" x14ac:dyDescent="0.3">
      <c r="A114" s="26" t="s">
        <v>404</v>
      </c>
      <c r="B114" s="14">
        <f t="shared" si="14"/>
        <v>0</v>
      </c>
      <c r="C114" s="14">
        <f t="shared" si="14"/>
        <v>0</v>
      </c>
      <c r="D114" s="14">
        <f t="shared" si="14"/>
        <v>0</v>
      </c>
      <c r="E114" s="14">
        <f t="shared" si="14"/>
        <v>0</v>
      </c>
    </row>
    <row r="115" spans="1:5" ht="15.75" thickBot="1" x14ac:dyDescent="0.3">
      <c r="A115" s="26" t="s">
        <v>405</v>
      </c>
      <c r="B115" s="14">
        <f t="shared" si="14"/>
        <v>0</v>
      </c>
      <c r="C115" s="14">
        <f t="shared" si="14"/>
        <v>0</v>
      </c>
      <c r="D115" s="14">
        <f t="shared" si="14"/>
        <v>0</v>
      </c>
      <c r="E115" s="14">
        <f t="shared" si="14"/>
        <v>0</v>
      </c>
    </row>
    <row r="116" spans="1:5" ht="15.75" thickBot="1" x14ac:dyDescent="0.3">
      <c r="A116" s="13" t="s">
        <v>60</v>
      </c>
      <c r="B116" s="36">
        <f>B117+B118+B119+B120</f>
        <v>700</v>
      </c>
      <c r="C116" s="36">
        <f>C117+C118+C119+C120</f>
        <v>620</v>
      </c>
      <c r="D116" s="36">
        <f>D117+D118+D119+D120</f>
        <v>750</v>
      </c>
      <c r="E116" s="36">
        <f>E117+E118+E119+E120</f>
        <v>750</v>
      </c>
    </row>
    <row r="117" spans="1:5" ht="15.75" thickBot="1" x14ac:dyDescent="0.3">
      <c r="A117" s="26" t="s">
        <v>388</v>
      </c>
      <c r="B117" s="14">
        <f>B82</f>
        <v>700</v>
      </c>
      <c r="C117" s="14">
        <f t="shared" ref="C117:E117" si="15">C82</f>
        <v>620</v>
      </c>
      <c r="D117" s="14">
        <f t="shared" si="15"/>
        <v>750</v>
      </c>
      <c r="E117" s="14">
        <f t="shared" si="15"/>
        <v>750</v>
      </c>
    </row>
    <row r="118" spans="1:5" ht="15.75" thickBot="1" x14ac:dyDescent="0.3">
      <c r="A118" s="26" t="s">
        <v>418</v>
      </c>
      <c r="B118" s="14">
        <f t="shared" ref="B118:E120" si="16">B83</f>
        <v>0</v>
      </c>
      <c r="C118" s="14">
        <f t="shared" si="16"/>
        <v>0</v>
      </c>
      <c r="D118" s="14">
        <f t="shared" si="16"/>
        <v>0</v>
      </c>
      <c r="E118" s="14">
        <f t="shared" si="16"/>
        <v>0</v>
      </c>
    </row>
    <row r="119" spans="1:5" ht="15.75" thickBot="1" x14ac:dyDescent="0.3">
      <c r="A119" s="26" t="s">
        <v>404</v>
      </c>
      <c r="B119" s="14">
        <f t="shared" si="16"/>
        <v>0</v>
      </c>
      <c r="C119" s="14">
        <f t="shared" si="16"/>
        <v>0</v>
      </c>
      <c r="D119" s="14">
        <f t="shared" si="16"/>
        <v>0</v>
      </c>
      <c r="E119" s="14">
        <f t="shared" si="16"/>
        <v>0</v>
      </c>
    </row>
    <row r="120" spans="1:5" ht="15.75" thickBot="1" x14ac:dyDescent="0.3">
      <c r="A120" s="26" t="s">
        <v>405</v>
      </c>
      <c r="B120" s="14">
        <f t="shared" si="16"/>
        <v>0</v>
      </c>
      <c r="C120" s="14">
        <f t="shared" si="16"/>
        <v>0</v>
      </c>
      <c r="D120" s="14">
        <f t="shared" si="16"/>
        <v>0</v>
      </c>
      <c r="E120" s="14">
        <f t="shared" si="16"/>
        <v>0</v>
      </c>
    </row>
    <row r="121" spans="1:5" ht="15.75" thickBot="1" x14ac:dyDescent="0.3">
      <c r="A121" s="17" t="s">
        <v>32</v>
      </c>
      <c r="B121" s="18">
        <f>IF(B89-B88=0,0,"Error")</f>
        <v>0</v>
      </c>
      <c r="C121" s="18">
        <f>IF(C89-C88=0,0,"Error")</f>
        <v>0</v>
      </c>
      <c r="D121" s="18">
        <f>IF(D89-D88=0,0,"Error")</f>
        <v>0</v>
      </c>
      <c r="E121" s="18">
        <f>IF(E89-E88=0,0,"Error")</f>
        <v>0</v>
      </c>
    </row>
    <row r="122" spans="1:5" ht="15.75" thickBot="1" x14ac:dyDescent="0.3">
      <c r="A122" s="2" t="s">
        <v>0</v>
      </c>
      <c r="B122" s="679" t="s">
        <v>639</v>
      </c>
      <c r="C122" s="679"/>
      <c r="D122" s="679"/>
      <c r="E122" s="679"/>
    </row>
    <row r="123" spans="1:5" ht="15" customHeight="1" thickBot="1" x14ac:dyDescent="0.3">
      <c r="A123" s="2" t="s">
        <v>1</v>
      </c>
      <c r="B123" s="680" t="s">
        <v>112</v>
      </c>
      <c r="C123" s="681"/>
      <c r="D123" s="681"/>
      <c r="E123" s="682"/>
    </row>
    <row r="124" spans="1:5" ht="15.75" thickBot="1" x14ac:dyDescent="0.3">
      <c r="A124" s="2" t="s">
        <v>3</v>
      </c>
      <c r="B124" s="683" t="s">
        <v>4</v>
      </c>
      <c r="C124" s="684"/>
      <c r="D124" s="684"/>
      <c r="E124" s="685"/>
    </row>
    <row r="125" spans="1:5" ht="19.5" customHeight="1" thickBot="1" x14ac:dyDescent="0.3">
      <c r="A125" s="686" t="s">
        <v>5</v>
      </c>
      <c r="B125" s="687"/>
      <c r="C125" s="687"/>
      <c r="D125" s="687"/>
      <c r="E125" s="688"/>
    </row>
    <row r="126" spans="1:5" ht="15.75" thickBot="1" x14ac:dyDescent="0.3">
      <c r="A126" s="692" t="s">
        <v>640</v>
      </c>
      <c r="B126" s="693"/>
      <c r="C126" s="693"/>
      <c r="D126" s="693"/>
      <c r="E126" s="694"/>
    </row>
    <row r="127" spans="1:5" ht="47.25" customHeight="1" thickBot="1" x14ac:dyDescent="0.3">
      <c r="A127" s="692"/>
      <c r="B127" s="693"/>
      <c r="C127" s="693"/>
      <c r="D127" s="693"/>
      <c r="E127" s="694"/>
    </row>
    <row r="128" spans="1:5" ht="15.75" thickBot="1" x14ac:dyDescent="0.3">
      <c r="A128" s="3" t="s">
        <v>6</v>
      </c>
      <c r="B128" s="824" t="s">
        <v>641</v>
      </c>
      <c r="C128" s="825"/>
      <c r="D128" s="825"/>
      <c r="E128" s="826"/>
    </row>
    <row r="129" spans="1:5" x14ac:dyDescent="0.25">
      <c r="A129" s="698" t="s">
        <v>7</v>
      </c>
      <c r="B129" s="117">
        <v>2018</v>
      </c>
      <c r="C129" s="117">
        <v>2019</v>
      </c>
      <c r="D129" s="117">
        <v>2020</v>
      </c>
      <c r="E129" s="117">
        <v>2021</v>
      </c>
    </row>
    <row r="130" spans="1:5" ht="15.75" thickBot="1" x14ac:dyDescent="0.3">
      <c r="A130" s="699"/>
      <c r="B130" s="118" t="s">
        <v>8</v>
      </c>
      <c r="C130" s="118" t="s">
        <v>9</v>
      </c>
      <c r="D130" s="118" t="s">
        <v>9</v>
      </c>
      <c r="E130" s="118" t="s">
        <v>9</v>
      </c>
    </row>
    <row r="131" spans="1:5" ht="34.5" thickBot="1" x14ac:dyDescent="0.3">
      <c r="A131" s="5" t="s">
        <v>642</v>
      </c>
      <c r="B131" s="60">
        <v>0.98</v>
      </c>
      <c r="C131" s="60">
        <v>0.98</v>
      </c>
      <c r="D131" s="60">
        <v>0.99</v>
      </c>
      <c r="E131" s="60">
        <v>0.99</v>
      </c>
    </row>
    <row r="132" spans="1:5" ht="15.75" thickBot="1" x14ac:dyDescent="0.3">
      <c r="A132" s="98" t="s">
        <v>10</v>
      </c>
      <c r="B132" s="959" t="s">
        <v>643</v>
      </c>
      <c r="C132" s="960"/>
      <c r="D132" s="960"/>
      <c r="E132" s="961"/>
    </row>
    <row r="133" spans="1:5" ht="15.75" thickBot="1" x14ac:dyDescent="0.3">
      <c r="A133" s="952" t="s">
        <v>11</v>
      </c>
      <c r="B133" s="953"/>
      <c r="C133" s="953"/>
      <c r="D133" s="953"/>
      <c r="E133" s="954"/>
    </row>
    <row r="134" spans="1:5" ht="34.5" thickBot="1" x14ac:dyDescent="0.3">
      <c r="A134" s="5" t="s">
        <v>644</v>
      </c>
      <c r="B134" s="56">
        <v>0.57999999999999996</v>
      </c>
      <c r="C134" s="56">
        <v>0.57999999999999996</v>
      </c>
      <c r="D134" s="56">
        <v>0.57999999999999996</v>
      </c>
      <c r="E134" s="56">
        <f>63%-3%</f>
        <v>0.6</v>
      </c>
    </row>
    <row r="135" spans="1:5" ht="23.25" thickBot="1" x14ac:dyDescent="0.3">
      <c r="A135" s="120" t="s">
        <v>645</v>
      </c>
      <c r="B135" s="56">
        <v>0.94</v>
      </c>
      <c r="C135" s="56">
        <v>0.95</v>
      </c>
      <c r="D135" s="56">
        <v>0.96</v>
      </c>
      <c r="E135" s="56">
        <v>0.97</v>
      </c>
    </row>
    <row r="136" spans="1:5" ht="23.25" thickBot="1" x14ac:dyDescent="0.3">
      <c r="A136" s="189" t="s">
        <v>646</v>
      </c>
      <c r="B136" s="56">
        <v>0.74</v>
      </c>
      <c r="C136" s="56">
        <v>0.81</v>
      </c>
      <c r="D136" s="56">
        <v>0.81</v>
      </c>
      <c r="E136" s="56">
        <v>0.85</v>
      </c>
    </row>
    <row r="137" spans="1:5" ht="23.25" thickBot="1" x14ac:dyDescent="0.3">
      <c r="A137" s="114" t="s">
        <v>647</v>
      </c>
      <c r="B137" s="56">
        <v>0.94</v>
      </c>
      <c r="C137" s="56">
        <v>0.95</v>
      </c>
      <c r="D137" s="56">
        <v>0.96</v>
      </c>
      <c r="E137" s="56">
        <v>0.97</v>
      </c>
    </row>
    <row r="138" spans="1:5" ht="15.75" thickBot="1" x14ac:dyDescent="0.3">
      <c r="A138" s="956" t="s">
        <v>12</v>
      </c>
      <c r="B138" s="957"/>
      <c r="C138" s="957"/>
      <c r="D138" s="957"/>
      <c r="E138" s="958"/>
    </row>
    <row r="139" spans="1:5" ht="15.75" thickBot="1" x14ac:dyDescent="0.3">
      <c r="A139" s="708" t="s">
        <v>13</v>
      </c>
      <c r="B139" s="709"/>
      <c r="C139" s="709"/>
      <c r="D139" s="709"/>
      <c r="E139" s="710"/>
    </row>
    <row r="140" spans="1:5" ht="15.75" thickBot="1" x14ac:dyDescent="0.3">
      <c r="A140" s="7" t="s">
        <v>14</v>
      </c>
      <c r="B140" s="689" t="s">
        <v>648</v>
      </c>
      <c r="C140" s="706"/>
      <c r="D140" s="706"/>
      <c r="E140" s="707"/>
    </row>
    <row r="141" spans="1:5" ht="15.75" thickBot="1" x14ac:dyDescent="0.3">
      <c r="A141" s="5" t="s">
        <v>15</v>
      </c>
      <c r="B141" s="714" t="s">
        <v>649</v>
      </c>
      <c r="C141" s="715"/>
      <c r="D141" s="715"/>
      <c r="E141" s="716"/>
    </row>
    <row r="142" spans="1:5" ht="15.75" thickBot="1" x14ac:dyDescent="0.3">
      <c r="A142" s="5" t="s">
        <v>16</v>
      </c>
      <c r="B142" s="717" t="s">
        <v>650</v>
      </c>
      <c r="C142" s="718"/>
      <c r="D142" s="718"/>
      <c r="E142" s="719"/>
    </row>
    <row r="143" spans="1:5" x14ac:dyDescent="0.25">
      <c r="A143" s="698"/>
      <c r="B143" s="8">
        <v>2018</v>
      </c>
      <c r="C143" s="8">
        <v>2019</v>
      </c>
      <c r="D143" s="8">
        <v>2020</v>
      </c>
      <c r="E143" s="8">
        <v>2021</v>
      </c>
    </row>
    <row r="144" spans="1:5" ht="15.75" thickBot="1" x14ac:dyDescent="0.3">
      <c r="A144" s="699"/>
      <c r="B144" s="9" t="s">
        <v>8</v>
      </c>
      <c r="C144" s="9" t="s">
        <v>9</v>
      </c>
      <c r="D144" s="9" t="s">
        <v>9</v>
      </c>
      <c r="E144" s="9" t="s">
        <v>9</v>
      </c>
    </row>
    <row r="145" spans="1:5" ht="15.75" thickBot="1" x14ac:dyDescent="0.3">
      <c r="A145" s="5" t="s">
        <v>17</v>
      </c>
      <c r="B145" s="10">
        <v>162000</v>
      </c>
      <c r="C145" s="10">
        <v>121800.22222222222</v>
      </c>
      <c r="D145" s="10">
        <v>122230</v>
      </c>
      <c r="E145" s="10">
        <v>125000</v>
      </c>
    </row>
    <row r="146" spans="1:5" ht="15.75" thickBot="1" x14ac:dyDescent="0.3">
      <c r="A146" s="5" t="s">
        <v>18</v>
      </c>
      <c r="B146" s="10">
        <v>2051000</v>
      </c>
      <c r="C146" s="10">
        <v>2191000</v>
      </c>
      <c r="D146" s="10">
        <v>2200000</v>
      </c>
      <c r="E146" s="10">
        <f>E175</f>
        <v>2249999.5</v>
      </c>
    </row>
    <row r="147" spans="1:5" ht="15.75" thickBot="1" x14ac:dyDescent="0.3">
      <c r="A147" s="5" t="s">
        <v>19</v>
      </c>
      <c r="B147" s="10">
        <f>B146/B145</f>
        <v>12.660493827160494</v>
      </c>
      <c r="C147" s="10">
        <f t="shared" ref="C147:E147" si="17">C146/C145</f>
        <v>17.988472927434909</v>
      </c>
      <c r="D147" s="10">
        <f t="shared" si="17"/>
        <v>17.99885461834247</v>
      </c>
      <c r="E147" s="10">
        <f t="shared" si="17"/>
        <v>17.999995999999999</v>
      </c>
    </row>
    <row r="148" spans="1:5" ht="15.75" thickBot="1" x14ac:dyDescent="0.3">
      <c r="A148" s="5" t="s">
        <v>20</v>
      </c>
      <c r="B148" s="113" t="s">
        <v>21</v>
      </c>
      <c r="C148" s="11">
        <f>C145/B145-1</f>
        <v>-0.24814677640603566</v>
      </c>
      <c r="D148" s="11">
        <f t="shared" ref="D148:E150" si="18">D145/C145-1</f>
        <v>3.5285467459464925E-3</v>
      </c>
      <c r="E148" s="11">
        <f t="shared" si="18"/>
        <v>2.2662194224003951E-2</v>
      </c>
    </row>
    <row r="149" spans="1:5" ht="15.75" thickBot="1" x14ac:dyDescent="0.3">
      <c r="A149" s="5" t="s">
        <v>22</v>
      </c>
      <c r="B149" s="113" t="s">
        <v>21</v>
      </c>
      <c r="C149" s="11">
        <f>C146/B146-1</f>
        <v>6.8259385665528916E-2</v>
      </c>
      <c r="D149" s="11">
        <f t="shared" si="18"/>
        <v>4.1077133728890658E-3</v>
      </c>
      <c r="E149" s="11">
        <f t="shared" si="18"/>
        <v>2.2727045454545403E-2</v>
      </c>
    </row>
    <row r="150" spans="1:5" ht="15.75" thickBot="1" x14ac:dyDescent="0.3">
      <c r="A150" s="5" t="s">
        <v>23</v>
      </c>
      <c r="B150" s="113" t="s">
        <v>21</v>
      </c>
      <c r="C150" s="11">
        <f>C147/B147-1</f>
        <v>0.42083501425863257</v>
      </c>
      <c r="D150" s="11">
        <f t="shared" si="18"/>
        <v>5.7713019606731031E-4</v>
      </c>
      <c r="E150" s="11">
        <f t="shared" si="18"/>
        <v>6.3414127272620746E-5</v>
      </c>
    </row>
    <row r="151" spans="1:5" ht="15.75" thickBot="1" x14ac:dyDescent="0.3">
      <c r="A151" s="689" t="s">
        <v>210</v>
      </c>
      <c r="B151" s="690"/>
      <c r="C151" s="690"/>
      <c r="D151" s="690"/>
      <c r="E151" s="691"/>
    </row>
    <row r="152" spans="1:5" x14ac:dyDescent="0.25">
      <c r="A152" s="698"/>
      <c r="B152" s="8">
        <v>2018</v>
      </c>
      <c r="C152" s="8">
        <v>2019</v>
      </c>
      <c r="D152" s="8">
        <v>2020</v>
      </c>
      <c r="E152" s="8">
        <v>2021</v>
      </c>
    </row>
    <row r="153" spans="1:5" ht="15.75" thickBot="1" x14ac:dyDescent="0.3">
      <c r="A153" s="699"/>
      <c r="B153" s="9" t="s">
        <v>8</v>
      </c>
      <c r="C153" s="9" t="s">
        <v>9</v>
      </c>
      <c r="D153" s="9" t="s">
        <v>9</v>
      </c>
      <c r="E153" s="9" t="s">
        <v>9</v>
      </c>
    </row>
    <row r="154" spans="1:5" ht="15.75" thickBot="1" x14ac:dyDescent="0.3">
      <c r="A154" s="13" t="s">
        <v>24</v>
      </c>
      <c r="B154" s="14">
        <f>1475000-50000</f>
        <v>1425000</v>
      </c>
      <c r="C154" s="14">
        <v>1500000</v>
      </c>
      <c r="D154" s="14">
        <v>1500000</v>
      </c>
      <c r="E154" s="14">
        <v>1550000</v>
      </c>
    </row>
    <row r="155" spans="1:5" ht="15.75" thickBot="1" x14ac:dyDescent="0.3">
      <c r="A155" s="26" t="s">
        <v>388</v>
      </c>
      <c r="B155" s="14">
        <f>1475000-50000</f>
        <v>1425000</v>
      </c>
      <c r="C155" s="14">
        <v>1500000</v>
      </c>
      <c r="D155" s="14">
        <v>1500000</v>
      </c>
      <c r="E155" s="14">
        <v>1550000</v>
      </c>
    </row>
    <row r="156" spans="1:5" ht="15.75" thickBot="1" x14ac:dyDescent="0.3">
      <c r="A156" s="26" t="s">
        <v>389</v>
      </c>
      <c r="B156" s="15"/>
      <c r="C156" s="27"/>
      <c r="D156" s="27"/>
      <c r="E156" s="27"/>
    </row>
    <row r="157" spans="1:5" ht="24.75" thickBot="1" x14ac:dyDescent="0.3">
      <c r="A157" s="13" t="s">
        <v>25</v>
      </c>
      <c r="B157" s="14">
        <v>255000</v>
      </c>
      <c r="C157" s="14">
        <v>270000</v>
      </c>
      <c r="D157" s="14">
        <v>270000</v>
      </c>
      <c r="E157" s="14">
        <v>270000</v>
      </c>
    </row>
    <row r="158" spans="1:5" ht="15.75" thickBot="1" x14ac:dyDescent="0.3">
      <c r="A158" s="26" t="s">
        <v>388</v>
      </c>
      <c r="B158" s="14">
        <v>255000</v>
      </c>
      <c r="C158" s="14">
        <v>270000</v>
      </c>
      <c r="D158" s="14">
        <v>270000</v>
      </c>
      <c r="E158" s="14">
        <v>270000</v>
      </c>
    </row>
    <row r="159" spans="1:5" ht="15.75" thickBot="1" x14ac:dyDescent="0.3">
      <c r="A159" s="26" t="s">
        <v>389</v>
      </c>
      <c r="B159" s="15"/>
      <c r="C159" s="14"/>
      <c r="D159" s="14"/>
      <c r="E159" s="14"/>
    </row>
    <row r="160" spans="1:5" ht="15.75" thickBot="1" x14ac:dyDescent="0.3">
      <c r="A160" s="13" t="s">
        <v>26</v>
      </c>
      <c r="B160" s="15">
        <v>371000</v>
      </c>
      <c r="C160" s="14">
        <v>421000</v>
      </c>
      <c r="D160" s="14">
        <v>430000</v>
      </c>
      <c r="E160" s="14">
        <f>E161</f>
        <v>429999.5</v>
      </c>
    </row>
    <row r="161" spans="1:5" ht="15.75" thickBot="1" x14ac:dyDescent="0.3">
      <c r="A161" s="26" t="s">
        <v>388</v>
      </c>
      <c r="B161" s="15">
        <v>371000</v>
      </c>
      <c r="C161" s="14">
        <v>421000</v>
      </c>
      <c r="D161" s="14">
        <v>430000</v>
      </c>
      <c r="E161" s="14">
        <f>430000-0.5</f>
        <v>429999.5</v>
      </c>
    </row>
    <row r="162" spans="1:5" ht="15.75" thickBot="1" x14ac:dyDescent="0.3">
      <c r="A162" s="26" t="s">
        <v>389</v>
      </c>
      <c r="B162" s="15"/>
      <c r="C162" s="14"/>
      <c r="D162" s="14"/>
      <c r="E162" s="14"/>
    </row>
    <row r="163" spans="1:5" ht="15.75" thickBot="1" x14ac:dyDescent="0.3">
      <c r="A163" s="13" t="s">
        <v>27</v>
      </c>
      <c r="B163" s="15"/>
      <c r="C163" s="14">
        <v>0</v>
      </c>
      <c r="D163" s="14">
        <v>0</v>
      </c>
      <c r="E163" s="14">
        <v>0</v>
      </c>
    </row>
    <row r="164" spans="1:5" ht="15.75" thickBot="1" x14ac:dyDescent="0.3">
      <c r="A164" s="26" t="s">
        <v>388</v>
      </c>
      <c r="B164" s="15"/>
      <c r="C164" s="14">
        <v>0</v>
      </c>
      <c r="D164" s="14">
        <v>0</v>
      </c>
      <c r="E164" s="14">
        <v>0</v>
      </c>
    </row>
    <row r="165" spans="1:5" ht="15.75" thickBot="1" x14ac:dyDescent="0.3">
      <c r="A165" s="26" t="s">
        <v>389</v>
      </c>
      <c r="B165" s="15"/>
      <c r="C165" s="14"/>
      <c r="D165" s="14"/>
      <c r="E165" s="14"/>
    </row>
    <row r="166" spans="1:5" ht="15.75" thickBot="1" x14ac:dyDescent="0.3">
      <c r="A166" s="13" t="s">
        <v>28</v>
      </c>
      <c r="B166" s="15"/>
      <c r="C166" s="14">
        <v>0</v>
      </c>
      <c r="D166" s="14">
        <v>0</v>
      </c>
      <c r="E166" s="14">
        <v>0</v>
      </c>
    </row>
    <row r="167" spans="1:5" ht="15.75" thickBot="1" x14ac:dyDescent="0.3">
      <c r="A167" s="26" t="s">
        <v>388</v>
      </c>
      <c r="B167" s="15"/>
      <c r="C167" s="14">
        <v>0</v>
      </c>
      <c r="D167" s="14">
        <v>0</v>
      </c>
      <c r="E167" s="14">
        <v>0</v>
      </c>
    </row>
    <row r="168" spans="1:5" ht="15.75" thickBot="1" x14ac:dyDescent="0.3">
      <c r="A168" s="26" t="s">
        <v>389</v>
      </c>
      <c r="B168" s="15"/>
      <c r="C168" s="14"/>
      <c r="D168" s="14"/>
      <c r="E168" s="14"/>
    </row>
    <row r="169" spans="1:5" ht="15.75" thickBot="1" x14ac:dyDescent="0.3">
      <c r="A169" s="13" t="s">
        <v>29</v>
      </c>
      <c r="B169" s="15"/>
      <c r="C169" s="14">
        <v>0</v>
      </c>
      <c r="D169" s="14">
        <v>0</v>
      </c>
      <c r="E169" s="14">
        <v>0</v>
      </c>
    </row>
    <row r="170" spans="1:5" ht="15.75" thickBot="1" x14ac:dyDescent="0.3">
      <c r="A170" s="26" t="s">
        <v>388</v>
      </c>
      <c r="B170" s="15"/>
      <c r="C170" s="14">
        <v>0</v>
      </c>
      <c r="D170" s="14">
        <v>0</v>
      </c>
      <c r="E170" s="14">
        <v>0</v>
      </c>
    </row>
    <row r="171" spans="1:5" ht="15.75" thickBot="1" x14ac:dyDescent="0.3">
      <c r="A171" s="26" t="s">
        <v>389</v>
      </c>
      <c r="B171" s="15"/>
      <c r="C171" s="14"/>
      <c r="D171" s="14"/>
      <c r="E171" s="14"/>
    </row>
    <row r="172" spans="1:5" ht="24.75" thickBot="1" x14ac:dyDescent="0.3">
      <c r="A172" s="13" t="s">
        <v>30</v>
      </c>
      <c r="B172" s="15">
        <v>0</v>
      </c>
      <c r="C172" s="14">
        <v>0</v>
      </c>
      <c r="D172" s="14">
        <f>C172*1.03*0.99</f>
        <v>0</v>
      </c>
      <c r="E172" s="14">
        <f>D172*1.03*0.99</f>
        <v>0</v>
      </c>
    </row>
    <row r="173" spans="1:5" ht="15.75" thickBot="1" x14ac:dyDescent="0.3">
      <c r="A173" s="26" t="s">
        <v>388</v>
      </c>
      <c r="B173" s="15"/>
      <c r="C173" s="173">
        <v>0</v>
      </c>
      <c r="D173" s="40"/>
      <c r="E173" s="40"/>
    </row>
    <row r="174" spans="1:5" ht="15.75" thickBot="1" x14ac:dyDescent="0.3">
      <c r="A174" s="26" t="s">
        <v>389</v>
      </c>
      <c r="B174" s="15"/>
      <c r="C174" s="135"/>
      <c r="D174" s="40"/>
      <c r="E174" s="40"/>
    </row>
    <row r="175" spans="1:5" ht="15.75" thickBot="1" x14ac:dyDescent="0.3">
      <c r="A175" s="16" t="s">
        <v>31</v>
      </c>
      <c r="B175" s="15">
        <f>B172+B169+B166+B163+B160+B157+B154</f>
        <v>2051000</v>
      </c>
      <c r="C175" s="15">
        <f>C172+C169+C166+C163+C160+C157+C154</f>
        <v>2191000</v>
      </c>
      <c r="D175" s="15">
        <f t="shared" ref="D175:E175" si="19">D172+D169+D166+D163+D160+D157+D154</f>
        <v>2200000</v>
      </c>
      <c r="E175" s="15">
        <f t="shared" si="19"/>
        <v>2249999.5</v>
      </c>
    </row>
    <row r="176" spans="1:5" ht="15.75" thickBot="1" x14ac:dyDescent="0.3">
      <c r="A176" s="81" t="s">
        <v>32</v>
      </c>
      <c r="B176" s="18">
        <f>IF(B175-B146=0,0,"Error")</f>
        <v>0</v>
      </c>
      <c r="C176" s="18">
        <f>IF(C175-C146=0,0,"Error")</f>
        <v>0</v>
      </c>
      <c r="D176" s="18">
        <f>IF(D175-D146=0,0,"Error")</f>
        <v>0</v>
      </c>
      <c r="E176" s="18">
        <f>IF(E175-E146=0,0,"Error")</f>
        <v>0</v>
      </c>
    </row>
    <row r="177" spans="1:5" ht="15.75" thickBot="1" x14ac:dyDescent="0.3">
      <c r="A177" s="955" t="s">
        <v>39</v>
      </c>
      <c r="B177" s="709"/>
      <c r="C177" s="709"/>
      <c r="D177" s="709"/>
      <c r="E177" s="710"/>
    </row>
    <row r="178" spans="1:5" ht="15.75" thickBot="1" x14ac:dyDescent="0.3">
      <c r="A178" s="708" t="s">
        <v>40</v>
      </c>
      <c r="B178" s="709"/>
      <c r="C178" s="709"/>
      <c r="D178" s="709"/>
      <c r="E178" s="710"/>
    </row>
    <row r="179" spans="1:5" ht="15.75" thickBot="1" x14ac:dyDescent="0.3">
      <c r="A179" s="7" t="s">
        <v>56</v>
      </c>
      <c r="B179" s="794" t="s">
        <v>635</v>
      </c>
      <c r="C179" s="795"/>
      <c r="D179" s="795"/>
      <c r="E179" s="796"/>
    </row>
    <row r="180" spans="1:5" ht="34.5" thickBot="1" x14ac:dyDescent="0.3">
      <c r="A180" s="7" t="s">
        <v>86</v>
      </c>
      <c r="B180" s="50" t="s">
        <v>651</v>
      </c>
      <c r="C180" s="139" t="s">
        <v>398</v>
      </c>
      <c r="D180" s="795" t="s">
        <v>111</v>
      </c>
      <c r="E180" s="796"/>
    </row>
    <row r="181" spans="1:5" ht="15.75" thickBot="1" x14ac:dyDescent="0.3">
      <c r="A181" s="160"/>
      <c r="B181" s="720"/>
      <c r="C181" s="800"/>
      <c r="D181" s="721"/>
      <c r="E181" s="722"/>
    </row>
    <row r="182" spans="1:5" ht="15.75" thickBot="1" x14ac:dyDescent="0.3">
      <c r="A182" s="5" t="s">
        <v>15</v>
      </c>
      <c r="B182" s="702" t="s">
        <v>652</v>
      </c>
      <c r="C182" s="703"/>
      <c r="D182" s="703"/>
      <c r="E182" s="704"/>
    </row>
    <row r="183" spans="1:5" ht="15.75" thickBot="1" x14ac:dyDescent="0.3">
      <c r="A183" s="5" t="s">
        <v>16</v>
      </c>
      <c r="B183" s="717" t="s">
        <v>149</v>
      </c>
      <c r="C183" s="718"/>
      <c r="D183" s="718"/>
      <c r="E183" s="719"/>
    </row>
    <row r="184" spans="1:5" x14ac:dyDescent="0.25">
      <c r="A184" s="698"/>
      <c r="B184" s="8">
        <v>2018</v>
      </c>
      <c r="C184" s="8">
        <v>2019</v>
      </c>
      <c r="D184" s="8">
        <v>2020</v>
      </c>
      <c r="E184" s="8">
        <v>2021</v>
      </c>
    </row>
    <row r="185" spans="1:5" ht="15.75" thickBot="1" x14ac:dyDescent="0.3">
      <c r="A185" s="699"/>
      <c r="B185" s="9" t="s">
        <v>8</v>
      </c>
      <c r="C185" s="9" t="s">
        <v>9</v>
      </c>
      <c r="D185" s="9" t="s">
        <v>9</v>
      </c>
      <c r="E185" s="9" t="s">
        <v>9</v>
      </c>
    </row>
    <row r="186" spans="1:5" ht="15.75" thickBot="1" x14ac:dyDescent="0.3">
      <c r="A186" s="5" t="s">
        <v>17</v>
      </c>
      <c r="B186" s="10">
        <v>23</v>
      </c>
      <c r="C186" s="10">
        <v>290</v>
      </c>
      <c r="D186" s="10">
        <v>108</v>
      </c>
      <c r="E186" s="10">
        <v>695</v>
      </c>
    </row>
    <row r="187" spans="1:5" ht="15.75" thickBot="1" x14ac:dyDescent="0.3">
      <c r="A187" s="5" t="s">
        <v>18</v>
      </c>
      <c r="B187" s="10">
        <v>13977</v>
      </c>
      <c r="C187" s="10">
        <v>17405</v>
      </c>
      <c r="D187" s="10">
        <v>5180</v>
      </c>
      <c r="E187" s="10">
        <v>32685</v>
      </c>
    </row>
    <row r="188" spans="1:5" ht="15.75" thickBot="1" x14ac:dyDescent="0.3">
      <c r="A188" s="5" t="s">
        <v>19</v>
      </c>
      <c r="B188" s="10">
        <f>B187/B186</f>
        <v>607.695652173913</v>
      </c>
      <c r="C188" s="10">
        <f t="shared" ref="C188:E188" si="20">C187/C186</f>
        <v>60.017241379310342</v>
      </c>
      <c r="D188" s="10">
        <f t="shared" si="20"/>
        <v>47.962962962962962</v>
      </c>
      <c r="E188" s="10">
        <f t="shared" si="20"/>
        <v>47.02877697841727</v>
      </c>
    </row>
    <row r="189" spans="1:5" ht="15.75" thickBot="1" x14ac:dyDescent="0.3">
      <c r="A189" s="5" t="s">
        <v>20</v>
      </c>
      <c r="B189" s="113" t="s">
        <v>21</v>
      </c>
      <c r="C189" s="11">
        <f>C186/B186-1</f>
        <v>11.608695652173912</v>
      </c>
      <c r="D189" s="11">
        <f t="shared" ref="D189:E191" si="21">D186/C186-1</f>
        <v>-0.62758620689655165</v>
      </c>
      <c r="E189" s="11">
        <f t="shared" si="21"/>
        <v>5.4351851851851851</v>
      </c>
    </row>
    <row r="190" spans="1:5" ht="15.75" thickBot="1" x14ac:dyDescent="0.3">
      <c r="A190" s="5" t="s">
        <v>22</v>
      </c>
      <c r="B190" s="113" t="s">
        <v>21</v>
      </c>
      <c r="C190" s="11">
        <f>C187/B187-1</f>
        <v>0.24526007011518924</v>
      </c>
      <c r="D190" s="11">
        <f t="shared" si="21"/>
        <v>-0.70238437230680839</v>
      </c>
      <c r="E190" s="11">
        <f t="shared" si="21"/>
        <v>5.3098455598455603</v>
      </c>
    </row>
    <row r="191" spans="1:5" ht="15.75" thickBot="1" x14ac:dyDescent="0.3">
      <c r="A191" s="5" t="s">
        <v>23</v>
      </c>
      <c r="B191" s="113" t="s">
        <v>21</v>
      </c>
      <c r="C191" s="11">
        <f>C188/B188-1</f>
        <v>-0.90123799443914021</v>
      </c>
      <c r="D191" s="11">
        <f t="shared" si="21"/>
        <v>-0.20084692563865214</v>
      </c>
      <c r="E191" s="11">
        <f t="shared" si="21"/>
        <v>-1.947723674342372E-2</v>
      </c>
    </row>
    <row r="192" spans="1:5" ht="15.75" thickBot="1" x14ac:dyDescent="0.3">
      <c r="A192" s="689" t="s">
        <v>213</v>
      </c>
      <c r="B192" s="690"/>
      <c r="C192" s="690"/>
      <c r="D192" s="690"/>
      <c r="E192" s="691"/>
    </row>
    <row r="193" spans="1:5" x14ac:dyDescent="0.25">
      <c r="A193" s="698"/>
      <c r="B193" s="8">
        <v>2018</v>
      </c>
      <c r="C193" s="8">
        <v>2019</v>
      </c>
      <c r="D193" s="8">
        <v>2020</v>
      </c>
      <c r="E193" s="8">
        <v>2021</v>
      </c>
    </row>
    <row r="194" spans="1:5" ht="15.75" thickBot="1" x14ac:dyDescent="0.3">
      <c r="A194" s="699"/>
      <c r="B194" s="9" t="s">
        <v>8</v>
      </c>
      <c r="C194" s="9" t="s">
        <v>9</v>
      </c>
      <c r="D194" s="9" t="s">
        <v>9</v>
      </c>
      <c r="E194" s="9" t="s">
        <v>9</v>
      </c>
    </row>
    <row r="195" spans="1:5" ht="15.75" thickBot="1" x14ac:dyDescent="0.3">
      <c r="A195" s="13" t="s">
        <v>42</v>
      </c>
      <c r="B195" s="14">
        <f>B196+B197+B198+B199</f>
        <v>0</v>
      </c>
      <c r="C195" s="14">
        <f>C196+C197+C198+C199</f>
        <v>0</v>
      </c>
      <c r="D195" s="14">
        <f t="shared" ref="D195:E195" si="22">D196+D197+D198+D199</f>
        <v>0</v>
      </c>
      <c r="E195" s="14">
        <f t="shared" si="22"/>
        <v>0</v>
      </c>
    </row>
    <row r="196" spans="1:5" ht="15.75" thickBot="1" x14ac:dyDescent="0.3">
      <c r="A196" s="26" t="s">
        <v>388</v>
      </c>
      <c r="B196" s="14"/>
      <c r="C196" s="14"/>
      <c r="D196" s="14"/>
      <c r="E196" s="14"/>
    </row>
    <row r="197" spans="1:5" ht="15.75" thickBot="1" x14ac:dyDescent="0.3">
      <c r="A197" s="26" t="s">
        <v>403</v>
      </c>
      <c r="B197" s="14"/>
      <c r="C197" s="14"/>
      <c r="D197" s="14"/>
      <c r="E197" s="14"/>
    </row>
    <row r="198" spans="1:5" ht="15.75" thickBot="1" x14ac:dyDescent="0.3">
      <c r="A198" s="26" t="s">
        <v>404</v>
      </c>
      <c r="B198" s="14"/>
      <c r="C198" s="14"/>
      <c r="D198" s="14"/>
      <c r="E198" s="14"/>
    </row>
    <row r="199" spans="1:5" ht="15.75" thickBot="1" x14ac:dyDescent="0.3">
      <c r="A199" s="26" t="s">
        <v>405</v>
      </c>
      <c r="B199" s="14"/>
      <c r="C199" s="14"/>
      <c r="D199" s="14"/>
      <c r="E199" s="14"/>
    </row>
    <row r="200" spans="1:5" ht="15.75" thickBot="1" x14ac:dyDescent="0.3">
      <c r="A200" s="13" t="s">
        <v>43</v>
      </c>
      <c r="B200" s="15">
        <v>13977</v>
      </c>
      <c r="C200" s="15">
        <v>17405</v>
      </c>
      <c r="D200" s="15">
        <v>5180</v>
      </c>
      <c r="E200" s="15">
        <v>32685</v>
      </c>
    </row>
    <row r="201" spans="1:5" ht="15.75" thickBot="1" x14ac:dyDescent="0.3">
      <c r="A201" s="26" t="s">
        <v>388</v>
      </c>
      <c r="B201" s="15">
        <v>13977</v>
      </c>
      <c r="C201" s="15">
        <v>17405</v>
      </c>
      <c r="D201" s="15">
        <v>5180</v>
      </c>
      <c r="E201" s="15">
        <v>32685</v>
      </c>
    </row>
    <row r="202" spans="1:5" ht="15.75" thickBot="1" x14ac:dyDescent="0.3">
      <c r="A202" s="26" t="s">
        <v>403</v>
      </c>
      <c r="B202" s="15"/>
      <c r="C202" s="14"/>
      <c r="D202" s="14"/>
      <c r="E202" s="14"/>
    </row>
    <row r="203" spans="1:5" ht="15.75" thickBot="1" x14ac:dyDescent="0.3">
      <c r="A203" s="26" t="s">
        <v>404</v>
      </c>
      <c r="B203" s="15"/>
      <c r="C203" s="14"/>
      <c r="D203" s="14"/>
      <c r="E203" s="14"/>
    </row>
    <row r="204" spans="1:5" ht="15.75" thickBot="1" x14ac:dyDescent="0.3">
      <c r="A204" s="26" t="s">
        <v>405</v>
      </c>
      <c r="B204" s="15"/>
      <c r="C204" s="14"/>
      <c r="D204" s="14"/>
      <c r="E204" s="14"/>
    </row>
    <row r="205" spans="1:5" ht="15.75" thickBot="1" x14ac:dyDescent="0.3">
      <c r="A205" s="140" t="s">
        <v>31</v>
      </c>
      <c r="B205" s="15">
        <f>B195+B200</f>
        <v>13977</v>
      </c>
      <c r="C205" s="15">
        <f>C195+C200</f>
        <v>17405</v>
      </c>
      <c r="D205" s="15">
        <f t="shared" ref="D205:E205" si="23">D195+D200</f>
        <v>5180</v>
      </c>
      <c r="E205" s="15">
        <f t="shared" si="23"/>
        <v>32685</v>
      </c>
    </row>
    <row r="206" spans="1:5" ht="34.5" thickBot="1" x14ac:dyDescent="0.3">
      <c r="A206" s="7" t="s">
        <v>33</v>
      </c>
      <c r="B206" s="50" t="s">
        <v>653</v>
      </c>
      <c r="C206" s="139" t="s">
        <v>398</v>
      </c>
      <c r="D206" s="795"/>
      <c r="E206" s="796"/>
    </row>
    <row r="207" spans="1:5" ht="15.75" thickBot="1" x14ac:dyDescent="0.3">
      <c r="A207" s="5" t="s">
        <v>15</v>
      </c>
      <c r="B207" s="702" t="s">
        <v>654</v>
      </c>
      <c r="C207" s="703"/>
      <c r="D207" s="703"/>
      <c r="E207" s="704"/>
    </row>
    <row r="208" spans="1:5" ht="15.75" thickBot="1" x14ac:dyDescent="0.3">
      <c r="A208" s="5" t="s">
        <v>16</v>
      </c>
      <c r="B208" s="717" t="s">
        <v>655</v>
      </c>
      <c r="C208" s="718"/>
      <c r="D208" s="718"/>
      <c r="E208" s="719"/>
    </row>
    <row r="209" spans="1:5" x14ac:dyDescent="0.25">
      <c r="A209" s="698"/>
      <c r="B209" s="8">
        <v>2018</v>
      </c>
      <c r="C209" s="8">
        <v>2019</v>
      </c>
      <c r="D209" s="8">
        <v>2020</v>
      </c>
      <c r="E209" s="8">
        <v>2021</v>
      </c>
    </row>
    <row r="210" spans="1:5" ht="15.75" thickBot="1" x14ac:dyDescent="0.3">
      <c r="A210" s="699"/>
      <c r="B210" s="9" t="s">
        <v>8</v>
      </c>
      <c r="C210" s="9" t="s">
        <v>9</v>
      </c>
      <c r="D210" s="9" t="s">
        <v>9</v>
      </c>
      <c r="E210" s="9" t="s">
        <v>9</v>
      </c>
    </row>
    <row r="211" spans="1:5" ht="15.75" thickBot="1" x14ac:dyDescent="0.3">
      <c r="A211" s="5" t="s">
        <v>17</v>
      </c>
      <c r="B211" s="113">
        <v>9</v>
      </c>
      <c r="C211" s="113">
        <v>23</v>
      </c>
      <c r="D211" s="113">
        <v>2</v>
      </c>
      <c r="E211" s="113">
        <v>3</v>
      </c>
    </row>
    <row r="212" spans="1:5" ht="15.75" thickBot="1" x14ac:dyDescent="0.3">
      <c r="A212" s="5" t="s">
        <v>18</v>
      </c>
      <c r="B212" s="10">
        <v>11000</v>
      </c>
      <c r="C212" s="10">
        <v>16750</v>
      </c>
      <c r="D212" s="10">
        <v>1400</v>
      </c>
      <c r="E212" s="10">
        <v>815</v>
      </c>
    </row>
    <row r="213" spans="1:5" ht="15.75" thickBot="1" x14ac:dyDescent="0.3">
      <c r="A213" s="5" t="s">
        <v>19</v>
      </c>
      <c r="B213" s="10">
        <f>B212/B211</f>
        <v>1222.2222222222222</v>
      </c>
      <c r="C213" s="10">
        <f t="shared" ref="C213:E213" si="24">C212/C211</f>
        <v>728.26086956521738</v>
      </c>
      <c r="D213" s="10">
        <f t="shared" si="24"/>
        <v>700</v>
      </c>
      <c r="E213" s="10">
        <f t="shared" si="24"/>
        <v>271.66666666666669</v>
      </c>
    </row>
    <row r="214" spans="1:5" ht="15.75" thickBot="1" x14ac:dyDescent="0.3">
      <c r="A214" s="5" t="s">
        <v>20</v>
      </c>
      <c r="B214" s="113" t="s">
        <v>21</v>
      </c>
      <c r="C214" s="11">
        <f>C211/B211-1</f>
        <v>1.5555555555555554</v>
      </c>
      <c r="D214" s="11">
        <f t="shared" ref="D214:E216" si="25">D211/C211-1</f>
        <v>-0.91304347826086962</v>
      </c>
      <c r="E214" s="11">
        <f t="shared" si="25"/>
        <v>0.5</v>
      </c>
    </row>
    <row r="215" spans="1:5" ht="15.75" thickBot="1" x14ac:dyDescent="0.3">
      <c r="A215" s="5" t="s">
        <v>22</v>
      </c>
      <c r="B215" s="113" t="s">
        <v>21</v>
      </c>
      <c r="C215" s="11">
        <f>C212/B212-1</f>
        <v>0.52272727272727271</v>
      </c>
      <c r="D215" s="11">
        <f t="shared" si="25"/>
        <v>-0.91641791044776122</v>
      </c>
      <c r="E215" s="11">
        <f t="shared" si="25"/>
        <v>-0.41785714285714282</v>
      </c>
    </row>
    <row r="216" spans="1:5" ht="15.75" thickBot="1" x14ac:dyDescent="0.3">
      <c r="A216" s="5" t="s">
        <v>23</v>
      </c>
      <c r="B216" s="113" t="s">
        <v>21</v>
      </c>
      <c r="C216" s="11">
        <f>C213/B213-1</f>
        <v>-0.4041501976284585</v>
      </c>
      <c r="D216" s="11">
        <f t="shared" si="25"/>
        <v>-3.8805970149253688E-2</v>
      </c>
      <c r="E216" s="11">
        <f t="shared" si="25"/>
        <v>-0.61190476190476195</v>
      </c>
    </row>
    <row r="217" spans="1:5" ht="15.75" thickBot="1" x14ac:dyDescent="0.3">
      <c r="A217" s="689" t="s">
        <v>284</v>
      </c>
      <c r="B217" s="690"/>
      <c r="C217" s="690"/>
      <c r="D217" s="690"/>
      <c r="E217" s="691"/>
    </row>
    <row r="218" spans="1:5" x14ac:dyDescent="0.25">
      <c r="A218" s="698"/>
      <c r="B218" s="8">
        <v>2018</v>
      </c>
      <c r="C218" s="8">
        <v>2019</v>
      </c>
      <c r="D218" s="8">
        <v>2020</v>
      </c>
      <c r="E218" s="8">
        <v>2021</v>
      </c>
    </row>
    <row r="219" spans="1:5" ht="15.75" thickBot="1" x14ac:dyDescent="0.3">
      <c r="A219" s="699"/>
      <c r="B219" s="9" t="s">
        <v>8</v>
      </c>
      <c r="C219" s="9" t="s">
        <v>9</v>
      </c>
      <c r="D219" s="9" t="s">
        <v>9</v>
      </c>
      <c r="E219" s="9" t="s">
        <v>9</v>
      </c>
    </row>
    <row r="220" spans="1:5" ht="15.75" thickBot="1" x14ac:dyDescent="0.3">
      <c r="A220" s="13" t="s">
        <v>42</v>
      </c>
      <c r="B220" s="14">
        <f>B221+B222+B223+B224</f>
        <v>0</v>
      </c>
      <c r="C220" s="14">
        <f t="shared" ref="C220:E220" si="26">C221+C222+C223+C224</f>
        <v>0</v>
      </c>
      <c r="D220" s="14">
        <f t="shared" si="26"/>
        <v>0</v>
      </c>
      <c r="E220" s="14">
        <f t="shared" si="26"/>
        <v>0</v>
      </c>
    </row>
    <row r="221" spans="1:5" ht="15.75" thickBot="1" x14ac:dyDescent="0.3">
      <c r="A221" s="26" t="s">
        <v>388</v>
      </c>
      <c r="B221" s="14"/>
      <c r="C221" s="14"/>
      <c r="D221" s="14"/>
      <c r="E221" s="14"/>
    </row>
    <row r="222" spans="1:5" ht="15.75" thickBot="1" x14ac:dyDescent="0.3">
      <c r="A222" s="26" t="s">
        <v>403</v>
      </c>
      <c r="B222" s="14"/>
      <c r="C222" s="14"/>
      <c r="D222" s="14"/>
      <c r="E222" s="14"/>
    </row>
    <row r="223" spans="1:5" ht="15.75" thickBot="1" x14ac:dyDescent="0.3">
      <c r="A223" s="26" t="s">
        <v>404</v>
      </c>
      <c r="B223" s="14"/>
      <c r="C223" s="14"/>
      <c r="D223" s="14"/>
      <c r="E223" s="14"/>
    </row>
    <row r="224" spans="1:5" ht="15.75" thickBot="1" x14ac:dyDescent="0.3">
      <c r="A224" s="26" t="s">
        <v>405</v>
      </c>
      <c r="B224" s="14"/>
      <c r="C224" s="14"/>
      <c r="D224" s="14"/>
      <c r="E224" s="14"/>
    </row>
    <row r="225" spans="1:5" ht="15.75" thickBot="1" x14ac:dyDescent="0.3">
      <c r="A225" s="13" t="s">
        <v>43</v>
      </c>
      <c r="B225" s="15">
        <v>11000</v>
      </c>
      <c r="C225" s="15">
        <v>16750</v>
      </c>
      <c r="D225" s="15">
        <v>1400</v>
      </c>
      <c r="E225" s="15">
        <v>815</v>
      </c>
    </row>
    <row r="226" spans="1:5" ht="15.75" thickBot="1" x14ac:dyDescent="0.3">
      <c r="A226" s="26" t="s">
        <v>388</v>
      </c>
      <c r="B226" s="15">
        <v>11000</v>
      </c>
      <c r="C226" s="15">
        <v>16750</v>
      </c>
      <c r="D226" s="15">
        <v>1400</v>
      </c>
      <c r="E226" s="15">
        <v>815</v>
      </c>
    </row>
    <row r="227" spans="1:5" ht="15.75" thickBot="1" x14ac:dyDescent="0.3">
      <c r="A227" s="26" t="s">
        <v>403</v>
      </c>
      <c r="B227" s="15"/>
      <c r="C227" s="14"/>
      <c r="D227" s="14"/>
      <c r="E227" s="14"/>
    </row>
    <row r="228" spans="1:5" ht="15.75" thickBot="1" x14ac:dyDescent="0.3">
      <c r="A228" s="26" t="s">
        <v>404</v>
      </c>
      <c r="B228" s="15"/>
      <c r="C228" s="14"/>
      <c r="D228" s="14"/>
      <c r="E228" s="14"/>
    </row>
    <row r="229" spans="1:5" ht="15.75" thickBot="1" x14ac:dyDescent="0.3">
      <c r="A229" s="26" t="s">
        <v>405</v>
      </c>
      <c r="B229" s="15"/>
      <c r="C229" s="14"/>
      <c r="D229" s="14"/>
      <c r="E229" s="14"/>
    </row>
    <row r="230" spans="1:5" ht="15.75" thickBot="1" x14ac:dyDescent="0.3">
      <c r="A230" s="140" t="s">
        <v>407</v>
      </c>
      <c r="B230" s="15">
        <f>B220+B225</f>
        <v>11000</v>
      </c>
      <c r="C230" s="15">
        <f t="shared" ref="C230:E230" si="27">C220+C225</f>
        <v>16750</v>
      </c>
      <c r="D230" s="15">
        <f t="shared" si="27"/>
        <v>1400</v>
      </c>
      <c r="E230" s="15">
        <f t="shared" si="27"/>
        <v>815</v>
      </c>
    </row>
    <row r="231" spans="1:5" ht="45.75" thickBot="1" x14ac:dyDescent="0.3">
      <c r="A231" s="7" t="s">
        <v>408</v>
      </c>
      <c r="B231" s="170" t="s">
        <v>656</v>
      </c>
      <c r="C231" s="141" t="s">
        <v>398</v>
      </c>
      <c r="D231" s="795"/>
      <c r="E231" s="796"/>
    </row>
    <row r="232" spans="1:5" ht="15.75" thickBot="1" x14ac:dyDescent="0.3">
      <c r="A232" s="5" t="s">
        <v>15</v>
      </c>
      <c r="B232" s="702" t="s">
        <v>657</v>
      </c>
      <c r="C232" s="703"/>
      <c r="D232" s="703"/>
      <c r="E232" s="704"/>
    </row>
    <row r="233" spans="1:5" ht="15.75" thickBot="1" x14ac:dyDescent="0.3">
      <c r="A233" s="5" t="s">
        <v>16</v>
      </c>
      <c r="B233" s="717" t="s">
        <v>655</v>
      </c>
      <c r="C233" s="718"/>
      <c r="D233" s="718"/>
      <c r="E233" s="719"/>
    </row>
    <row r="234" spans="1:5" x14ac:dyDescent="0.25">
      <c r="A234" s="698"/>
      <c r="B234" s="8">
        <v>2018</v>
      </c>
      <c r="C234" s="8">
        <v>2019</v>
      </c>
      <c r="D234" s="8">
        <v>2020</v>
      </c>
      <c r="E234" s="8">
        <v>2021</v>
      </c>
    </row>
    <row r="235" spans="1:5" ht="15.75" thickBot="1" x14ac:dyDescent="0.3">
      <c r="A235" s="699"/>
      <c r="B235" s="9" t="s">
        <v>8</v>
      </c>
      <c r="C235" s="9" t="s">
        <v>9</v>
      </c>
      <c r="D235" s="9" t="s">
        <v>9</v>
      </c>
      <c r="E235" s="9" t="s">
        <v>9</v>
      </c>
    </row>
    <row r="236" spans="1:5" ht="15.75" thickBot="1" x14ac:dyDescent="0.3">
      <c r="A236" s="5" t="s">
        <v>17</v>
      </c>
      <c r="B236" s="113">
        <v>7</v>
      </c>
      <c r="C236" s="113">
        <v>17</v>
      </c>
      <c r="D236" s="113">
        <v>5</v>
      </c>
      <c r="E236" s="113">
        <v>4</v>
      </c>
    </row>
    <row r="237" spans="1:5" ht="15.75" thickBot="1" x14ac:dyDescent="0.3">
      <c r="A237" s="5" t="s">
        <v>18</v>
      </c>
      <c r="B237" s="10">
        <v>11900</v>
      </c>
      <c r="C237" s="10">
        <v>6205</v>
      </c>
      <c r="D237" s="10">
        <v>2690</v>
      </c>
      <c r="E237" s="10">
        <v>2250</v>
      </c>
    </row>
    <row r="238" spans="1:5" ht="15.75" thickBot="1" x14ac:dyDescent="0.3">
      <c r="A238" s="5" t="s">
        <v>19</v>
      </c>
      <c r="B238" s="10">
        <f>B237/B236</f>
        <v>1700</v>
      </c>
      <c r="C238" s="10">
        <f t="shared" ref="C238:E238" si="28">C237/C236</f>
        <v>365</v>
      </c>
      <c r="D238" s="10">
        <f t="shared" si="28"/>
        <v>538</v>
      </c>
      <c r="E238" s="10">
        <f t="shared" si="28"/>
        <v>562.5</v>
      </c>
    </row>
    <row r="239" spans="1:5" ht="15.75" thickBot="1" x14ac:dyDescent="0.3">
      <c r="A239" s="5" t="s">
        <v>20</v>
      </c>
      <c r="B239" s="113" t="s">
        <v>21</v>
      </c>
      <c r="C239" s="11">
        <f>C236/B236-1</f>
        <v>1.4285714285714284</v>
      </c>
      <c r="D239" s="11">
        <f t="shared" ref="D239:E241" si="29">D236/C236-1</f>
        <v>-0.70588235294117641</v>
      </c>
      <c r="E239" s="11">
        <f t="shared" si="29"/>
        <v>-0.19999999999999996</v>
      </c>
    </row>
    <row r="240" spans="1:5" ht="15.75" thickBot="1" x14ac:dyDescent="0.3">
      <c r="A240" s="5" t="s">
        <v>22</v>
      </c>
      <c r="B240" s="113" t="s">
        <v>21</v>
      </c>
      <c r="C240" s="11">
        <f>C237/B237-1</f>
        <v>-0.47857142857142854</v>
      </c>
      <c r="D240" s="11">
        <f t="shared" si="29"/>
        <v>-0.5664786462530218</v>
      </c>
      <c r="E240" s="11">
        <f t="shared" si="29"/>
        <v>-0.16356877323420072</v>
      </c>
    </row>
    <row r="241" spans="1:5" ht="15.75" thickBot="1" x14ac:dyDescent="0.3">
      <c r="A241" s="5" t="s">
        <v>23</v>
      </c>
      <c r="B241" s="113" t="s">
        <v>21</v>
      </c>
      <c r="C241" s="11">
        <f>C238/B238-1</f>
        <v>-0.78529411764705881</v>
      </c>
      <c r="D241" s="11">
        <f t="shared" si="29"/>
        <v>0.47397260273972597</v>
      </c>
      <c r="E241" s="11">
        <f t="shared" si="29"/>
        <v>4.5539033457248967E-2</v>
      </c>
    </row>
    <row r="242" spans="1:5" ht="15.75" thickBot="1" x14ac:dyDescent="0.3">
      <c r="A242" s="689" t="s">
        <v>409</v>
      </c>
      <c r="B242" s="690"/>
      <c r="C242" s="690"/>
      <c r="D242" s="690"/>
      <c r="E242" s="691"/>
    </row>
    <row r="243" spans="1:5" x14ac:dyDescent="0.25">
      <c r="A243" s="698"/>
      <c r="B243" s="8">
        <v>2018</v>
      </c>
      <c r="C243" s="8">
        <v>2019</v>
      </c>
      <c r="D243" s="8">
        <v>2020</v>
      </c>
      <c r="E243" s="8">
        <v>2021</v>
      </c>
    </row>
    <row r="244" spans="1:5" ht="15.75" thickBot="1" x14ac:dyDescent="0.3">
      <c r="A244" s="699"/>
      <c r="B244" s="9" t="s">
        <v>8</v>
      </c>
      <c r="C244" s="9" t="s">
        <v>9</v>
      </c>
      <c r="D244" s="9" t="s">
        <v>9</v>
      </c>
      <c r="E244" s="9" t="s">
        <v>9</v>
      </c>
    </row>
    <row r="245" spans="1:5" ht="15.75" thickBot="1" x14ac:dyDescent="0.3">
      <c r="A245" s="13" t="s">
        <v>42</v>
      </c>
      <c r="B245" s="14">
        <f>B246+B247+B248+B249</f>
        <v>0</v>
      </c>
      <c r="C245" s="14">
        <f t="shared" ref="C245:E245" si="30">C246+C247+C248+C249</f>
        <v>0</v>
      </c>
      <c r="D245" s="14">
        <f t="shared" si="30"/>
        <v>0</v>
      </c>
      <c r="E245" s="14">
        <f t="shared" si="30"/>
        <v>0</v>
      </c>
    </row>
    <row r="246" spans="1:5" ht="15.75" thickBot="1" x14ac:dyDescent="0.3">
      <c r="A246" s="26" t="s">
        <v>388</v>
      </c>
      <c r="B246" s="14"/>
      <c r="C246" s="14"/>
      <c r="D246" s="14"/>
      <c r="E246" s="14"/>
    </row>
    <row r="247" spans="1:5" ht="15.75" thickBot="1" x14ac:dyDescent="0.3">
      <c r="A247" s="26" t="s">
        <v>403</v>
      </c>
      <c r="B247" s="14"/>
      <c r="C247" s="14"/>
      <c r="D247" s="14"/>
      <c r="E247" s="14"/>
    </row>
    <row r="248" spans="1:5" ht="15.75" thickBot="1" x14ac:dyDescent="0.3">
      <c r="A248" s="26" t="s">
        <v>404</v>
      </c>
      <c r="B248" s="14"/>
      <c r="C248" s="14"/>
      <c r="D248" s="14"/>
      <c r="E248" s="14"/>
    </row>
    <row r="249" spans="1:5" ht="15.75" thickBot="1" x14ac:dyDescent="0.3">
      <c r="A249" s="26" t="s">
        <v>405</v>
      </c>
      <c r="B249" s="14"/>
      <c r="C249" s="14"/>
      <c r="D249" s="14"/>
      <c r="E249" s="14"/>
    </row>
    <row r="250" spans="1:5" ht="15.75" thickBot="1" x14ac:dyDescent="0.3">
      <c r="A250" s="13" t="s">
        <v>43</v>
      </c>
      <c r="B250" s="15">
        <v>11900</v>
      </c>
      <c r="C250" s="15">
        <v>6205</v>
      </c>
      <c r="D250" s="15">
        <v>2690</v>
      </c>
      <c r="E250" s="15">
        <v>2250</v>
      </c>
    </row>
    <row r="251" spans="1:5" ht="15.75" thickBot="1" x14ac:dyDescent="0.3">
      <c r="A251" s="26" t="s">
        <v>388</v>
      </c>
      <c r="B251" s="15">
        <v>11900</v>
      </c>
      <c r="C251" s="15">
        <v>6205</v>
      </c>
      <c r="D251" s="15">
        <v>2690</v>
      </c>
      <c r="E251" s="15">
        <v>2250</v>
      </c>
    </row>
    <row r="252" spans="1:5" ht="15.75" thickBot="1" x14ac:dyDescent="0.3">
      <c r="A252" s="26" t="s">
        <v>403</v>
      </c>
      <c r="B252" s="15"/>
      <c r="C252" s="14"/>
      <c r="D252" s="14"/>
      <c r="E252" s="14"/>
    </row>
    <row r="253" spans="1:5" ht="15.75" thickBot="1" x14ac:dyDescent="0.3">
      <c r="A253" s="26" t="s">
        <v>404</v>
      </c>
      <c r="B253" s="15"/>
      <c r="C253" s="14"/>
      <c r="D253" s="14"/>
      <c r="E253" s="14"/>
    </row>
    <row r="254" spans="1:5" ht="15.75" thickBot="1" x14ac:dyDescent="0.3">
      <c r="A254" s="26" t="s">
        <v>405</v>
      </c>
      <c r="B254" s="15"/>
      <c r="C254" s="14"/>
      <c r="D254" s="14"/>
      <c r="E254" s="14"/>
    </row>
    <row r="255" spans="1:5" ht="15.75" thickBot="1" x14ac:dyDescent="0.3">
      <c r="A255" s="16" t="s">
        <v>440</v>
      </c>
      <c r="B255" s="15">
        <f>B245+B250</f>
        <v>11900</v>
      </c>
      <c r="C255" s="15">
        <f t="shared" ref="C255:E255" si="31">C245+C250</f>
        <v>6205</v>
      </c>
      <c r="D255" s="15">
        <f t="shared" si="31"/>
        <v>2690</v>
      </c>
      <c r="E255" s="15">
        <f t="shared" si="31"/>
        <v>2250</v>
      </c>
    </row>
    <row r="256" spans="1:5" ht="34.5" thickBot="1" x14ac:dyDescent="0.3">
      <c r="A256" s="190" t="s">
        <v>37</v>
      </c>
      <c r="B256" s="191" t="s">
        <v>85</v>
      </c>
      <c r="C256" s="192" t="s">
        <v>398</v>
      </c>
      <c r="D256" s="906"/>
      <c r="E256" s="951"/>
    </row>
    <row r="257" spans="1:5" ht="15.75" thickBot="1" x14ac:dyDescent="0.3">
      <c r="A257" s="5" t="s">
        <v>15</v>
      </c>
      <c r="B257" s="702" t="s">
        <v>658</v>
      </c>
      <c r="C257" s="703"/>
      <c r="D257" s="703"/>
      <c r="E257" s="704"/>
    </row>
    <row r="258" spans="1:5" ht="15.75" thickBot="1" x14ac:dyDescent="0.3">
      <c r="A258" s="5" t="s">
        <v>16</v>
      </c>
      <c r="B258" s="717" t="s">
        <v>655</v>
      </c>
      <c r="C258" s="718"/>
      <c r="D258" s="718"/>
      <c r="E258" s="719"/>
    </row>
    <row r="259" spans="1:5" x14ac:dyDescent="0.25">
      <c r="A259" s="698"/>
      <c r="B259" s="8">
        <v>2018</v>
      </c>
      <c r="C259" s="8">
        <v>2019</v>
      </c>
      <c r="D259" s="8">
        <v>2020</v>
      </c>
      <c r="E259" s="8">
        <v>2021</v>
      </c>
    </row>
    <row r="260" spans="1:5" ht="15.75" thickBot="1" x14ac:dyDescent="0.3">
      <c r="A260" s="699"/>
      <c r="B260" s="9" t="s">
        <v>8</v>
      </c>
      <c r="C260" s="9" t="s">
        <v>9</v>
      </c>
      <c r="D260" s="9" t="s">
        <v>9</v>
      </c>
      <c r="E260" s="9" t="s">
        <v>9</v>
      </c>
    </row>
    <row r="261" spans="1:5" ht="15.75" thickBot="1" x14ac:dyDescent="0.3">
      <c r="A261" s="5" t="s">
        <v>17</v>
      </c>
      <c r="B261" s="113">
        <v>36</v>
      </c>
      <c r="C261" s="113">
        <v>36</v>
      </c>
      <c r="D261" s="113">
        <v>31</v>
      </c>
      <c r="E261" s="113">
        <v>36</v>
      </c>
    </row>
    <row r="262" spans="1:5" ht="15.75" thickBot="1" x14ac:dyDescent="0.3">
      <c r="A262" s="5" t="s">
        <v>18</v>
      </c>
      <c r="B262" s="10">
        <v>41228</v>
      </c>
      <c r="C262" s="10">
        <v>56380</v>
      </c>
      <c r="D262" s="10">
        <v>25770</v>
      </c>
      <c r="E262" s="10">
        <v>25760</v>
      </c>
    </row>
    <row r="263" spans="1:5" ht="15.75" thickBot="1" x14ac:dyDescent="0.3">
      <c r="A263" s="5" t="s">
        <v>19</v>
      </c>
      <c r="B263" s="10">
        <f>B262/B261</f>
        <v>1145.2222222222222</v>
      </c>
      <c r="C263" s="10">
        <f t="shared" ref="C263:E263" si="32">C262/C261</f>
        <v>1566.1111111111111</v>
      </c>
      <c r="D263" s="10">
        <f t="shared" si="32"/>
        <v>831.29032258064512</v>
      </c>
      <c r="E263" s="10">
        <f t="shared" si="32"/>
        <v>715.55555555555554</v>
      </c>
    </row>
    <row r="264" spans="1:5" ht="15.75" thickBot="1" x14ac:dyDescent="0.3">
      <c r="A264" s="5" t="s">
        <v>20</v>
      </c>
      <c r="B264" s="113" t="s">
        <v>21</v>
      </c>
      <c r="C264" s="11">
        <f>C261/B261-1</f>
        <v>0</v>
      </c>
      <c r="D264" s="11">
        <f t="shared" ref="D264:E266" si="33">D261/C261-1</f>
        <v>-0.13888888888888884</v>
      </c>
      <c r="E264" s="11">
        <f t="shared" si="33"/>
        <v>0.16129032258064524</v>
      </c>
    </row>
    <row r="265" spans="1:5" ht="15.75" thickBot="1" x14ac:dyDescent="0.3">
      <c r="A265" s="5" t="s">
        <v>22</v>
      </c>
      <c r="B265" s="113" t="s">
        <v>21</v>
      </c>
      <c r="C265" s="11">
        <f>C262/B262-1</f>
        <v>0.36751722130590858</v>
      </c>
      <c r="D265" s="11">
        <f t="shared" si="33"/>
        <v>-0.54292302234835055</v>
      </c>
      <c r="E265" s="11">
        <f t="shared" si="33"/>
        <v>-3.8804811796666616E-4</v>
      </c>
    </row>
    <row r="266" spans="1:5" ht="15.75" thickBot="1" x14ac:dyDescent="0.3">
      <c r="A266" s="5" t="s">
        <v>23</v>
      </c>
      <c r="B266" s="113" t="s">
        <v>21</v>
      </c>
      <c r="C266" s="11">
        <f>C263/B263-1</f>
        <v>0.36751722130590858</v>
      </c>
      <c r="D266" s="11">
        <f t="shared" si="33"/>
        <v>-0.46920092917872958</v>
      </c>
      <c r="E266" s="11">
        <f t="shared" si="33"/>
        <v>-0.13922304143491571</v>
      </c>
    </row>
    <row r="267" spans="1:5" ht="15.75" thickBot="1" x14ac:dyDescent="0.3">
      <c r="A267" s="952" t="s">
        <v>208</v>
      </c>
      <c r="B267" s="953"/>
      <c r="C267" s="953"/>
      <c r="D267" s="953"/>
      <c r="E267" s="954"/>
    </row>
    <row r="268" spans="1:5" x14ac:dyDescent="0.25">
      <c r="A268" s="698"/>
      <c r="B268" s="8">
        <v>2018</v>
      </c>
      <c r="C268" s="8">
        <v>2019</v>
      </c>
      <c r="D268" s="8">
        <v>2020</v>
      </c>
      <c r="E268" s="8">
        <v>2021</v>
      </c>
    </row>
    <row r="269" spans="1:5" ht="15.75" thickBot="1" x14ac:dyDescent="0.3">
      <c r="A269" s="699"/>
      <c r="B269" s="9" t="s">
        <v>8</v>
      </c>
      <c r="C269" s="9" t="s">
        <v>9</v>
      </c>
      <c r="D269" s="9" t="s">
        <v>9</v>
      </c>
      <c r="E269" s="9" t="s">
        <v>9</v>
      </c>
    </row>
    <row r="270" spans="1:5" ht="15.75" thickBot="1" x14ac:dyDescent="0.3">
      <c r="A270" s="53" t="s">
        <v>42</v>
      </c>
      <c r="B270" s="31">
        <v>0</v>
      </c>
      <c r="C270" s="31">
        <v>0</v>
      </c>
      <c r="D270" s="31">
        <v>0</v>
      </c>
      <c r="E270" s="31">
        <v>0</v>
      </c>
    </row>
    <row r="271" spans="1:5" ht="15.75" thickBot="1" x14ac:dyDescent="0.3">
      <c r="A271" s="97" t="s">
        <v>388</v>
      </c>
      <c r="B271" s="31"/>
      <c r="C271" s="31"/>
      <c r="D271" s="31"/>
      <c r="E271" s="31"/>
    </row>
    <row r="272" spans="1:5" ht="15.75" thickBot="1" x14ac:dyDescent="0.3">
      <c r="A272" s="97" t="s">
        <v>403</v>
      </c>
      <c r="B272" s="31"/>
      <c r="C272" s="31"/>
      <c r="D272" s="31"/>
      <c r="E272" s="31"/>
    </row>
    <row r="273" spans="1:5" ht="15.75" thickBot="1" x14ac:dyDescent="0.3">
      <c r="A273" s="97" t="s">
        <v>404</v>
      </c>
      <c r="B273" s="31"/>
      <c r="C273" s="31"/>
      <c r="D273" s="31"/>
      <c r="E273" s="31"/>
    </row>
    <row r="274" spans="1:5" ht="15.75" thickBot="1" x14ac:dyDescent="0.3">
      <c r="A274" s="97" t="s">
        <v>405</v>
      </c>
      <c r="B274" s="31"/>
      <c r="C274" s="31"/>
      <c r="D274" s="31"/>
      <c r="E274" s="31"/>
    </row>
    <row r="275" spans="1:5" ht="15.75" thickBot="1" x14ac:dyDescent="0.3">
      <c r="A275" s="53" t="s">
        <v>43</v>
      </c>
      <c r="B275" s="47">
        <v>41228</v>
      </c>
      <c r="C275" s="47">
        <v>56380</v>
      </c>
      <c r="D275" s="47">
        <v>25770</v>
      </c>
      <c r="E275" s="47">
        <v>25760</v>
      </c>
    </row>
    <row r="276" spans="1:5" ht="15.75" thickBot="1" x14ac:dyDescent="0.3">
      <c r="A276" s="97" t="s">
        <v>388</v>
      </c>
      <c r="B276" s="47">
        <v>41228</v>
      </c>
      <c r="C276" s="47">
        <v>56380</v>
      </c>
      <c r="D276" s="47">
        <v>25770</v>
      </c>
      <c r="E276" s="47">
        <v>25760</v>
      </c>
    </row>
    <row r="277" spans="1:5" ht="15.75" thickBot="1" x14ac:dyDescent="0.3">
      <c r="A277" s="97" t="s">
        <v>403</v>
      </c>
      <c r="B277" s="47"/>
      <c r="C277" s="47"/>
      <c r="D277" s="47"/>
      <c r="E277" s="47"/>
    </row>
    <row r="278" spans="1:5" ht="15.75" thickBot="1" x14ac:dyDescent="0.3">
      <c r="A278" s="97" t="s">
        <v>404</v>
      </c>
      <c r="B278" s="47"/>
      <c r="C278" s="47"/>
      <c r="D278" s="47"/>
      <c r="E278" s="47"/>
    </row>
    <row r="279" spans="1:5" ht="15.75" thickBot="1" x14ac:dyDescent="0.3">
      <c r="A279" s="97" t="s">
        <v>405</v>
      </c>
      <c r="B279" s="47"/>
      <c r="C279" s="47"/>
      <c r="D279" s="47"/>
      <c r="E279" s="47"/>
    </row>
    <row r="280" spans="1:5" ht="15.75" thickBot="1" x14ac:dyDescent="0.3">
      <c r="A280" s="65" t="s">
        <v>209</v>
      </c>
      <c r="B280" s="47">
        <f>SUM(B270+B275)</f>
        <v>41228</v>
      </c>
      <c r="C280" s="47">
        <f t="shared" ref="C280:E280" si="34">SUM(C270+C275)</f>
        <v>56380</v>
      </c>
      <c r="D280" s="47">
        <f t="shared" si="34"/>
        <v>25770</v>
      </c>
      <c r="E280" s="47">
        <f t="shared" si="34"/>
        <v>25760</v>
      </c>
    </row>
    <row r="281" spans="1:5" ht="15.75" thickBot="1" x14ac:dyDescent="0.3">
      <c r="A281" s="193" t="s">
        <v>56</v>
      </c>
      <c r="B281" s="950" t="s">
        <v>659</v>
      </c>
      <c r="C281" s="795"/>
      <c r="D281" s="795"/>
      <c r="E281" s="796"/>
    </row>
    <row r="282" spans="1:5" ht="34.5" thickBot="1" x14ac:dyDescent="0.3">
      <c r="A282" s="7" t="s">
        <v>86</v>
      </c>
      <c r="B282" s="146" t="s">
        <v>660</v>
      </c>
      <c r="C282" s="141" t="s">
        <v>398</v>
      </c>
      <c r="D282" s="705"/>
      <c r="E282" s="707"/>
    </row>
    <row r="283" spans="1:5" ht="15.75" thickBot="1" x14ac:dyDescent="0.3">
      <c r="A283" s="5" t="s">
        <v>15</v>
      </c>
      <c r="B283" s="702" t="s">
        <v>661</v>
      </c>
      <c r="C283" s="703"/>
      <c r="D283" s="703"/>
      <c r="E283" s="704"/>
    </row>
    <row r="284" spans="1:5" ht="15.75" thickBot="1" x14ac:dyDescent="0.3">
      <c r="A284" s="5" t="s">
        <v>16</v>
      </c>
      <c r="B284" s="717" t="s">
        <v>207</v>
      </c>
      <c r="C284" s="718"/>
      <c r="D284" s="718"/>
      <c r="E284" s="719"/>
    </row>
    <row r="285" spans="1:5" x14ac:dyDescent="0.25">
      <c r="A285" s="698"/>
      <c r="B285" s="8">
        <v>2018</v>
      </c>
      <c r="C285" s="8">
        <v>2019</v>
      </c>
      <c r="D285" s="8">
        <v>2020</v>
      </c>
      <c r="E285" s="8">
        <v>2021</v>
      </c>
    </row>
    <row r="286" spans="1:5" ht="15.75" thickBot="1" x14ac:dyDescent="0.3">
      <c r="A286" s="699"/>
      <c r="B286" s="9" t="s">
        <v>8</v>
      </c>
      <c r="C286" s="9" t="s">
        <v>9</v>
      </c>
      <c r="D286" s="9" t="s">
        <v>9</v>
      </c>
      <c r="E286" s="9" t="s">
        <v>9</v>
      </c>
    </row>
    <row r="287" spans="1:5" ht="15.75" thickBot="1" x14ac:dyDescent="0.3">
      <c r="A287" s="5" t="s">
        <v>17</v>
      </c>
      <c r="B287" s="113">
        <v>5</v>
      </c>
      <c r="C287" s="113">
        <v>9</v>
      </c>
      <c r="D287" s="113">
        <v>4</v>
      </c>
      <c r="E287" s="113">
        <v>5</v>
      </c>
    </row>
    <row r="288" spans="1:5" ht="15.75" thickBot="1" x14ac:dyDescent="0.3">
      <c r="A288" s="5" t="s">
        <v>18</v>
      </c>
      <c r="B288" s="10">
        <v>11448</v>
      </c>
      <c r="C288" s="10">
        <f>C306</f>
        <v>23500</v>
      </c>
      <c r="D288" s="10">
        <f t="shared" ref="D288:E288" si="35">D306</f>
        <v>11200</v>
      </c>
      <c r="E288" s="10">
        <f t="shared" si="35"/>
        <v>14000</v>
      </c>
    </row>
    <row r="289" spans="1:5" ht="15.75" thickBot="1" x14ac:dyDescent="0.3">
      <c r="A289" s="5" t="s">
        <v>19</v>
      </c>
      <c r="B289" s="10">
        <f>B288/B287</f>
        <v>2289.6</v>
      </c>
      <c r="C289" s="10">
        <f t="shared" ref="C289:E289" si="36">C288/C287</f>
        <v>2611.1111111111113</v>
      </c>
      <c r="D289" s="10">
        <f t="shared" si="36"/>
        <v>2800</v>
      </c>
      <c r="E289" s="10">
        <f t="shared" si="36"/>
        <v>2800</v>
      </c>
    </row>
    <row r="290" spans="1:5" ht="15.75" thickBot="1" x14ac:dyDescent="0.3">
      <c r="A290" s="5" t="s">
        <v>20</v>
      </c>
      <c r="B290" s="113" t="s">
        <v>21</v>
      </c>
      <c r="C290" s="11">
        <f>C287/B287-1</f>
        <v>0.8</v>
      </c>
      <c r="D290" s="11">
        <f t="shared" ref="D290:E292" si="37">D287/C287-1</f>
        <v>-0.55555555555555558</v>
      </c>
      <c r="E290" s="11">
        <f t="shared" si="37"/>
        <v>0.25</v>
      </c>
    </row>
    <row r="291" spans="1:5" ht="15.75" thickBot="1" x14ac:dyDescent="0.3">
      <c r="A291" s="5" t="s">
        <v>22</v>
      </c>
      <c r="B291" s="113" t="s">
        <v>21</v>
      </c>
      <c r="C291" s="11">
        <f>C288/B288-1</f>
        <v>1.0527603074772887</v>
      </c>
      <c r="D291" s="11">
        <f t="shared" si="37"/>
        <v>-0.52340425531914891</v>
      </c>
      <c r="E291" s="11">
        <f t="shared" si="37"/>
        <v>0.25</v>
      </c>
    </row>
    <row r="292" spans="1:5" ht="15.75" thickBot="1" x14ac:dyDescent="0.3">
      <c r="A292" s="5" t="s">
        <v>23</v>
      </c>
      <c r="B292" s="113" t="s">
        <v>21</v>
      </c>
      <c r="C292" s="11">
        <f>C289/B289-1</f>
        <v>0.14042239304293824</v>
      </c>
      <c r="D292" s="11">
        <f t="shared" si="37"/>
        <v>7.2340425531914887E-2</v>
      </c>
      <c r="E292" s="11">
        <f t="shared" si="37"/>
        <v>0</v>
      </c>
    </row>
    <row r="293" spans="1:5" ht="15.75" thickBot="1" x14ac:dyDescent="0.3">
      <c r="A293" s="689" t="s">
        <v>210</v>
      </c>
      <c r="B293" s="690"/>
      <c r="C293" s="690"/>
      <c r="D293" s="690"/>
      <c r="E293" s="691"/>
    </row>
    <row r="294" spans="1:5" x14ac:dyDescent="0.25">
      <c r="A294" s="698"/>
      <c r="B294" s="8">
        <v>2018</v>
      </c>
      <c r="C294" s="8">
        <v>2019</v>
      </c>
      <c r="D294" s="8">
        <v>2020</v>
      </c>
      <c r="E294" s="8">
        <v>2021</v>
      </c>
    </row>
    <row r="295" spans="1:5" ht="15.75" thickBot="1" x14ac:dyDescent="0.3">
      <c r="A295" s="699"/>
      <c r="B295" s="9" t="s">
        <v>8</v>
      </c>
      <c r="C295" s="9" t="s">
        <v>9</v>
      </c>
      <c r="D295" s="9" t="s">
        <v>9</v>
      </c>
      <c r="E295" s="9" t="s">
        <v>9</v>
      </c>
    </row>
    <row r="296" spans="1:5" ht="15.75" thickBot="1" x14ac:dyDescent="0.3">
      <c r="A296" s="13" t="s">
        <v>42</v>
      </c>
      <c r="B296" s="14">
        <f>B297+B298+B299+B300</f>
        <v>0</v>
      </c>
      <c r="C296" s="14">
        <f t="shared" ref="C296:E296" si="38">C297+C298+C299+C300</f>
        <v>0</v>
      </c>
      <c r="D296" s="14">
        <f t="shared" si="38"/>
        <v>0</v>
      </c>
      <c r="E296" s="14">
        <f t="shared" si="38"/>
        <v>0</v>
      </c>
    </row>
    <row r="297" spans="1:5" ht="15.75" thickBot="1" x14ac:dyDescent="0.3">
      <c r="A297" s="26" t="s">
        <v>388</v>
      </c>
      <c r="B297" s="14"/>
      <c r="C297" s="14"/>
      <c r="D297" s="14"/>
      <c r="E297" s="14"/>
    </row>
    <row r="298" spans="1:5" ht="15.75" thickBot="1" x14ac:dyDescent="0.3">
      <c r="A298" s="26" t="s">
        <v>403</v>
      </c>
      <c r="B298" s="14"/>
      <c r="C298" s="14"/>
      <c r="D298" s="14"/>
      <c r="E298" s="14"/>
    </row>
    <row r="299" spans="1:5" ht="15.75" thickBot="1" x14ac:dyDescent="0.3">
      <c r="A299" s="26" t="s">
        <v>404</v>
      </c>
      <c r="B299" s="14"/>
      <c r="C299" s="14"/>
      <c r="D299" s="14"/>
      <c r="E299" s="14"/>
    </row>
    <row r="300" spans="1:5" ht="15.75" thickBot="1" x14ac:dyDescent="0.3">
      <c r="A300" s="26" t="s">
        <v>405</v>
      </c>
      <c r="B300" s="14"/>
      <c r="C300" s="14"/>
      <c r="D300" s="14"/>
      <c r="E300" s="14"/>
    </row>
    <row r="301" spans="1:5" ht="15.75" thickBot="1" x14ac:dyDescent="0.3">
      <c r="A301" s="13" t="s">
        <v>43</v>
      </c>
      <c r="B301" s="15">
        <v>11448</v>
      </c>
      <c r="C301" s="15">
        <f>C302</f>
        <v>23500</v>
      </c>
      <c r="D301" s="15">
        <v>11200</v>
      </c>
      <c r="E301" s="15">
        <v>14000</v>
      </c>
    </row>
    <row r="302" spans="1:5" ht="15.75" thickBot="1" x14ac:dyDescent="0.3">
      <c r="A302" s="26" t="s">
        <v>388</v>
      </c>
      <c r="B302" s="15">
        <v>11448</v>
      </c>
      <c r="C302" s="15">
        <v>23500</v>
      </c>
      <c r="D302" s="15">
        <v>11200</v>
      </c>
      <c r="E302" s="15">
        <v>14000</v>
      </c>
    </row>
    <row r="303" spans="1:5" ht="15.75" thickBot="1" x14ac:dyDescent="0.3">
      <c r="A303" s="26" t="s">
        <v>403</v>
      </c>
      <c r="B303" s="15"/>
      <c r="C303" s="15"/>
      <c r="D303" s="15"/>
      <c r="E303" s="15"/>
    </row>
    <row r="304" spans="1:5" ht="15.75" thickBot="1" x14ac:dyDescent="0.3">
      <c r="A304" s="26" t="s">
        <v>404</v>
      </c>
      <c r="B304" s="15"/>
      <c r="C304" s="15"/>
      <c r="D304" s="15"/>
      <c r="E304" s="15"/>
    </row>
    <row r="305" spans="1:5" ht="15.75" thickBot="1" x14ac:dyDescent="0.3">
      <c r="A305" s="26" t="s">
        <v>405</v>
      </c>
      <c r="B305" s="15"/>
      <c r="C305" s="15"/>
      <c r="D305" s="15"/>
      <c r="E305" s="15"/>
    </row>
    <row r="306" spans="1:5" ht="15.75" thickBot="1" x14ac:dyDescent="0.3">
      <c r="A306" s="16" t="s">
        <v>31</v>
      </c>
      <c r="B306" s="15">
        <f>B296+B301</f>
        <v>11448</v>
      </c>
      <c r="C306" s="15">
        <f t="shared" ref="C306:E306" si="39">C296+C301</f>
        <v>23500</v>
      </c>
      <c r="D306" s="15">
        <f t="shared" si="39"/>
        <v>11200</v>
      </c>
      <c r="E306" s="15">
        <f t="shared" si="39"/>
        <v>14000</v>
      </c>
    </row>
    <row r="307" spans="1:5" ht="34.5" thickBot="1" x14ac:dyDescent="0.3">
      <c r="A307" s="193" t="s">
        <v>33</v>
      </c>
      <c r="B307" s="147" t="s">
        <v>662</v>
      </c>
      <c r="C307" s="141" t="s">
        <v>398</v>
      </c>
      <c r="D307" s="705"/>
      <c r="E307" s="707"/>
    </row>
    <row r="308" spans="1:5" ht="15.75" thickBot="1" x14ac:dyDescent="0.3">
      <c r="A308" s="5" t="s">
        <v>15</v>
      </c>
      <c r="B308" s="702" t="s">
        <v>663</v>
      </c>
      <c r="C308" s="703"/>
      <c r="D308" s="703"/>
      <c r="E308" s="704"/>
    </row>
    <row r="309" spans="1:5" ht="15.75" thickBot="1" x14ac:dyDescent="0.3">
      <c r="A309" s="5" t="s">
        <v>16</v>
      </c>
      <c r="B309" s="717" t="s">
        <v>664</v>
      </c>
      <c r="C309" s="718"/>
      <c r="D309" s="718"/>
      <c r="E309" s="719"/>
    </row>
    <row r="310" spans="1:5" x14ac:dyDescent="0.25">
      <c r="A310" s="698"/>
      <c r="B310" s="8">
        <v>2018</v>
      </c>
      <c r="C310" s="8">
        <v>2019</v>
      </c>
      <c r="D310" s="8">
        <v>2020</v>
      </c>
      <c r="E310" s="8">
        <v>2021</v>
      </c>
    </row>
    <row r="311" spans="1:5" ht="15.75" thickBot="1" x14ac:dyDescent="0.3">
      <c r="A311" s="699"/>
      <c r="B311" s="9" t="s">
        <v>8</v>
      </c>
      <c r="C311" s="9" t="s">
        <v>9</v>
      </c>
      <c r="D311" s="9" t="s">
        <v>9</v>
      </c>
      <c r="E311" s="9" t="s">
        <v>9</v>
      </c>
    </row>
    <row r="312" spans="1:5" ht="15.75" thickBot="1" x14ac:dyDescent="0.3">
      <c r="A312" s="5" t="s">
        <v>17</v>
      </c>
      <c r="B312" s="113">
        <v>15</v>
      </c>
      <c r="C312" s="113">
        <v>0</v>
      </c>
      <c r="D312" s="113">
        <v>0</v>
      </c>
      <c r="E312" s="113">
        <v>0</v>
      </c>
    </row>
    <row r="313" spans="1:5" ht="15.75" thickBot="1" x14ac:dyDescent="0.3">
      <c r="A313" s="5" t="s">
        <v>18</v>
      </c>
      <c r="B313" s="10">
        <v>2552</v>
      </c>
      <c r="C313" s="10">
        <v>0</v>
      </c>
      <c r="D313" s="10">
        <v>0</v>
      </c>
      <c r="E313" s="10">
        <v>0</v>
      </c>
    </row>
    <row r="314" spans="1:5" ht="15.75" thickBot="1" x14ac:dyDescent="0.3">
      <c r="A314" s="5" t="s">
        <v>19</v>
      </c>
      <c r="B314" s="10">
        <f>B313/B312</f>
        <v>170.13333333333333</v>
      </c>
      <c r="C314" s="10"/>
      <c r="D314" s="10"/>
      <c r="E314" s="10"/>
    </row>
    <row r="315" spans="1:5" ht="15.75" thickBot="1" x14ac:dyDescent="0.3">
      <c r="A315" s="5" t="s">
        <v>20</v>
      </c>
      <c r="B315" s="113" t="s">
        <v>21</v>
      </c>
      <c r="C315" s="11"/>
      <c r="D315" s="11"/>
      <c r="E315" s="11"/>
    </row>
    <row r="316" spans="1:5" ht="15.75" thickBot="1" x14ac:dyDescent="0.3">
      <c r="A316" s="5" t="s">
        <v>22</v>
      </c>
      <c r="B316" s="113" t="s">
        <v>21</v>
      </c>
      <c r="C316" s="11"/>
      <c r="D316" s="11"/>
      <c r="E316" s="11"/>
    </row>
    <row r="317" spans="1:5" ht="15.75" thickBot="1" x14ac:dyDescent="0.3">
      <c r="A317" s="5" t="s">
        <v>23</v>
      </c>
      <c r="B317" s="113" t="s">
        <v>21</v>
      </c>
      <c r="C317" s="11"/>
      <c r="D317" s="11"/>
      <c r="E317" s="11"/>
    </row>
    <row r="318" spans="1:5" ht="15.75" thickBot="1" x14ac:dyDescent="0.3">
      <c r="A318" s="689" t="s">
        <v>203</v>
      </c>
      <c r="B318" s="690"/>
      <c r="C318" s="690"/>
      <c r="D318" s="690"/>
      <c r="E318" s="691"/>
    </row>
    <row r="319" spans="1:5" x14ac:dyDescent="0.25">
      <c r="A319" s="698"/>
      <c r="B319" s="8">
        <v>2018</v>
      </c>
      <c r="C319" s="8">
        <v>2019</v>
      </c>
      <c r="D319" s="8">
        <v>2020</v>
      </c>
      <c r="E319" s="8">
        <v>2021</v>
      </c>
    </row>
    <row r="320" spans="1:5" ht="15.75" thickBot="1" x14ac:dyDescent="0.3">
      <c r="A320" s="699"/>
      <c r="B320" s="9" t="s">
        <v>8</v>
      </c>
      <c r="C320" s="9" t="s">
        <v>9</v>
      </c>
      <c r="D320" s="9" t="s">
        <v>9</v>
      </c>
      <c r="E320" s="9" t="s">
        <v>9</v>
      </c>
    </row>
    <row r="321" spans="1:5" ht="15.75" thickBot="1" x14ac:dyDescent="0.3">
      <c r="A321" s="13" t="s">
        <v>42</v>
      </c>
      <c r="B321" s="14">
        <v>0</v>
      </c>
      <c r="C321" s="14">
        <v>0</v>
      </c>
      <c r="D321" s="14">
        <v>0</v>
      </c>
      <c r="E321" s="14">
        <v>0</v>
      </c>
    </row>
    <row r="322" spans="1:5" ht="15.75" thickBot="1" x14ac:dyDescent="0.3">
      <c r="A322" s="26" t="s">
        <v>388</v>
      </c>
      <c r="B322" s="14"/>
      <c r="C322" s="14"/>
      <c r="D322" s="14"/>
      <c r="E322" s="14"/>
    </row>
    <row r="323" spans="1:5" ht="15.75" thickBot="1" x14ac:dyDescent="0.3">
      <c r="A323" s="26" t="s">
        <v>403</v>
      </c>
      <c r="B323" s="14"/>
      <c r="C323" s="14"/>
      <c r="D323" s="14"/>
      <c r="E323" s="14"/>
    </row>
    <row r="324" spans="1:5" ht="15.75" thickBot="1" x14ac:dyDescent="0.3">
      <c r="A324" s="26" t="s">
        <v>404</v>
      </c>
      <c r="B324" s="14"/>
      <c r="C324" s="14"/>
      <c r="D324" s="14"/>
      <c r="E324" s="14"/>
    </row>
    <row r="325" spans="1:5" ht="15.75" thickBot="1" x14ac:dyDescent="0.3">
      <c r="A325" s="26" t="s">
        <v>405</v>
      </c>
      <c r="B325" s="14"/>
      <c r="C325" s="14"/>
      <c r="D325" s="14"/>
      <c r="E325" s="14"/>
    </row>
    <row r="326" spans="1:5" ht="15.75" thickBot="1" x14ac:dyDescent="0.3">
      <c r="A326" s="13" t="s">
        <v>43</v>
      </c>
      <c r="B326" s="15">
        <v>2552</v>
      </c>
      <c r="C326" s="15">
        <v>0</v>
      </c>
      <c r="D326" s="15">
        <v>0</v>
      </c>
      <c r="E326" s="15">
        <v>0</v>
      </c>
    </row>
    <row r="327" spans="1:5" ht="15.75" thickBot="1" x14ac:dyDescent="0.3">
      <c r="A327" s="26" t="s">
        <v>388</v>
      </c>
      <c r="B327" s="15">
        <v>2552</v>
      </c>
      <c r="C327" s="15">
        <v>0</v>
      </c>
      <c r="D327" s="15">
        <v>0</v>
      </c>
      <c r="E327" s="15">
        <v>0</v>
      </c>
    </row>
    <row r="328" spans="1:5" ht="15.75" thickBot="1" x14ac:dyDescent="0.3">
      <c r="A328" s="26" t="s">
        <v>403</v>
      </c>
      <c r="B328" s="15"/>
      <c r="C328" s="15"/>
      <c r="D328" s="15"/>
      <c r="E328" s="15"/>
    </row>
    <row r="329" spans="1:5" ht="15.75" thickBot="1" x14ac:dyDescent="0.3">
      <c r="A329" s="26" t="s">
        <v>404</v>
      </c>
      <c r="B329" s="15"/>
      <c r="C329" s="15"/>
      <c r="D329" s="15"/>
      <c r="E329" s="15"/>
    </row>
    <row r="330" spans="1:5" ht="15.75" thickBot="1" x14ac:dyDescent="0.3">
      <c r="A330" s="26" t="s">
        <v>405</v>
      </c>
      <c r="B330" s="15"/>
      <c r="C330" s="15"/>
      <c r="D330" s="15"/>
      <c r="E330" s="15"/>
    </row>
    <row r="331" spans="1:5" ht="15.75" thickBot="1" x14ac:dyDescent="0.3">
      <c r="A331" s="16" t="s">
        <v>204</v>
      </c>
      <c r="B331" s="15">
        <f>B327+B328+B329+B330+B322+B323+B324+B325</f>
        <v>2552</v>
      </c>
      <c r="C331" s="15">
        <v>0</v>
      </c>
      <c r="D331" s="15">
        <v>0</v>
      </c>
      <c r="E331" s="15">
        <v>0</v>
      </c>
    </row>
    <row r="332" spans="1:5" ht="15.75" thickBot="1" x14ac:dyDescent="0.3">
      <c r="A332" s="149" t="s">
        <v>45</v>
      </c>
      <c r="B332" s="794"/>
      <c r="C332" s="795"/>
      <c r="D332" s="795"/>
      <c r="E332" s="796"/>
    </row>
    <row r="333" spans="1:5" ht="15.75" thickBot="1" x14ac:dyDescent="0.3">
      <c r="A333" s="947" t="s">
        <v>46</v>
      </c>
      <c r="B333" s="948"/>
      <c r="C333" s="948"/>
      <c r="D333" s="948"/>
      <c r="E333" s="949"/>
    </row>
    <row r="334" spans="1:5" ht="15.75" thickBot="1" x14ac:dyDescent="0.3">
      <c r="A334" s="708" t="s">
        <v>47</v>
      </c>
      <c r="B334" s="709"/>
      <c r="C334" s="709"/>
      <c r="D334" s="709"/>
      <c r="E334" s="710"/>
    </row>
    <row r="335" spans="1:5" ht="15.75" thickBot="1" x14ac:dyDescent="0.3">
      <c r="A335" s="7" t="s">
        <v>56</v>
      </c>
      <c r="B335" s="794" t="s">
        <v>665</v>
      </c>
      <c r="C335" s="795"/>
      <c r="D335" s="795"/>
      <c r="E335" s="796"/>
    </row>
    <row r="336" spans="1:5" ht="34.5" thickBot="1" x14ac:dyDescent="0.3">
      <c r="A336" s="7" t="s">
        <v>86</v>
      </c>
      <c r="B336" s="50" t="s">
        <v>666</v>
      </c>
      <c r="C336" s="139" t="s">
        <v>398</v>
      </c>
      <c r="D336" s="795" t="s">
        <v>667</v>
      </c>
      <c r="E336" s="796"/>
    </row>
    <row r="337" spans="1:5" ht="15.75" thickBot="1" x14ac:dyDescent="0.3">
      <c r="A337" s="160"/>
      <c r="B337" s="720"/>
      <c r="C337" s="721"/>
      <c r="D337" s="721"/>
      <c r="E337" s="722"/>
    </row>
    <row r="338" spans="1:5" ht="15.75" thickBot="1" x14ac:dyDescent="0.3">
      <c r="A338" s="5" t="s">
        <v>15</v>
      </c>
      <c r="B338" s="702" t="s">
        <v>668</v>
      </c>
      <c r="C338" s="703"/>
      <c r="D338" s="703"/>
      <c r="E338" s="704"/>
    </row>
    <row r="339" spans="1:5" ht="15.75" thickBot="1" x14ac:dyDescent="0.3">
      <c r="A339" s="5" t="s">
        <v>16</v>
      </c>
      <c r="B339" s="717" t="s">
        <v>669</v>
      </c>
      <c r="C339" s="718"/>
      <c r="D339" s="718"/>
      <c r="E339" s="719"/>
    </row>
    <row r="340" spans="1:5" x14ac:dyDescent="0.25">
      <c r="A340" s="698"/>
      <c r="B340" s="8">
        <v>2018</v>
      </c>
      <c r="C340" s="8">
        <v>2019</v>
      </c>
      <c r="D340" s="8">
        <v>2020</v>
      </c>
      <c r="E340" s="8">
        <v>2021</v>
      </c>
    </row>
    <row r="341" spans="1:5" ht="15.75" thickBot="1" x14ac:dyDescent="0.3">
      <c r="A341" s="699"/>
      <c r="B341" s="9" t="s">
        <v>8</v>
      </c>
      <c r="C341" s="9" t="s">
        <v>9</v>
      </c>
      <c r="D341" s="9" t="s">
        <v>9</v>
      </c>
      <c r="E341" s="9" t="s">
        <v>9</v>
      </c>
    </row>
    <row r="342" spans="1:5" ht="15.75" thickBot="1" x14ac:dyDescent="0.3">
      <c r="A342" s="5" t="s">
        <v>17</v>
      </c>
      <c r="B342" s="10">
        <v>0</v>
      </c>
      <c r="C342" s="10">
        <v>4</v>
      </c>
      <c r="D342" s="10">
        <v>0</v>
      </c>
      <c r="E342" s="10">
        <v>0</v>
      </c>
    </row>
    <row r="343" spans="1:5" ht="15.75" thickBot="1" x14ac:dyDescent="0.3">
      <c r="A343" s="5" t="s">
        <v>18</v>
      </c>
      <c r="B343" s="10"/>
      <c r="C343" s="10">
        <v>4510</v>
      </c>
      <c r="D343" s="10"/>
      <c r="E343" s="10"/>
    </row>
    <row r="344" spans="1:5" ht="15.75" thickBot="1" x14ac:dyDescent="0.3">
      <c r="A344" s="5" t="s">
        <v>19</v>
      </c>
      <c r="B344" s="10" t="e">
        <f>B343/B342</f>
        <v>#DIV/0!</v>
      </c>
      <c r="C344" s="10">
        <f t="shared" ref="C344:E344" si="40">C343/C342</f>
        <v>1127.5</v>
      </c>
      <c r="D344" s="10" t="e">
        <f t="shared" si="40"/>
        <v>#DIV/0!</v>
      </c>
      <c r="E344" s="10" t="e">
        <f t="shared" si="40"/>
        <v>#DIV/0!</v>
      </c>
    </row>
    <row r="345" spans="1:5" ht="15.75" thickBot="1" x14ac:dyDescent="0.3">
      <c r="A345" s="5" t="s">
        <v>20</v>
      </c>
      <c r="B345" s="113" t="s">
        <v>21</v>
      </c>
      <c r="C345" s="11" t="e">
        <f t="shared" ref="C345:E347" si="41">C342/B342-1</f>
        <v>#DIV/0!</v>
      </c>
      <c r="D345" s="11">
        <f t="shared" si="41"/>
        <v>-1</v>
      </c>
      <c r="E345" s="11" t="e">
        <f t="shared" si="41"/>
        <v>#DIV/0!</v>
      </c>
    </row>
    <row r="346" spans="1:5" ht="15.75" thickBot="1" x14ac:dyDescent="0.3">
      <c r="A346" s="5" t="s">
        <v>22</v>
      </c>
      <c r="B346" s="113" t="s">
        <v>21</v>
      </c>
      <c r="C346" s="11" t="e">
        <f t="shared" si="41"/>
        <v>#DIV/0!</v>
      </c>
      <c r="D346" s="11">
        <f t="shared" si="41"/>
        <v>-1</v>
      </c>
      <c r="E346" s="11" t="e">
        <f t="shared" si="41"/>
        <v>#DIV/0!</v>
      </c>
    </row>
    <row r="347" spans="1:5" ht="15.75" thickBot="1" x14ac:dyDescent="0.3">
      <c r="A347" s="5" t="s">
        <v>23</v>
      </c>
      <c r="B347" s="113" t="s">
        <v>21</v>
      </c>
      <c r="C347" s="11" t="e">
        <f t="shared" si="41"/>
        <v>#DIV/0!</v>
      </c>
      <c r="D347" s="11" t="e">
        <f t="shared" si="41"/>
        <v>#DIV/0!</v>
      </c>
      <c r="E347" s="11" t="e">
        <f t="shared" si="41"/>
        <v>#DIV/0!</v>
      </c>
    </row>
    <row r="348" spans="1:5" ht="15.75" thickBot="1" x14ac:dyDescent="0.3">
      <c r="A348" s="689" t="s">
        <v>213</v>
      </c>
      <c r="B348" s="690"/>
      <c r="C348" s="690"/>
      <c r="D348" s="690"/>
      <c r="E348" s="691"/>
    </row>
    <row r="349" spans="1:5" x14ac:dyDescent="0.25">
      <c r="A349" s="698"/>
      <c r="B349" s="8">
        <v>2018</v>
      </c>
      <c r="C349" s="8">
        <v>2019</v>
      </c>
      <c r="D349" s="8">
        <v>2020</v>
      </c>
      <c r="E349" s="8">
        <v>2021</v>
      </c>
    </row>
    <row r="350" spans="1:5" ht="15.75" thickBot="1" x14ac:dyDescent="0.3">
      <c r="A350" s="699"/>
      <c r="B350" s="9" t="s">
        <v>8</v>
      </c>
      <c r="C350" s="9" t="s">
        <v>9</v>
      </c>
      <c r="D350" s="9" t="s">
        <v>9</v>
      </c>
      <c r="E350" s="9" t="s">
        <v>9</v>
      </c>
    </row>
    <row r="351" spans="1:5" ht="15.75" thickBot="1" x14ac:dyDescent="0.3">
      <c r="A351" s="13" t="s">
        <v>42</v>
      </c>
      <c r="B351" s="14">
        <f>B343</f>
        <v>0</v>
      </c>
      <c r="C351" s="14"/>
      <c r="D351" s="14">
        <f t="shared" ref="D351:E351" si="42">D343</f>
        <v>0</v>
      </c>
      <c r="E351" s="14">
        <f t="shared" si="42"/>
        <v>0</v>
      </c>
    </row>
    <row r="352" spans="1:5" ht="15.75" thickBot="1" x14ac:dyDescent="0.3">
      <c r="A352" s="26" t="s">
        <v>388</v>
      </c>
      <c r="B352" s="14"/>
      <c r="C352" s="14">
        <f>C351</f>
        <v>0</v>
      </c>
      <c r="D352" s="14"/>
      <c r="E352" s="14"/>
    </row>
    <row r="353" spans="1:5" ht="15.75" thickBot="1" x14ac:dyDescent="0.3">
      <c r="A353" s="26" t="s">
        <v>403</v>
      </c>
      <c r="B353" s="14"/>
      <c r="C353" s="14"/>
      <c r="D353" s="14"/>
      <c r="E353" s="14"/>
    </row>
    <row r="354" spans="1:5" ht="15.75" thickBot="1" x14ac:dyDescent="0.3">
      <c r="A354" s="26" t="s">
        <v>404</v>
      </c>
      <c r="B354" s="14"/>
      <c r="C354" s="14"/>
      <c r="D354" s="14"/>
      <c r="E354" s="14"/>
    </row>
    <row r="355" spans="1:5" ht="15.75" thickBot="1" x14ac:dyDescent="0.3">
      <c r="A355" s="26" t="s">
        <v>405</v>
      </c>
      <c r="B355" s="14"/>
      <c r="C355" s="14"/>
      <c r="D355" s="14"/>
      <c r="E355" s="14"/>
    </row>
    <row r="356" spans="1:5" ht="15.75" thickBot="1" x14ac:dyDescent="0.3">
      <c r="A356" s="13" t="s">
        <v>43</v>
      </c>
      <c r="B356" s="15">
        <f>B357+B358+B359+B360</f>
        <v>0</v>
      </c>
      <c r="C356" s="15">
        <f>C357</f>
        <v>4510</v>
      </c>
      <c r="D356" s="15">
        <f t="shared" ref="D356:E356" si="43">D357+D358+D359+D360</f>
        <v>0</v>
      </c>
      <c r="E356" s="15">
        <f t="shared" si="43"/>
        <v>0</v>
      </c>
    </row>
    <row r="357" spans="1:5" ht="15.75" thickBot="1" x14ac:dyDescent="0.3">
      <c r="A357" s="26" t="s">
        <v>388</v>
      </c>
      <c r="B357" s="15"/>
      <c r="C357" s="14">
        <v>4510</v>
      </c>
      <c r="D357" s="14"/>
      <c r="E357" s="14"/>
    </row>
    <row r="358" spans="1:5" ht="15.75" thickBot="1" x14ac:dyDescent="0.3">
      <c r="A358" s="26" t="s">
        <v>403</v>
      </c>
      <c r="B358" s="15"/>
      <c r="C358" s="14"/>
      <c r="D358" s="14"/>
      <c r="E358" s="14"/>
    </row>
    <row r="359" spans="1:5" ht="15.75" thickBot="1" x14ac:dyDescent="0.3">
      <c r="A359" s="26" t="s">
        <v>404</v>
      </c>
      <c r="B359" s="15"/>
      <c r="C359" s="14"/>
      <c r="D359" s="14"/>
      <c r="E359" s="14"/>
    </row>
    <row r="360" spans="1:5" ht="15.75" thickBot="1" x14ac:dyDescent="0.3">
      <c r="A360" s="26" t="s">
        <v>405</v>
      </c>
      <c r="B360" s="15"/>
      <c r="C360" s="14"/>
      <c r="D360" s="14"/>
      <c r="E360" s="14"/>
    </row>
    <row r="361" spans="1:5" ht="15.75" thickBot="1" x14ac:dyDescent="0.3">
      <c r="A361" s="140" t="s">
        <v>31</v>
      </c>
      <c r="B361" s="15">
        <f>B351+B356</f>
        <v>0</v>
      </c>
      <c r="C361" s="15">
        <f t="shared" ref="C361:E361" si="44">C351+C356</f>
        <v>4510</v>
      </c>
      <c r="D361" s="15">
        <f t="shared" si="44"/>
        <v>0</v>
      </c>
      <c r="E361" s="15">
        <f t="shared" si="44"/>
        <v>0</v>
      </c>
    </row>
    <row r="362" spans="1:5" ht="34.5" thickBot="1" x14ac:dyDescent="0.3">
      <c r="A362" s="7" t="s">
        <v>33</v>
      </c>
      <c r="B362" s="50" t="s">
        <v>670</v>
      </c>
      <c r="C362" s="139" t="s">
        <v>398</v>
      </c>
      <c r="D362" s="795" t="s">
        <v>118</v>
      </c>
      <c r="E362" s="796"/>
    </row>
    <row r="363" spans="1:5" ht="15.75" thickBot="1" x14ac:dyDescent="0.3">
      <c r="A363" s="5" t="s">
        <v>15</v>
      </c>
      <c r="B363" s="702" t="s">
        <v>671</v>
      </c>
      <c r="C363" s="703"/>
      <c r="D363" s="703"/>
      <c r="E363" s="704"/>
    </row>
    <row r="364" spans="1:5" ht="15.75" thickBot="1" x14ac:dyDescent="0.3">
      <c r="A364" s="5" t="s">
        <v>16</v>
      </c>
      <c r="B364" s="717" t="s">
        <v>672</v>
      </c>
      <c r="C364" s="718"/>
      <c r="D364" s="718"/>
      <c r="E364" s="719"/>
    </row>
    <row r="365" spans="1:5" x14ac:dyDescent="0.25">
      <c r="A365" s="698"/>
      <c r="B365" s="8">
        <v>2018</v>
      </c>
      <c r="C365" s="8">
        <v>2019</v>
      </c>
      <c r="D365" s="8">
        <v>2020</v>
      </c>
      <c r="E365" s="8">
        <v>2021</v>
      </c>
    </row>
    <row r="366" spans="1:5" ht="15.75" thickBot="1" x14ac:dyDescent="0.3">
      <c r="A366" s="699"/>
      <c r="B366" s="9" t="s">
        <v>8</v>
      </c>
      <c r="C366" s="9" t="s">
        <v>9</v>
      </c>
      <c r="D366" s="9" t="s">
        <v>9</v>
      </c>
      <c r="E366" s="9" t="s">
        <v>9</v>
      </c>
    </row>
    <row r="367" spans="1:5" ht="15.75" thickBot="1" x14ac:dyDescent="0.3">
      <c r="A367" s="5" t="s">
        <v>17</v>
      </c>
      <c r="B367" s="113">
        <v>0</v>
      </c>
      <c r="C367" s="113">
        <v>0</v>
      </c>
      <c r="D367" s="113">
        <v>1273</v>
      </c>
      <c r="E367" s="113">
        <v>972</v>
      </c>
    </row>
    <row r="368" spans="1:5" ht="15.75" thickBot="1" x14ac:dyDescent="0.3">
      <c r="A368" s="5" t="s">
        <v>18</v>
      </c>
      <c r="B368" s="10">
        <v>0</v>
      </c>
      <c r="C368" s="10">
        <v>0</v>
      </c>
      <c r="D368" s="10">
        <v>80810</v>
      </c>
      <c r="E368" s="10">
        <v>61740</v>
      </c>
    </row>
    <row r="369" spans="1:5" ht="15.75" thickBot="1" x14ac:dyDescent="0.3">
      <c r="A369" s="5" t="s">
        <v>19</v>
      </c>
      <c r="B369" s="10" t="e">
        <f>B368/B367</f>
        <v>#DIV/0!</v>
      </c>
      <c r="C369" s="10" t="e">
        <f t="shared" ref="C369:E369" si="45">C368/C367</f>
        <v>#DIV/0!</v>
      </c>
      <c r="D369" s="10">
        <f t="shared" si="45"/>
        <v>63.479968578161824</v>
      </c>
      <c r="E369" s="10">
        <f t="shared" si="45"/>
        <v>63.518518518518519</v>
      </c>
    </row>
    <row r="370" spans="1:5" ht="15.75" thickBot="1" x14ac:dyDescent="0.3">
      <c r="A370" s="5" t="s">
        <v>20</v>
      </c>
      <c r="B370" s="113" t="s">
        <v>21</v>
      </c>
      <c r="C370" s="11" t="e">
        <f t="shared" ref="C370:E372" si="46">C367/B367-1</f>
        <v>#DIV/0!</v>
      </c>
      <c r="D370" s="11" t="e">
        <f t="shared" si="46"/>
        <v>#DIV/0!</v>
      </c>
      <c r="E370" s="11">
        <f t="shared" si="46"/>
        <v>-0.23644933228593867</v>
      </c>
    </row>
    <row r="371" spans="1:5" ht="15.75" thickBot="1" x14ac:dyDescent="0.3">
      <c r="A371" s="5" t="s">
        <v>22</v>
      </c>
      <c r="B371" s="113" t="s">
        <v>21</v>
      </c>
      <c r="C371" s="11" t="e">
        <f t="shared" si="46"/>
        <v>#DIV/0!</v>
      </c>
      <c r="D371" s="11" t="e">
        <f t="shared" si="46"/>
        <v>#DIV/0!</v>
      </c>
      <c r="E371" s="11">
        <f t="shared" si="46"/>
        <v>-0.23598564534092314</v>
      </c>
    </row>
    <row r="372" spans="1:5" ht="15.75" thickBot="1" x14ac:dyDescent="0.3">
      <c r="A372" s="5" t="s">
        <v>23</v>
      </c>
      <c r="B372" s="113" t="s">
        <v>21</v>
      </c>
      <c r="C372" s="11" t="e">
        <f t="shared" si="46"/>
        <v>#DIV/0!</v>
      </c>
      <c r="D372" s="11" t="e">
        <f t="shared" si="46"/>
        <v>#DIV/0!</v>
      </c>
      <c r="E372" s="11">
        <f t="shared" si="46"/>
        <v>6.0727724383213832E-4</v>
      </c>
    </row>
    <row r="373" spans="1:5" ht="15.75" thickBot="1" x14ac:dyDescent="0.3">
      <c r="A373" s="689" t="s">
        <v>284</v>
      </c>
      <c r="B373" s="690"/>
      <c r="C373" s="690"/>
      <c r="D373" s="690"/>
      <c r="E373" s="691"/>
    </row>
    <row r="374" spans="1:5" x14ac:dyDescent="0.25">
      <c r="A374" s="698"/>
      <c r="B374" s="8">
        <v>2018</v>
      </c>
      <c r="C374" s="8">
        <v>2019</v>
      </c>
      <c r="D374" s="8">
        <v>2020</v>
      </c>
      <c r="E374" s="8">
        <v>2021</v>
      </c>
    </row>
    <row r="375" spans="1:5" ht="15.75" thickBot="1" x14ac:dyDescent="0.3">
      <c r="A375" s="699"/>
      <c r="B375" s="9" t="s">
        <v>8</v>
      </c>
      <c r="C375" s="9" t="s">
        <v>9</v>
      </c>
      <c r="D375" s="9" t="s">
        <v>9</v>
      </c>
      <c r="E375" s="9" t="s">
        <v>9</v>
      </c>
    </row>
    <row r="376" spans="1:5" ht="15.75" thickBot="1" x14ac:dyDescent="0.3">
      <c r="A376" s="13" t="s">
        <v>42</v>
      </c>
      <c r="B376" s="14">
        <f>B377+B378+B379+B380</f>
        <v>0</v>
      </c>
      <c r="C376" s="14">
        <f t="shared" ref="C376:E376" si="47">C377+C378+C379+C380</f>
        <v>0</v>
      </c>
      <c r="D376" s="14">
        <f t="shared" si="47"/>
        <v>0</v>
      </c>
      <c r="E376" s="14">
        <f t="shared" si="47"/>
        <v>0</v>
      </c>
    </row>
    <row r="377" spans="1:5" ht="15.75" thickBot="1" x14ac:dyDescent="0.3">
      <c r="A377" s="26" t="s">
        <v>388</v>
      </c>
      <c r="B377" s="14"/>
      <c r="C377" s="14"/>
      <c r="D377" s="14"/>
      <c r="E377" s="14"/>
    </row>
    <row r="378" spans="1:5" ht="15.75" thickBot="1" x14ac:dyDescent="0.3">
      <c r="A378" s="26" t="s">
        <v>403</v>
      </c>
      <c r="B378" s="14"/>
      <c r="C378" s="14"/>
      <c r="D378" s="14"/>
      <c r="E378" s="14"/>
    </row>
    <row r="379" spans="1:5" ht="15.75" thickBot="1" x14ac:dyDescent="0.3">
      <c r="A379" s="26" t="s">
        <v>404</v>
      </c>
      <c r="B379" s="14"/>
      <c r="C379" s="14"/>
      <c r="D379" s="14"/>
      <c r="E379" s="14"/>
    </row>
    <row r="380" spans="1:5" ht="15.75" thickBot="1" x14ac:dyDescent="0.3">
      <c r="A380" s="26" t="s">
        <v>405</v>
      </c>
      <c r="B380" s="14"/>
      <c r="C380" s="14"/>
      <c r="D380" s="14"/>
      <c r="E380" s="14"/>
    </row>
    <row r="381" spans="1:5" ht="15.75" thickBot="1" x14ac:dyDescent="0.3">
      <c r="A381" s="13" t="s">
        <v>43</v>
      </c>
      <c r="B381" s="15">
        <v>0</v>
      </c>
      <c r="C381" s="15">
        <v>0</v>
      </c>
      <c r="D381" s="15">
        <v>80810</v>
      </c>
      <c r="E381" s="15">
        <v>61740</v>
      </c>
    </row>
    <row r="382" spans="1:5" ht="15.75" thickBot="1" x14ac:dyDescent="0.3">
      <c r="A382" s="26" t="s">
        <v>388</v>
      </c>
      <c r="B382" s="15"/>
      <c r="C382" s="14"/>
      <c r="D382" s="15">
        <v>80810</v>
      </c>
      <c r="E382" s="15">
        <v>61740</v>
      </c>
    </row>
    <row r="383" spans="1:5" ht="15.75" thickBot="1" x14ac:dyDescent="0.3">
      <c r="A383" s="26" t="s">
        <v>403</v>
      </c>
      <c r="B383" s="15"/>
      <c r="C383" s="14"/>
      <c r="D383" s="14"/>
      <c r="E383" s="14"/>
    </row>
    <row r="384" spans="1:5" ht="15.75" thickBot="1" x14ac:dyDescent="0.3">
      <c r="A384" s="26" t="s">
        <v>404</v>
      </c>
      <c r="B384" s="15"/>
      <c r="C384" s="14"/>
      <c r="D384" s="14"/>
      <c r="E384" s="14"/>
    </row>
    <row r="385" spans="1:5" ht="15.75" thickBot="1" x14ac:dyDescent="0.3">
      <c r="A385" s="26" t="s">
        <v>405</v>
      </c>
      <c r="B385" s="15"/>
      <c r="C385" s="14"/>
      <c r="D385" s="14"/>
      <c r="E385" s="14"/>
    </row>
    <row r="386" spans="1:5" ht="15.75" thickBot="1" x14ac:dyDescent="0.3">
      <c r="A386" s="140" t="s">
        <v>407</v>
      </c>
      <c r="B386" s="15">
        <f>B376+B381</f>
        <v>0</v>
      </c>
      <c r="C386" s="15">
        <f t="shared" ref="C386:E386" si="48">C376+C381</f>
        <v>0</v>
      </c>
      <c r="D386" s="15">
        <f t="shared" si="48"/>
        <v>80810</v>
      </c>
      <c r="E386" s="15">
        <f t="shared" si="48"/>
        <v>61740</v>
      </c>
    </row>
    <row r="387" spans="1:5" ht="34.5" thickBot="1" x14ac:dyDescent="0.3">
      <c r="A387" s="7" t="s">
        <v>35</v>
      </c>
      <c r="B387" s="146" t="s">
        <v>673</v>
      </c>
      <c r="C387" s="141" t="s">
        <v>398</v>
      </c>
      <c r="D387" s="705" t="s">
        <v>113</v>
      </c>
      <c r="E387" s="707"/>
    </row>
    <row r="388" spans="1:5" ht="15.75" thickBot="1" x14ac:dyDescent="0.3">
      <c r="A388" s="5" t="s">
        <v>15</v>
      </c>
      <c r="B388" s="702" t="s">
        <v>674</v>
      </c>
      <c r="C388" s="703"/>
      <c r="D388" s="703"/>
      <c r="E388" s="704"/>
    </row>
    <row r="389" spans="1:5" ht="15.75" thickBot="1" x14ac:dyDescent="0.3">
      <c r="A389" s="5" t="s">
        <v>16</v>
      </c>
      <c r="B389" s="717" t="s">
        <v>655</v>
      </c>
      <c r="C389" s="718"/>
      <c r="D389" s="718"/>
      <c r="E389" s="719"/>
    </row>
    <row r="390" spans="1:5" x14ac:dyDescent="0.25">
      <c r="A390" s="698"/>
      <c r="B390" s="8">
        <v>2018</v>
      </c>
      <c r="C390" s="8">
        <v>2019</v>
      </c>
      <c r="D390" s="8">
        <v>2020</v>
      </c>
      <c r="E390" s="8">
        <v>2021</v>
      </c>
    </row>
    <row r="391" spans="1:5" ht="15.75" thickBot="1" x14ac:dyDescent="0.3">
      <c r="A391" s="699"/>
      <c r="B391" s="9" t="s">
        <v>8</v>
      </c>
      <c r="C391" s="9" t="s">
        <v>9</v>
      </c>
      <c r="D391" s="9" t="s">
        <v>9</v>
      </c>
      <c r="E391" s="9" t="s">
        <v>9</v>
      </c>
    </row>
    <row r="392" spans="1:5" ht="15.75" thickBot="1" x14ac:dyDescent="0.3">
      <c r="A392" s="5" t="s">
        <v>17</v>
      </c>
      <c r="B392" s="5"/>
      <c r="C392" s="113">
        <v>12</v>
      </c>
      <c r="D392" s="113">
        <v>1</v>
      </c>
      <c r="E392" s="113">
        <v>1</v>
      </c>
    </row>
    <row r="393" spans="1:5" ht="15.75" thickBot="1" x14ac:dyDescent="0.3">
      <c r="A393" s="5" t="s">
        <v>18</v>
      </c>
      <c r="B393" s="10">
        <f>B411</f>
        <v>0</v>
      </c>
      <c r="C393" s="10">
        <f t="shared" ref="C393:E393" si="49">C411</f>
        <v>34630</v>
      </c>
      <c r="D393" s="10">
        <f t="shared" si="49"/>
        <v>3040</v>
      </c>
      <c r="E393" s="10">
        <f t="shared" si="49"/>
        <v>2000</v>
      </c>
    </row>
    <row r="394" spans="1:5" ht="15.75" thickBot="1" x14ac:dyDescent="0.3">
      <c r="A394" s="5" t="s">
        <v>19</v>
      </c>
      <c r="B394" s="10" t="e">
        <f>B393/B392</f>
        <v>#DIV/0!</v>
      </c>
      <c r="C394" s="10">
        <f t="shared" ref="C394:E394" si="50">C393/C392</f>
        <v>2885.8333333333335</v>
      </c>
      <c r="D394" s="10">
        <f t="shared" si="50"/>
        <v>3040</v>
      </c>
      <c r="E394" s="10">
        <f t="shared" si="50"/>
        <v>2000</v>
      </c>
    </row>
    <row r="395" spans="1:5" ht="15.75" thickBot="1" x14ac:dyDescent="0.3">
      <c r="A395" s="5" t="s">
        <v>20</v>
      </c>
      <c r="B395" s="113" t="s">
        <v>21</v>
      </c>
      <c r="C395" s="11" t="e">
        <f t="shared" ref="C395:E397" si="51">C392/B392-1</f>
        <v>#DIV/0!</v>
      </c>
      <c r="D395" s="11">
        <f t="shared" si="51"/>
        <v>-0.91666666666666663</v>
      </c>
      <c r="E395" s="11">
        <f t="shared" si="51"/>
        <v>0</v>
      </c>
    </row>
    <row r="396" spans="1:5" ht="15.75" thickBot="1" x14ac:dyDescent="0.3">
      <c r="A396" s="5" t="s">
        <v>22</v>
      </c>
      <c r="B396" s="113" t="s">
        <v>21</v>
      </c>
      <c r="C396" s="11" t="e">
        <f t="shared" si="51"/>
        <v>#DIV/0!</v>
      </c>
      <c r="D396" s="11">
        <f t="shared" si="51"/>
        <v>-0.91221484262200403</v>
      </c>
      <c r="E396" s="11">
        <f t="shared" si="51"/>
        <v>-0.34210526315789469</v>
      </c>
    </row>
    <row r="397" spans="1:5" ht="15.75" thickBot="1" x14ac:dyDescent="0.3">
      <c r="A397" s="5" t="s">
        <v>23</v>
      </c>
      <c r="B397" s="113" t="s">
        <v>21</v>
      </c>
      <c r="C397" s="11" t="e">
        <f t="shared" si="51"/>
        <v>#DIV/0!</v>
      </c>
      <c r="D397" s="11">
        <f t="shared" si="51"/>
        <v>5.3421888535951423E-2</v>
      </c>
      <c r="E397" s="11">
        <f t="shared" si="51"/>
        <v>-0.34210526315789469</v>
      </c>
    </row>
    <row r="398" spans="1:5" ht="15.75" thickBot="1" x14ac:dyDescent="0.3">
      <c r="A398" s="689" t="s">
        <v>675</v>
      </c>
      <c r="B398" s="690"/>
      <c r="C398" s="690"/>
      <c r="D398" s="690"/>
      <c r="E398" s="691"/>
    </row>
    <row r="399" spans="1:5" x14ac:dyDescent="0.25">
      <c r="A399" s="698"/>
      <c r="B399" s="8">
        <v>2018</v>
      </c>
      <c r="C399" s="8">
        <v>2019</v>
      </c>
      <c r="D399" s="8">
        <v>2020</v>
      </c>
      <c r="E399" s="8">
        <v>2021</v>
      </c>
    </row>
    <row r="400" spans="1:5" ht="15.75" thickBot="1" x14ac:dyDescent="0.3">
      <c r="A400" s="699"/>
      <c r="B400" s="9" t="s">
        <v>8</v>
      </c>
      <c r="C400" s="9" t="s">
        <v>9</v>
      </c>
      <c r="D400" s="9" t="s">
        <v>9</v>
      </c>
      <c r="E400" s="9" t="s">
        <v>9</v>
      </c>
    </row>
    <row r="401" spans="1:5" ht="15.75" thickBot="1" x14ac:dyDescent="0.3">
      <c r="A401" s="13" t="s">
        <v>42</v>
      </c>
      <c r="B401" s="14">
        <f>B402+B403+B404+B405</f>
        <v>0</v>
      </c>
      <c r="C401" s="14">
        <f t="shared" ref="C401:E401" si="52">C402+C403+C404+C405</f>
        <v>0</v>
      </c>
      <c r="D401" s="14">
        <f t="shared" si="52"/>
        <v>0</v>
      </c>
      <c r="E401" s="14">
        <f t="shared" si="52"/>
        <v>0</v>
      </c>
    </row>
    <row r="402" spans="1:5" ht="15.75" thickBot="1" x14ac:dyDescent="0.3">
      <c r="A402" s="26" t="s">
        <v>388</v>
      </c>
      <c r="B402" s="14"/>
      <c r="C402" s="14"/>
      <c r="D402" s="14"/>
      <c r="E402" s="14"/>
    </row>
    <row r="403" spans="1:5" ht="15.75" thickBot="1" x14ac:dyDescent="0.3">
      <c r="A403" s="26" t="s">
        <v>403</v>
      </c>
      <c r="B403" s="14"/>
      <c r="C403" s="14"/>
      <c r="D403" s="14"/>
      <c r="E403" s="14"/>
    </row>
    <row r="404" spans="1:5" ht="15.75" thickBot="1" x14ac:dyDescent="0.3">
      <c r="A404" s="26" t="s">
        <v>404</v>
      </c>
      <c r="B404" s="14"/>
      <c r="C404" s="14"/>
      <c r="D404" s="14"/>
      <c r="E404" s="14"/>
    </row>
    <row r="405" spans="1:5" ht="15.75" thickBot="1" x14ac:dyDescent="0.3">
      <c r="A405" s="26" t="s">
        <v>405</v>
      </c>
      <c r="B405" s="14"/>
      <c r="C405" s="14"/>
      <c r="D405" s="14"/>
      <c r="E405" s="14"/>
    </row>
    <row r="406" spans="1:5" ht="15.75" thickBot="1" x14ac:dyDescent="0.3">
      <c r="A406" s="13" t="s">
        <v>43</v>
      </c>
      <c r="B406" s="15">
        <f>B407+B408+B409+B410</f>
        <v>0</v>
      </c>
      <c r="C406" s="15">
        <f>C407</f>
        <v>34630</v>
      </c>
      <c r="D406" s="15">
        <v>3040</v>
      </c>
      <c r="E406" s="15">
        <v>2000</v>
      </c>
    </row>
    <row r="407" spans="1:5" ht="15.75" thickBot="1" x14ac:dyDescent="0.3">
      <c r="A407" s="26" t="s">
        <v>388</v>
      </c>
      <c r="B407" s="15"/>
      <c r="C407" s="15">
        <v>34630</v>
      </c>
      <c r="D407" s="15">
        <v>3040</v>
      </c>
      <c r="E407" s="15">
        <v>2000</v>
      </c>
    </row>
    <row r="408" spans="1:5" ht="15.75" thickBot="1" x14ac:dyDescent="0.3">
      <c r="A408" s="26" t="s">
        <v>403</v>
      </c>
      <c r="B408" s="15"/>
      <c r="C408" s="14"/>
      <c r="D408" s="14"/>
      <c r="E408" s="14"/>
    </row>
    <row r="409" spans="1:5" ht="15.75" thickBot="1" x14ac:dyDescent="0.3">
      <c r="A409" s="26" t="s">
        <v>404</v>
      </c>
      <c r="B409" s="15"/>
      <c r="C409" s="14"/>
      <c r="D409" s="14"/>
      <c r="E409" s="14"/>
    </row>
    <row r="410" spans="1:5" ht="15.75" thickBot="1" x14ac:dyDescent="0.3">
      <c r="A410" s="26" t="s">
        <v>405</v>
      </c>
      <c r="B410" s="15"/>
      <c r="C410" s="14"/>
      <c r="D410" s="14"/>
      <c r="E410" s="14"/>
    </row>
    <row r="411" spans="1:5" ht="15.75" thickBot="1" x14ac:dyDescent="0.3">
      <c r="A411" s="16" t="s">
        <v>36</v>
      </c>
      <c r="B411" s="15">
        <f>B401+B406</f>
        <v>0</v>
      </c>
      <c r="C411" s="15">
        <f>C401+C406</f>
        <v>34630</v>
      </c>
      <c r="D411" s="15">
        <f t="shared" ref="D411:E411" si="53">D401+D406</f>
        <v>3040</v>
      </c>
      <c r="E411" s="15">
        <f t="shared" si="53"/>
        <v>2000</v>
      </c>
    </row>
    <row r="412" spans="1:5" ht="15.75" thickBot="1" x14ac:dyDescent="0.3">
      <c r="A412" s="149" t="s">
        <v>45</v>
      </c>
      <c r="B412" s="720"/>
      <c r="C412" s="721"/>
      <c r="D412" s="721"/>
      <c r="E412" s="722"/>
    </row>
    <row r="413" spans="1:5" ht="34.5" thickBot="1" x14ac:dyDescent="0.3">
      <c r="A413" s="7" t="s">
        <v>37</v>
      </c>
      <c r="B413" s="170" t="s">
        <v>676</v>
      </c>
      <c r="C413" s="141" t="s">
        <v>398</v>
      </c>
      <c r="D413" s="705" t="s">
        <v>113</v>
      </c>
      <c r="E413" s="707"/>
    </row>
    <row r="414" spans="1:5" ht="15.75" thickBot="1" x14ac:dyDescent="0.3">
      <c r="A414" s="5" t="s">
        <v>15</v>
      </c>
      <c r="B414" s="702" t="s">
        <v>677</v>
      </c>
      <c r="C414" s="703"/>
      <c r="D414" s="703"/>
      <c r="E414" s="704"/>
    </row>
    <row r="415" spans="1:5" ht="15.75" thickBot="1" x14ac:dyDescent="0.3">
      <c r="A415" s="5" t="s">
        <v>16</v>
      </c>
      <c r="B415" s="717" t="s">
        <v>672</v>
      </c>
      <c r="C415" s="718"/>
      <c r="D415" s="718"/>
      <c r="E415" s="719"/>
    </row>
    <row r="416" spans="1:5" x14ac:dyDescent="0.25">
      <c r="A416" s="698"/>
      <c r="B416" s="8">
        <v>2018</v>
      </c>
      <c r="C416" s="8">
        <v>2019</v>
      </c>
      <c r="D416" s="8">
        <v>2020</v>
      </c>
      <c r="E416" s="8">
        <v>2021</v>
      </c>
    </row>
    <row r="417" spans="1:5" ht="15.75" thickBot="1" x14ac:dyDescent="0.3">
      <c r="A417" s="699"/>
      <c r="B417" s="9" t="s">
        <v>8</v>
      </c>
      <c r="C417" s="9" t="s">
        <v>9</v>
      </c>
      <c r="D417" s="9" t="s">
        <v>9</v>
      </c>
      <c r="E417" s="9" t="s">
        <v>9</v>
      </c>
    </row>
    <row r="418" spans="1:5" ht="15.75" thickBot="1" x14ac:dyDescent="0.3">
      <c r="A418" s="5" t="s">
        <v>17</v>
      </c>
      <c r="B418" s="113">
        <v>550</v>
      </c>
      <c r="C418" s="113">
        <v>0</v>
      </c>
      <c r="D418" s="113">
        <v>967</v>
      </c>
      <c r="E418" s="113">
        <v>930</v>
      </c>
    </row>
    <row r="419" spans="1:5" ht="15.75" thickBot="1" x14ac:dyDescent="0.3">
      <c r="A419" s="5" t="s">
        <v>18</v>
      </c>
      <c r="B419" s="10">
        <f>B437</f>
        <v>67895</v>
      </c>
      <c r="C419" s="10">
        <f t="shared" ref="C419:E419" si="54">C437</f>
        <v>0</v>
      </c>
      <c r="D419" s="10">
        <f t="shared" si="54"/>
        <v>69160</v>
      </c>
      <c r="E419" s="10">
        <f t="shared" si="54"/>
        <v>60000</v>
      </c>
    </row>
    <row r="420" spans="1:5" ht="15.75" thickBot="1" x14ac:dyDescent="0.3">
      <c r="A420" s="5" t="s">
        <v>19</v>
      </c>
      <c r="B420" s="10">
        <f>B419/B418</f>
        <v>123.44545454545455</v>
      </c>
      <c r="C420" s="10" t="e">
        <f t="shared" ref="C420:E420" si="55">C419/C418</f>
        <v>#DIV/0!</v>
      </c>
      <c r="D420" s="10">
        <f t="shared" si="55"/>
        <v>71.520165460186149</v>
      </c>
      <c r="E420" s="10">
        <f t="shared" si="55"/>
        <v>64.516129032258064</v>
      </c>
    </row>
    <row r="421" spans="1:5" ht="15.75" thickBot="1" x14ac:dyDescent="0.3">
      <c r="A421" s="5" t="s">
        <v>20</v>
      </c>
      <c r="B421" s="113" t="s">
        <v>21</v>
      </c>
      <c r="C421" s="11">
        <f t="shared" ref="C421:E423" si="56">C418/B418-1</f>
        <v>-1</v>
      </c>
      <c r="D421" s="11" t="e">
        <f t="shared" si="56"/>
        <v>#DIV/0!</v>
      </c>
      <c r="E421" s="11">
        <f t="shared" si="56"/>
        <v>-3.8262668045501602E-2</v>
      </c>
    </row>
    <row r="422" spans="1:5" ht="15.75" thickBot="1" x14ac:dyDescent="0.3">
      <c r="A422" s="5" t="s">
        <v>22</v>
      </c>
      <c r="B422" s="113" t="s">
        <v>21</v>
      </c>
      <c r="C422" s="11">
        <f t="shared" si="56"/>
        <v>-1</v>
      </c>
      <c r="D422" s="11" t="e">
        <f t="shared" si="56"/>
        <v>#DIV/0!</v>
      </c>
      <c r="E422" s="11">
        <f t="shared" si="56"/>
        <v>-0.1324465008675535</v>
      </c>
    </row>
    <row r="423" spans="1:5" ht="15.75" thickBot="1" x14ac:dyDescent="0.3">
      <c r="A423" s="5" t="s">
        <v>23</v>
      </c>
      <c r="B423" s="113" t="s">
        <v>21</v>
      </c>
      <c r="C423" s="11" t="e">
        <f t="shared" si="56"/>
        <v>#DIV/0!</v>
      </c>
      <c r="D423" s="11" t="e">
        <f t="shared" si="56"/>
        <v>#DIV/0!</v>
      </c>
      <c r="E423" s="11">
        <f t="shared" si="56"/>
        <v>-9.7930931547230426E-2</v>
      </c>
    </row>
    <row r="424" spans="1:5" ht="15.75" thickBot="1" x14ac:dyDescent="0.3">
      <c r="A424" s="689" t="s">
        <v>304</v>
      </c>
      <c r="B424" s="690"/>
      <c r="C424" s="690"/>
      <c r="D424" s="690"/>
      <c r="E424" s="691"/>
    </row>
    <row r="425" spans="1:5" x14ac:dyDescent="0.25">
      <c r="A425" s="698"/>
      <c r="B425" s="8">
        <v>2018</v>
      </c>
      <c r="C425" s="8">
        <v>2019</v>
      </c>
      <c r="D425" s="8">
        <v>2020</v>
      </c>
      <c r="E425" s="8">
        <v>2021</v>
      </c>
    </row>
    <row r="426" spans="1:5" ht="15.75" thickBot="1" x14ac:dyDescent="0.3">
      <c r="A426" s="699"/>
      <c r="B426" s="9" t="s">
        <v>8</v>
      </c>
      <c r="C426" s="9" t="s">
        <v>9</v>
      </c>
      <c r="D426" s="9" t="s">
        <v>9</v>
      </c>
      <c r="E426" s="9" t="s">
        <v>9</v>
      </c>
    </row>
    <row r="427" spans="1:5" ht="15.75" thickBot="1" x14ac:dyDescent="0.3">
      <c r="A427" s="13" t="s">
        <v>42</v>
      </c>
      <c r="B427" s="14">
        <f>B428+B429+B430+B431</f>
        <v>0</v>
      </c>
      <c r="C427" s="14">
        <f t="shared" ref="C427:E427" si="57">C428+C429+C430+C431</f>
        <v>0</v>
      </c>
      <c r="D427" s="14">
        <f t="shared" si="57"/>
        <v>0</v>
      </c>
      <c r="E427" s="14">
        <f t="shared" si="57"/>
        <v>0</v>
      </c>
    </row>
    <row r="428" spans="1:5" ht="15.75" thickBot="1" x14ac:dyDescent="0.3">
      <c r="A428" s="26" t="s">
        <v>388</v>
      </c>
      <c r="B428" s="14"/>
      <c r="C428" s="14"/>
      <c r="D428" s="14"/>
      <c r="E428" s="14"/>
    </row>
    <row r="429" spans="1:5" ht="15.75" thickBot="1" x14ac:dyDescent="0.3">
      <c r="A429" s="26" t="s">
        <v>403</v>
      </c>
      <c r="B429" s="14"/>
      <c r="C429" s="14"/>
      <c r="D429" s="14"/>
      <c r="E429" s="14"/>
    </row>
    <row r="430" spans="1:5" ht="15.75" thickBot="1" x14ac:dyDescent="0.3">
      <c r="A430" s="26" t="s">
        <v>404</v>
      </c>
      <c r="B430" s="14"/>
      <c r="C430" s="14"/>
      <c r="D430" s="14"/>
      <c r="E430" s="14"/>
    </row>
    <row r="431" spans="1:5" ht="15.75" thickBot="1" x14ac:dyDescent="0.3">
      <c r="A431" s="26" t="s">
        <v>405</v>
      </c>
      <c r="B431" s="14"/>
      <c r="C431" s="14"/>
      <c r="D431" s="14"/>
      <c r="E431" s="14"/>
    </row>
    <row r="432" spans="1:5" ht="15.75" thickBot="1" x14ac:dyDescent="0.3">
      <c r="A432" s="13" t="s">
        <v>43</v>
      </c>
      <c r="B432" s="15">
        <v>67895</v>
      </c>
      <c r="C432" s="15">
        <v>0</v>
      </c>
      <c r="D432" s="15">
        <v>69160</v>
      </c>
      <c r="E432" s="15">
        <v>60000</v>
      </c>
    </row>
    <row r="433" spans="1:5" ht="15.75" thickBot="1" x14ac:dyDescent="0.3">
      <c r="A433" s="26" t="s">
        <v>388</v>
      </c>
      <c r="B433" s="15">
        <v>67895</v>
      </c>
      <c r="C433" s="15">
        <v>0</v>
      </c>
      <c r="D433" s="15">
        <v>69160</v>
      </c>
      <c r="E433" s="15">
        <v>60000</v>
      </c>
    </row>
    <row r="434" spans="1:5" ht="15.75" thickBot="1" x14ac:dyDescent="0.3">
      <c r="A434" s="26" t="s">
        <v>403</v>
      </c>
      <c r="B434" s="15"/>
      <c r="C434" s="15"/>
      <c r="D434" s="15"/>
      <c r="E434" s="15"/>
    </row>
    <row r="435" spans="1:5" ht="15.75" thickBot="1" x14ac:dyDescent="0.3">
      <c r="A435" s="26" t="s">
        <v>404</v>
      </c>
      <c r="B435" s="15"/>
      <c r="C435" s="15"/>
      <c r="D435" s="15"/>
      <c r="E435" s="15"/>
    </row>
    <row r="436" spans="1:5" ht="15.75" thickBot="1" x14ac:dyDescent="0.3">
      <c r="A436" s="26" t="s">
        <v>405</v>
      </c>
      <c r="B436" s="15"/>
      <c r="C436" s="15"/>
      <c r="D436" s="15"/>
      <c r="E436" s="15"/>
    </row>
    <row r="437" spans="1:5" ht="15.75" thickBot="1" x14ac:dyDescent="0.3">
      <c r="A437" s="16" t="s">
        <v>38</v>
      </c>
      <c r="B437" s="15">
        <f>B427+B432</f>
        <v>67895</v>
      </c>
      <c r="C437" s="15">
        <f t="shared" ref="C437:E437" si="58">C427+C432</f>
        <v>0</v>
      </c>
      <c r="D437" s="15">
        <f t="shared" si="58"/>
        <v>69160</v>
      </c>
      <c r="E437" s="15">
        <f t="shared" si="58"/>
        <v>60000</v>
      </c>
    </row>
    <row r="438" spans="1:5" ht="15.75" thickBot="1" x14ac:dyDescent="0.3">
      <c r="A438" s="55"/>
      <c r="B438" s="21"/>
      <c r="C438" s="21"/>
      <c r="D438" s="21"/>
      <c r="E438" s="21"/>
    </row>
    <row r="439" spans="1:5" ht="24.75" thickBot="1" x14ac:dyDescent="0.3">
      <c r="A439" s="6" t="s">
        <v>57</v>
      </c>
      <c r="B439" s="22">
        <f>+B288+B187+B146+B212+B419+B393+B368+B343+B237+B262+B313</f>
        <v>2211000</v>
      </c>
      <c r="C439" s="22">
        <f>+C288+C187+C146+C212+C419+C393+C368+C343+C237+C262+C313</f>
        <v>2350380</v>
      </c>
      <c r="D439" s="22">
        <f>+D288+D187+D146+D212+D419+D393+D368+D343+D237+D262+D313</f>
        <v>2399250</v>
      </c>
      <c r="E439" s="22">
        <f>+E288+E187+E146+E212+E419+E393+E368+E343+E237+E262+E313</f>
        <v>2449249.5</v>
      </c>
    </row>
    <row r="440" spans="1:5" ht="24.75" thickBot="1" x14ac:dyDescent="0.3">
      <c r="A440" s="6" t="s">
        <v>58</v>
      </c>
      <c r="B440" s="22">
        <f>+B306+B255+B175+B437+B411+B386+B361+B230+B205++B280+B331</f>
        <v>2211000</v>
      </c>
      <c r="C440" s="22">
        <f>+C306+C255+C175+C437+C411+C386+C361+C230+C205++C280+C331</f>
        <v>2350380</v>
      </c>
      <c r="D440" s="22">
        <f>+D306+D255+D175+D437+D411+D386+D361+D230+D205++D280+D331</f>
        <v>2399250</v>
      </c>
      <c r="E440" s="22">
        <f>+E306+E255+E175+E437+E411+E386+E361+E230+E205++E280+E331</f>
        <v>2449249.5</v>
      </c>
    </row>
    <row r="441" spans="1:5" ht="15.75" thickBot="1" x14ac:dyDescent="0.3">
      <c r="A441" s="13" t="s">
        <v>24</v>
      </c>
      <c r="B441" s="36">
        <f>B442+B443</f>
        <v>1425000</v>
      </c>
      <c r="C441" s="36">
        <f t="shared" ref="C441:E441" si="59">C442+C443</f>
        <v>1500000</v>
      </c>
      <c r="D441" s="36">
        <f t="shared" si="59"/>
        <v>1500000</v>
      </c>
      <c r="E441" s="36">
        <f t="shared" si="59"/>
        <v>1550000</v>
      </c>
    </row>
    <row r="442" spans="1:5" ht="15.75" thickBot="1" x14ac:dyDescent="0.3">
      <c r="A442" s="26" t="s">
        <v>388</v>
      </c>
      <c r="B442" s="15">
        <f t="shared" ref="B442:E443" si="60">B155</f>
        <v>1425000</v>
      </c>
      <c r="C442" s="15">
        <f t="shared" si="60"/>
        <v>1500000</v>
      </c>
      <c r="D442" s="15">
        <f t="shared" si="60"/>
        <v>1500000</v>
      </c>
      <c r="E442" s="15">
        <f t="shared" si="60"/>
        <v>1550000</v>
      </c>
    </row>
    <row r="443" spans="1:5" ht="15.75" thickBot="1" x14ac:dyDescent="0.3">
      <c r="A443" s="26" t="s">
        <v>417</v>
      </c>
      <c r="B443" s="15">
        <f t="shared" si="60"/>
        <v>0</v>
      </c>
      <c r="C443" s="15">
        <f t="shared" si="60"/>
        <v>0</v>
      </c>
      <c r="D443" s="15">
        <f t="shared" si="60"/>
        <v>0</v>
      </c>
      <c r="E443" s="15">
        <f t="shared" si="60"/>
        <v>0</v>
      </c>
    </row>
    <row r="444" spans="1:5" ht="24.75" thickBot="1" x14ac:dyDescent="0.3">
      <c r="A444" s="13" t="s">
        <v>25</v>
      </c>
      <c r="B444" s="36">
        <f>B445+B446</f>
        <v>255000</v>
      </c>
      <c r="C444" s="36">
        <f t="shared" ref="C444:E444" si="61">C445+C446</f>
        <v>270000</v>
      </c>
      <c r="D444" s="36">
        <f t="shared" si="61"/>
        <v>270000</v>
      </c>
      <c r="E444" s="36">
        <f t="shared" si="61"/>
        <v>270000</v>
      </c>
    </row>
    <row r="445" spans="1:5" ht="15.75" thickBot="1" x14ac:dyDescent="0.3">
      <c r="A445" s="26" t="s">
        <v>388</v>
      </c>
      <c r="B445" s="14">
        <f t="shared" ref="B445:E446" si="62">B158</f>
        <v>255000</v>
      </c>
      <c r="C445" s="14">
        <f t="shared" si="62"/>
        <v>270000</v>
      </c>
      <c r="D445" s="14">
        <f t="shared" si="62"/>
        <v>270000</v>
      </c>
      <c r="E445" s="14">
        <f t="shared" si="62"/>
        <v>270000</v>
      </c>
    </row>
    <row r="446" spans="1:5" ht="15.75" thickBot="1" x14ac:dyDescent="0.3">
      <c r="A446" s="26" t="s">
        <v>417</v>
      </c>
      <c r="B446" s="15">
        <f t="shared" si="62"/>
        <v>0</v>
      </c>
      <c r="C446" s="15">
        <f t="shared" si="62"/>
        <v>0</v>
      </c>
      <c r="D446" s="15">
        <f t="shared" si="62"/>
        <v>0</v>
      </c>
      <c r="E446" s="15">
        <f t="shared" si="62"/>
        <v>0</v>
      </c>
    </row>
    <row r="447" spans="1:5" ht="15.75" thickBot="1" x14ac:dyDescent="0.3">
      <c r="A447" s="13" t="s">
        <v>26</v>
      </c>
      <c r="B447" s="36">
        <f>B448+B449</f>
        <v>371000</v>
      </c>
      <c r="C447" s="36">
        <f t="shared" ref="C447:E447" si="63">C448+C449</f>
        <v>421000</v>
      </c>
      <c r="D447" s="36">
        <f t="shared" si="63"/>
        <v>430000</v>
      </c>
      <c r="E447" s="36">
        <f t="shared" si="63"/>
        <v>429999.5</v>
      </c>
    </row>
    <row r="448" spans="1:5" ht="15.75" thickBot="1" x14ac:dyDescent="0.3">
      <c r="A448" s="26" t="s">
        <v>388</v>
      </c>
      <c r="B448" s="15">
        <f t="shared" ref="B448:E449" si="64">B161</f>
        <v>371000</v>
      </c>
      <c r="C448" s="15">
        <f t="shared" si="64"/>
        <v>421000</v>
      </c>
      <c r="D448" s="15">
        <f t="shared" si="64"/>
        <v>430000</v>
      </c>
      <c r="E448" s="15">
        <f t="shared" si="64"/>
        <v>429999.5</v>
      </c>
    </row>
    <row r="449" spans="1:5" ht="15.75" thickBot="1" x14ac:dyDescent="0.3">
      <c r="A449" s="26" t="s">
        <v>417</v>
      </c>
      <c r="B449" s="15">
        <f t="shared" si="64"/>
        <v>0</v>
      </c>
      <c r="C449" s="15">
        <f t="shared" si="64"/>
        <v>0</v>
      </c>
      <c r="D449" s="15">
        <f t="shared" si="64"/>
        <v>0</v>
      </c>
      <c r="E449" s="15">
        <f t="shared" si="64"/>
        <v>0</v>
      </c>
    </row>
    <row r="450" spans="1:5" ht="15.75" thickBot="1" x14ac:dyDescent="0.3">
      <c r="A450" s="13" t="s">
        <v>27</v>
      </c>
      <c r="B450" s="36">
        <f>B451+B452</f>
        <v>0</v>
      </c>
      <c r="C450" s="36">
        <f t="shared" ref="C450:E450" si="65">C451+C452</f>
        <v>0</v>
      </c>
      <c r="D450" s="36">
        <f t="shared" si="65"/>
        <v>0</v>
      </c>
      <c r="E450" s="36">
        <f t="shared" si="65"/>
        <v>0</v>
      </c>
    </row>
    <row r="451" spans="1:5" ht="15.75" thickBot="1" x14ac:dyDescent="0.3">
      <c r="A451" s="26" t="s">
        <v>388</v>
      </c>
      <c r="B451" s="14">
        <f t="shared" ref="B451:E452" si="66">B164</f>
        <v>0</v>
      </c>
      <c r="C451" s="14">
        <f t="shared" si="66"/>
        <v>0</v>
      </c>
      <c r="D451" s="14">
        <f t="shared" si="66"/>
        <v>0</v>
      </c>
      <c r="E451" s="14">
        <f t="shared" si="66"/>
        <v>0</v>
      </c>
    </row>
    <row r="452" spans="1:5" ht="15.75" thickBot="1" x14ac:dyDescent="0.3">
      <c r="A452" s="26" t="s">
        <v>417</v>
      </c>
      <c r="B452" s="15">
        <f t="shared" si="66"/>
        <v>0</v>
      </c>
      <c r="C452" s="15">
        <f t="shared" si="66"/>
        <v>0</v>
      </c>
      <c r="D452" s="15">
        <f t="shared" si="66"/>
        <v>0</v>
      </c>
      <c r="E452" s="15">
        <f t="shared" si="66"/>
        <v>0</v>
      </c>
    </row>
    <row r="453" spans="1:5" ht="15.75" thickBot="1" x14ac:dyDescent="0.3">
      <c r="A453" s="13" t="s">
        <v>28</v>
      </c>
      <c r="B453" s="36">
        <f>B454+B455</f>
        <v>0</v>
      </c>
      <c r="C453" s="36">
        <f t="shared" ref="C453:E453" si="67">C454+C455</f>
        <v>0</v>
      </c>
      <c r="D453" s="36">
        <f t="shared" si="67"/>
        <v>0</v>
      </c>
      <c r="E453" s="36">
        <f t="shared" si="67"/>
        <v>0</v>
      </c>
    </row>
    <row r="454" spans="1:5" ht="15.75" thickBot="1" x14ac:dyDescent="0.3">
      <c r="A454" s="26" t="s">
        <v>388</v>
      </c>
      <c r="B454" s="14">
        <f t="shared" ref="B454:E455" si="68">B167</f>
        <v>0</v>
      </c>
      <c r="C454" s="14">
        <f t="shared" si="68"/>
        <v>0</v>
      </c>
      <c r="D454" s="14">
        <f t="shared" si="68"/>
        <v>0</v>
      </c>
      <c r="E454" s="14">
        <f t="shared" si="68"/>
        <v>0</v>
      </c>
    </row>
    <row r="455" spans="1:5" ht="15.75" thickBot="1" x14ac:dyDescent="0.3">
      <c r="A455" s="26" t="s">
        <v>417</v>
      </c>
      <c r="B455" s="15">
        <f t="shared" si="68"/>
        <v>0</v>
      </c>
      <c r="C455" s="15">
        <f t="shared" si="68"/>
        <v>0</v>
      </c>
      <c r="D455" s="15">
        <f t="shared" si="68"/>
        <v>0</v>
      </c>
      <c r="E455" s="15">
        <f t="shared" si="68"/>
        <v>0</v>
      </c>
    </row>
    <row r="456" spans="1:5" ht="15.75" thickBot="1" x14ac:dyDescent="0.3">
      <c r="A456" s="13" t="s">
        <v>29</v>
      </c>
      <c r="B456" s="36">
        <f>B457+B458</f>
        <v>0</v>
      </c>
      <c r="C456" s="36">
        <f>C457+C458</f>
        <v>0</v>
      </c>
      <c r="D456" s="36">
        <f t="shared" ref="D456:E456" si="69">D457+D458</f>
        <v>0</v>
      </c>
      <c r="E456" s="36">
        <f t="shared" si="69"/>
        <v>0</v>
      </c>
    </row>
    <row r="457" spans="1:5" ht="15.75" thickBot="1" x14ac:dyDescent="0.3">
      <c r="A457" s="26" t="s">
        <v>388</v>
      </c>
      <c r="B457" s="14">
        <f t="shared" ref="B457:E458" si="70">B170</f>
        <v>0</v>
      </c>
      <c r="C457" s="14">
        <f t="shared" si="70"/>
        <v>0</v>
      </c>
      <c r="D457" s="14">
        <f t="shared" si="70"/>
        <v>0</v>
      </c>
      <c r="E457" s="14">
        <f t="shared" si="70"/>
        <v>0</v>
      </c>
    </row>
    <row r="458" spans="1:5" ht="15.75" thickBot="1" x14ac:dyDescent="0.3">
      <c r="A458" s="26" t="s">
        <v>417</v>
      </c>
      <c r="B458" s="14">
        <f t="shared" si="70"/>
        <v>0</v>
      </c>
      <c r="C458" s="14">
        <f t="shared" si="70"/>
        <v>0</v>
      </c>
      <c r="D458" s="14">
        <f t="shared" si="70"/>
        <v>0</v>
      </c>
      <c r="E458" s="14">
        <f t="shared" si="70"/>
        <v>0</v>
      </c>
    </row>
    <row r="459" spans="1:5" ht="24.75" thickBot="1" x14ac:dyDescent="0.3">
      <c r="A459" s="13" t="s">
        <v>30</v>
      </c>
      <c r="B459" s="36">
        <f>+B172</f>
        <v>0</v>
      </c>
      <c r="C459" s="36">
        <f>+C172</f>
        <v>0</v>
      </c>
      <c r="D459" s="36">
        <f>+D172</f>
        <v>0</v>
      </c>
      <c r="E459" s="36">
        <f>+E172</f>
        <v>0</v>
      </c>
    </row>
    <row r="460" spans="1:5" ht="15.75" thickBot="1" x14ac:dyDescent="0.3">
      <c r="A460" s="26" t="s">
        <v>388</v>
      </c>
      <c r="B460" s="14">
        <f t="shared" ref="B460:E461" si="71">B173</f>
        <v>0</v>
      </c>
      <c r="C460" s="14">
        <f t="shared" si="71"/>
        <v>0</v>
      </c>
      <c r="D460" s="14">
        <f t="shared" si="71"/>
        <v>0</v>
      </c>
      <c r="E460" s="14">
        <f t="shared" si="71"/>
        <v>0</v>
      </c>
    </row>
    <row r="461" spans="1:5" ht="15.75" thickBot="1" x14ac:dyDescent="0.3">
      <c r="A461" s="26" t="s">
        <v>417</v>
      </c>
      <c r="B461" s="14">
        <f t="shared" si="71"/>
        <v>0</v>
      </c>
      <c r="C461" s="14">
        <f t="shared" si="71"/>
        <v>0</v>
      </c>
      <c r="D461" s="14">
        <f t="shared" si="71"/>
        <v>0</v>
      </c>
      <c r="E461" s="14">
        <f t="shared" si="71"/>
        <v>0</v>
      </c>
    </row>
    <row r="462" spans="1:5" ht="15.75" thickBot="1" x14ac:dyDescent="0.3">
      <c r="A462" s="13" t="s">
        <v>59</v>
      </c>
      <c r="B462" s="36">
        <f>B463+B464+B465+B466</f>
        <v>0</v>
      </c>
      <c r="C462" s="36">
        <f t="shared" ref="C462:E462" si="72">C463+C464+C465+C466</f>
        <v>0</v>
      </c>
      <c r="D462" s="36">
        <f t="shared" si="72"/>
        <v>0</v>
      </c>
      <c r="E462" s="36">
        <f t="shared" si="72"/>
        <v>0</v>
      </c>
    </row>
    <row r="463" spans="1:5" ht="15.75" thickBot="1" x14ac:dyDescent="0.3">
      <c r="A463" s="26" t="s">
        <v>388</v>
      </c>
      <c r="B463" s="14">
        <f t="shared" ref="B463:E466" si="73">B196+B221+B246+B297+B352+B377+B402+B428</f>
        <v>0</v>
      </c>
      <c r="C463" s="14">
        <f t="shared" si="73"/>
        <v>0</v>
      </c>
      <c r="D463" s="14">
        <f t="shared" si="73"/>
        <v>0</v>
      </c>
      <c r="E463" s="14">
        <f t="shared" si="73"/>
        <v>0</v>
      </c>
    </row>
    <row r="464" spans="1:5" ht="15.75" thickBot="1" x14ac:dyDescent="0.3">
      <c r="A464" s="26" t="s">
        <v>418</v>
      </c>
      <c r="B464" s="14">
        <f t="shared" si="73"/>
        <v>0</v>
      </c>
      <c r="C464" s="14">
        <f t="shared" si="73"/>
        <v>0</v>
      </c>
      <c r="D464" s="14">
        <f t="shared" si="73"/>
        <v>0</v>
      </c>
      <c r="E464" s="14">
        <f t="shared" si="73"/>
        <v>0</v>
      </c>
    </row>
    <row r="465" spans="1:5" ht="15.75" thickBot="1" x14ac:dyDescent="0.3">
      <c r="A465" s="26" t="s">
        <v>404</v>
      </c>
      <c r="B465" s="14">
        <f t="shared" si="73"/>
        <v>0</v>
      </c>
      <c r="C465" s="14">
        <f t="shared" si="73"/>
        <v>0</v>
      </c>
      <c r="D465" s="14">
        <f t="shared" si="73"/>
        <v>0</v>
      </c>
      <c r="E465" s="14">
        <f t="shared" si="73"/>
        <v>0</v>
      </c>
    </row>
    <row r="466" spans="1:5" ht="15.75" thickBot="1" x14ac:dyDescent="0.3">
      <c r="A466" s="26" t="s">
        <v>405</v>
      </c>
      <c r="B466" s="14">
        <f t="shared" si="73"/>
        <v>0</v>
      </c>
      <c r="C466" s="14">
        <f t="shared" si="73"/>
        <v>0</v>
      </c>
      <c r="D466" s="14">
        <f t="shared" si="73"/>
        <v>0</v>
      </c>
      <c r="E466" s="14">
        <f t="shared" si="73"/>
        <v>0</v>
      </c>
    </row>
    <row r="467" spans="1:5" ht="15.75" thickBot="1" x14ac:dyDescent="0.3">
      <c r="A467" s="13" t="s">
        <v>60</v>
      </c>
      <c r="B467" s="54">
        <f>B468+B469+B470+B471</f>
        <v>160000</v>
      </c>
      <c r="C467" s="54">
        <f>C468+C469+C470+C471</f>
        <v>159380</v>
      </c>
      <c r="D467" s="54">
        <f>D468+D469+D470+D471</f>
        <v>199250</v>
      </c>
      <c r="E467" s="54">
        <f>E468+E469+E470+E471</f>
        <v>199250</v>
      </c>
    </row>
    <row r="468" spans="1:5" ht="15.75" thickBot="1" x14ac:dyDescent="0.3">
      <c r="A468" s="26" t="s">
        <v>388</v>
      </c>
      <c r="B468" s="31">
        <f>B201+B226+B251+B302+B327+B276+B357+B382+B407+B433</f>
        <v>160000</v>
      </c>
      <c r="C468" s="31">
        <f>C201+C226+C251+C302+C327+C276+C357+C382+C407+C433</f>
        <v>159380</v>
      </c>
      <c r="D468" s="31">
        <f>D201+D226+D251+D302+D327+D276+D357+D382+D407+D433</f>
        <v>199250</v>
      </c>
      <c r="E468" s="31">
        <f>E201+E226+E251+E302+E327+E276+E357+E382+E407+E433</f>
        <v>199250</v>
      </c>
    </row>
    <row r="469" spans="1:5" ht="15.75" thickBot="1" x14ac:dyDescent="0.3">
      <c r="A469" s="26" t="s">
        <v>418</v>
      </c>
      <c r="B469" s="14">
        <f t="shared" ref="B469:E471" si="74">B202+B227+B252+B303+B358+B383+B408+B434</f>
        <v>0</v>
      </c>
      <c r="C469" s="14">
        <f t="shared" si="74"/>
        <v>0</v>
      </c>
      <c r="D469" s="14">
        <f t="shared" si="74"/>
        <v>0</v>
      </c>
      <c r="E469" s="14">
        <f t="shared" si="74"/>
        <v>0</v>
      </c>
    </row>
    <row r="470" spans="1:5" ht="15.75" thickBot="1" x14ac:dyDescent="0.3">
      <c r="A470" s="26" t="s">
        <v>404</v>
      </c>
      <c r="B470" s="14">
        <f t="shared" si="74"/>
        <v>0</v>
      </c>
      <c r="C470" s="14">
        <f t="shared" si="74"/>
        <v>0</v>
      </c>
      <c r="D470" s="14">
        <f t="shared" si="74"/>
        <v>0</v>
      </c>
      <c r="E470" s="14">
        <f t="shared" si="74"/>
        <v>0</v>
      </c>
    </row>
    <row r="471" spans="1:5" ht="15.75" thickBot="1" x14ac:dyDescent="0.3">
      <c r="A471" s="26" t="s">
        <v>405</v>
      </c>
      <c r="B471" s="14">
        <f t="shared" si="74"/>
        <v>0</v>
      </c>
      <c r="C471" s="14">
        <f t="shared" si="74"/>
        <v>0</v>
      </c>
      <c r="D471" s="14">
        <f t="shared" si="74"/>
        <v>0</v>
      </c>
      <c r="E471" s="14">
        <f t="shared" si="74"/>
        <v>0</v>
      </c>
    </row>
    <row r="472" spans="1:5" ht="15.75" thickBot="1" x14ac:dyDescent="0.3">
      <c r="A472" s="17" t="s">
        <v>32</v>
      </c>
      <c r="B472" s="18">
        <f>IF(B440-B439=0,0,"Error")</f>
        <v>0</v>
      </c>
      <c r="C472" s="18">
        <f>IF(C440-C439=0,0,"Error")</f>
        <v>0</v>
      </c>
      <c r="D472" s="18">
        <f>IF(D440-D439=0,0,"Error")</f>
        <v>0</v>
      </c>
      <c r="E472" s="18">
        <f>IF(E440-E439=0,0,"Error")</f>
        <v>0</v>
      </c>
    </row>
  </sheetData>
  <mergeCells count="117">
    <mergeCell ref="B12:E12"/>
    <mergeCell ref="A13:A14"/>
    <mergeCell ref="B16:E16"/>
    <mergeCell ref="A17:E17"/>
    <mergeCell ref="A19:E19"/>
    <mergeCell ref="A20:E20"/>
    <mergeCell ref="A3:E3"/>
    <mergeCell ref="B5:E5"/>
    <mergeCell ref="B6:E6"/>
    <mergeCell ref="B7:E7"/>
    <mergeCell ref="A8:E8"/>
    <mergeCell ref="A9:E11"/>
    <mergeCell ref="A58:E58"/>
    <mergeCell ref="A59:E59"/>
    <mergeCell ref="B60:E60"/>
    <mergeCell ref="D61:E61"/>
    <mergeCell ref="B62:E62"/>
    <mergeCell ref="B63:E63"/>
    <mergeCell ref="B21:E21"/>
    <mergeCell ref="B22:E22"/>
    <mergeCell ref="B23:E23"/>
    <mergeCell ref="A24:A25"/>
    <mergeCell ref="A32:E32"/>
    <mergeCell ref="A33:A34"/>
    <mergeCell ref="B124:E124"/>
    <mergeCell ref="A125:E125"/>
    <mergeCell ref="A126:E127"/>
    <mergeCell ref="B128:E128"/>
    <mergeCell ref="A129:A130"/>
    <mergeCell ref="B132:E132"/>
    <mergeCell ref="B64:E64"/>
    <mergeCell ref="A65:A66"/>
    <mergeCell ref="A73:E73"/>
    <mergeCell ref="A74:A75"/>
    <mergeCell ref="B122:E122"/>
    <mergeCell ref="B123:E123"/>
    <mergeCell ref="A143:A144"/>
    <mergeCell ref="A151:E151"/>
    <mergeCell ref="A152:A153"/>
    <mergeCell ref="A177:E177"/>
    <mergeCell ref="A178:E178"/>
    <mergeCell ref="B179:E179"/>
    <mergeCell ref="A133:E133"/>
    <mergeCell ref="A138:E138"/>
    <mergeCell ref="A139:E139"/>
    <mergeCell ref="B140:E140"/>
    <mergeCell ref="B141:E141"/>
    <mergeCell ref="B142:E142"/>
    <mergeCell ref="A193:A194"/>
    <mergeCell ref="D206:E206"/>
    <mergeCell ref="B207:E207"/>
    <mergeCell ref="B208:E208"/>
    <mergeCell ref="A209:A210"/>
    <mergeCell ref="A217:E217"/>
    <mergeCell ref="D180:E180"/>
    <mergeCell ref="B181:E181"/>
    <mergeCell ref="B182:E182"/>
    <mergeCell ref="B183:E183"/>
    <mergeCell ref="A184:A185"/>
    <mergeCell ref="A192:E192"/>
    <mergeCell ref="A243:A244"/>
    <mergeCell ref="D256:E256"/>
    <mergeCell ref="B257:E257"/>
    <mergeCell ref="B258:E258"/>
    <mergeCell ref="A259:A260"/>
    <mergeCell ref="A267:E267"/>
    <mergeCell ref="A218:A219"/>
    <mergeCell ref="D231:E231"/>
    <mergeCell ref="B232:E232"/>
    <mergeCell ref="B233:E233"/>
    <mergeCell ref="A234:A235"/>
    <mergeCell ref="A242:E242"/>
    <mergeCell ref="A293:E293"/>
    <mergeCell ref="A294:A295"/>
    <mergeCell ref="D307:E307"/>
    <mergeCell ref="B308:E308"/>
    <mergeCell ref="B309:E309"/>
    <mergeCell ref="A310:A311"/>
    <mergeCell ref="A268:A269"/>
    <mergeCell ref="B281:E281"/>
    <mergeCell ref="D282:E282"/>
    <mergeCell ref="B283:E283"/>
    <mergeCell ref="B284:E284"/>
    <mergeCell ref="A285:A286"/>
    <mergeCell ref="B339:E339"/>
    <mergeCell ref="A340:A341"/>
    <mergeCell ref="A348:E348"/>
    <mergeCell ref="A318:E318"/>
    <mergeCell ref="A319:A320"/>
    <mergeCell ref="B332:E332"/>
    <mergeCell ref="A333:E333"/>
    <mergeCell ref="A334:E334"/>
    <mergeCell ref="B335:E335"/>
    <mergeCell ref="A424:E424"/>
    <mergeCell ref="A425:A426"/>
    <mergeCell ref="A2:E2"/>
    <mergeCell ref="A399:A400"/>
    <mergeCell ref="B412:E412"/>
    <mergeCell ref="D413:E413"/>
    <mergeCell ref="B414:E414"/>
    <mergeCell ref="B415:E415"/>
    <mergeCell ref="A416:A417"/>
    <mergeCell ref="A374:A375"/>
    <mergeCell ref="D387:E387"/>
    <mergeCell ref="B388:E388"/>
    <mergeCell ref="B389:E389"/>
    <mergeCell ref="A390:A391"/>
    <mergeCell ref="A398:E398"/>
    <mergeCell ref="A349:A350"/>
    <mergeCell ref="D362:E362"/>
    <mergeCell ref="B363:E363"/>
    <mergeCell ref="B364:E364"/>
    <mergeCell ref="A365:A366"/>
    <mergeCell ref="A373:E373"/>
    <mergeCell ref="D336:E336"/>
    <mergeCell ref="B337:E337"/>
    <mergeCell ref="B338:E338"/>
  </mergeCells>
  <pageMargins left="0.7" right="0.7" top="0.75" bottom="0.75" header="0.3" footer="0.3"/>
  <pageSetup scale="83" orientation="portrait" horizontalDpi="4294967294" verticalDpi="4294967294" r:id="rId1"/>
  <colBreaks count="1" manualBreakCount="1">
    <brk id="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J354"/>
  <sheetViews>
    <sheetView view="pageBreakPreview" topLeftCell="A211" zoomScale="50" zoomScaleNormal="170" zoomScaleSheetLayoutView="50" workbookViewId="0">
      <selection activeCell="B350" sqref="B350"/>
    </sheetView>
  </sheetViews>
  <sheetFormatPr defaultRowHeight="15" x14ac:dyDescent="0.25"/>
  <cols>
    <col min="1" max="1" width="28.5703125" customWidth="1"/>
    <col min="2" max="4" width="11.7109375" customWidth="1"/>
    <col min="5" max="5" width="13.42578125" customWidth="1"/>
    <col min="6" max="6" width="11" customWidth="1"/>
    <col min="7" max="7" width="12.5703125" customWidth="1"/>
  </cols>
  <sheetData>
    <row r="2" spans="1:5" ht="27.7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6.5" thickBot="1" x14ac:dyDescent="0.3">
      <c r="A5" s="260" t="s">
        <v>0</v>
      </c>
      <c r="B5" s="1023" t="s">
        <v>88</v>
      </c>
      <c r="C5" s="1023"/>
      <c r="D5" s="1023"/>
      <c r="E5" s="1024"/>
    </row>
    <row r="6" spans="1:5" ht="16.5" thickBot="1" x14ac:dyDescent="0.3">
      <c r="A6" s="261" t="s">
        <v>1</v>
      </c>
      <c r="B6" s="1025" t="s">
        <v>89</v>
      </c>
      <c r="C6" s="1026"/>
      <c r="D6" s="1026"/>
      <c r="E6" s="1027"/>
    </row>
    <row r="7" spans="1:5" ht="16.5" thickBot="1" x14ac:dyDescent="0.3">
      <c r="A7" s="261" t="s">
        <v>3</v>
      </c>
      <c r="B7" s="1028" t="s">
        <v>4</v>
      </c>
      <c r="C7" s="1029"/>
      <c r="D7" s="1029"/>
      <c r="E7" s="1030"/>
    </row>
    <row r="8" spans="1:5" ht="15.75" thickBot="1" x14ac:dyDescent="0.3">
      <c r="A8" s="1031" t="s">
        <v>5</v>
      </c>
      <c r="B8" s="687"/>
      <c r="C8" s="687"/>
      <c r="D8" s="687"/>
      <c r="E8" s="1032"/>
    </row>
    <row r="9" spans="1:5" x14ac:dyDescent="0.25">
      <c r="A9" s="1008" t="s">
        <v>90</v>
      </c>
      <c r="B9" s="1009"/>
      <c r="C9" s="1009"/>
      <c r="D9" s="1009"/>
      <c r="E9" s="1010"/>
    </row>
    <row r="10" spans="1:5" ht="36.75" customHeight="1" x14ac:dyDescent="0.25">
      <c r="A10" s="1011"/>
      <c r="B10" s="1012"/>
      <c r="C10" s="1012"/>
      <c r="D10" s="1012"/>
      <c r="E10" s="1013"/>
    </row>
    <row r="11" spans="1:5" ht="13.5" customHeight="1" thickBot="1" x14ac:dyDescent="0.3">
      <c r="A11" s="1014"/>
      <c r="B11" s="1015"/>
      <c r="C11" s="1015"/>
      <c r="D11" s="1015"/>
      <c r="E11" s="1016"/>
    </row>
    <row r="12" spans="1:5" ht="51.75" customHeight="1" thickBot="1" x14ac:dyDescent="0.3">
      <c r="A12" s="262" t="s">
        <v>6</v>
      </c>
      <c r="B12" s="1001" t="s">
        <v>302</v>
      </c>
      <c r="C12" s="1017"/>
      <c r="D12" s="1017"/>
      <c r="E12" s="1018"/>
    </row>
    <row r="13" spans="1:5" ht="23.25" customHeight="1" x14ac:dyDescent="0.25">
      <c r="A13" s="965" t="s">
        <v>7</v>
      </c>
      <c r="B13" s="117">
        <v>2018</v>
      </c>
      <c r="C13" s="117">
        <v>2019</v>
      </c>
      <c r="D13" s="117">
        <v>2020</v>
      </c>
      <c r="E13" s="263">
        <v>2021</v>
      </c>
    </row>
    <row r="14" spans="1:5" ht="15.75" thickBot="1" x14ac:dyDescent="0.3">
      <c r="A14" s="966"/>
      <c r="B14" s="118" t="s">
        <v>8</v>
      </c>
      <c r="C14" s="118" t="s">
        <v>9</v>
      </c>
      <c r="D14" s="118" t="s">
        <v>9</v>
      </c>
      <c r="E14" s="264" t="s">
        <v>9</v>
      </c>
    </row>
    <row r="15" spans="1:5" ht="45.75" thickBot="1" x14ac:dyDescent="0.3">
      <c r="A15" s="265" t="s">
        <v>814</v>
      </c>
      <c r="B15" s="126">
        <v>0.85</v>
      </c>
      <c r="C15" s="126">
        <v>0.9</v>
      </c>
      <c r="D15" s="126">
        <v>0.95</v>
      </c>
      <c r="E15" s="266">
        <v>0.96</v>
      </c>
    </row>
    <row r="16" spans="1:5" ht="69.599999999999994" customHeight="1" thickBot="1" x14ac:dyDescent="0.3">
      <c r="A16" s="267" t="s">
        <v>10</v>
      </c>
      <c r="B16" s="1001" t="s">
        <v>815</v>
      </c>
      <c r="C16" s="1002"/>
      <c r="D16" s="1002"/>
      <c r="E16" s="1003"/>
    </row>
    <row r="17" spans="1:9" ht="23.25" customHeight="1" thickBot="1" x14ac:dyDescent="0.3">
      <c r="A17" s="1019" t="s">
        <v>11</v>
      </c>
      <c r="B17" s="703"/>
      <c r="C17" s="703"/>
      <c r="D17" s="703"/>
      <c r="E17" s="970"/>
      <c r="F17" s="30"/>
      <c r="H17" s="30"/>
    </row>
    <row r="18" spans="1:9" ht="15.75" thickBot="1" x14ac:dyDescent="0.3">
      <c r="A18" s="268"/>
      <c r="B18" s="143"/>
      <c r="C18" s="126" t="s">
        <v>152</v>
      </c>
      <c r="D18" s="126" t="s">
        <v>152</v>
      </c>
      <c r="E18" s="266" t="s">
        <v>152</v>
      </c>
    </row>
    <row r="19" spans="1:9" ht="45.75" thickBot="1" x14ac:dyDescent="0.3">
      <c r="A19" s="269" t="s">
        <v>816</v>
      </c>
      <c r="B19" s="137">
        <v>127</v>
      </c>
      <c r="C19" s="138">
        <v>0.9</v>
      </c>
      <c r="D19" s="138">
        <v>0.95</v>
      </c>
      <c r="E19" s="270">
        <v>0.96</v>
      </c>
    </row>
    <row r="20" spans="1:9" ht="15.75" thickBot="1" x14ac:dyDescent="0.3">
      <c r="A20" s="1020" t="s">
        <v>12</v>
      </c>
      <c r="B20" s="706"/>
      <c r="C20" s="706"/>
      <c r="D20" s="706"/>
      <c r="E20" s="1021"/>
    </row>
    <row r="21" spans="1:9" ht="15.75" thickBot="1" x14ac:dyDescent="0.3">
      <c r="A21" s="972" t="s">
        <v>13</v>
      </c>
      <c r="B21" s="709"/>
      <c r="C21" s="709"/>
      <c r="D21" s="709"/>
      <c r="E21" s="973"/>
    </row>
    <row r="22" spans="1:9" ht="18.75" customHeight="1" thickBot="1" x14ac:dyDescent="0.3">
      <c r="A22" s="271" t="s">
        <v>14</v>
      </c>
      <c r="B22" s="1022" t="s">
        <v>104</v>
      </c>
      <c r="C22" s="1017"/>
      <c r="D22" s="1017"/>
      <c r="E22" s="1018"/>
    </row>
    <row r="23" spans="1:9" ht="51" customHeight="1" thickBot="1" x14ac:dyDescent="0.3">
      <c r="A23" s="272" t="s">
        <v>15</v>
      </c>
      <c r="B23" s="982" t="s">
        <v>91</v>
      </c>
      <c r="C23" s="983"/>
      <c r="D23" s="983"/>
      <c r="E23" s="984"/>
    </row>
    <row r="24" spans="1:9" ht="15.75" thickBot="1" x14ac:dyDescent="0.3">
      <c r="A24" s="272" t="s">
        <v>16</v>
      </c>
      <c r="B24" s="985" t="s">
        <v>92</v>
      </c>
      <c r="C24" s="986"/>
      <c r="D24" s="986"/>
      <c r="E24" s="987"/>
    </row>
    <row r="25" spans="1:9" ht="12.75" customHeight="1" x14ac:dyDescent="0.25">
      <c r="A25" s="965"/>
      <c r="B25" s="8">
        <v>2018</v>
      </c>
      <c r="C25" s="8">
        <v>2019</v>
      </c>
      <c r="D25" s="8">
        <v>2020</v>
      </c>
      <c r="E25" s="273">
        <v>2021</v>
      </c>
    </row>
    <row r="26" spans="1:9" ht="13.9" customHeight="1" thickBot="1" x14ac:dyDescent="0.3">
      <c r="A26" s="966"/>
      <c r="B26" s="9" t="s">
        <v>8</v>
      </c>
      <c r="C26" s="9" t="s">
        <v>9</v>
      </c>
      <c r="D26" s="9" t="s">
        <v>9</v>
      </c>
      <c r="E26" s="274" t="s">
        <v>9</v>
      </c>
    </row>
    <row r="27" spans="1:9" ht="15.75" thickBot="1" x14ac:dyDescent="0.3">
      <c r="A27" s="272" t="s">
        <v>17</v>
      </c>
      <c r="B27" s="275">
        <v>250</v>
      </c>
      <c r="C27" s="275">
        <v>300</v>
      </c>
      <c r="D27" s="275">
        <v>350</v>
      </c>
      <c r="E27" s="276">
        <v>350</v>
      </c>
    </row>
    <row r="28" spans="1:9" ht="15.75" thickBot="1" x14ac:dyDescent="0.3">
      <c r="A28" s="272" t="s">
        <v>18</v>
      </c>
      <c r="B28" s="275">
        <f>B57</f>
        <v>115800</v>
      </c>
      <c r="C28" s="275">
        <f t="shared" ref="C28:E28" si="0">C57</f>
        <v>148700</v>
      </c>
      <c r="D28" s="275">
        <f t="shared" si="0"/>
        <v>155000</v>
      </c>
      <c r="E28" s="276">
        <f t="shared" si="0"/>
        <v>158000</v>
      </c>
    </row>
    <row r="29" spans="1:9" ht="15.75" thickBot="1" x14ac:dyDescent="0.3">
      <c r="A29" s="272" t="s">
        <v>19</v>
      </c>
      <c r="B29" s="275">
        <f>B28/B27</f>
        <v>463.2</v>
      </c>
      <c r="C29" s="275">
        <f t="shared" ref="C29:E29" si="1">C28/C27</f>
        <v>495.66666666666669</v>
      </c>
      <c r="D29" s="275">
        <f t="shared" si="1"/>
        <v>442.85714285714283</v>
      </c>
      <c r="E29" s="276">
        <f t="shared" si="1"/>
        <v>451.42857142857144</v>
      </c>
    </row>
    <row r="30" spans="1:9" ht="15.75" thickBot="1" x14ac:dyDescent="0.3">
      <c r="A30" s="277" t="s">
        <v>20</v>
      </c>
      <c r="B30" s="278" t="s">
        <v>21</v>
      </c>
      <c r="C30" s="279">
        <f>C27/B27-1</f>
        <v>0.19999999999999996</v>
      </c>
      <c r="D30" s="279">
        <f t="shared" ref="D30:E32" si="2">D27/C27-1</f>
        <v>0.16666666666666674</v>
      </c>
      <c r="E30" s="280">
        <f t="shared" si="2"/>
        <v>0</v>
      </c>
      <c r="F30" s="12"/>
      <c r="G30" s="12"/>
      <c r="H30" s="12"/>
      <c r="I30" s="12"/>
    </row>
    <row r="31" spans="1:9" ht="15.75" thickBot="1" x14ac:dyDescent="0.3">
      <c r="A31" s="281" t="s">
        <v>22</v>
      </c>
      <c r="B31" s="282" t="s">
        <v>21</v>
      </c>
      <c r="C31" s="283">
        <f>C28/B28-1</f>
        <v>0.28411053540587217</v>
      </c>
      <c r="D31" s="283">
        <f t="shared" si="2"/>
        <v>4.2367182246133117E-2</v>
      </c>
      <c r="E31" s="284">
        <f t="shared" si="2"/>
        <v>1.9354838709677358E-2</v>
      </c>
    </row>
    <row r="32" spans="1:9" ht="15.75" thickBot="1" x14ac:dyDescent="0.3">
      <c r="A32" s="285" t="s">
        <v>23</v>
      </c>
      <c r="B32" s="286" t="s">
        <v>21</v>
      </c>
      <c r="C32" s="287">
        <f>C29/B29-1</f>
        <v>7.0092112838226805E-2</v>
      </c>
      <c r="D32" s="287">
        <f t="shared" si="2"/>
        <v>-0.10654241521760022</v>
      </c>
      <c r="E32" s="288">
        <f t="shared" si="2"/>
        <v>1.935483870967758E-2</v>
      </c>
    </row>
    <row r="33" spans="1:5" ht="15.75" thickBot="1" x14ac:dyDescent="0.3">
      <c r="A33" s="967" t="s">
        <v>210</v>
      </c>
      <c r="B33" s="690"/>
      <c r="C33" s="690"/>
      <c r="D33" s="690"/>
      <c r="E33" s="968"/>
    </row>
    <row r="34" spans="1:5" ht="12.75" customHeight="1" x14ac:dyDescent="0.25">
      <c r="A34" s="965"/>
      <c r="B34" s="8">
        <v>2018</v>
      </c>
      <c r="C34" s="8">
        <v>2019</v>
      </c>
      <c r="D34" s="8">
        <v>2020</v>
      </c>
      <c r="E34" s="273">
        <v>2021</v>
      </c>
    </row>
    <row r="35" spans="1:5" ht="9" customHeight="1" thickBot="1" x14ac:dyDescent="0.3">
      <c r="A35" s="966"/>
      <c r="B35" s="9" t="s">
        <v>8</v>
      </c>
      <c r="C35" s="9" t="s">
        <v>9</v>
      </c>
      <c r="D35" s="9" t="s">
        <v>9</v>
      </c>
      <c r="E35" s="274" t="s">
        <v>9</v>
      </c>
    </row>
    <row r="36" spans="1:5" ht="15.75" thickBot="1" x14ac:dyDescent="0.3">
      <c r="A36" s="289" t="s">
        <v>24</v>
      </c>
      <c r="B36" s="290">
        <v>80500</v>
      </c>
      <c r="C36" s="290">
        <v>112200</v>
      </c>
      <c r="D36" s="290">
        <v>118000</v>
      </c>
      <c r="E36" s="291">
        <v>120000</v>
      </c>
    </row>
    <row r="37" spans="1:5" ht="15.75" thickBot="1" x14ac:dyDescent="0.3">
      <c r="A37" s="292" t="s">
        <v>388</v>
      </c>
      <c r="B37" s="293">
        <v>80500</v>
      </c>
      <c r="C37" s="290">
        <v>112200</v>
      </c>
      <c r="D37" s="294">
        <v>118000</v>
      </c>
      <c r="E37" s="295">
        <v>120000</v>
      </c>
    </row>
    <row r="38" spans="1:5" ht="15.75" thickBot="1" x14ac:dyDescent="0.3">
      <c r="A38" s="292" t="s">
        <v>389</v>
      </c>
      <c r="B38" s="296"/>
      <c r="C38" s="297"/>
      <c r="D38" s="296"/>
      <c r="E38" s="298"/>
    </row>
    <row r="39" spans="1:5" ht="24.75" thickBot="1" x14ac:dyDescent="0.3">
      <c r="A39" s="289" t="s">
        <v>25</v>
      </c>
      <c r="B39" s="290">
        <f>B40+B41</f>
        <v>10500</v>
      </c>
      <c r="C39" s="290">
        <v>11500</v>
      </c>
      <c r="D39" s="290">
        <v>12000</v>
      </c>
      <c r="E39" s="291">
        <v>13000</v>
      </c>
    </row>
    <row r="40" spans="1:5" ht="15.75" thickBot="1" x14ac:dyDescent="0.3">
      <c r="A40" s="292" t="s">
        <v>388</v>
      </c>
      <c r="B40" s="293">
        <v>10500</v>
      </c>
      <c r="C40" s="294">
        <v>11500</v>
      </c>
      <c r="D40" s="294">
        <v>12000</v>
      </c>
      <c r="E40" s="295">
        <v>13000</v>
      </c>
    </row>
    <row r="41" spans="1:5" ht="15.75" thickBot="1" x14ac:dyDescent="0.3">
      <c r="A41" s="292" t="s">
        <v>389</v>
      </c>
      <c r="B41" s="296"/>
      <c r="C41" s="296"/>
      <c r="D41" s="296"/>
      <c r="E41" s="298"/>
    </row>
    <row r="42" spans="1:5" ht="15.75" thickBot="1" x14ac:dyDescent="0.3">
      <c r="A42" s="289" t="s">
        <v>26</v>
      </c>
      <c r="B42" s="293">
        <v>24300</v>
      </c>
      <c r="C42" s="290">
        <v>24500</v>
      </c>
      <c r="D42" s="293">
        <v>24500</v>
      </c>
      <c r="E42" s="299">
        <v>24500</v>
      </c>
    </row>
    <row r="43" spans="1:5" ht="15.75" thickBot="1" x14ac:dyDescent="0.3">
      <c r="A43" s="292" t="s">
        <v>388</v>
      </c>
      <c r="B43" s="293">
        <f>B42+B44</f>
        <v>24300</v>
      </c>
      <c r="C43" s="294">
        <v>24500</v>
      </c>
      <c r="D43" s="294">
        <v>24500</v>
      </c>
      <c r="E43" s="295">
        <v>24500</v>
      </c>
    </row>
    <row r="44" spans="1:5" ht="15.75" thickBot="1" x14ac:dyDescent="0.3">
      <c r="A44" s="292" t="s">
        <v>389</v>
      </c>
      <c r="B44" s="296"/>
      <c r="C44" s="296"/>
      <c r="D44" s="296"/>
      <c r="E44" s="298"/>
    </row>
    <row r="45" spans="1:5" ht="15.75" thickBot="1" x14ac:dyDescent="0.3">
      <c r="A45" s="289" t="s">
        <v>27</v>
      </c>
      <c r="B45" s="296"/>
      <c r="C45" s="300"/>
      <c r="D45" s="300"/>
      <c r="E45" s="301"/>
    </row>
    <row r="46" spans="1:5" ht="15.75" thickBot="1" x14ac:dyDescent="0.3">
      <c r="A46" s="292" t="s">
        <v>388</v>
      </c>
      <c r="B46" s="296"/>
      <c r="C46" s="296"/>
      <c r="D46" s="296"/>
      <c r="E46" s="298"/>
    </row>
    <row r="47" spans="1:5" ht="15.75" thickBot="1" x14ac:dyDescent="0.3">
      <c r="A47" s="292" t="s">
        <v>389</v>
      </c>
      <c r="B47" s="296"/>
      <c r="C47" s="300"/>
      <c r="D47" s="300"/>
      <c r="E47" s="301"/>
    </row>
    <row r="48" spans="1:5" ht="15.75" thickBot="1" x14ac:dyDescent="0.3">
      <c r="A48" s="289" t="s">
        <v>28</v>
      </c>
      <c r="B48" s="296"/>
      <c r="C48" s="296"/>
      <c r="D48" s="296"/>
      <c r="E48" s="298"/>
    </row>
    <row r="49" spans="1:10" ht="15.75" thickBot="1" x14ac:dyDescent="0.3">
      <c r="A49" s="292" t="s">
        <v>388</v>
      </c>
      <c r="B49" s="296"/>
      <c r="C49" s="300"/>
      <c r="D49" s="300"/>
      <c r="E49" s="301"/>
    </row>
    <row r="50" spans="1:10" ht="15.75" thickBot="1" x14ac:dyDescent="0.3">
      <c r="A50" s="292" t="s">
        <v>389</v>
      </c>
      <c r="B50" s="296"/>
      <c r="C50" s="296"/>
      <c r="D50" s="296"/>
      <c r="E50" s="298"/>
    </row>
    <row r="51" spans="1:10" ht="15.75" thickBot="1" x14ac:dyDescent="0.3">
      <c r="A51" s="289" t="s">
        <v>29</v>
      </c>
      <c r="B51" s="293">
        <v>500</v>
      </c>
      <c r="C51" s="302">
        <f>C52+C53</f>
        <v>500</v>
      </c>
      <c r="D51" s="294">
        <v>500</v>
      </c>
      <c r="E51" s="295">
        <v>500</v>
      </c>
    </row>
    <row r="52" spans="1:10" ht="15.75" thickBot="1" x14ac:dyDescent="0.3">
      <c r="A52" s="292" t="s">
        <v>388</v>
      </c>
      <c r="B52" s="293">
        <v>500</v>
      </c>
      <c r="C52" s="293">
        <v>500</v>
      </c>
      <c r="D52" s="293">
        <v>500</v>
      </c>
      <c r="E52" s="299">
        <v>500</v>
      </c>
    </row>
    <row r="53" spans="1:10" ht="15.75" thickBot="1" x14ac:dyDescent="0.3">
      <c r="A53" s="292" t="s">
        <v>389</v>
      </c>
      <c r="B53" s="296"/>
      <c r="C53" s="300"/>
      <c r="D53" s="300"/>
      <c r="E53" s="301"/>
    </row>
    <row r="54" spans="1:10" ht="24.75" thickBot="1" x14ac:dyDescent="0.3">
      <c r="A54" s="289" t="s">
        <v>30</v>
      </c>
      <c r="B54" s="296"/>
      <c r="C54" s="296"/>
      <c r="D54" s="296"/>
      <c r="E54" s="298"/>
      <c r="F54" s="133"/>
    </row>
    <row r="55" spans="1:10" ht="15.75" thickBot="1" x14ac:dyDescent="0.3">
      <c r="A55" s="292" t="s">
        <v>388</v>
      </c>
      <c r="B55" s="296"/>
      <c r="C55" s="300"/>
      <c r="D55" s="300"/>
      <c r="E55" s="301"/>
      <c r="H55" s="134"/>
      <c r="I55" s="134"/>
      <c r="J55" s="134"/>
    </row>
    <row r="56" spans="1:10" ht="15.75" thickBot="1" x14ac:dyDescent="0.3">
      <c r="A56" s="292" t="s">
        <v>389</v>
      </c>
      <c r="B56" s="296"/>
      <c r="C56" s="296"/>
      <c r="D56" s="296"/>
      <c r="E56" s="298"/>
    </row>
    <row r="57" spans="1:10" ht="15.75" thickBot="1" x14ac:dyDescent="0.3">
      <c r="A57" s="303" t="s">
        <v>31</v>
      </c>
      <c r="B57" s="293">
        <f>B54+B51+B48+B45+B42+B39+B36</f>
        <v>115800</v>
      </c>
      <c r="C57" s="293">
        <f t="shared" ref="C57:E57" si="3">C54+C51+C48+C45+C42+C39+C36</f>
        <v>148700</v>
      </c>
      <c r="D57" s="293">
        <f t="shared" si="3"/>
        <v>155000</v>
      </c>
      <c r="E57" s="299">
        <f t="shared" si="3"/>
        <v>158000</v>
      </c>
    </row>
    <row r="58" spans="1:10" ht="15.75" thickBot="1" x14ac:dyDescent="0.3">
      <c r="A58" s="304" t="s">
        <v>32</v>
      </c>
      <c r="B58" s="305">
        <f>IF(B57-B28=0,0,"Error")</f>
        <v>0</v>
      </c>
      <c r="C58" s="305">
        <f>IF(C57-C28=0,0,"Error")</f>
        <v>0</v>
      </c>
      <c r="D58" s="305">
        <f>IF(D57-D28=0,0,"Error")</f>
        <v>0</v>
      </c>
      <c r="E58" s="306">
        <f>IF(E57-E28=0,0,"Error")</f>
        <v>0</v>
      </c>
    </row>
    <row r="59" spans="1:10" ht="28.5" customHeight="1" thickBot="1" x14ac:dyDescent="0.3">
      <c r="A59" s="307" t="s">
        <v>33</v>
      </c>
      <c r="B59" s="1004" t="s">
        <v>817</v>
      </c>
      <c r="C59" s="1005"/>
      <c r="D59" s="1005"/>
      <c r="E59" s="1006"/>
    </row>
    <row r="60" spans="1:10" ht="32.25" customHeight="1" thickBot="1" x14ac:dyDescent="0.3">
      <c r="A60" s="272" t="s">
        <v>15</v>
      </c>
      <c r="B60" s="982" t="s">
        <v>818</v>
      </c>
      <c r="C60" s="983"/>
      <c r="D60" s="983"/>
      <c r="E60" s="984"/>
    </row>
    <row r="61" spans="1:10" ht="15.75" thickBot="1" x14ac:dyDescent="0.3">
      <c r="A61" s="272" t="s">
        <v>16</v>
      </c>
      <c r="B61" s="985" t="s">
        <v>95</v>
      </c>
      <c r="C61" s="986"/>
      <c r="D61" s="986"/>
      <c r="E61" s="987"/>
    </row>
    <row r="62" spans="1:10" ht="12.75" customHeight="1" x14ac:dyDescent="0.25">
      <c r="A62" s="965"/>
      <c r="B62" s="8">
        <v>2018</v>
      </c>
      <c r="C62" s="8">
        <v>2019</v>
      </c>
      <c r="D62" s="8">
        <v>2020</v>
      </c>
      <c r="E62" s="273">
        <v>2021</v>
      </c>
    </row>
    <row r="63" spans="1:10" ht="9" customHeight="1" thickBot="1" x14ac:dyDescent="0.3">
      <c r="A63" s="966"/>
      <c r="B63" s="9" t="s">
        <v>8</v>
      </c>
      <c r="C63" s="9" t="s">
        <v>9</v>
      </c>
      <c r="D63" s="9" t="s">
        <v>9</v>
      </c>
      <c r="E63" s="274" t="s">
        <v>9</v>
      </c>
    </row>
    <row r="64" spans="1:10" ht="15.75" thickBot="1" x14ac:dyDescent="0.3">
      <c r="A64" s="272" t="s">
        <v>17</v>
      </c>
      <c r="B64" s="308">
        <v>50</v>
      </c>
      <c r="C64" s="308">
        <v>60</v>
      </c>
      <c r="D64" s="308">
        <v>60</v>
      </c>
      <c r="E64" s="309">
        <v>60</v>
      </c>
    </row>
    <row r="65" spans="1:5" ht="15.75" thickBot="1" x14ac:dyDescent="0.3">
      <c r="A65" s="272" t="s">
        <v>18</v>
      </c>
      <c r="B65" s="275">
        <f>B94</f>
        <v>8200</v>
      </c>
      <c r="C65" s="275">
        <f t="shared" ref="C65:E65" si="4">C94</f>
        <v>10000</v>
      </c>
      <c r="D65" s="275">
        <f t="shared" si="4"/>
        <v>10000</v>
      </c>
      <c r="E65" s="276">
        <f t="shared" si="4"/>
        <v>10000</v>
      </c>
    </row>
    <row r="66" spans="1:5" ht="15.75" thickBot="1" x14ac:dyDescent="0.3">
      <c r="A66" s="272" t="s">
        <v>19</v>
      </c>
      <c r="B66" s="275">
        <f>B65/B64</f>
        <v>164</v>
      </c>
      <c r="C66" s="275">
        <f>C65/C64</f>
        <v>166.66666666666666</v>
      </c>
      <c r="D66" s="275">
        <f>D65/D64</f>
        <v>166.66666666666666</v>
      </c>
      <c r="E66" s="276">
        <f>E65/E64</f>
        <v>166.66666666666666</v>
      </c>
    </row>
    <row r="67" spans="1:5" ht="15.75" thickBot="1" x14ac:dyDescent="0.3">
      <c r="A67" s="272" t="s">
        <v>20</v>
      </c>
      <c r="B67" s="310"/>
      <c r="C67" s="311">
        <f>C64/B64-1</f>
        <v>0.19999999999999996</v>
      </c>
      <c r="D67" s="311">
        <f>D64/C64-1</f>
        <v>0</v>
      </c>
      <c r="E67" s="312">
        <f>E64/D64-1</f>
        <v>0</v>
      </c>
    </row>
    <row r="68" spans="1:5" ht="15.75" thickBot="1" x14ac:dyDescent="0.3">
      <c r="A68" s="272" t="s">
        <v>22</v>
      </c>
      <c r="B68" s="310"/>
      <c r="C68" s="311">
        <f>C65/B65-1</f>
        <v>0.21951219512195119</v>
      </c>
      <c r="D68" s="311">
        <f t="shared" ref="D68:E69" si="5">D65/C65-1</f>
        <v>0</v>
      </c>
      <c r="E68" s="312">
        <f t="shared" si="5"/>
        <v>0</v>
      </c>
    </row>
    <row r="69" spans="1:5" ht="15.75" thickBot="1" x14ac:dyDescent="0.3">
      <c r="A69" s="272" t="s">
        <v>23</v>
      </c>
      <c r="B69" s="310"/>
      <c r="C69" s="311">
        <f>C66/B66-1</f>
        <v>1.6260162601625883E-2</v>
      </c>
      <c r="D69" s="311">
        <f t="shared" si="5"/>
        <v>0</v>
      </c>
      <c r="E69" s="312">
        <f t="shared" si="5"/>
        <v>0</v>
      </c>
    </row>
    <row r="70" spans="1:5" ht="24.75" customHeight="1" thickBot="1" x14ac:dyDescent="0.3">
      <c r="A70" s="967" t="s">
        <v>211</v>
      </c>
      <c r="B70" s="690"/>
      <c r="C70" s="690"/>
      <c r="D70" s="690"/>
      <c r="E70" s="968"/>
    </row>
    <row r="71" spans="1:5" ht="12.75" customHeight="1" x14ac:dyDescent="0.25">
      <c r="A71" s="965"/>
      <c r="B71" s="8">
        <v>2018</v>
      </c>
      <c r="C71" s="8">
        <v>2019</v>
      </c>
      <c r="D71" s="8">
        <v>2020</v>
      </c>
      <c r="E71" s="273">
        <v>2021</v>
      </c>
    </row>
    <row r="72" spans="1:5" ht="9" customHeight="1" thickBot="1" x14ac:dyDescent="0.3">
      <c r="A72" s="966"/>
      <c r="B72" s="9" t="s">
        <v>8</v>
      </c>
      <c r="C72" s="9" t="s">
        <v>9</v>
      </c>
      <c r="D72" s="9" t="s">
        <v>9</v>
      </c>
      <c r="E72" s="274" t="s">
        <v>9</v>
      </c>
    </row>
    <row r="73" spans="1:5" ht="24.75" customHeight="1" thickBot="1" x14ac:dyDescent="0.3">
      <c r="A73" s="313" t="s">
        <v>24</v>
      </c>
      <c r="B73" s="314"/>
      <c r="C73" s="314"/>
      <c r="D73" s="314"/>
      <c r="E73" s="315"/>
    </row>
    <row r="74" spans="1:5" ht="38.25" customHeight="1" thickBot="1" x14ac:dyDescent="0.3">
      <c r="A74" s="292" t="s">
        <v>388</v>
      </c>
      <c r="B74" s="316"/>
      <c r="C74" s="317"/>
      <c r="D74" s="317"/>
      <c r="E74" s="318"/>
    </row>
    <row r="75" spans="1:5" ht="24.75" customHeight="1" thickBot="1" x14ac:dyDescent="0.3">
      <c r="A75" s="292" t="s">
        <v>389</v>
      </c>
      <c r="B75" s="316"/>
      <c r="C75" s="317"/>
      <c r="D75" s="317"/>
      <c r="E75" s="318"/>
    </row>
    <row r="76" spans="1:5" ht="24.75" customHeight="1" thickBot="1" x14ac:dyDescent="0.3">
      <c r="A76" s="289" t="s">
        <v>25</v>
      </c>
      <c r="B76" s="319"/>
      <c r="C76" s="319"/>
      <c r="D76" s="319"/>
      <c r="E76" s="320"/>
    </row>
    <row r="77" spans="1:5" ht="15.75" thickBot="1" x14ac:dyDescent="0.3">
      <c r="A77" s="292" t="s">
        <v>388</v>
      </c>
      <c r="B77" s="316"/>
      <c r="C77" s="319"/>
      <c r="D77" s="319"/>
      <c r="E77" s="320"/>
    </row>
    <row r="78" spans="1:5" ht="15.75" thickBot="1" x14ac:dyDescent="0.3">
      <c r="A78" s="292" t="s">
        <v>389</v>
      </c>
      <c r="B78" s="316"/>
      <c r="C78" s="319"/>
      <c r="D78" s="319"/>
      <c r="E78" s="320"/>
    </row>
    <row r="79" spans="1:5" ht="24.75" customHeight="1" thickBot="1" x14ac:dyDescent="0.3">
      <c r="A79" s="289" t="s">
        <v>26</v>
      </c>
      <c r="B79" s="319">
        <v>8200</v>
      </c>
      <c r="C79" s="319">
        <v>10000</v>
      </c>
      <c r="D79" s="319">
        <v>10000</v>
      </c>
      <c r="E79" s="320">
        <v>10000</v>
      </c>
    </row>
    <row r="80" spans="1:5" ht="15.75" thickBot="1" x14ac:dyDescent="0.3">
      <c r="A80" s="292" t="s">
        <v>388</v>
      </c>
      <c r="B80" s="316">
        <v>8200</v>
      </c>
      <c r="C80" s="316">
        <v>10000</v>
      </c>
      <c r="D80" s="316">
        <v>10000</v>
      </c>
      <c r="E80" s="321">
        <v>10000</v>
      </c>
    </row>
    <row r="81" spans="1:5" ht="15.75" thickBot="1" x14ac:dyDescent="0.3">
      <c r="A81" s="292" t="s">
        <v>389</v>
      </c>
      <c r="B81" s="316"/>
      <c r="C81" s="319"/>
      <c r="D81" s="319"/>
      <c r="E81" s="320"/>
    </row>
    <row r="82" spans="1:5" ht="15.75" thickBot="1" x14ac:dyDescent="0.3">
      <c r="A82" s="289" t="s">
        <v>27</v>
      </c>
      <c r="B82" s="316"/>
      <c r="C82" s="319"/>
      <c r="D82" s="319"/>
      <c r="E82" s="320"/>
    </row>
    <row r="83" spans="1:5" ht="15.75" thickBot="1" x14ac:dyDescent="0.3">
      <c r="A83" s="292" t="s">
        <v>388</v>
      </c>
      <c r="B83" s="316"/>
      <c r="C83" s="319"/>
      <c r="D83" s="319"/>
      <c r="E83" s="320"/>
    </row>
    <row r="84" spans="1:5" ht="15.75" thickBot="1" x14ac:dyDescent="0.3">
      <c r="A84" s="292" t="s">
        <v>389</v>
      </c>
      <c r="B84" s="316"/>
      <c r="C84" s="319"/>
      <c r="D84" s="319"/>
      <c r="E84" s="320"/>
    </row>
    <row r="85" spans="1:5" ht="15.75" thickBot="1" x14ac:dyDescent="0.3">
      <c r="A85" s="289" t="s">
        <v>28</v>
      </c>
      <c r="B85" s="316"/>
      <c r="C85" s="319"/>
      <c r="D85" s="319"/>
      <c r="E85" s="320"/>
    </row>
    <row r="86" spans="1:5" ht="15.75" thickBot="1" x14ac:dyDescent="0.3">
      <c r="A86" s="292" t="s">
        <v>388</v>
      </c>
      <c r="B86" s="316"/>
      <c r="C86" s="319"/>
      <c r="D86" s="319"/>
      <c r="E86" s="320"/>
    </row>
    <row r="87" spans="1:5" ht="15.75" thickBot="1" x14ac:dyDescent="0.3">
      <c r="A87" s="292" t="s">
        <v>389</v>
      </c>
      <c r="B87" s="316"/>
      <c r="C87" s="319"/>
      <c r="D87" s="319"/>
      <c r="E87" s="320"/>
    </row>
    <row r="88" spans="1:5" ht="15.75" thickBot="1" x14ac:dyDescent="0.3">
      <c r="A88" s="289" t="s">
        <v>29</v>
      </c>
      <c r="B88" s="316"/>
      <c r="C88" s="319"/>
      <c r="D88" s="319"/>
      <c r="E88" s="320"/>
    </row>
    <row r="89" spans="1:5" ht="15.75" thickBot="1" x14ac:dyDescent="0.3">
      <c r="A89" s="292" t="s">
        <v>388</v>
      </c>
      <c r="B89" s="316"/>
      <c r="C89" s="319"/>
      <c r="D89" s="319"/>
      <c r="E89" s="320"/>
    </row>
    <row r="90" spans="1:5" ht="15.75" thickBot="1" x14ac:dyDescent="0.3">
      <c r="A90" s="292" t="s">
        <v>389</v>
      </c>
      <c r="B90" s="316"/>
      <c r="C90" s="319"/>
      <c r="D90" s="319"/>
      <c r="E90" s="320"/>
    </row>
    <row r="91" spans="1:5" ht="24.75" thickBot="1" x14ac:dyDescent="0.3">
      <c r="A91" s="289" t="s">
        <v>30</v>
      </c>
      <c r="B91" s="316"/>
      <c r="C91" s="319"/>
      <c r="D91" s="319"/>
      <c r="E91" s="320"/>
    </row>
    <row r="92" spans="1:5" ht="15.75" thickBot="1" x14ac:dyDescent="0.3">
      <c r="A92" s="292" t="s">
        <v>388</v>
      </c>
      <c r="B92" s="316"/>
      <c r="C92" s="319"/>
      <c r="D92" s="319"/>
      <c r="E92" s="320"/>
    </row>
    <row r="93" spans="1:5" ht="15.75" thickBot="1" x14ac:dyDescent="0.3">
      <c r="A93" s="292" t="s">
        <v>389</v>
      </c>
      <c r="B93" s="316"/>
      <c r="C93" s="319"/>
      <c r="D93" s="319"/>
      <c r="E93" s="320"/>
    </row>
    <row r="94" spans="1:5" ht="15.75" thickBot="1" x14ac:dyDescent="0.3">
      <c r="A94" s="322" t="s">
        <v>34</v>
      </c>
      <c r="B94" s="316">
        <f>B91+B88+B85+B82+B79+B76+B73</f>
        <v>8200</v>
      </c>
      <c r="C94" s="316">
        <f t="shared" ref="C94:E94" si="6">C91+C88+C85+C82+C79+C76+C73</f>
        <v>10000</v>
      </c>
      <c r="D94" s="316">
        <f t="shared" si="6"/>
        <v>10000</v>
      </c>
      <c r="E94" s="321">
        <f t="shared" si="6"/>
        <v>10000</v>
      </c>
    </row>
    <row r="95" spans="1:5" ht="17.25" customHeight="1" thickBot="1" x14ac:dyDescent="0.3">
      <c r="A95" s="323" t="s">
        <v>32</v>
      </c>
      <c r="B95" s="305">
        <f>IF(B94-B65=0,0,"Error")</f>
        <v>0</v>
      </c>
      <c r="C95" s="305">
        <f>IF(C94-C65=0,0,"Error")</f>
        <v>0</v>
      </c>
      <c r="D95" s="305">
        <f>IF(D94-D65=0,0,"Error")</f>
        <v>0</v>
      </c>
      <c r="E95" s="306">
        <f>IF(E94-E65=0,0,"Error")</f>
        <v>0</v>
      </c>
    </row>
    <row r="96" spans="1:5" ht="15.75" hidden="1" thickBot="1" x14ac:dyDescent="0.3">
      <c r="A96" s="324" t="s">
        <v>456</v>
      </c>
      <c r="B96" s="725"/>
      <c r="C96" s="712"/>
      <c r="D96" s="712"/>
      <c r="E96" s="1007"/>
    </row>
    <row r="97" spans="1:5" ht="26.25" hidden="1" customHeight="1" thickBot="1" x14ac:dyDescent="0.3">
      <c r="A97" s="272" t="s">
        <v>15</v>
      </c>
      <c r="B97" s="702"/>
      <c r="C97" s="703"/>
      <c r="D97" s="703"/>
      <c r="E97" s="970"/>
    </row>
    <row r="98" spans="1:5" ht="15.75" hidden="1" thickBot="1" x14ac:dyDescent="0.3">
      <c r="A98" s="272" t="s">
        <v>16</v>
      </c>
      <c r="B98" s="717"/>
      <c r="C98" s="718"/>
      <c r="D98" s="718"/>
      <c r="E98" s="971"/>
    </row>
    <row r="99" spans="1:5" ht="12.75" hidden="1" customHeight="1" x14ac:dyDescent="0.25">
      <c r="A99" s="965"/>
      <c r="B99" s="8">
        <v>2018</v>
      </c>
      <c r="C99" s="8">
        <v>2019</v>
      </c>
      <c r="D99" s="8">
        <v>2020</v>
      </c>
      <c r="E99" s="273">
        <v>2021</v>
      </c>
    </row>
    <row r="100" spans="1:5" ht="9" hidden="1" customHeight="1" thickBot="1" x14ac:dyDescent="0.3">
      <c r="A100" s="966"/>
      <c r="B100" s="9" t="s">
        <v>8</v>
      </c>
      <c r="C100" s="9" t="s">
        <v>9</v>
      </c>
      <c r="D100" s="9" t="s">
        <v>9</v>
      </c>
      <c r="E100" s="274" t="s">
        <v>9</v>
      </c>
    </row>
    <row r="101" spans="1:5" ht="15.75" hidden="1" thickBot="1" x14ac:dyDescent="0.3">
      <c r="A101" s="272" t="s">
        <v>17</v>
      </c>
      <c r="B101" s="41"/>
      <c r="C101" s="41"/>
      <c r="D101" s="41"/>
      <c r="E101" s="325"/>
    </row>
    <row r="102" spans="1:5" ht="15.75" hidden="1" thickBot="1" x14ac:dyDescent="0.3">
      <c r="A102" s="272" t="s">
        <v>18</v>
      </c>
      <c r="B102" s="10">
        <f>B131</f>
        <v>0</v>
      </c>
      <c r="C102" s="10">
        <f t="shared" ref="C102:E102" si="7">C131</f>
        <v>0</v>
      </c>
      <c r="D102" s="10">
        <f t="shared" si="7"/>
        <v>0</v>
      </c>
      <c r="E102" s="326">
        <f t="shared" si="7"/>
        <v>0</v>
      </c>
    </row>
    <row r="103" spans="1:5" ht="15.75" hidden="1" thickBot="1" x14ac:dyDescent="0.3">
      <c r="A103" s="272" t="s">
        <v>19</v>
      </c>
      <c r="B103" s="10" t="e">
        <f>B102/B101</f>
        <v>#DIV/0!</v>
      </c>
      <c r="C103" s="10" t="e">
        <f>C102/C101</f>
        <v>#DIV/0!</v>
      </c>
      <c r="D103" s="10" t="e">
        <f>D102/D101</f>
        <v>#DIV/0!</v>
      </c>
      <c r="E103" s="326" t="e">
        <f>E102/E101</f>
        <v>#DIV/0!</v>
      </c>
    </row>
    <row r="104" spans="1:5" ht="15.75" hidden="1" thickBot="1" x14ac:dyDescent="0.3">
      <c r="A104" s="272" t="s">
        <v>20</v>
      </c>
      <c r="B104" s="113"/>
      <c r="C104" s="11" t="e">
        <f>C101/B101-1</f>
        <v>#DIV/0!</v>
      </c>
      <c r="D104" s="11" t="e">
        <f>D101/C101-1</f>
        <v>#DIV/0!</v>
      </c>
      <c r="E104" s="327" t="e">
        <f>E101/D101-1</f>
        <v>#DIV/0!</v>
      </c>
    </row>
    <row r="105" spans="1:5" ht="15.75" hidden="1" thickBot="1" x14ac:dyDescent="0.3">
      <c r="A105" s="272" t="s">
        <v>22</v>
      </c>
      <c r="B105" s="113"/>
      <c r="C105" s="11" t="e">
        <f>C102/B102-1</f>
        <v>#DIV/0!</v>
      </c>
      <c r="D105" s="11" t="e">
        <f t="shared" ref="D105:E106" si="8">D102/C102-1</f>
        <v>#DIV/0!</v>
      </c>
      <c r="E105" s="327" t="e">
        <f t="shared" si="8"/>
        <v>#DIV/0!</v>
      </c>
    </row>
    <row r="106" spans="1:5" ht="15.75" hidden="1" thickBot="1" x14ac:dyDescent="0.3">
      <c r="A106" s="272" t="s">
        <v>23</v>
      </c>
      <c r="B106" s="113"/>
      <c r="C106" s="11" t="e">
        <f>C103/B103-1</f>
        <v>#DIV/0!</v>
      </c>
      <c r="D106" s="11" t="e">
        <f t="shared" si="8"/>
        <v>#DIV/0!</v>
      </c>
      <c r="E106" s="327" t="e">
        <f t="shared" si="8"/>
        <v>#DIV/0!</v>
      </c>
    </row>
    <row r="107" spans="1:5" ht="24.75" hidden="1" customHeight="1" thickBot="1" x14ac:dyDescent="0.3">
      <c r="A107" s="967" t="s">
        <v>281</v>
      </c>
      <c r="B107" s="690"/>
      <c r="C107" s="690"/>
      <c r="D107" s="690"/>
      <c r="E107" s="968"/>
    </row>
    <row r="108" spans="1:5" ht="12.75" hidden="1" customHeight="1" x14ac:dyDescent="0.25">
      <c r="A108" s="965"/>
      <c r="B108" s="8">
        <v>2018</v>
      </c>
      <c r="C108" s="8">
        <v>2019</v>
      </c>
      <c r="D108" s="8">
        <v>2020</v>
      </c>
      <c r="E108" s="273">
        <v>2021</v>
      </c>
    </row>
    <row r="109" spans="1:5" ht="9" hidden="1" customHeight="1" thickBot="1" x14ac:dyDescent="0.3">
      <c r="A109" s="966"/>
      <c r="B109" s="9" t="s">
        <v>8</v>
      </c>
      <c r="C109" s="9" t="s">
        <v>9</v>
      </c>
      <c r="D109" s="9" t="s">
        <v>9</v>
      </c>
      <c r="E109" s="274" t="s">
        <v>9</v>
      </c>
    </row>
    <row r="110" spans="1:5" ht="24.75" hidden="1" customHeight="1" thickBot="1" x14ac:dyDescent="0.3">
      <c r="A110" s="289" t="s">
        <v>24</v>
      </c>
      <c r="B110" s="14"/>
      <c r="C110" s="14"/>
      <c r="D110" s="14"/>
      <c r="E110" s="328"/>
    </row>
    <row r="111" spans="1:5" ht="15.75" hidden="1" thickBot="1" x14ac:dyDescent="0.3">
      <c r="A111" s="292" t="s">
        <v>388</v>
      </c>
      <c r="B111" s="15"/>
      <c r="C111" s="27"/>
      <c r="D111" s="27"/>
      <c r="E111" s="329"/>
    </row>
    <row r="112" spans="1:5" ht="15.75" hidden="1" thickBot="1" x14ac:dyDescent="0.3">
      <c r="A112" s="292" t="s">
        <v>389</v>
      </c>
      <c r="B112" s="15"/>
      <c r="C112" s="27"/>
      <c r="D112" s="27"/>
      <c r="E112" s="329"/>
    </row>
    <row r="113" spans="1:5" ht="24.75" hidden="1" customHeight="1" thickBot="1" x14ac:dyDescent="0.3">
      <c r="A113" s="289" t="s">
        <v>25</v>
      </c>
      <c r="B113" s="14"/>
      <c r="C113" s="14"/>
      <c r="D113" s="14"/>
      <c r="E113" s="328"/>
    </row>
    <row r="114" spans="1:5" ht="15.75" hidden="1" thickBot="1" x14ac:dyDescent="0.3">
      <c r="A114" s="292" t="s">
        <v>388</v>
      </c>
      <c r="B114" s="15"/>
      <c r="C114" s="14"/>
      <c r="D114" s="14"/>
      <c r="E114" s="328"/>
    </row>
    <row r="115" spans="1:5" ht="15.75" hidden="1" thickBot="1" x14ac:dyDescent="0.3">
      <c r="A115" s="292" t="s">
        <v>389</v>
      </c>
      <c r="B115" s="15"/>
      <c r="C115" s="14"/>
      <c r="D115" s="14"/>
      <c r="E115" s="328"/>
    </row>
    <row r="116" spans="1:5" ht="24.75" hidden="1" customHeight="1" thickBot="1" x14ac:dyDescent="0.3">
      <c r="A116" s="289" t="s">
        <v>26</v>
      </c>
      <c r="B116" s="42">
        <v>0</v>
      </c>
      <c r="C116" s="43">
        <v>0</v>
      </c>
      <c r="D116" s="43">
        <v>0</v>
      </c>
      <c r="E116" s="330">
        <v>0</v>
      </c>
    </row>
    <row r="117" spans="1:5" ht="15.75" hidden="1" thickBot="1" x14ac:dyDescent="0.3">
      <c r="A117" s="292" t="s">
        <v>388</v>
      </c>
      <c r="B117" s="15"/>
      <c r="C117" s="14"/>
      <c r="D117" s="14"/>
      <c r="E117" s="328"/>
    </row>
    <row r="118" spans="1:5" ht="15.75" hidden="1" thickBot="1" x14ac:dyDescent="0.3">
      <c r="A118" s="292" t="s">
        <v>389</v>
      </c>
      <c r="B118" s="15"/>
      <c r="C118" s="14"/>
      <c r="D118" s="14"/>
      <c r="E118" s="328"/>
    </row>
    <row r="119" spans="1:5" ht="15.75" hidden="1" thickBot="1" x14ac:dyDescent="0.3">
      <c r="A119" s="289" t="s">
        <v>27</v>
      </c>
      <c r="B119" s="15"/>
      <c r="C119" s="14"/>
      <c r="D119" s="14"/>
      <c r="E119" s="328"/>
    </row>
    <row r="120" spans="1:5" ht="15.75" hidden="1" thickBot="1" x14ac:dyDescent="0.3">
      <c r="A120" s="292" t="s">
        <v>388</v>
      </c>
      <c r="B120" s="15"/>
      <c r="C120" s="14"/>
      <c r="D120" s="14"/>
      <c r="E120" s="328"/>
    </row>
    <row r="121" spans="1:5" ht="15.75" hidden="1" thickBot="1" x14ac:dyDescent="0.3">
      <c r="A121" s="292" t="s">
        <v>389</v>
      </c>
      <c r="B121" s="15"/>
      <c r="C121" s="14"/>
      <c r="D121" s="14"/>
      <c r="E121" s="328"/>
    </row>
    <row r="122" spans="1:5" ht="15.75" hidden="1" thickBot="1" x14ac:dyDescent="0.3">
      <c r="A122" s="289" t="s">
        <v>28</v>
      </c>
      <c r="B122" s="15"/>
      <c r="C122" s="14"/>
      <c r="D122" s="14"/>
      <c r="E122" s="328"/>
    </row>
    <row r="123" spans="1:5" ht="15.75" hidden="1" thickBot="1" x14ac:dyDescent="0.3">
      <c r="A123" s="292" t="s">
        <v>388</v>
      </c>
      <c r="B123" s="15"/>
      <c r="C123" s="14"/>
      <c r="D123" s="14"/>
      <c r="E123" s="328"/>
    </row>
    <row r="124" spans="1:5" ht="15" hidden="1" customHeight="1" thickBot="1" x14ac:dyDescent="0.3">
      <c r="A124" s="292" t="s">
        <v>389</v>
      </c>
      <c r="B124" s="15"/>
      <c r="C124" s="14"/>
      <c r="D124" s="14"/>
      <c r="E124" s="328"/>
    </row>
    <row r="125" spans="1:5" ht="15.75" hidden="1" thickBot="1" x14ac:dyDescent="0.3">
      <c r="A125" s="289" t="s">
        <v>29</v>
      </c>
      <c r="B125" s="15">
        <v>0</v>
      </c>
      <c r="C125" s="14">
        <v>0</v>
      </c>
      <c r="D125" s="14">
        <v>0</v>
      </c>
      <c r="E125" s="328">
        <v>0</v>
      </c>
    </row>
    <row r="126" spans="1:5" ht="15.75" hidden="1" thickBot="1" x14ac:dyDescent="0.3">
      <c r="A126" s="292" t="s">
        <v>388</v>
      </c>
      <c r="B126" s="15"/>
      <c r="C126" s="14"/>
      <c r="D126" s="14"/>
      <c r="E126" s="328"/>
    </row>
    <row r="127" spans="1:5" ht="15.75" hidden="1" thickBot="1" x14ac:dyDescent="0.3">
      <c r="A127" s="292" t="s">
        <v>389</v>
      </c>
      <c r="B127" s="15"/>
      <c r="C127" s="14"/>
      <c r="D127" s="14"/>
      <c r="E127" s="328"/>
    </row>
    <row r="128" spans="1:5" ht="24.75" hidden="1" thickBot="1" x14ac:dyDescent="0.3">
      <c r="A128" s="289" t="s">
        <v>30</v>
      </c>
      <c r="B128" s="15"/>
      <c r="C128" s="14"/>
      <c r="D128" s="14"/>
      <c r="E128" s="328"/>
    </row>
    <row r="129" spans="1:5" ht="15.75" hidden="1" thickBot="1" x14ac:dyDescent="0.3">
      <c r="A129" s="292" t="s">
        <v>388</v>
      </c>
      <c r="B129" s="15"/>
      <c r="C129" s="14"/>
      <c r="D129" s="14"/>
      <c r="E129" s="328"/>
    </row>
    <row r="130" spans="1:5" ht="15.75" hidden="1" thickBot="1" x14ac:dyDescent="0.3">
      <c r="A130" s="292" t="s">
        <v>389</v>
      </c>
      <c r="B130" s="15"/>
      <c r="C130" s="14"/>
      <c r="D130" s="14"/>
      <c r="E130" s="328"/>
    </row>
    <row r="131" spans="1:5" ht="15.75" hidden="1" thickBot="1" x14ac:dyDescent="0.3">
      <c r="A131" s="331" t="s">
        <v>53</v>
      </c>
      <c r="B131" s="15">
        <f>B128+B125+B122+B119+B116+B113+B110</f>
        <v>0</v>
      </c>
      <c r="C131" s="15">
        <f t="shared" ref="C131:E131" si="9">C128+C125+C122+C119+C116+C113+C110</f>
        <v>0</v>
      </c>
      <c r="D131" s="15">
        <f t="shared" si="9"/>
        <v>0</v>
      </c>
      <c r="E131" s="332">
        <f t="shared" si="9"/>
        <v>0</v>
      </c>
    </row>
    <row r="132" spans="1:5" ht="17.25" hidden="1" customHeight="1" thickBot="1" x14ac:dyDescent="0.3">
      <c r="A132" s="323" t="s">
        <v>32</v>
      </c>
      <c r="B132" s="18">
        <f>IF(B131-B102=0,0,"Error")</f>
        <v>0</v>
      </c>
      <c r="C132" s="18">
        <f>IF(C131-C102=0,0,"Error")</f>
        <v>0</v>
      </c>
      <c r="D132" s="18">
        <f>IF(D131-D102=0,0,"Error")</f>
        <v>0</v>
      </c>
      <c r="E132" s="333">
        <f>IF(E131-E102=0,0,"Error")</f>
        <v>0</v>
      </c>
    </row>
    <row r="133" spans="1:5" ht="15.75" thickBot="1" x14ac:dyDescent="0.3">
      <c r="A133" s="972" t="s">
        <v>39</v>
      </c>
      <c r="B133" s="709"/>
      <c r="C133" s="709"/>
      <c r="D133" s="709"/>
      <c r="E133" s="973"/>
    </row>
    <row r="134" spans="1:5" ht="15.75" thickBot="1" x14ac:dyDescent="0.3">
      <c r="A134" s="972" t="s">
        <v>40</v>
      </c>
      <c r="B134" s="709"/>
      <c r="C134" s="709"/>
      <c r="D134" s="709"/>
      <c r="E134" s="973"/>
    </row>
    <row r="135" spans="1:5" ht="15.75" thickBot="1" x14ac:dyDescent="0.3">
      <c r="A135" s="334" t="s">
        <v>45</v>
      </c>
      <c r="B135" s="998" t="s">
        <v>819</v>
      </c>
      <c r="C135" s="999"/>
      <c r="D135" s="999"/>
      <c r="E135" s="1000"/>
    </row>
    <row r="136" spans="1:5" ht="34.5" thickBot="1" x14ac:dyDescent="0.3">
      <c r="A136" s="271" t="s">
        <v>14</v>
      </c>
      <c r="B136" s="335" t="s">
        <v>820</v>
      </c>
      <c r="C136" s="141" t="s">
        <v>398</v>
      </c>
      <c r="D136" s="980" t="s">
        <v>297</v>
      </c>
      <c r="E136" s="981"/>
    </row>
    <row r="137" spans="1:5" ht="33.75" customHeight="1" thickBot="1" x14ac:dyDescent="0.3">
      <c r="A137" s="272" t="s">
        <v>15</v>
      </c>
      <c r="B137" s="1001" t="s">
        <v>296</v>
      </c>
      <c r="C137" s="1002"/>
      <c r="D137" s="1002"/>
      <c r="E137" s="1003"/>
    </row>
    <row r="138" spans="1:5" ht="15.75" thickBot="1" x14ac:dyDescent="0.3">
      <c r="A138" s="272" t="s">
        <v>16</v>
      </c>
      <c r="B138" s="985" t="s">
        <v>52</v>
      </c>
      <c r="C138" s="986"/>
      <c r="D138" s="986"/>
      <c r="E138" s="987"/>
    </row>
    <row r="139" spans="1:5" x14ac:dyDescent="0.25">
      <c r="A139" s="965"/>
      <c r="B139" s="8">
        <v>2018</v>
      </c>
      <c r="C139" s="8">
        <v>2019</v>
      </c>
      <c r="D139" s="8">
        <v>2020</v>
      </c>
      <c r="E139" s="273">
        <v>2021</v>
      </c>
    </row>
    <row r="140" spans="1:5" ht="15.75" thickBot="1" x14ac:dyDescent="0.3">
      <c r="A140" s="966"/>
      <c r="B140" s="9" t="s">
        <v>8</v>
      </c>
      <c r="C140" s="9" t="s">
        <v>9</v>
      </c>
      <c r="D140" s="9" t="s">
        <v>9</v>
      </c>
      <c r="E140" s="274" t="s">
        <v>9</v>
      </c>
    </row>
    <row r="141" spans="1:5" ht="15.75" thickBot="1" x14ac:dyDescent="0.3">
      <c r="A141" s="272" t="s">
        <v>17</v>
      </c>
      <c r="B141" s="310">
        <v>50</v>
      </c>
      <c r="C141" s="310">
        <v>20</v>
      </c>
      <c r="D141" s="310">
        <v>20</v>
      </c>
      <c r="E141" s="336">
        <v>20</v>
      </c>
    </row>
    <row r="142" spans="1:5" ht="15.75" thickBot="1" x14ac:dyDescent="0.3">
      <c r="A142" s="272" t="s">
        <v>18</v>
      </c>
      <c r="B142" s="275">
        <f>B160</f>
        <v>2040</v>
      </c>
      <c r="C142" s="275">
        <f t="shared" ref="C142:E142" si="10">C160</f>
        <v>1540</v>
      </c>
      <c r="D142" s="275">
        <f t="shared" si="10"/>
        <v>1540</v>
      </c>
      <c r="E142" s="276">
        <f t="shared" si="10"/>
        <v>1540</v>
      </c>
    </row>
    <row r="143" spans="1:5" ht="15.75" thickBot="1" x14ac:dyDescent="0.3">
      <c r="A143" s="272" t="s">
        <v>19</v>
      </c>
      <c r="B143" s="275">
        <f>B142/B141</f>
        <v>40.799999999999997</v>
      </c>
      <c r="C143" s="275">
        <f t="shared" ref="C143:E143" si="11">C142/C141</f>
        <v>77</v>
      </c>
      <c r="D143" s="275">
        <f t="shared" si="11"/>
        <v>77</v>
      </c>
      <c r="E143" s="276">
        <f t="shared" si="11"/>
        <v>77</v>
      </c>
    </row>
    <row r="144" spans="1:5" ht="15.75" thickBot="1" x14ac:dyDescent="0.3">
      <c r="A144" s="272" t="s">
        <v>20</v>
      </c>
      <c r="B144" s="310" t="s">
        <v>21</v>
      </c>
      <c r="C144" s="311">
        <f>C141/B141-1</f>
        <v>-0.6</v>
      </c>
      <c r="D144" s="311">
        <f t="shared" ref="D144:E146" si="12">D141/C141-1</f>
        <v>0</v>
      </c>
      <c r="E144" s="312">
        <f t="shared" si="12"/>
        <v>0</v>
      </c>
    </row>
    <row r="145" spans="1:5" ht="15.75" thickBot="1" x14ac:dyDescent="0.3">
      <c r="A145" s="272" t="s">
        <v>22</v>
      </c>
      <c r="B145" s="310" t="s">
        <v>21</v>
      </c>
      <c r="C145" s="311">
        <f>C142/B142-1</f>
        <v>-0.24509803921568629</v>
      </c>
      <c r="D145" s="311">
        <f t="shared" si="12"/>
        <v>0</v>
      </c>
      <c r="E145" s="312">
        <f t="shared" si="12"/>
        <v>0</v>
      </c>
    </row>
    <row r="146" spans="1:5" ht="15.75" thickBot="1" x14ac:dyDescent="0.3">
      <c r="A146" s="272" t="s">
        <v>23</v>
      </c>
      <c r="B146" s="310" t="s">
        <v>21</v>
      </c>
      <c r="C146" s="311">
        <f>C143/B143-1</f>
        <v>0.88725490196078449</v>
      </c>
      <c r="D146" s="311">
        <f t="shared" si="12"/>
        <v>0</v>
      </c>
      <c r="E146" s="312">
        <f t="shared" si="12"/>
        <v>0</v>
      </c>
    </row>
    <row r="147" spans="1:5" ht="15.75" customHeight="1" thickBot="1" x14ac:dyDescent="0.3">
      <c r="A147" s="967" t="s">
        <v>210</v>
      </c>
      <c r="B147" s="690"/>
      <c r="C147" s="690"/>
      <c r="D147" s="690"/>
      <c r="E147" s="968"/>
    </row>
    <row r="148" spans="1:5" x14ac:dyDescent="0.25">
      <c r="A148" s="965"/>
      <c r="B148" s="8">
        <v>2018</v>
      </c>
      <c r="C148" s="8">
        <v>2019</v>
      </c>
      <c r="D148" s="8">
        <v>2020</v>
      </c>
      <c r="E148" s="273">
        <v>2021</v>
      </c>
    </row>
    <row r="149" spans="1:5" ht="15.75" thickBot="1" x14ac:dyDescent="0.3">
      <c r="A149" s="966"/>
      <c r="B149" s="9" t="s">
        <v>8</v>
      </c>
      <c r="C149" s="9" t="s">
        <v>9</v>
      </c>
      <c r="D149" s="9" t="s">
        <v>9</v>
      </c>
      <c r="E149" s="274" t="s">
        <v>9</v>
      </c>
    </row>
    <row r="150" spans="1:5" ht="15.75" thickBot="1" x14ac:dyDescent="0.3">
      <c r="A150" s="313" t="s">
        <v>42</v>
      </c>
      <c r="B150" s="314">
        <f>B151+B152+B153+B154</f>
        <v>0</v>
      </c>
      <c r="C150" s="314">
        <f t="shared" ref="C150:E150" si="13">C151+C152+C153+C154</f>
        <v>0</v>
      </c>
      <c r="D150" s="314">
        <f t="shared" si="13"/>
        <v>0</v>
      </c>
      <c r="E150" s="315">
        <f t="shared" si="13"/>
        <v>0</v>
      </c>
    </row>
    <row r="151" spans="1:5" ht="15.75" thickBot="1" x14ac:dyDescent="0.3">
      <c r="A151" s="337" t="s">
        <v>388</v>
      </c>
      <c r="B151" s="338"/>
      <c r="C151" s="338"/>
      <c r="D151" s="338"/>
      <c r="E151" s="339"/>
    </row>
    <row r="152" spans="1:5" ht="15.75" thickBot="1" x14ac:dyDescent="0.3">
      <c r="A152" s="292" t="s">
        <v>403</v>
      </c>
      <c r="B152" s="14"/>
      <c r="C152" s="14"/>
      <c r="D152" s="14"/>
      <c r="E152" s="328"/>
    </row>
    <row r="153" spans="1:5" ht="15.75" thickBot="1" x14ac:dyDescent="0.3">
      <c r="A153" s="292" t="s">
        <v>404</v>
      </c>
      <c r="B153" s="14"/>
      <c r="C153" s="14"/>
      <c r="D153" s="14"/>
      <c r="E153" s="328"/>
    </row>
    <row r="154" spans="1:5" ht="15.75" thickBot="1" x14ac:dyDescent="0.3">
      <c r="A154" s="292" t="s">
        <v>405</v>
      </c>
      <c r="B154" s="14"/>
      <c r="C154" s="14"/>
      <c r="D154" s="14"/>
      <c r="E154" s="328"/>
    </row>
    <row r="155" spans="1:5" ht="15.75" thickBot="1" x14ac:dyDescent="0.3">
      <c r="A155" s="289" t="s">
        <v>43</v>
      </c>
      <c r="B155" s="319">
        <f>B156+B157+B158+B159</f>
        <v>2040</v>
      </c>
      <c r="C155" s="319">
        <f t="shared" ref="C155:E155" si="14">C156+C157+C158+C159</f>
        <v>1540</v>
      </c>
      <c r="D155" s="319">
        <f t="shared" si="14"/>
        <v>1540</v>
      </c>
      <c r="E155" s="320">
        <f t="shared" si="14"/>
        <v>1540</v>
      </c>
    </row>
    <row r="156" spans="1:5" ht="15.75" thickBot="1" x14ac:dyDescent="0.3">
      <c r="A156" s="292" t="s">
        <v>388</v>
      </c>
      <c r="B156" s="316">
        <v>2040</v>
      </c>
      <c r="C156" s="316">
        <v>1540</v>
      </c>
      <c r="D156" s="316">
        <v>1540</v>
      </c>
      <c r="E156" s="321">
        <v>1540</v>
      </c>
    </row>
    <row r="157" spans="1:5" ht="15.75" thickBot="1" x14ac:dyDescent="0.3">
      <c r="A157" s="292" t="s">
        <v>403</v>
      </c>
      <c r="B157" s="15"/>
      <c r="C157" s="15"/>
      <c r="D157" s="15"/>
      <c r="E157" s="332"/>
    </row>
    <row r="158" spans="1:5" ht="15.75" thickBot="1" x14ac:dyDescent="0.3">
      <c r="A158" s="292" t="s">
        <v>404</v>
      </c>
      <c r="B158" s="15"/>
      <c r="C158" s="15"/>
      <c r="D158" s="15"/>
      <c r="E158" s="332"/>
    </row>
    <row r="159" spans="1:5" ht="15.75" thickBot="1" x14ac:dyDescent="0.3">
      <c r="A159" s="292" t="s">
        <v>405</v>
      </c>
      <c r="B159" s="15"/>
      <c r="C159" s="15"/>
      <c r="D159" s="15"/>
      <c r="E159" s="332"/>
    </row>
    <row r="160" spans="1:5" ht="15.75" thickBot="1" x14ac:dyDescent="0.3">
      <c r="A160" s="340" t="s">
        <v>31</v>
      </c>
      <c r="B160" s="316">
        <f>B150+B155</f>
        <v>2040</v>
      </c>
      <c r="C160" s="316">
        <f t="shared" ref="C160:E160" si="15">C150+C155</f>
        <v>1540</v>
      </c>
      <c r="D160" s="316">
        <f t="shared" si="15"/>
        <v>1540</v>
      </c>
      <c r="E160" s="321">
        <f t="shared" si="15"/>
        <v>1540</v>
      </c>
    </row>
    <row r="161" spans="1:5" ht="15.75" thickBot="1" x14ac:dyDescent="0.3">
      <c r="A161" s="334" t="s">
        <v>45</v>
      </c>
      <c r="B161" s="998" t="s">
        <v>821</v>
      </c>
      <c r="C161" s="999"/>
      <c r="D161" s="999"/>
      <c r="E161" s="1000"/>
    </row>
    <row r="162" spans="1:5" ht="34.5" thickBot="1" x14ac:dyDescent="0.3">
      <c r="A162" s="271" t="s">
        <v>33</v>
      </c>
      <c r="B162" s="335" t="s">
        <v>299</v>
      </c>
      <c r="C162" s="141" t="s">
        <v>398</v>
      </c>
      <c r="D162" s="980" t="s">
        <v>300</v>
      </c>
      <c r="E162" s="981"/>
    </row>
    <row r="163" spans="1:5" ht="46.5" customHeight="1" thickBot="1" x14ac:dyDescent="0.3">
      <c r="A163" s="272" t="s">
        <v>15</v>
      </c>
      <c r="B163" s="988" t="s">
        <v>298</v>
      </c>
      <c r="C163" s="989"/>
      <c r="D163" s="989"/>
      <c r="E163" s="990"/>
    </row>
    <row r="164" spans="1:5" ht="16.5" thickBot="1" x14ac:dyDescent="0.3">
      <c r="A164" s="272" t="s">
        <v>16</v>
      </c>
      <c r="B164" s="991" t="s">
        <v>822</v>
      </c>
      <c r="C164" s="992"/>
      <c r="D164" s="992"/>
      <c r="E164" s="993"/>
    </row>
    <row r="165" spans="1:5" x14ac:dyDescent="0.25">
      <c r="A165" s="965"/>
      <c r="B165" s="8">
        <v>2018</v>
      </c>
      <c r="C165" s="8">
        <v>2019</v>
      </c>
      <c r="D165" s="8">
        <v>2020</v>
      </c>
      <c r="E165" s="273">
        <v>2021</v>
      </c>
    </row>
    <row r="166" spans="1:5" ht="15.75" thickBot="1" x14ac:dyDescent="0.3">
      <c r="A166" s="966"/>
      <c r="B166" s="9" t="s">
        <v>8</v>
      </c>
      <c r="C166" s="9" t="s">
        <v>9</v>
      </c>
      <c r="D166" s="9" t="s">
        <v>9</v>
      </c>
      <c r="E166" s="274" t="s">
        <v>9</v>
      </c>
    </row>
    <row r="167" spans="1:5" ht="15.75" thickBot="1" x14ac:dyDescent="0.3">
      <c r="A167" s="272" t="s">
        <v>17</v>
      </c>
      <c r="B167" s="310">
        <v>1</v>
      </c>
      <c r="C167" s="310">
        <v>1</v>
      </c>
      <c r="D167" s="310">
        <v>1</v>
      </c>
      <c r="E167" s="336">
        <v>1</v>
      </c>
    </row>
    <row r="168" spans="1:5" ht="15.75" thickBot="1" x14ac:dyDescent="0.3">
      <c r="A168" s="272" t="s">
        <v>18</v>
      </c>
      <c r="B168" s="275">
        <f>B186</f>
        <v>960</v>
      </c>
      <c r="C168" s="275">
        <f t="shared" ref="C168:E168" si="16">C186</f>
        <v>960</v>
      </c>
      <c r="D168" s="275">
        <f t="shared" si="16"/>
        <v>960</v>
      </c>
      <c r="E168" s="276">
        <f t="shared" si="16"/>
        <v>960</v>
      </c>
    </row>
    <row r="169" spans="1:5" ht="15.75" thickBot="1" x14ac:dyDescent="0.3">
      <c r="A169" s="272" t="s">
        <v>19</v>
      </c>
      <c r="B169" s="275">
        <f>B168/B167</f>
        <v>960</v>
      </c>
      <c r="C169" s="275">
        <f t="shared" ref="C169:E169" si="17">C168/C167</f>
        <v>960</v>
      </c>
      <c r="D169" s="275">
        <f t="shared" si="17"/>
        <v>960</v>
      </c>
      <c r="E169" s="276">
        <f t="shared" si="17"/>
        <v>960</v>
      </c>
    </row>
    <row r="170" spans="1:5" ht="15.75" thickBot="1" x14ac:dyDescent="0.3">
      <c r="A170" s="272" t="s">
        <v>20</v>
      </c>
      <c r="B170" s="310" t="s">
        <v>21</v>
      </c>
      <c r="C170" s="311">
        <f>C167/B167-1</f>
        <v>0</v>
      </c>
      <c r="D170" s="311">
        <f t="shared" ref="D170:E172" si="18">D167/C167-1</f>
        <v>0</v>
      </c>
      <c r="E170" s="312">
        <f t="shared" si="18"/>
        <v>0</v>
      </c>
    </row>
    <row r="171" spans="1:5" ht="15.75" thickBot="1" x14ac:dyDescent="0.3">
      <c r="A171" s="272" t="s">
        <v>22</v>
      </c>
      <c r="B171" s="310" t="s">
        <v>21</v>
      </c>
      <c r="C171" s="311">
        <f>C168/B168-1</f>
        <v>0</v>
      </c>
      <c r="D171" s="311">
        <f t="shared" si="18"/>
        <v>0</v>
      </c>
      <c r="E171" s="312">
        <f t="shared" si="18"/>
        <v>0</v>
      </c>
    </row>
    <row r="172" spans="1:5" ht="15.75" thickBot="1" x14ac:dyDescent="0.3">
      <c r="A172" s="272" t="s">
        <v>23</v>
      </c>
      <c r="B172" s="310" t="s">
        <v>21</v>
      </c>
      <c r="C172" s="311">
        <f>C169/B169-1</f>
        <v>0</v>
      </c>
      <c r="D172" s="311">
        <f t="shared" si="18"/>
        <v>0</v>
      </c>
      <c r="E172" s="312">
        <f t="shared" si="18"/>
        <v>0</v>
      </c>
    </row>
    <row r="173" spans="1:5" ht="15.75" thickBot="1" x14ac:dyDescent="0.3">
      <c r="A173" s="967" t="s">
        <v>286</v>
      </c>
      <c r="B173" s="690"/>
      <c r="C173" s="690"/>
      <c r="D173" s="690"/>
      <c r="E173" s="968"/>
    </row>
    <row r="174" spans="1:5" x14ac:dyDescent="0.25">
      <c r="A174" s="965"/>
      <c r="B174" s="8">
        <v>2018</v>
      </c>
      <c r="C174" s="8">
        <v>2019</v>
      </c>
      <c r="D174" s="8">
        <v>2020</v>
      </c>
      <c r="E174" s="273">
        <v>2021</v>
      </c>
    </row>
    <row r="175" spans="1:5" ht="15.75" thickBot="1" x14ac:dyDescent="0.3">
      <c r="A175" s="966"/>
      <c r="B175" s="9" t="s">
        <v>8</v>
      </c>
      <c r="C175" s="9" t="s">
        <v>9</v>
      </c>
      <c r="D175" s="9" t="s">
        <v>9</v>
      </c>
      <c r="E175" s="274" t="s">
        <v>9</v>
      </c>
    </row>
    <row r="176" spans="1:5" ht="15.75" thickBot="1" x14ac:dyDescent="0.3">
      <c r="A176" s="289" t="s">
        <v>42</v>
      </c>
      <c r="B176" s="319">
        <f>B177+B178+B179+B180</f>
        <v>0</v>
      </c>
      <c r="C176" s="319">
        <f t="shared" ref="C176:E176" si="19">C177+C178+C179+C180</f>
        <v>0</v>
      </c>
      <c r="D176" s="319">
        <f t="shared" si="19"/>
        <v>0</v>
      </c>
      <c r="E176" s="320">
        <f t="shared" si="19"/>
        <v>0</v>
      </c>
    </row>
    <row r="177" spans="1:5" ht="15.75" thickBot="1" x14ac:dyDescent="0.3">
      <c r="A177" s="292" t="s">
        <v>388</v>
      </c>
      <c r="B177" s="14"/>
      <c r="C177" s="14"/>
      <c r="D177" s="14"/>
      <c r="E177" s="328"/>
    </row>
    <row r="178" spans="1:5" ht="15.75" thickBot="1" x14ac:dyDescent="0.3">
      <c r="A178" s="292" t="s">
        <v>403</v>
      </c>
      <c r="B178" s="14"/>
      <c r="C178" s="14"/>
      <c r="D178" s="14"/>
      <c r="E178" s="328"/>
    </row>
    <row r="179" spans="1:5" ht="15.75" thickBot="1" x14ac:dyDescent="0.3">
      <c r="A179" s="292" t="s">
        <v>404</v>
      </c>
      <c r="B179" s="14"/>
      <c r="C179" s="14"/>
      <c r="D179" s="14"/>
      <c r="E179" s="328"/>
    </row>
    <row r="180" spans="1:5" ht="15.75" thickBot="1" x14ac:dyDescent="0.3">
      <c r="A180" s="292" t="s">
        <v>405</v>
      </c>
      <c r="B180" s="14"/>
      <c r="C180" s="14"/>
      <c r="D180" s="14"/>
      <c r="E180" s="328"/>
    </row>
    <row r="181" spans="1:5" ht="15.75" thickBot="1" x14ac:dyDescent="0.3">
      <c r="A181" s="289" t="s">
        <v>43</v>
      </c>
      <c r="B181" s="319">
        <f>B182+B183+B184+B185</f>
        <v>960</v>
      </c>
      <c r="C181" s="319">
        <f t="shared" ref="C181:E181" si="20">C182+C183+C184+C185</f>
        <v>960</v>
      </c>
      <c r="D181" s="319">
        <f t="shared" si="20"/>
        <v>960</v>
      </c>
      <c r="E181" s="320">
        <f t="shared" si="20"/>
        <v>960</v>
      </c>
    </row>
    <row r="182" spans="1:5" ht="15.75" thickBot="1" x14ac:dyDescent="0.3">
      <c r="A182" s="292" t="s">
        <v>388</v>
      </c>
      <c r="B182" s="316">
        <v>960</v>
      </c>
      <c r="C182" s="316">
        <v>960</v>
      </c>
      <c r="D182" s="316">
        <v>960</v>
      </c>
      <c r="E182" s="321">
        <v>960</v>
      </c>
    </row>
    <row r="183" spans="1:5" ht="15.75" thickBot="1" x14ac:dyDescent="0.3">
      <c r="A183" s="292" t="s">
        <v>403</v>
      </c>
      <c r="B183" s="15"/>
      <c r="C183" s="15"/>
      <c r="D183" s="15"/>
      <c r="E183" s="332"/>
    </row>
    <row r="184" spans="1:5" ht="15.75" thickBot="1" x14ac:dyDescent="0.3">
      <c r="A184" s="292" t="s">
        <v>404</v>
      </c>
      <c r="B184" s="15"/>
      <c r="C184" s="15"/>
      <c r="D184" s="15"/>
      <c r="E184" s="332"/>
    </row>
    <row r="185" spans="1:5" ht="15.75" thickBot="1" x14ac:dyDescent="0.3">
      <c r="A185" s="292" t="s">
        <v>405</v>
      </c>
      <c r="B185" s="15"/>
      <c r="C185" s="15"/>
      <c r="D185" s="15"/>
      <c r="E185" s="332"/>
    </row>
    <row r="186" spans="1:5" ht="15.75" thickBot="1" x14ac:dyDescent="0.3">
      <c r="A186" s="341" t="s">
        <v>34</v>
      </c>
      <c r="B186" s="316">
        <f>B176+B181</f>
        <v>960</v>
      </c>
      <c r="C186" s="316">
        <f t="shared" ref="C186:E186" si="21">C176+C181</f>
        <v>960</v>
      </c>
      <c r="D186" s="316">
        <f t="shared" si="21"/>
        <v>960</v>
      </c>
      <c r="E186" s="321">
        <f t="shared" si="21"/>
        <v>960</v>
      </c>
    </row>
    <row r="187" spans="1:5" ht="15.75" thickBot="1" x14ac:dyDescent="0.3">
      <c r="A187" s="342" t="s">
        <v>56</v>
      </c>
      <c r="B187" s="994" t="s">
        <v>823</v>
      </c>
      <c r="C187" s="995"/>
      <c r="D187" s="996"/>
      <c r="E187" s="997"/>
    </row>
    <row r="188" spans="1:5" ht="34.5" thickBot="1" x14ac:dyDescent="0.3">
      <c r="A188" s="342" t="s">
        <v>86</v>
      </c>
      <c r="B188" s="50" t="s">
        <v>824</v>
      </c>
      <c r="C188" s="139" t="s">
        <v>398</v>
      </c>
      <c r="D188" s="980" t="s">
        <v>301</v>
      </c>
      <c r="E188" s="981"/>
    </row>
    <row r="189" spans="1:5" ht="15.75" thickBot="1" x14ac:dyDescent="0.3">
      <c r="A189" s="343"/>
      <c r="B189" s="720"/>
      <c r="C189" s="800"/>
      <c r="D189" s="721"/>
      <c r="E189" s="969"/>
    </row>
    <row r="190" spans="1:5" ht="45.75" customHeight="1" thickBot="1" x14ac:dyDescent="0.3">
      <c r="A190" s="272" t="s">
        <v>15</v>
      </c>
      <c r="B190" s="982" t="s">
        <v>93</v>
      </c>
      <c r="C190" s="983"/>
      <c r="D190" s="983"/>
      <c r="E190" s="984"/>
    </row>
    <row r="191" spans="1:5" ht="15.75" thickBot="1" x14ac:dyDescent="0.3">
      <c r="A191" s="272" t="s">
        <v>16</v>
      </c>
      <c r="B191" s="985" t="s">
        <v>825</v>
      </c>
      <c r="C191" s="986"/>
      <c r="D191" s="986"/>
      <c r="E191" s="987"/>
    </row>
    <row r="192" spans="1:5" x14ac:dyDescent="0.25">
      <c r="A192" s="965"/>
      <c r="B192" s="8">
        <v>2018</v>
      </c>
      <c r="C192" s="8">
        <v>2019</v>
      </c>
      <c r="D192" s="8">
        <v>2020</v>
      </c>
      <c r="E192" s="273">
        <v>2021</v>
      </c>
    </row>
    <row r="193" spans="1:5" ht="15.75" thickBot="1" x14ac:dyDescent="0.3">
      <c r="A193" s="966"/>
      <c r="B193" s="9" t="s">
        <v>8</v>
      </c>
      <c r="C193" s="9" t="s">
        <v>9</v>
      </c>
      <c r="D193" s="9" t="s">
        <v>9</v>
      </c>
      <c r="E193" s="274" t="s">
        <v>9</v>
      </c>
    </row>
    <row r="194" spans="1:5" ht="15.75" thickBot="1" x14ac:dyDescent="0.3">
      <c r="A194" s="272" t="s">
        <v>17</v>
      </c>
      <c r="B194" s="275">
        <v>1</v>
      </c>
      <c r="C194" s="275">
        <v>1</v>
      </c>
      <c r="D194" s="275">
        <v>1</v>
      </c>
      <c r="E194" s="276">
        <v>1</v>
      </c>
    </row>
    <row r="195" spans="1:5" ht="15.75" thickBot="1" x14ac:dyDescent="0.3">
      <c r="A195" s="272" t="s">
        <v>18</v>
      </c>
      <c r="B195" s="275">
        <v>1000</v>
      </c>
      <c r="C195" s="275">
        <v>1500</v>
      </c>
      <c r="D195" s="275">
        <v>1500</v>
      </c>
      <c r="E195" s="276">
        <v>1500</v>
      </c>
    </row>
    <row r="196" spans="1:5" ht="15.75" thickBot="1" x14ac:dyDescent="0.3">
      <c r="A196" s="272" t="s">
        <v>19</v>
      </c>
      <c r="B196" s="275">
        <f>B195/B194</f>
        <v>1000</v>
      </c>
      <c r="C196" s="275">
        <f t="shared" ref="C196:E196" si="22">C195/C194</f>
        <v>1500</v>
      </c>
      <c r="D196" s="275">
        <f t="shared" si="22"/>
        <v>1500</v>
      </c>
      <c r="E196" s="276">
        <f t="shared" si="22"/>
        <v>1500</v>
      </c>
    </row>
    <row r="197" spans="1:5" ht="15.75" thickBot="1" x14ac:dyDescent="0.3">
      <c r="A197" s="272" t="s">
        <v>20</v>
      </c>
      <c r="B197" s="310" t="s">
        <v>21</v>
      </c>
      <c r="C197" s="311">
        <f>C194/B194-1</f>
        <v>0</v>
      </c>
      <c r="D197" s="311">
        <f t="shared" ref="D197:E199" si="23">D194/C194-1</f>
        <v>0</v>
      </c>
      <c r="E197" s="312">
        <f t="shared" si="23"/>
        <v>0</v>
      </c>
    </row>
    <row r="198" spans="1:5" ht="15.75" thickBot="1" x14ac:dyDescent="0.3">
      <c r="A198" s="272" t="s">
        <v>22</v>
      </c>
      <c r="B198" s="310" t="s">
        <v>21</v>
      </c>
      <c r="C198" s="311">
        <f>C195/B195-1</f>
        <v>0.5</v>
      </c>
      <c r="D198" s="311">
        <f t="shared" si="23"/>
        <v>0</v>
      </c>
      <c r="E198" s="312">
        <f t="shared" si="23"/>
        <v>0</v>
      </c>
    </row>
    <row r="199" spans="1:5" ht="15.75" thickBot="1" x14ac:dyDescent="0.3">
      <c r="A199" s="272" t="s">
        <v>23</v>
      </c>
      <c r="B199" s="310" t="s">
        <v>21</v>
      </c>
      <c r="C199" s="311">
        <f>C196/B196-1</f>
        <v>0.5</v>
      </c>
      <c r="D199" s="311">
        <f t="shared" si="23"/>
        <v>0</v>
      </c>
      <c r="E199" s="312">
        <f t="shared" si="23"/>
        <v>0</v>
      </c>
    </row>
    <row r="200" spans="1:5" ht="15.75" customHeight="1" thickBot="1" x14ac:dyDescent="0.3">
      <c r="A200" s="967" t="s">
        <v>213</v>
      </c>
      <c r="B200" s="690"/>
      <c r="C200" s="690"/>
      <c r="D200" s="690"/>
      <c r="E200" s="968"/>
    </row>
    <row r="201" spans="1:5" x14ac:dyDescent="0.25">
      <c r="A201" s="965"/>
      <c r="B201" s="8">
        <v>2018</v>
      </c>
      <c r="C201" s="8">
        <v>2019</v>
      </c>
      <c r="D201" s="8">
        <v>2020</v>
      </c>
      <c r="E201" s="273">
        <v>2021</v>
      </c>
    </row>
    <row r="202" spans="1:5" ht="15.75" thickBot="1" x14ac:dyDescent="0.3">
      <c r="A202" s="966"/>
      <c r="B202" s="9" t="s">
        <v>8</v>
      </c>
      <c r="C202" s="9" t="s">
        <v>9</v>
      </c>
      <c r="D202" s="9" t="s">
        <v>9</v>
      </c>
      <c r="E202" s="274" t="s">
        <v>9</v>
      </c>
    </row>
    <row r="203" spans="1:5" ht="15.75" thickBot="1" x14ac:dyDescent="0.3">
      <c r="A203" s="289" t="s">
        <v>42</v>
      </c>
      <c r="B203" s="319">
        <f>B204+B205+B206+B207</f>
        <v>0</v>
      </c>
      <c r="C203" s="319">
        <f t="shared" ref="C203:E203" si="24">C204+C205+C206+C207</f>
        <v>0</v>
      </c>
      <c r="D203" s="319">
        <f t="shared" si="24"/>
        <v>0</v>
      </c>
      <c r="E203" s="320">
        <f t="shared" si="24"/>
        <v>0</v>
      </c>
    </row>
    <row r="204" spans="1:5" ht="15.75" thickBot="1" x14ac:dyDescent="0.3">
      <c r="A204" s="292" t="s">
        <v>388</v>
      </c>
      <c r="B204" s="319"/>
      <c r="C204" s="319"/>
      <c r="D204" s="319"/>
      <c r="E204" s="320"/>
    </row>
    <row r="205" spans="1:5" ht="15.75" thickBot="1" x14ac:dyDescent="0.3">
      <c r="A205" s="344" t="s">
        <v>403</v>
      </c>
      <c r="B205" s="314"/>
      <c r="C205" s="314"/>
      <c r="D205" s="314"/>
      <c r="E205" s="315"/>
    </row>
    <row r="206" spans="1:5" ht="15.75" thickBot="1" x14ac:dyDescent="0.3">
      <c r="A206" s="337" t="s">
        <v>404</v>
      </c>
      <c r="B206" s="345"/>
      <c r="C206" s="345"/>
      <c r="D206" s="345"/>
      <c r="E206" s="346"/>
    </row>
    <row r="207" spans="1:5" ht="15.75" thickBot="1" x14ac:dyDescent="0.3">
      <c r="A207" s="292" t="s">
        <v>405</v>
      </c>
      <c r="B207" s="319"/>
      <c r="C207" s="319"/>
      <c r="D207" s="319"/>
      <c r="E207" s="320"/>
    </row>
    <row r="208" spans="1:5" ht="15.75" thickBot="1" x14ac:dyDescent="0.3">
      <c r="A208" s="289" t="s">
        <v>43</v>
      </c>
      <c r="B208" s="319">
        <f>B209+B210+B211+B212</f>
        <v>1000</v>
      </c>
      <c r="C208" s="319">
        <f t="shared" ref="C208:E208" si="25">C209+C210+C211+C212</f>
        <v>1500</v>
      </c>
      <c r="D208" s="319">
        <f t="shared" si="25"/>
        <v>1500</v>
      </c>
      <c r="E208" s="320">
        <f t="shared" si="25"/>
        <v>1500</v>
      </c>
    </row>
    <row r="209" spans="1:9" ht="15.75" thickBot="1" x14ac:dyDescent="0.3">
      <c r="A209" s="292" t="s">
        <v>388</v>
      </c>
      <c r="B209" s="316">
        <v>1000</v>
      </c>
      <c r="C209" s="319">
        <v>1500</v>
      </c>
      <c r="D209" s="319">
        <v>1500</v>
      </c>
      <c r="E209" s="320">
        <v>1500</v>
      </c>
    </row>
    <row r="210" spans="1:9" ht="15.75" thickBot="1" x14ac:dyDescent="0.3">
      <c r="A210" s="292" t="s">
        <v>403</v>
      </c>
      <c r="B210" s="316"/>
      <c r="C210" s="319"/>
      <c r="D210" s="319"/>
      <c r="E210" s="320"/>
    </row>
    <row r="211" spans="1:9" ht="15.75" thickBot="1" x14ac:dyDescent="0.3">
      <c r="A211" s="292" t="s">
        <v>404</v>
      </c>
      <c r="B211" s="316"/>
      <c r="C211" s="319"/>
      <c r="D211" s="319"/>
      <c r="E211" s="320"/>
    </row>
    <row r="212" spans="1:9" ht="15.75" thickBot="1" x14ac:dyDescent="0.3">
      <c r="A212" s="292" t="s">
        <v>405</v>
      </c>
      <c r="B212" s="316"/>
      <c r="C212" s="319"/>
      <c r="D212" s="319"/>
      <c r="E212" s="320"/>
    </row>
    <row r="213" spans="1:9" ht="15.75" thickBot="1" x14ac:dyDescent="0.3">
      <c r="A213" s="347" t="s">
        <v>31</v>
      </c>
      <c r="B213" s="316">
        <f>B203+B208</f>
        <v>1000</v>
      </c>
      <c r="C213" s="316">
        <f t="shared" ref="C213:E213" si="26">C203+C208</f>
        <v>1500</v>
      </c>
      <c r="D213" s="316">
        <f t="shared" si="26"/>
        <v>1500</v>
      </c>
      <c r="E213" s="321">
        <f t="shared" si="26"/>
        <v>1500</v>
      </c>
    </row>
    <row r="214" spans="1:9" ht="15.75" hidden="1" thickBot="1" x14ac:dyDescent="0.3">
      <c r="A214" s="972" t="s">
        <v>46</v>
      </c>
      <c r="B214" s="709"/>
      <c r="C214" s="709"/>
      <c r="D214" s="709"/>
      <c r="E214" s="973"/>
    </row>
    <row r="215" spans="1:9" ht="15.75" hidden="1" thickBot="1" x14ac:dyDescent="0.3">
      <c r="A215" s="972" t="s">
        <v>47</v>
      </c>
      <c r="B215" s="709"/>
      <c r="C215" s="709"/>
      <c r="D215" s="709"/>
      <c r="E215" s="973"/>
    </row>
    <row r="216" spans="1:9" ht="15.75" hidden="1" thickBot="1" x14ac:dyDescent="0.3">
      <c r="A216" s="342" t="s">
        <v>56</v>
      </c>
      <c r="B216" s="720"/>
      <c r="C216" s="780"/>
      <c r="D216" s="721"/>
      <c r="E216" s="969"/>
    </row>
    <row r="217" spans="1:9" ht="30.75" hidden="1" customHeight="1" thickBot="1" x14ac:dyDescent="0.3">
      <c r="A217" s="342" t="s">
        <v>86</v>
      </c>
      <c r="B217" s="7"/>
      <c r="C217" s="139" t="s">
        <v>398</v>
      </c>
      <c r="D217" s="721"/>
      <c r="E217" s="969"/>
      <c r="F217" s="974"/>
      <c r="G217" s="974"/>
      <c r="H217" s="974"/>
      <c r="I217" s="975"/>
    </row>
    <row r="218" spans="1:9" ht="15.75" hidden="1" thickBot="1" x14ac:dyDescent="0.3">
      <c r="A218" s="343"/>
      <c r="B218" s="720"/>
      <c r="C218" s="800"/>
      <c r="D218" s="721"/>
      <c r="E218" s="969"/>
      <c r="F218" s="976"/>
      <c r="G218" s="976"/>
      <c r="H218" s="976"/>
      <c r="I218" s="977"/>
    </row>
    <row r="219" spans="1:9" ht="17.25" hidden="1" customHeight="1" thickBot="1" x14ac:dyDescent="0.3">
      <c r="A219" s="272" t="s">
        <v>15</v>
      </c>
      <c r="B219" s="702"/>
      <c r="C219" s="703"/>
      <c r="D219" s="703"/>
      <c r="E219" s="970"/>
      <c r="F219" s="978"/>
      <c r="G219" s="978"/>
      <c r="H219" s="978"/>
      <c r="I219" s="979"/>
    </row>
    <row r="220" spans="1:9" ht="15.75" hidden="1" thickBot="1" x14ac:dyDescent="0.3">
      <c r="A220" s="272" t="s">
        <v>16</v>
      </c>
      <c r="B220" s="717"/>
      <c r="C220" s="718"/>
      <c r="D220" s="718"/>
      <c r="E220" s="971"/>
    </row>
    <row r="221" spans="1:9" ht="12.75" hidden="1" customHeight="1" x14ac:dyDescent="0.25">
      <c r="A221" s="965"/>
      <c r="B221" s="8">
        <v>2018</v>
      </c>
      <c r="C221" s="8">
        <v>2019</v>
      </c>
      <c r="D221" s="8">
        <v>2020</v>
      </c>
      <c r="E221" s="273">
        <v>2021</v>
      </c>
    </row>
    <row r="222" spans="1:9" ht="9" hidden="1" customHeight="1" thickBot="1" x14ac:dyDescent="0.3">
      <c r="A222" s="966"/>
      <c r="B222" s="9" t="s">
        <v>8</v>
      </c>
      <c r="C222" s="9" t="s">
        <v>9</v>
      </c>
      <c r="D222" s="9" t="s">
        <v>9</v>
      </c>
      <c r="E222" s="274" t="s">
        <v>9</v>
      </c>
    </row>
    <row r="223" spans="1:9" ht="15.75" hidden="1" thickBot="1" x14ac:dyDescent="0.3">
      <c r="A223" s="272" t="s">
        <v>17</v>
      </c>
      <c r="B223" s="10"/>
      <c r="C223" s="10"/>
      <c r="D223" s="10"/>
      <c r="E223" s="326"/>
    </row>
    <row r="224" spans="1:9" ht="15.75" hidden="1" thickBot="1" x14ac:dyDescent="0.3">
      <c r="A224" s="272" t="s">
        <v>18</v>
      </c>
      <c r="B224" s="10">
        <f>B287-B249</f>
        <v>0</v>
      </c>
      <c r="C224" s="10">
        <f t="shared" ref="C224:E224" si="27">C287-C249</f>
        <v>0</v>
      </c>
      <c r="D224" s="10">
        <f t="shared" si="27"/>
        <v>0</v>
      </c>
      <c r="E224" s="326">
        <f t="shared" si="27"/>
        <v>0</v>
      </c>
    </row>
    <row r="225" spans="1:9" ht="15.75" hidden="1" thickBot="1" x14ac:dyDescent="0.3">
      <c r="A225" s="272" t="s">
        <v>19</v>
      </c>
      <c r="B225" s="10" t="e">
        <f>B224/B223</f>
        <v>#DIV/0!</v>
      </c>
      <c r="C225" s="10" t="e">
        <f t="shared" ref="C225:E225" si="28">C224/C223</f>
        <v>#DIV/0!</v>
      </c>
      <c r="D225" s="10" t="e">
        <f t="shared" si="28"/>
        <v>#DIV/0!</v>
      </c>
      <c r="E225" s="326" t="e">
        <f t="shared" si="28"/>
        <v>#DIV/0!</v>
      </c>
    </row>
    <row r="226" spans="1:9" ht="15.75" hidden="1" thickBot="1" x14ac:dyDescent="0.3">
      <c r="A226" s="272" t="s">
        <v>20</v>
      </c>
      <c r="B226" s="113" t="s">
        <v>21</v>
      </c>
      <c r="C226" s="11" t="e">
        <f>C223/B223-1</f>
        <v>#DIV/0!</v>
      </c>
      <c r="D226" s="11" t="e">
        <f t="shared" ref="D226:E228" si="29">D223/C223-1</f>
        <v>#DIV/0!</v>
      </c>
      <c r="E226" s="327" t="e">
        <f t="shared" si="29"/>
        <v>#DIV/0!</v>
      </c>
      <c r="F226" s="12"/>
      <c r="G226" s="12"/>
      <c r="H226" s="12"/>
      <c r="I226" s="12"/>
    </row>
    <row r="227" spans="1:9" ht="15.75" hidden="1" thickBot="1" x14ac:dyDescent="0.3">
      <c r="A227" s="272" t="s">
        <v>22</v>
      </c>
      <c r="B227" s="113" t="s">
        <v>21</v>
      </c>
      <c r="C227" s="11" t="e">
        <f>C224/B224-1</f>
        <v>#DIV/0!</v>
      </c>
      <c r="D227" s="11" t="e">
        <f t="shared" si="29"/>
        <v>#DIV/0!</v>
      </c>
      <c r="E227" s="327" t="e">
        <f t="shared" si="29"/>
        <v>#DIV/0!</v>
      </c>
    </row>
    <row r="228" spans="1:9" ht="15.75" hidden="1" thickBot="1" x14ac:dyDescent="0.3">
      <c r="A228" s="272" t="s">
        <v>23</v>
      </c>
      <c r="B228" s="113" t="s">
        <v>21</v>
      </c>
      <c r="C228" s="11" t="e">
        <f>C225/B225-1</f>
        <v>#DIV/0!</v>
      </c>
      <c r="D228" s="11" t="e">
        <f t="shared" si="29"/>
        <v>#DIV/0!</v>
      </c>
      <c r="E228" s="327" t="e">
        <f t="shared" si="29"/>
        <v>#DIV/0!</v>
      </c>
    </row>
    <row r="229" spans="1:9" ht="15.75" hidden="1" thickBot="1" x14ac:dyDescent="0.3">
      <c r="A229" s="967" t="s">
        <v>213</v>
      </c>
      <c r="B229" s="690"/>
      <c r="C229" s="690"/>
      <c r="D229" s="690"/>
      <c r="E229" s="968"/>
    </row>
    <row r="230" spans="1:9" ht="12.75" hidden="1" customHeight="1" x14ac:dyDescent="0.25">
      <c r="A230" s="965"/>
      <c r="B230" s="8">
        <v>2018</v>
      </c>
      <c r="C230" s="8">
        <v>2019</v>
      </c>
      <c r="D230" s="8">
        <v>2020</v>
      </c>
      <c r="E230" s="273">
        <v>2021</v>
      </c>
    </row>
    <row r="231" spans="1:9" ht="9" hidden="1" customHeight="1" thickBot="1" x14ac:dyDescent="0.3">
      <c r="A231" s="966"/>
      <c r="B231" s="9" t="s">
        <v>8</v>
      </c>
      <c r="C231" s="9" t="s">
        <v>9</v>
      </c>
      <c r="D231" s="9" t="s">
        <v>9</v>
      </c>
      <c r="E231" s="274" t="s">
        <v>9</v>
      </c>
    </row>
    <row r="232" spans="1:9" ht="15.75" hidden="1" thickBot="1" x14ac:dyDescent="0.3">
      <c r="A232" s="289" t="s">
        <v>42</v>
      </c>
      <c r="B232" s="14">
        <f>B233+B234+B235+B236</f>
        <v>0</v>
      </c>
      <c r="C232" s="14">
        <f t="shared" ref="C232:E232" si="30">C233+C234+C235+C236</f>
        <v>0</v>
      </c>
      <c r="D232" s="14">
        <f t="shared" si="30"/>
        <v>0</v>
      </c>
      <c r="E232" s="328">
        <f t="shared" si="30"/>
        <v>0</v>
      </c>
    </row>
    <row r="233" spans="1:9" ht="15.75" hidden="1" thickBot="1" x14ac:dyDescent="0.3">
      <c r="A233" s="292" t="s">
        <v>388</v>
      </c>
      <c r="B233" s="14"/>
      <c r="C233" s="14"/>
      <c r="D233" s="14"/>
      <c r="E233" s="328"/>
    </row>
    <row r="234" spans="1:9" ht="15.75" hidden="1" thickBot="1" x14ac:dyDescent="0.3">
      <c r="A234" s="292" t="s">
        <v>403</v>
      </c>
      <c r="B234" s="14"/>
      <c r="C234" s="14"/>
      <c r="D234" s="14"/>
      <c r="E234" s="328"/>
    </row>
    <row r="235" spans="1:9" ht="15.75" hidden="1" thickBot="1" x14ac:dyDescent="0.3">
      <c r="A235" s="292" t="s">
        <v>404</v>
      </c>
      <c r="B235" s="14"/>
      <c r="C235" s="14"/>
      <c r="D235" s="14"/>
      <c r="E235" s="328"/>
    </row>
    <row r="236" spans="1:9" ht="15.75" hidden="1" thickBot="1" x14ac:dyDescent="0.3">
      <c r="A236" s="292" t="s">
        <v>405</v>
      </c>
      <c r="B236" s="14"/>
      <c r="C236" s="14"/>
      <c r="D236" s="14"/>
      <c r="E236" s="328"/>
    </row>
    <row r="237" spans="1:9" ht="15.75" hidden="1" thickBot="1" x14ac:dyDescent="0.3">
      <c r="A237" s="289" t="s">
        <v>43</v>
      </c>
      <c r="B237" s="15">
        <f>B238+B239+B240+B241</f>
        <v>0</v>
      </c>
      <c r="C237" s="15">
        <f t="shared" ref="C237:E237" si="31">C238+C239+C240+C241</f>
        <v>0</v>
      </c>
      <c r="D237" s="15">
        <f t="shared" si="31"/>
        <v>0</v>
      </c>
      <c r="E237" s="332">
        <f t="shared" si="31"/>
        <v>0</v>
      </c>
    </row>
    <row r="238" spans="1:9" ht="15.75" hidden="1" thickBot="1" x14ac:dyDescent="0.3">
      <c r="A238" s="292" t="s">
        <v>388</v>
      </c>
      <c r="B238" s="15"/>
      <c r="C238" s="14"/>
      <c r="D238" s="14"/>
      <c r="E238" s="328"/>
    </row>
    <row r="239" spans="1:9" ht="15.75" hidden="1" thickBot="1" x14ac:dyDescent="0.3">
      <c r="A239" s="292" t="s">
        <v>403</v>
      </c>
      <c r="B239" s="15"/>
      <c r="C239" s="14"/>
      <c r="D239" s="14"/>
      <c r="E239" s="328"/>
    </row>
    <row r="240" spans="1:9" ht="15.75" hidden="1" thickBot="1" x14ac:dyDescent="0.3">
      <c r="A240" s="292" t="s">
        <v>404</v>
      </c>
      <c r="B240" s="15"/>
      <c r="C240" s="14"/>
      <c r="D240" s="14"/>
      <c r="E240" s="328"/>
    </row>
    <row r="241" spans="1:9" ht="15.75" hidden="1" thickBot="1" x14ac:dyDescent="0.3">
      <c r="A241" s="292" t="s">
        <v>405</v>
      </c>
      <c r="B241" s="15"/>
      <c r="C241" s="14"/>
      <c r="D241" s="14"/>
      <c r="E241" s="328"/>
    </row>
    <row r="242" spans="1:9" ht="15.75" hidden="1" thickBot="1" x14ac:dyDescent="0.3">
      <c r="A242" s="347" t="s">
        <v>31</v>
      </c>
      <c r="B242" s="15">
        <f>B232+B237</f>
        <v>0</v>
      </c>
      <c r="C242" s="15">
        <f t="shared" ref="C242:E242" si="32">C232+C237</f>
        <v>0</v>
      </c>
      <c r="D242" s="15">
        <f t="shared" si="32"/>
        <v>0</v>
      </c>
      <c r="E242" s="332">
        <f t="shared" si="32"/>
        <v>0</v>
      </c>
    </row>
    <row r="243" spans="1:9" ht="34.5" hidden="1" thickBot="1" x14ac:dyDescent="0.3">
      <c r="A243" s="342" t="s">
        <v>33</v>
      </c>
      <c r="B243" s="7"/>
      <c r="C243" s="139" t="s">
        <v>398</v>
      </c>
      <c r="D243" s="721"/>
      <c r="E243" s="969"/>
    </row>
    <row r="244" spans="1:9" ht="17.25" hidden="1" customHeight="1" thickBot="1" x14ac:dyDescent="0.3">
      <c r="A244" s="272" t="s">
        <v>15</v>
      </c>
      <c r="B244" s="702"/>
      <c r="C244" s="703"/>
      <c r="D244" s="703"/>
      <c r="E244" s="970"/>
    </row>
    <row r="245" spans="1:9" ht="15.75" hidden="1" thickBot="1" x14ac:dyDescent="0.3">
      <c r="A245" s="272" t="s">
        <v>16</v>
      </c>
      <c r="B245" s="717"/>
      <c r="C245" s="718"/>
      <c r="D245" s="718"/>
      <c r="E245" s="971"/>
    </row>
    <row r="246" spans="1:9" ht="12.75" hidden="1" customHeight="1" x14ac:dyDescent="0.25">
      <c r="A246" s="965"/>
      <c r="B246" s="8">
        <v>2018</v>
      </c>
      <c r="C246" s="8">
        <v>2019</v>
      </c>
      <c r="D246" s="8">
        <v>2020</v>
      </c>
      <c r="E246" s="273">
        <v>2021</v>
      </c>
    </row>
    <row r="247" spans="1:9" ht="9" hidden="1" customHeight="1" thickBot="1" x14ac:dyDescent="0.3">
      <c r="A247" s="966"/>
      <c r="B247" s="9" t="s">
        <v>8</v>
      </c>
      <c r="C247" s="9" t="s">
        <v>9</v>
      </c>
      <c r="D247" s="9" t="s">
        <v>9</v>
      </c>
      <c r="E247" s="274" t="s">
        <v>9</v>
      </c>
    </row>
    <row r="248" spans="1:9" ht="15.75" hidden="1" thickBot="1" x14ac:dyDescent="0.3">
      <c r="A248" s="272" t="s">
        <v>17</v>
      </c>
      <c r="B248" s="5"/>
      <c r="C248" s="5"/>
      <c r="D248" s="5"/>
      <c r="E248" s="348"/>
    </row>
    <row r="249" spans="1:9" ht="15.75" hidden="1" thickBot="1" x14ac:dyDescent="0.3">
      <c r="A249" s="272" t="s">
        <v>18</v>
      </c>
      <c r="B249" s="10"/>
      <c r="C249" s="10"/>
      <c r="D249" s="10"/>
      <c r="E249" s="326"/>
    </row>
    <row r="250" spans="1:9" ht="15.75" hidden="1" thickBot="1" x14ac:dyDescent="0.3">
      <c r="A250" s="272" t="s">
        <v>19</v>
      </c>
      <c r="B250" s="10" t="e">
        <f>B249/B248</f>
        <v>#DIV/0!</v>
      </c>
      <c r="C250" s="10" t="e">
        <f t="shared" ref="C250:E250" si="33">C249/C248</f>
        <v>#DIV/0!</v>
      </c>
      <c r="D250" s="10" t="e">
        <f t="shared" si="33"/>
        <v>#DIV/0!</v>
      </c>
      <c r="E250" s="326" t="e">
        <f t="shared" si="33"/>
        <v>#DIV/0!</v>
      </c>
    </row>
    <row r="251" spans="1:9" ht="15.75" hidden="1" thickBot="1" x14ac:dyDescent="0.3">
      <c r="A251" s="272" t="s">
        <v>20</v>
      </c>
      <c r="B251" s="113" t="s">
        <v>21</v>
      </c>
      <c r="C251" s="11" t="e">
        <f>C248/B248-1</f>
        <v>#DIV/0!</v>
      </c>
      <c r="D251" s="11" t="e">
        <f t="shared" ref="D251:E253" si="34">D248/C248-1</f>
        <v>#DIV/0!</v>
      </c>
      <c r="E251" s="327" t="e">
        <f t="shared" si="34"/>
        <v>#DIV/0!</v>
      </c>
      <c r="F251" s="12"/>
      <c r="G251" s="12"/>
      <c r="H251" s="12"/>
      <c r="I251" s="12"/>
    </row>
    <row r="252" spans="1:9" ht="15.75" hidden="1" thickBot="1" x14ac:dyDescent="0.3">
      <c r="A252" s="272" t="s">
        <v>22</v>
      </c>
      <c r="B252" s="113" t="s">
        <v>21</v>
      </c>
      <c r="C252" s="11" t="e">
        <f>C249/B249-1</f>
        <v>#DIV/0!</v>
      </c>
      <c r="D252" s="11" t="e">
        <f t="shared" si="34"/>
        <v>#DIV/0!</v>
      </c>
      <c r="E252" s="327" t="e">
        <f t="shared" si="34"/>
        <v>#DIV/0!</v>
      </c>
    </row>
    <row r="253" spans="1:9" ht="15.75" hidden="1" thickBot="1" x14ac:dyDescent="0.3">
      <c r="A253" s="272" t="s">
        <v>23</v>
      </c>
      <c r="B253" s="113" t="s">
        <v>21</v>
      </c>
      <c r="C253" s="11" t="e">
        <f>C250/B250-1</f>
        <v>#DIV/0!</v>
      </c>
      <c r="D253" s="11" t="e">
        <f t="shared" si="34"/>
        <v>#DIV/0!</v>
      </c>
      <c r="E253" s="327" t="e">
        <f t="shared" si="34"/>
        <v>#DIV/0!</v>
      </c>
    </row>
    <row r="254" spans="1:9" ht="15.75" hidden="1" thickBot="1" x14ac:dyDescent="0.3">
      <c r="A254" s="967" t="s">
        <v>284</v>
      </c>
      <c r="B254" s="690"/>
      <c r="C254" s="690"/>
      <c r="D254" s="690"/>
      <c r="E254" s="968"/>
    </row>
    <row r="255" spans="1:9" ht="12.75" hidden="1" customHeight="1" x14ac:dyDescent="0.25">
      <c r="A255" s="965"/>
      <c r="B255" s="8">
        <v>2018</v>
      </c>
      <c r="C255" s="8">
        <v>2019</v>
      </c>
      <c r="D255" s="8">
        <v>2020</v>
      </c>
      <c r="E255" s="273">
        <v>2021</v>
      </c>
    </row>
    <row r="256" spans="1:9" ht="9" hidden="1" customHeight="1" thickBot="1" x14ac:dyDescent="0.3">
      <c r="A256" s="966"/>
      <c r="B256" s="9" t="s">
        <v>8</v>
      </c>
      <c r="C256" s="9" t="s">
        <v>9</v>
      </c>
      <c r="D256" s="9" t="s">
        <v>9</v>
      </c>
      <c r="E256" s="274" t="s">
        <v>9</v>
      </c>
    </row>
    <row r="257" spans="1:5" ht="15.75" hidden="1" thickBot="1" x14ac:dyDescent="0.3">
      <c r="A257" s="289" t="s">
        <v>42</v>
      </c>
      <c r="B257" s="14">
        <f>B258+B259+B260+B261</f>
        <v>0</v>
      </c>
      <c r="C257" s="14">
        <f t="shared" ref="C257:E257" si="35">C258+C259+C260+C261</f>
        <v>0</v>
      </c>
      <c r="D257" s="14">
        <f t="shared" si="35"/>
        <v>0</v>
      </c>
      <c r="E257" s="328">
        <f t="shared" si="35"/>
        <v>0</v>
      </c>
    </row>
    <row r="258" spans="1:5" ht="15.75" hidden="1" thickBot="1" x14ac:dyDescent="0.3">
      <c r="A258" s="292" t="s">
        <v>388</v>
      </c>
      <c r="B258" s="14"/>
      <c r="C258" s="14"/>
      <c r="D258" s="14"/>
      <c r="E258" s="328"/>
    </row>
    <row r="259" spans="1:5" ht="15.75" hidden="1" thickBot="1" x14ac:dyDescent="0.3">
      <c r="A259" s="292" t="s">
        <v>403</v>
      </c>
      <c r="B259" s="14"/>
      <c r="C259" s="14"/>
      <c r="D259" s="14"/>
      <c r="E259" s="328"/>
    </row>
    <row r="260" spans="1:5" ht="15.75" hidden="1" thickBot="1" x14ac:dyDescent="0.3">
      <c r="A260" s="292" t="s">
        <v>404</v>
      </c>
      <c r="B260" s="14"/>
      <c r="C260" s="14"/>
      <c r="D260" s="14"/>
      <c r="E260" s="328"/>
    </row>
    <row r="261" spans="1:5" ht="15.75" hidden="1" thickBot="1" x14ac:dyDescent="0.3">
      <c r="A261" s="292" t="s">
        <v>405</v>
      </c>
      <c r="B261" s="14"/>
      <c r="C261" s="14"/>
      <c r="D261" s="14"/>
      <c r="E261" s="328"/>
    </row>
    <row r="262" spans="1:5" ht="15.75" hidden="1" thickBot="1" x14ac:dyDescent="0.3">
      <c r="A262" s="289" t="s">
        <v>43</v>
      </c>
      <c r="B262" s="15">
        <f>B263+B264+B265+B266</f>
        <v>0</v>
      </c>
      <c r="C262" s="15">
        <f t="shared" ref="C262:E262" si="36">C263+C264+C265+C266</f>
        <v>0</v>
      </c>
      <c r="D262" s="15">
        <f t="shared" si="36"/>
        <v>0</v>
      </c>
      <c r="E262" s="332">
        <f t="shared" si="36"/>
        <v>0</v>
      </c>
    </row>
    <row r="263" spans="1:5" ht="15.75" hidden="1" thickBot="1" x14ac:dyDescent="0.3">
      <c r="A263" s="292" t="s">
        <v>388</v>
      </c>
      <c r="B263" s="15"/>
      <c r="C263" s="14"/>
      <c r="D263" s="14"/>
      <c r="E263" s="328"/>
    </row>
    <row r="264" spans="1:5" ht="15.75" hidden="1" thickBot="1" x14ac:dyDescent="0.3">
      <c r="A264" s="292" t="s">
        <v>403</v>
      </c>
      <c r="B264" s="15"/>
      <c r="C264" s="14"/>
      <c r="D264" s="14"/>
      <c r="E264" s="328"/>
    </row>
    <row r="265" spans="1:5" ht="15.75" hidden="1" thickBot="1" x14ac:dyDescent="0.3">
      <c r="A265" s="292" t="s">
        <v>404</v>
      </c>
      <c r="B265" s="15"/>
      <c r="C265" s="14"/>
      <c r="D265" s="14"/>
      <c r="E265" s="328"/>
    </row>
    <row r="266" spans="1:5" ht="15.75" hidden="1" thickBot="1" x14ac:dyDescent="0.3">
      <c r="A266" s="292" t="s">
        <v>405</v>
      </c>
      <c r="B266" s="15"/>
      <c r="C266" s="14"/>
      <c r="D266" s="14"/>
      <c r="E266" s="328"/>
    </row>
    <row r="267" spans="1:5" ht="15.75" hidden="1" thickBot="1" x14ac:dyDescent="0.3">
      <c r="A267" s="347" t="s">
        <v>407</v>
      </c>
      <c r="B267" s="15">
        <f>B257+B262</f>
        <v>0</v>
      </c>
      <c r="C267" s="15">
        <f t="shared" ref="C267:E267" si="37">C257+C262</f>
        <v>0</v>
      </c>
      <c r="D267" s="15">
        <f t="shared" si="37"/>
        <v>0</v>
      </c>
      <c r="E267" s="332">
        <f t="shared" si="37"/>
        <v>0</v>
      </c>
    </row>
    <row r="268" spans="1:5" ht="34.5" hidden="1" thickBot="1" x14ac:dyDescent="0.3">
      <c r="A268" s="342" t="s">
        <v>74</v>
      </c>
      <c r="B268" s="146"/>
      <c r="C268" s="141" t="s">
        <v>398</v>
      </c>
      <c r="D268" s="147"/>
      <c r="E268" s="349"/>
    </row>
    <row r="269" spans="1:5" ht="17.25" hidden="1" customHeight="1" thickBot="1" x14ac:dyDescent="0.3">
      <c r="A269" s="272" t="s">
        <v>15</v>
      </c>
      <c r="B269" s="702"/>
      <c r="C269" s="703"/>
      <c r="D269" s="703"/>
      <c r="E269" s="970"/>
    </row>
    <row r="270" spans="1:5" ht="15.75" hidden="1" thickBot="1" x14ac:dyDescent="0.3">
      <c r="A270" s="272" t="s">
        <v>16</v>
      </c>
      <c r="B270" s="717"/>
      <c r="C270" s="718"/>
      <c r="D270" s="718"/>
      <c r="E270" s="971"/>
    </row>
    <row r="271" spans="1:5" ht="12.75" hidden="1" customHeight="1" x14ac:dyDescent="0.25">
      <c r="A271" s="965"/>
      <c r="B271" s="8">
        <v>2018</v>
      </c>
      <c r="C271" s="8">
        <v>2019</v>
      </c>
      <c r="D271" s="8">
        <v>2020</v>
      </c>
      <c r="E271" s="273">
        <v>2021</v>
      </c>
    </row>
    <row r="272" spans="1:5" ht="9" hidden="1" customHeight="1" thickBot="1" x14ac:dyDescent="0.3">
      <c r="A272" s="966"/>
      <c r="B272" s="9" t="s">
        <v>8</v>
      </c>
      <c r="C272" s="9" t="s">
        <v>9</v>
      </c>
      <c r="D272" s="9" t="s">
        <v>9</v>
      </c>
      <c r="E272" s="274" t="s">
        <v>9</v>
      </c>
    </row>
    <row r="273" spans="1:9" ht="15.75" hidden="1" thickBot="1" x14ac:dyDescent="0.3">
      <c r="A273" s="272" t="s">
        <v>17</v>
      </c>
      <c r="B273" s="5"/>
      <c r="C273" s="5"/>
      <c r="D273" s="5"/>
      <c r="E273" s="348"/>
    </row>
    <row r="274" spans="1:9" ht="15.75" hidden="1" thickBot="1" x14ac:dyDescent="0.3">
      <c r="A274" s="272" t="s">
        <v>18</v>
      </c>
      <c r="B274" s="10">
        <f>B292</f>
        <v>0</v>
      </c>
      <c r="C274" s="10">
        <f t="shared" ref="C274:E274" si="38">C292</f>
        <v>0</v>
      </c>
      <c r="D274" s="10">
        <f t="shared" si="38"/>
        <v>0</v>
      </c>
      <c r="E274" s="326">
        <f t="shared" si="38"/>
        <v>0</v>
      </c>
    </row>
    <row r="275" spans="1:9" ht="15.75" hidden="1" thickBot="1" x14ac:dyDescent="0.3">
      <c r="A275" s="272" t="s">
        <v>19</v>
      </c>
      <c r="B275" s="10" t="e">
        <f>B274/B273</f>
        <v>#DIV/0!</v>
      </c>
      <c r="C275" s="10" t="e">
        <f t="shared" ref="C275:E275" si="39">C274/C273</f>
        <v>#DIV/0!</v>
      </c>
      <c r="D275" s="10" t="e">
        <f t="shared" si="39"/>
        <v>#DIV/0!</v>
      </c>
      <c r="E275" s="326" t="e">
        <f t="shared" si="39"/>
        <v>#DIV/0!</v>
      </c>
    </row>
    <row r="276" spans="1:9" ht="15.75" hidden="1" thickBot="1" x14ac:dyDescent="0.3">
      <c r="A276" s="272" t="s">
        <v>20</v>
      </c>
      <c r="B276" s="113" t="s">
        <v>21</v>
      </c>
      <c r="C276" s="11" t="e">
        <f>C273/B273-1</f>
        <v>#DIV/0!</v>
      </c>
      <c r="D276" s="11" t="e">
        <f t="shared" ref="D276:E278" si="40">D273/C273-1</f>
        <v>#DIV/0!</v>
      </c>
      <c r="E276" s="327" t="e">
        <f t="shared" si="40"/>
        <v>#DIV/0!</v>
      </c>
      <c r="F276" s="12"/>
      <c r="G276" s="12"/>
      <c r="H276" s="12"/>
      <c r="I276" s="12"/>
    </row>
    <row r="277" spans="1:9" ht="15.75" hidden="1" thickBot="1" x14ac:dyDescent="0.3">
      <c r="A277" s="272" t="s">
        <v>22</v>
      </c>
      <c r="B277" s="113" t="s">
        <v>21</v>
      </c>
      <c r="C277" s="11" t="e">
        <f>C274/B274-1</f>
        <v>#DIV/0!</v>
      </c>
      <c r="D277" s="11" t="e">
        <f t="shared" si="40"/>
        <v>#DIV/0!</v>
      </c>
      <c r="E277" s="327" t="e">
        <f t="shared" si="40"/>
        <v>#DIV/0!</v>
      </c>
    </row>
    <row r="278" spans="1:9" ht="15.75" hidden="1" thickBot="1" x14ac:dyDescent="0.3">
      <c r="A278" s="272" t="s">
        <v>23</v>
      </c>
      <c r="B278" s="113" t="s">
        <v>21</v>
      </c>
      <c r="C278" s="11" t="e">
        <f>C275/B275-1</f>
        <v>#DIV/0!</v>
      </c>
      <c r="D278" s="11" t="e">
        <f t="shared" si="40"/>
        <v>#DIV/0!</v>
      </c>
      <c r="E278" s="327" t="e">
        <f t="shared" si="40"/>
        <v>#DIV/0!</v>
      </c>
    </row>
    <row r="279" spans="1:9" ht="15.75" hidden="1" thickBot="1" x14ac:dyDescent="0.3">
      <c r="A279" s="967" t="s">
        <v>675</v>
      </c>
      <c r="B279" s="690"/>
      <c r="C279" s="690"/>
      <c r="D279" s="690"/>
      <c r="E279" s="968"/>
    </row>
    <row r="280" spans="1:9" ht="12.75" hidden="1" customHeight="1" x14ac:dyDescent="0.25">
      <c r="A280" s="965"/>
      <c r="B280" s="8">
        <v>2018</v>
      </c>
      <c r="C280" s="8">
        <v>2019</v>
      </c>
      <c r="D280" s="8">
        <v>2020</v>
      </c>
      <c r="E280" s="273">
        <v>2021</v>
      </c>
    </row>
    <row r="281" spans="1:9" ht="9" hidden="1" customHeight="1" thickBot="1" x14ac:dyDescent="0.3">
      <c r="A281" s="966"/>
      <c r="B281" s="9" t="s">
        <v>8</v>
      </c>
      <c r="C281" s="9" t="s">
        <v>9</v>
      </c>
      <c r="D281" s="9" t="s">
        <v>9</v>
      </c>
      <c r="E281" s="274" t="s">
        <v>9</v>
      </c>
    </row>
    <row r="282" spans="1:9" ht="15.75" hidden="1" thickBot="1" x14ac:dyDescent="0.3">
      <c r="A282" s="289" t="s">
        <v>42</v>
      </c>
      <c r="B282" s="14">
        <f>B283+B284+B285+B286</f>
        <v>0</v>
      </c>
      <c r="C282" s="14">
        <f t="shared" ref="C282:E282" si="41">C283+C284+C285+C286</f>
        <v>0</v>
      </c>
      <c r="D282" s="14">
        <f t="shared" si="41"/>
        <v>0</v>
      </c>
      <c r="E282" s="328">
        <f t="shared" si="41"/>
        <v>0</v>
      </c>
    </row>
    <row r="283" spans="1:9" ht="15.75" hidden="1" thickBot="1" x14ac:dyDescent="0.3">
      <c r="A283" s="292" t="s">
        <v>388</v>
      </c>
      <c r="B283" s="14"/>
      <c r="C283" s="14"/>
      <c r="D283" s="14"/>
      <c r="E283" s="328"/>
    </row>
    <row r="284" spans="1:9" ht="15.75" hidden="1" thickBot="1" x14ac:dyDescent="0.3">
      <c r="A284" s="292" t="s">
        <v>403</v>
      </c>
      <c r="B284" s="14"/>
      <c r="C284" s="14"/>
      <c r="D284" s="14"/>
      <c r="E284" s="328"/>
    </row>
    <row r="285" spans="1:9" ht="15.75" hidden="1" thickBot="1" x14ac:dyDescent="0.3">
      <c r="A285" s="292" t="s">
        <v>404</v>
      </c>
      <c r="B285" s="14"/>
      <c r="C285" s="14"/>
      <c r="D285" s="14"/>
      <c r="E285" s="328"/>
    </row>
    <row r="286" spans="1:9" ht="15.75" hidden="1" thickBot="1" x14ac:dyDescent="0.3">
      <c r="A286" s="292" t="s">
        <v>405</v>
      </c>
      <c r="B286" s="14"/>
      <c r="C286" s="14"/>
      <c r="D286" s="14"/>
      <c r="E286" s="328"/>
    </row>
    <row r="287" spans="1:9" ht="15.75" hidden="1" thickBot="1" x14ac:dyDescent="0.3">
      <c r="A287" s="289" t="s">
        <v>43</v>
      </c>
      <c r="B287" s="15">
        <f>B288+B289+B290+B291</f>
        <v>0</v>
      </c>
      <c r="C287" s="15">
        <f t="shared" ref="C287:E287" si="42">C288+C289+C290+C291</f>
        <v>0</v>
      </c>
      <c r="D287" s="15">
        <f t="shared" si="42"/>
        <v>0</v>
      </c>
      <c r="E287" s="332">
        <f t="shared" si="42"/>
        <v>0</v>
      </c>
    </row>
    <row r="288" spans="1:9" ht="15.75" hidden="1" thickBot="1" x14ac:dyDescent="0.3">
      <c r="A288" s="292" t="s">
        <v>388</v>
      </c>
      <c r="B288" s="15"/>
      <c r="C288" s="14"/>
      <c r="D288" s="14"/>
      <c r="E288" s="328"/>
    </row>
    <row r="289" spans="1:9" ht="15.75" hidden="1" thickBot="1" x14ac:dyDescent="0.3">
      <c r="A289" s="292" t="s">
        <v>403</v>
      </c>
      <c r="B289" s="15"/>
      <c r="C289" s="14"/>
      <c r="D289" s="14"/>
      <c r="E289" s="328"/>
    </row>
    <row r="290" spans="1:9" ht="15.75" hidden="1" thickBot="1" x14ac:dyDescent="0.3">
      <c r="A290" s="292" t="s">
        <v>404</v>
      </c>
      <c r="B290" s="15"/>
      <c r="C290" s="14"/>
      <c r="D290" s="14"/>
      <c r="E290" s="328"/>
    </row>
    <row r="291" spans="1:9" ht="15.75" hidden="1" thickBot="1" x14ac:dyDescent="0.3">
      <c r="A291" s="292" t="s">
        <v>405</v>
      </c>
      <c r="B291" s="15"/>
      <c r="C291" s="14"/>
      <c r="D291" s="14"/>
      <c r="E291" s="328"/>
    </row>
    <row r="292" spans="1:9" ht="15.75" hidden="1" thickBot="1" x14ac:dyDescent="0.3">
      <c r="A292" s="340" t="s">
        <v>416</v>
      </c>
      <c r="B292" s="15">
        <f>B282+B287</f>
        <v>0</v>
      </c>
      <c r="C292" s="15">
        <f t="shared" ref="C292:E292" si="43">C282+C287</f>
        <v>0</v>
      </c>
      <c r="D292" s="15">
        <f t="shared" si="43"/>
        <v>0</v>
      </c>
      <c r="E292" s="332">
        <f t="shared" si="43"/>
        <v>0</v>
      </c>
    </row>
    <row r="293" spans="1:9" ht="25.5" hidden="1" customHeight="1" thickBot="1" x14ac:dyDescent="0.3">
      <c r="A293" s="334" t="s">
        <v>45</v>
      </c>
      <c r="B293" s="720"/>
      <c r="C293" s="721"/>
      <c r="D293" s="721"/>
      <c r="E293" s="969"/>
    </row>
    <row r="294" spans="1:9" ht="34.5" hidden="1" thickBot="1" x14ac:dyDescent="0.3">
      <c r="A294" s="342" t="s">
        <v>74</v>
      </c>
      <c r="B294" s="146"/>
      <c r="C294" s="141" t="s">
        <v>398</v>
      </c>
      <c r="D294" s="147"/>
      <c r="E294" s="349"/>
    </row>
    <row r="295" spans="1:9" ht="17.25" hidden="1" customHeight="1" thickBot="1" x14ac:dyDescent="0.3">
      <c r="A295" s="272" t="s">
        <v>15</v>
      </c>
      <c r="B295" s="702"/>
      <c r="C295" s="703"/>
      <c r="D295" s="703"/>
      <c r="E295" s="970"/>
    </row>
    <row r="296" spans="1:9" ht="15.75" hidden="1" thickBot="1" x14ac:dyDescent="0.3">
      <c r="A296" s="272" t="s">
        <v>16</v>
      </c>
      <c r="B296" s="717"/>
      <c r="C296" s="718"/>
      <c r="D296" s="718"/>
      <c r="E296" s="971"/>
    </row>
    <row r="297" spans="1:9" ht="12.75" hidden="1" customHeight="1" x14ac:dyDescent="0.25">
      <c r="A297" s="965"/>
      <c r="B297" s="8">
        <v>2018</v>
      </c>
      <c r="C297" s="8">
        <v>2019</v>
      </c>
      <c r="D297" s="8">
        <v>2020</v>
      </c>
      <c r="E297" s="273">
        <v>2021</v>
      </c>
    </row>
    <row r="298" spans="1:9" ht="9" hidden="1" customHeight="1" thickBot="1" x14ac:dyDescent="0.3">
      <c r="A298" s="966"/>
      <c r="B298" s="9" t="s">
        <v>8</v>
      </c>
      <c r="C298" s="9" t="s">
        <v>9</v>
      </c>
      <c r="D298" s="9" t="s">
        <v>9</v>
      </c>
      <c r="E298" s="274" t="s">
        <v>9</v>
      </c>
    </row>
    <row r="299" spans="1:9" ht="15.75" hidden="1" thickBot="1" x14ac:dyDescent="0.3">
      <c r="A299" s="272" t="s">
        <v>17</v>
      </c>
      <c r="B299" s="5"/>
      <c r="C299" s="5"/>
      <c r="D299" s="5"/>
      <c r="E299" s="348"/>
    </row>
    <row r="300" spans="1:9" ht="15.75" hidden="1" thickBot="1" x14ac:dyDescent="0.3">
      <c r="A300" s="272" t="s">
        <v>18</v>
      </c>
      <c r="B300" s="10">
        <f>B318</f>
        <v>0</v>
      </c>
      <c r="C300" s="10">
        <f t="shared" ref="C300:E300" si="44">C318</f>
        <v>0</v>
      </c>
      <c r="D300" s="10">
        <f t="shared" si="44"/>
        <v>0</v>
      </c>
      <c r="E300" s="326">
        <f t="shared" si="44"/>
        <v>0</v>
      </c>
    </row>
    <row r="301" spans="1:9" ht="15.75" hidden="1" thickBot="1" x14ac:dyDescent="0.3">
      <c r="A301" s="272" t="s">
        <v>19</v>
      </c>
      <c r="B301" s="10" t="e">
        <f>B300/B299</f>
        <v>#DIV/0!</v>
      </c>
      <c r="C301" s="10" t="e">
        <f t="shared" ref="C301:E301" si="45">C300/C299</f>
        <v>#DIV/0!</v>
      </c>
      <c r="D301" s="10" t="e">
        <f t="shared" si="45"/>
        <v>#DIV/0!</v>
      </c>
      <c r="E301" s="326" t="e">
        <f t="shared" si="45"/>
        <v>#DIV/0!</v>
      </c>
    </row>
    <row r="302" spans="1:9" ht="15.75" hidden="1" thickBot="1" x14ac:dyDescent="0.3">
      <c r="A302" s="272" t="s">
        <v>20</v>
      </c>
      <c r="B302" s="113" t="s">
        <v>21</v>
      </c>
      <c r="C302" s="11" t="e">
        <f>C299/B299-1</f>
        <v>#DIV/0!</v>
      </c>
      <c r="D302" s="11" t="e">
        <f t="shared" ref="D302:E304" si="46">D299/C299-1</f>
        <v>#DIV/0!</v>
      </c>
      <c r="E302" s="327" t="e">
        <f t="shared" si="46"/>
        <v>#DIV/0!</v>
      </c>
      <c r="F302" s="12"/>
      <c r="G302" s="12"/>
      <c r="H302" s="12"/>
      <c r="I302" s="12"/>
    </row>
    <row r="303" spans="1:9" ht="15.75" hidden="1" thickBot="1" x14ac:dyDescent="0.3">
      <c r="A303" s="272" t="s">
        <v>22</v>
      </c>
      <c r="B303" s="113" t="s">
        <v>21</v>
      </c>
      <c r="C303" s="11" t="e">
        <f>C300/B300-1</f>
        <v>#DIV/0!</v>
      </c>
      <c r="D303" s="11" t="e">
        <f t="shared" si="46"/>
        <v>#DIV/0!</v>
      </c>
      <c r="E303" s="327" t="e">
        <f t="shared" si="46"/>
        <v>#DIV/0!</v>
      </c>
    </row>
    <row r="304" spans="1:9" ht="15.75" hidden="1" thickBot="1" x14ac:dyDescent="0.3">
      <c r="A304" s="272" t="s">
        <v>23</v>
      </c>
      <c r="B304" s="113" t="s">
        <v>21</v>
      </c>
      <c r="C304" s="11" t="e">
        <f>C301/B301-1</f>
        <v>#DIV/0!</v>
      </c>
      <c r="D304" s="11" t="e">
        <f t="shared" si="46"/>
        <v>#DIV/0!</v>
      </c>
      <c r="E304" s="327" t="e">
        <f t="shared" si="46"/>
        <v>#DIV/0!</v>
      </c>
    </row>
    <row r="305" spans="1:5" ht="15.75" hidden="1" thickBot="1" x14ac:dyDescent="0.3">
      <c r="A305" s="967" t="s">
        <v>212</v>
      </c>
      <c r="B305" s="690"/>
      <c r="C305" s="690"/>
      <c r="D305" s="690"/>
      <c r="E305" s="968"/>
    </row>
    <row r="306" spans="1:5" ht="12.75" hidden="1" customHeight="1" x14ac:dyDescent="0.25">
      <c r="A306" s="965"/>
      <c r="B306" s="8">
        <v>2018</v>
      </c>
      <c r="C306" s="8">
        <v>2019</v>
      </c>
      <c r="D306" s="8">
        <v>2020</v>
      </c>
      <c r="E306" s="273">
        <v>2021</v>
      </c>
    </row>
    <row r="307" spans="1:5" ht="9" hidden="1" customHeight="1" thickBot="1" x14ac:dyDescent="0.3">
      <c r="A307" s="966"/>
      <c r="B307" s="9" t="s">
        <v>8</v>
      </c>
      <c r="C307" s="9" t="s">
        <v>9</v>
      </c>
      <c r="D307" s="9" t="s">
        <v>9</v>
      </c>
      <c r="E307" s="274" t="s">
        <v>9</v>
      </c>
    </row>
    <row r="308" spans="1:5" ht="15.75" hidden="1" thickBot="1" x14ac:dyDescent="0.3">
      <c r="A308" s="289" t="s">
        <v>42</v>
      </c>
      <c r="B308" s="14">
        <f>B309+B310+B311+B312</f>
        <v>0</v>
      </c>
      <c r="C308" s="14">
        <f t="shared" ref="C308:E308" si="47">C309+C310+C311+C312</f>
        <v>0</v>
      </c>
      <c r="D308" s="14">
        <f t="shared" si="47"/>
        <v>0</v>
      </c>
      <c r="E308" s="328">
        <f t="shared" si="47"/>
        <v>0</v>
      </c>
    </row>
    <row r="309" spans="1:5" ht="15.75" hidden="1" thickBot="1" x14ac:dyDescent="0.3">
      <c r="A309" s="292" t="s">
        <v>388</v>
      </c>
      <c r="B309" s="14"/>
      <c r="C309" s="14"/>
      <c r="D309" s="14"/>
      <c r="E309" s="328"/>
    </row>
    <row r="310" spans="1:5" ht="15.75" hidden="1" thickBot="1" x14ac:dyDescent="0.3">
      <c r="A310" s="292" t="s">
        <v>403</v>
      </c>
      <c r="B310" s="14"/>
      <c r="C310" s="14"/>
      <c r="D310" s="14"/>
      <c r="E310" s="328"/>
    </row>
    <row r="311" spans="1:5" ht="15.75" hidden="1" thickBot="1" x14ac:dyDescent="0.3">
      <c r="A311" s="292" t="s">
        <v>404</v>
      </c>
      <c r="B311" s="14"/>
      <c r="C311" s="14"/>
      <c r="D311" s="14"/>
      <c r="E311" s="328"/>
    </row>
    <row r="312" spans="1:5" ht="15.75" hidden="1" thickBot="1" x14ac:dyDescent="0.3">
      <c r="A312" s="292" t="s">
        <v>405</v>
      </c>
      <c r="B312" s="14"/>
      <c r="C312" s="14"/>
      <c r="D312" s="14"/>
      <c r="E312" s="328"/>
    </row>
    <row r="313" spans="1:5" ht="15.75" hidden="1" thickBot="1" x14ac:dyDescent="0.3">
      <c r="A313" s="289" t="s">
        <v>43</v>
      </c>
      <c r="B313" s="15">
        <f>B314+B315+B316+B317</f>
        <v>0</v>
      </c>
      <c r="C313" s="15">
        <f t="shared" ref="C313:E313" si="48">C314+C315+C316+C317</f>
        <v>0</v>
      </c>
      <c r="D313" s="15">
        <f t="shared" si="48"/>
        <v>0</v>
      </c>
      <c r="E313" s="332">
        <f t="shared" si="48"/>
        <v>0</v>
      </c>
    </row>
    <row r="314" spans="1:5" ht="15.75" hidden="1" thickBot="1" x14ac:dyDescent="0.3">
      <c r="A314" s="292" t="s">
        <v>388</v>
      </c>
      <c r="B314" s="15"/>
      <c r="C314" s="15"/>
      <c r="D314" s="15"/>
      <c r="E314" s="332"/>
    </row>
    <row r="315" spans="1:5" ht="15.75" hidden="1" thickBot="1" x14ac:dyDescent="0.3">
      <c r="A315" s="292" t="s">
        <v>403</v>
      </c>
      <c r="B315" s="15"/>
      <c r="C315" s="15"/>
      <c r="D315" s="15"/>
      <c r="E315" s="332"/>
    </row>
    <row r="316" spans="1:5" ht="15.75" hidden="1" thickBot="1" x14ac:dyDescent="0.3">
      <c r="A316" s="292" t="s">
        <v>404</v>
      </c>
      <c r="B316" s="15"/>
      <c r="C316" s="15"/>
      <c r="D316" s="15"/>
      <c r="E316" s="332"/>
    </row>
    <row r="317" spans="1:5" ht="15.75" hidden="1" thickBot="1" x14ac:dyDescent="0.3">
      <c r="A317" s="292" t="s">
        <v>405</v>
      </c>
      <c r="B317" s="15"/>
      <c r="C317" s="15"/>
      <c r="D317" s="15"/>
      <c r="E317" s="332"/>
    </row>
    <row r="318" spans="1:5" ht="15.75" hidden="1" thickBot="1" x14ac:dyDescent="0.3">
      <c r="A318" s="340" t="s">
        <v>53</v>
      </c>
      <c r="B318" s="15">
        <f>B308+B313</f>
        <v>0</v>
      </c>
      <c r="C318" s="15">
        <f t="shared" ref="C318:E318" si="49">C308+C313</f>
        <v>0</v>
      </c>
      <c r="D318" s="15">
        <f t="shared" si="49"/>
        <v>0</v>
      </c>
      <c r="E318" s="332">
        <f t="shared" si="49"/>
        <v>0</v>
      </c>
    </row>
    <row r="319" spans="1:5" ht="15.75" thickBot="1" x14ac:dyDescent="0.3">
      <c r="A319" s="350"/>
      <c r="B319" s="21"/>
      <c r="C319" s="21"/>
      <c r="D319" s="21"/>
      <c r="E319" s="351"/>
    </row>
    <row r="320" spans="1:5" ht="27" customHeight="1" thickBot="1" x14ac:dyDescent="0.3">
      <c r="A320" s="267" t="s">
        <v>57</v>
      </c>
      <c r="B320" s="22">
        <f>B57+B94+B160+B186+B213</f>
        <v>128000</v>
      </c>
      <c r="C320" s="22">
        <f t="shared" ref="C320:E320" si="50">C57+C94+C160+C186+C213</f>
        <v>162700</v>
      </c>
      <c r="D320" s="22">
        <f t="shared" si="50"/>
        <v>169000</v>
      </c>
      <c r="E320" s="22">
        <f t="shared" si="50"/>
        <v>172000</v>
      </c>
    </row>
    <row r="321" spans="1:5" ht="24.75" thickBot="1" x14ac:dyDescent="0.3">
      <c r="A321" s="267" t="s">
        <v>58</v>
      </c>
      <c r="B321" s="22">
        <f>B322+B325+B328+B331+B334+B337+B340+B348</f>
        <v>128000</v>
      </c>
      <c r="C321" s="22">
        <f t="shared" ref="C321:E321" si="51">C322+C325+C328+C331+C334+C337+C340+C348</f>
        <v>162700</v>
      </c>
      <c r="D321" s="22">
        <f t="shared" si="51"/>
        <v>169000</v>
      </c>
      <c r="E321" s="22">
        <f t="shared" si="51"/>
        <v>172000</v>
      </c>
    </row>
    <row r="322" spans="1:5" ht="15.75" thickBot="1" x14ac:dyDescent="0.3">
      <c r="A322" s="289" t="s">
        <v>24</v>
      </c>
      <c r="B322" s="36">
        <f>B323+B324</f>
        <v>80500</v>
      </c>
      <c r="C322" s="36">
        <f t="shared" ref="C322:E322" si="52">C323+C324</f>
        <v>112200</v>
      </c>
      <c r="D322" s="36">
        <f t="shared" si="52"/>
        <v>118000</v>
      </c>
      <c r="E322" s="352">
        <f t="shared" si="52"/>
        <v>120000</v>
      </c>
    </row>
    <row r="323" spans="1:5" ht="15.75" thickBot="1" x14ac:dyDescent="0.3">
      <c r="A323" s="292" t="s">
        <v>388</v>
      </c>
      <c r="B323" s="15">
        <f t="shared" ref="B323:E324" si="53">B37+B74+B111</f>
        <v>80500</v>
      </c>
      <c r="C323" s="15">
        <f t="shared" si="53"/>
        <v>112200</v>
      </c>
      <c r="D323" s="15">
        <f t="shared" si="53"/>
        <v>118000</v>
      </c>
      <c r="E323" s="332">
        <f t="shared" si="53"/>
        <v>120000</v>
      </c>
    </row>
    <row r="324" spans="1:5" ht="15.75" thickBot="1" x14ac:dyDescent="0.3">
      <c r="A324" s="292" t="s">
        <v>417</v>
      </c>
      <c r="B324" s="15">
        <f t="shared" si="53"/>
        <v>0</v>
      </c>
      <c r="C324" s="15">
        <f t="shared" si="53"/>
        <v>0</v>
      </c>
      <c r="D324" s="15">
        <f t="shared" si="53"/>
        <v>0</v>
      </c>
      <c r="E324" s="332">
        <f t="shared" si="53"/>
        <v>0</v>
      </c>
    </row>
    <row r="325" spans="1:5" ht="24.75" thickBot="1" x14ac:dyDescent="0.3">
      <c r="A325" s="289" t="s">
        <v>25</v>
      </c>
      <c r="B325" s="36">
        <f>B326+B327</f>
        <v>10500</v>
      </c>
      <c r="C325" s="36">
        <f t="shared" ref="C325:E325" si="54">C326+C327</f>
        <v>11500</v>
      </c>
      <c r="D325" s="36">
        <f t="shared" si="54"/>
        <v>12000</v>
      </c>
      <c r="E325" s="352">
        <f t="shared" si="54"/>
        <v>13000</v>
      </c>
    </row>
    <row r="326" spans="1:5" ht="15.75" thickBot="1" x14ac:dyDescent="0.3">
      <c r="A326" s="292" t="s">
        <v>388</v>
      </c>
      <c r="B326" s="14">
        <f>B40+B77+B114</f>
        <v>10500</v>
      </c>
      <c r="C326" s="14">
        <f>C40+C77+C114</f>
        <v>11500</v>
      </c>
      <c r="D326" s="14">
        <f>D40+D77+D114</f>
        <v>12000</v>
      </c>
      <c r="E326" s="328">
        <f>E40+E77+E114</f>
        <v>13000</v>
      </c>
    </row>
    <row r="327" spans="1:5" ht="15.75" thickBot="1" x14ac:dyDescent="0.3">
      <c r="A327" s="292" t="s">
        <v>417</v>
      </c>
      <c r="B327" s="15">
        <f>B41+B78+B112</f>
        <v>0</v>
      </c>
      <c r="C327" s="15">
        <f>C41+C78+C112</f>
        <v>0</v>
      </c>
      <c r="D327" s="15">
        <f>D41+D78+D112</f>
        <v>0</v>
      </c>
      <c r="E327" s="332">
        <f>E41+E78+E112</f>
        <v>0</v>
      </c>
    </row>
    <row r="328" spans="1:5" ht="15.75" thickBot="1" x14ac:dyDescent="0.3">
      <c r="A328" s="289" t="s">
        <v>26</v>
      </c>
      <c r="B328" s="36">
        <f>B329+B330</f>
        <v>32500</v>
      </c>
      <c r="C328" s="36">
        <f t="shared" ref="C328:E328" si="55">C329+C330</f>
        <v>34500</v>
      </c>
      <c r="D328" s="36">
        <f t="shared" si="55"/>
        <v>34500</v>
      </c>
      <c r="E328" s="352">
        <f t="shared" si="55"/>
        <v>34500</v>
      </c>
    </row>
    <row r="329" spans="1:5" ht="15.75" thickBot="1" x14ac:dyDescent="0.3">
      <c r="A329" s="292" t="s">
        <v>388</v>
      </c>
      <c r="B329" s="15">
        <f t="shared" ref="B329:E330" si="56">B43+B80+B117</f>
        <v>32500</v>
      </c>
      <c r="C329" s="15">
        <f t="shared" si="56"/>
        <v>34500</v>
      </c>
      <c r="D329" s="15">
        <f t="shared" si="56"/>
        <v>34500</v>
      </c>
      <c r="E329" s="332">
        <f t="shared" si="56"/>
        <v>34500</v>
      </c>
    </row>
    <row r="330" spans="1:5" ht="15.75" thickBot="1" x14ac:dyDescent="0.3">
      <c r="A330" s="292" t="s">
        <v>417</v>
      </c>
      <c r="B330" s="15">
        <f t="shared" si="56"/>
        <v>0</v>
      </c>
      <c r="C330" s="15">
        <f t="shared" si="56"/>
        <v>0</v>
      </c>
      <c r="D330" s="15">
        <f t="shared" si="56"/>
        <v>0</v>
      </c>
      <c r="E330" s="332">
        <f t="shared" si="56"/>
        <v>0</v>
      </c>
    </row>
    <row r="331" spans="1:5" ht="15.75" thickBot="1" x14ac:dyDescent="0.3">
      <c r="A331" s="289" t="s">
        <v>27</v>
      </c>
      <c r="B331" s="36">
        <f>B332+B333</f>
        <v>0</v>
      </c>
      <c r="C331" s="36">
        <f t="shared" ref="C331:E331" si="57">C332+C333</f>
        <v>0</v>
      </c>
      <c r="D331" s="36">
        <f t="shared" si="57"/>
        <v>0</v>
      </c>
      <c r="E331" s="352">
        <f t="shared" si="57"/>
        <v>0</v>
      </c>
    </row>
    <row r="332" spans="1:5" ht="15.75" thickBot="1" x14ac:dyDescent="0.3">
      <c r="A332" s="292" t="s">
        <v>388</v>
      </c>
      <c r="B332" s="14">
        <f t="shared" ref="B332:E333" si="58">B46+B83+B120</f>
        <v>0</v>
      </c>
      <c r="C332" s="14">
        <f t="shared" si="58"/>
        <v>0</v>
      </c>
      <c r="D332" s="14">
        <f t="shared" si="58"/>
        <v>0</v>
      </c>
      <c r="E332" s="328">
        <f t="shared" si="58"/>
        <v>0</v>
      </c>
    </row>
    <row r="333" spans="1:5" ht="15.75" thickBot="1" x14ac:dyDescent="0.3">
      <c r="A333" s="292" t="s">
        <v>417</v>
      </c>
      <c r="B333" s="15">
        <f t="shared" si="58"/>
        <v>0</v>
      </c>
      <c r="C333" s="15">
        <f t="shared" si="58"/>
        <v>0</v>
      </c>
      <c r="D333" s="15">
        <f t="shared" si="58"/>
        <v>0</v>
      </c>
      <c r="E333" s="332">
        <f t="shared" si="58"/>
        <v>0</v>
      </c>
    </row>
    <row r="334" spans="1:5" ht="15.75" thickBot="1" x14ac:dyDescent="0.3">
      <c r="A334" s="289" t="s">
        <v>28</v>
      </c>
      <c r="B334" s="36">
        <f>B335+B336</f>
        <v>0</v>
      </c>
      <c r="C334" s="36">
        <f t="shared" ref="C334:E334" si="59">C335+C336</f>
        <v>0</v>
      </c>
      <c r="D334" s="36">
        <f t="shared" si="59"/>
        <v>0</v>
      </c>
      <c r="E334" s="352">
        <f t="shared" si="59"/>
        <v>0</v>
      </c>
    </row>
    <row r="335" spans="1:5" ht="15.75" thickBot="1" x14ac:dyDescent="0.3">
      <c r="A335" s="292" t="s">
        <v>388</v>
      </c>
      <c r="B335" s="14">
        <f t="shared" ref="B335:E336" si="60">B49+B86+B123</f>
        <v>0</v>
      </c>
      <c r="C335" s="14">
        <f t="shared" si="60"/>
        <v>0</v>
      </c>
      <c r="D335" s="14">
        <f t="shared" si="60"/>
        <v>0</v>
      </c>
      <c r="E335" s="328">
        <f t="shared" si="60"/>
        <v>0</v>
      </c>
    </row>
    <row r="336" spans="1:5" ht="15.75" thickBot="1" x14ac:dyDescent="0.3">
      <c r="A336" s="292" t="s">
        <v>417</v>
      </c>
      <c r="B336" s="15">
        <f t="shared" si="60"/>
        <v>0</v>
      </c>
      <c r="C336" s="15">
        <f t="shared" si="60"/>
        <v>0</v>
      </c>
      <c r="D336" s="15">
        <f t="shared" si="60"/>
        <v>0</v>
      </c>
      <c r="E336" s="332">
        <f t="shared" si="60"/>
        <v>0</v>
      </c>
    </row>
    <row r="337" spans="1:5" ht="15.75" thickBot="1" x14ac:dyDescent="0.3">
      <c r="A337" s="289" t="s">
        <v>29</v>
      </c>
      <c r="B337" s="36">
        <f>B338+B339</f>
        <v>500</v>
      </c>
      <c r="C337" s="36">
        <f>C338+C339</f>
        <v>500</v>
      </c>
      <c r="D337" s="36">
        <f t="shared" ref="D337:E337" si="61">D338+D339</f>
        <v>500</v>
      </c>
      <c r="E337" s="352">
        <f t="shared" si="61"/>
        <v>500</v>
      </c>
    </row>
    <row r="338" spans="1:5" ht="15.75" thickBot="1" x14ac:dyDescent="0.3">
      <c r="A338" s="292" t="s">
        <v>388</v>
      </c>
      <c r="B338" s="14">
        <f t="shared" ref="B338:E339" si="62">B52+B89+B126</f>
        <v>500</v>
      </c>
      <c r="C338" s="14">
        <f t="shared" si="62"/>
        <v>500</v>
      </c>
      <c r="D338" s="14">
        <f t="shared" si="62"/>
        <v>500</v>
      </c>
      <c r="E338" s="328">
        <f t="shared" si="62"/>
        <v>500</v>
      </c>
    </row>
    <row r="339" spans="1:5" ht="15.75" thickBot="1" x14ac:dyDescent="0.3">
      <c r="A339" s="292" t="s">
        <v>417</v>
      </c>
      <c r="B339" s="15">
        <f t="shared" si="62"/>
        <v>0</v>
      </c>
      <c r="C339" s="15">
        <f t="shared" si="62"/>
        <v>0</v>
      </c>
      <c r="D339" s="15">
        <f t="shared" si="62"/>
        <v>0</v>
      </c>
      <c r="E339" s="332">
        <f t="shared" si="62"/>
        <v>0</v>
      </c>
    </row>
    <row r="340" spans="1:5" ht="25.9" customHeight="1" thickBot="1" x14ac:dyDescent="0.3">
      <c r="A340" s="289" t="s">
        <v>30</v>
      </c>
      <c r="B340" s="36">
        <f>B91+B54</f>
        <v>0</v>
      </c>
      <c r="C340" s="36">
        <f>C91+C54</f>
        <v>0</v>
      </c>
      <c r="D340" s="36">
        <f>D91+D54</f>
        <v>0</v>
      </c>
      <c r="E340" s="352">
        <f>E91+E54</f>
        <v>0</v>
      </c>
    </row>
    <row r="341" spans="1:5" ht="15.75" thickBot="1" x14ac:dyDescent="0.3">
      <c r="A341" s="292" t="s">
        <v>388</v>
      </c>
      <c r="B341" s="14">
        <f t="shared" ref="B341:E342" si="63">B55+B92+B129</f>
        <v>0</v>
      </c>
      <c r="C341" s="14">
        <f t="shared" si="63"/>
        <v>0</v>
      </c>
      <c r="D341" s="14">
        <f t="shared" si="63"/>
        <v>0</v>
      </c>
      <c r="E341" s="328">
        <f t="shared" si="63"/>
        <v>0</v>
      </c>
    </row>
    <row r="342" spans="1:5" ht="15.75" thickBot="1" x14ac:dyDescent="0.3">
      <c r="A342" s="292" t="s">
        <v>417</v>
      </c>
      <c r="B342" s="15">
        <f t="shared" si="63"/>
        <v>0</v>
      </c>
      <c r="C342" s="15">
        <f t="shared" si="63"/>
        <v>0</v>
      </c>
      <c r="D342" s="15">
        <f t="shared" si="63"/>
        <v>0</v>
      </c>
      <c r="E342" s="332">
        <f t="shared" si="63"/>
        <v>0</v>
      </c>
    </row>
    <row r="343" spans="1:5" ht="15.75" thickBot="1" x14ac:dyDescent="0.3">
      <c r="A343" s="289" t="s">
        <v>59</v>
      </c>
      <c r="B343" s="36">
        <f>B344+B345+B346+B347</f>
        <v>0</v>
      </c>
      <c r="C343" s="36">
        <f t="shared" ref="C343:E343" si="64">C344+C345+C346+C347</f>
        <v>0</v>
      </c>
      <c r="D343" s="36">
        <f t="shared" si="64"/>
        <v>0</v>
      </c>
      <c r="E343" s="352">
        <f t="shared" si="64"/>
        <v>0</v>
      </c>
    </row>
    <row r="344" spans="1:5" ht="15.75" thickBot="1" x14ac:dyDescent="0.3">
      <c r="A344" s="292" t="s">
        <v>388</v>
      </c>
      <c r="B344" s="14">
        <f>B151+B177+B204</f>
        <v>0</v>
      </c>
      <c r="C344" s="14">
        <f t="shared" ref="C344:E347" si="65">C151+C177+C204</f>
        <v>0</v>
      </c>
      <c r="D344" s="14">
        <f t="shared" si="65"/>
        <v>0</v>
      </c>
      <c r="E344" s="14">
        <f t="shared" si="65"/>
        <v>0</v>
      </c>
    </row>
    <row r="345" spans="1:5" ht="15.75" thickBot="1" x14ac:dyDescent="0.3">
      <c r="A345" s="292" t="s">
        <v>418</v>
      </c>
      <c r="B345" s="14">
        <f>B152+B178+B205</f>
        <v>0</v>
      </c>
      <c r="C345" s="14">
        <f t="shared" si="65"/>
        <v>0</v>
      </c>
      <c r="D345" s="14">
        <f t="shared" si="65"/>
        <v>0</v>
      </c>
      <c r="E345" s="14">
        <f t="shared" si="65"/>
        <v>0</v>
      </c>
    </row>
    <row r="346" spans="1:5" ht="15.75" thickBot="1" x14ac:dyDescent="0.3">
      <c r="A346" s="292" t="s">
        <v>404</v>
      </c>
      <c r="B346" s="14">
        <f>B153+B179+B206</f>
        <v>0</v>
      </c>
      <c r="C346" s="14">
        <f t="shared" si="65"/>
        <v>0</v>
      </c>
      <c r="D346" s="14">
        <f t="shared" si="65"/>
        <v>0</v>
      </c>
      <c r="E346" s="14">
        <f t="shared" si="65"/>
        <v>0</v>
      </c>
    </row>
    <row r="347" spans="1:5" ht="15.75" thickBot="1" x14ac:dyDescent="0.3">
      <c r="A347" s="292" t="s">
        <v>405</v>
      </c>
      <c r="B347" s="14">
        <f>B154+B180+B207</f>
        <v>0</v>
      </c>
      <c r="C347" s="14">
        <f t="shared" si="65"/>
        <v>0</v>
      </c>
      <c r="D347" s="14">
        <f t="shared" si="65"/>
        <v>0</v>
      </c>
      <c r="E347" s="14">
        <f t="shared" si="65"/>
        <v>0</v>
      </c>
    </row>
    <row r="348" spans="1:5" ht="15.75" thickBot="1" x14ac:dyDescent="0.3">
      <c r="A348" s="289" t="s">
        <v>60</v>
      </c>
      <c r="B348" s="36">
        <f>B349+B350+B351+B352</f>
        <v>4000</v>
      </c>
      <c r="C348" s="36">
        <f t="shared" ref="C348:E348" si="66">C349+C350+C351+C352</f>
        <v>4000</v>
      </c>
      <c r="D348" s="36">
        <f t="shared" si="66"/>
        <v>4000</v>
      </c>
      <c r="E348" s="352">
        <f t="shared" si="66"/>
        <v>4000</v>
      </c>
    </row>
    <row r="349" spans="1:5" ht="15.75" thickBot="1" x14ac:dyDescent="0.3">
      <c r="A349" s="292" t="s">
        <v>388</v>
      </c>
      <c r="B349" s="14">
        <f>B156+B182+B209</f>
        <v>4000</v>
      </c>
      <c r="C349" s="14">
        <f t="shared" ref="C349:E350" si="67">C156+C182+C209</f>
        <v>4000</v>
      </c>
      <c r="D349" s="14">
        <f t="shared" si="67"/>
        <v>4000</v>
      </c>
      <c r="E349" s="14">
        <f t="shared" si="67"/>
        <v>4000</v>
      </c>
    </row>
    <row r="350" spans="1:5" ht="15.75" thickBot="1" x14ac:dyDescent="0.3">
      <c r="A350" s="292" t="s">
        <v>418</v>
      </c>
      <c r="B350" s="14">
        <f>B157+B183+B210</f>
        <v>0</v>
      </c>
      <c r="C350" s="14">
        <f t="shared" si="67"/>
        <v>0</v>
      </c>
      <c r="D350" s="14">
        <f t="shared" si="67"/>
        <v>0</v>
      </c>
      <c r="E350" s="14">
        <f t="shared" si="67"/>
        <v>0</v>
      </c>
    </row>
    <row r="351" spans="1:5" ht="15.75" thickBot="1" x14ac:dyDescent="0.3">
      <c r="A351" s="292" t="s">
        <v>404</v>
      </c>
      <c r="B351" s="14">
        <v>0</v>
      </c>
      <c r="C351" s="14">
        <v>0</v>
      </c>
      <c r="D351" s="14">
        <v>0</v>
      </c>
      <c r="E351" s="328">
        <v>0</v>
      </c>
    </row>
    <row r="352" spans="1:5" ht="15.75" thickBot="1" x14ac:dyDescent="0.3">
      <c r="A352" s="292" t="s">
        <v>405</v>
      </c>
      <c r="B352" s="14">
        <v>0</v>
      </c>
      <c r="C352" s="14">
        <v>0</v>
      </c>
      <c r="D352" s="14">
        <v>0</v>
      </c>
      <c r="E352" s="328">
        <v>0</v>
      </c>
    </row>
    <row r="353" spans="1:5" ht="15.75" thickBot="1" x14ac:dyDescent="0.3">
      <c r="A353" s="353" t="s">
        <v>32</v>
      </c>
      <c r="B353" s="354">
        <f>IF(B321-B320=0,0,"Error")</f>
        <v>0</v>
      </c>
      <c r="C353" s="354">
        <f>IF(C321-C320=0,0,"Error")</f>
        <v>0</v>
      </c>
      <c r="D353" s="354">
        <f>IF(D321-D320=0,0,"Error")</f>
        <v>0</v>
      </c>
      <c r="E353" s="355">
        <f>IF(E321-E320=0,0,"Error")</f>
        <v>0</v>
      </c>
    </row>
    <row r="354" spans="1:5" x14ac:dyDescent="0.25">
      <c r="A354" s="28"/>
      <c r="B354" s="29"/>
      <c r="C354" s="29"/>
      <c r="D354" s="29"/>
      <c r="E354" s="29"/>
    </row>
  </sheetData>
  <mergeCells count="83">
    <mergeCell ref="A3:E3"/>
    <mergeCell ref="B5:E5"/>
    <mergeCell ref="B6:E6"/>
    <mergeCell ref="B7:E7"/>
    <mergeCell ref="A8:E8"/>
    <mergeCell ref="A33:E33"/>
    <mergeCell ref="A9:E11"/>
    <mergeCell ref="B12:E12"/>
    <mergeCell ref="A13:A14"/>
    <mergeCell ref="B16:E16"/>
    <mergeCell ref="A17:E17"/>
    <mergeCell ref="A20:E20"/>
    <mergeCell ref="A21:E21"/>
    <mergeCell ref="B22:E22"/>
    <mergeCell ref="B23:E23"/>
    <mergeCell ref="B24:E24"/>
    <mergeCell ref="A25:A26"/>
    <mergeCell ref="A107:E107"/>
    <mergeCell ref="A34:A35"/>
    <mergeCell ref="B59:E59"/>
    <mergeCell ref="B60:E60"/>
    <mergeCell ref="B61:E61"/>
    <mergeCell ref="A62:A63"/>
    <mergeCell ref="A70:E70"/>
    <mergeCell ref="A71:A72"/>
    <mergeCell ref="B96:E96"/>
    <mergeCell ref="B97:E97"/>
    <mergeCell ref="B98:E98"/>
    <mergeCell ref="A99:A100"/>
    <mergeCell ref="D162:E162"/>
    <mergeCell ref="A108:A109"/>
    <mergeCell ref="A133:E133"/>
    <mergeCell ref="A134:E134"/>
    <mergeCell ref="B135:E135"/>
    <mergeCell ref="D136:E136"/>
    <mergeCell ref="B137:E137"/>
    <mergeCell ref="B138:E138"/>
    <mergeCell ref="A139:A140"/>
    <mergeCell ref="A147:E147"/>
    <mergeCell ref="A148:A149"/>
    <mergeCell ref="B161:E161"/>
    <mergeCell ref="A192:A193"/>
    <mergeCell ref="A200:E200"/>
    <mergeCell ref="B163:E163"/>
    <mergeCell ref="B164:E164"/>
    <mergeCell ref="A165:A166"/>
    <mergeCell ref="A173:E173"/>
    <mergeCell ref="A174:A175"/>
    <mergeCell ref="B187:E187"/>
    <mergeCell ref="F217:I219"/>
    <mergeCell ref="B218:E218"/>
    <mergeCell ref="B219:E219"/>
    <mergeCell ref="D188:E188"/>
    <mergeCell ref="B189:E189"/>
    <mergeCell ref="B190:E190"/>
    <mergeCell ref="B191:E191"/>
    <mergeCell ref="B244:E244"/>
    <mergeCell ref="A201:A202"/>
    <mergeCell ref="A214:E214"/>
    <mergeCell ref="A215:E215"/>
    <mergeCell ref="B216:E216"/>
    <mergeCell ref="D217:E217"/>
    <mergeCell ref="B220:E220"/>
    <mergeCell ref="A221:A222"/>
    <mergeCell ref="A229:E229"/>
    <mergeCell ref="A230:A231"/>
    <mergeCell ref="D243:E243"/>
    <mergeCell ref="A297:A298"/>
    <mergeCell ref="A305:E305"/>
    <mergeCell ref="A306:A307"/>
    <mergeCell ref="A2:E2"/>
    <mergeCell ref="A271:A272"/>
    <mergeCell ref="A279:E279"/>
    <mergeCell ref="A280:A281"/>
    <mergeCell ref="B293:E293"/>
    <mergeCell ref="B295:E295"/>
    <mergeCell ref="B296:E296"/>
    <mergeCell ref="B245:E245"/>
    <mergeCell ref="A246:A247"/>
    <mergeCell ref="A254:E254"/>
    <mergeCell ref="A255:A256"/>
    <mergeCell ref="B269:E269"/>
    <mergeCell ref="B270:E270"/>
  </mergeCells>
  <pageMargins left="0" right="0" top="0.75" bottom="0.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24"/>
  <sheetViews>
    <sheetView view="pageBreakPreview" topLeftCell="A85" zoomScale="60" zoomScaleNormal="170" workbookViewId="0">
      <selection activeCell="L16" sqref="L16"/>
    </sheetView>
  </sheetViews>
  <sheetFormatPr defaultRowHeight="15" x14ac:dyDescent="0.25"/>
  <cols>
    <col min="1" max="1" width="28.5703125" customWidth="1"/>
    <col min="2" max="5" width="11.7109375" customWidth="1"/>
  </cols>
  <sheetData>
    <row r="2" spans="1:5" ht="40.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826</v>
      </c>
      <c r="C5" s="679"/>
      <c r="D5" s="679"/>
      <c r="E5" s="679"/>
    </row>
    <row r="6" spans="1:5" ht="15.75" thickBot="1" x14ac:dyDescent="0.3">
      <c r="A6" s="2" t="s">
        <v>1</v>
      </c>
      <c r="B6" s="680" t="s">
        <v>827</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828</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62.25" customHeight="1" thickBot="1" x14ac:dyDescent="0.3">
      <c r="A12" s="3" t="s">
        <v>6</v>
      </c>
      <c r="B12" s="1033" t="s">
        <v>829</v>
      </c>
      <c r="C12" s="1034"/>
      <c r="D12" s="1034"/>
      <c r="E12" s="1035"/>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14" t="s">
        <v>97</v>
      </c>
      <c r="B15" s="126" t="s">
        <v>68</v>
      </c>
      <c r="C15" s="126" t="s">
        <v>69</v>
      </c>
      <c r="D15" s="126" t="s">
        <v>69</v>
      </c>
      <c r="E15" s="126" t="s">
        <v>69</v>
      </c>
    </row>
    <row r="16" spans="1:5" ht="15.75" thickBot="1" x14ac:dyDescent="0.3">
      <c r="A16" s="5" t="s">
        <v>98</v>
      </c>
      <c r="B16" s="126" t="s">
        <v>68</v>
      </c>
      <c r="C16" s="126" t="s">
        <v>69</v>
      </c>
      <c r="D16" s="126" t="s">
        <v>69</v>
      </c>
      <c r="E16" s="126" t="s">
        <v>69</v>
      </c>
    </row>
    <row r="17" spans="1:5" ht="23.25" thickBot="1" x14ac:dyDescent="0.3">
      <c r="A17" s="5" t="s">
        <v>67</v>
      </c>
      <c r="B17" s="126" t="s">
        <v>68</v>
      </c>
      <c r="C17" s="126" t="s">
        <v>69</v>
      </c>
      <c r="D17" s="126" t="s">
        <v>69</v>
      </c>
      <c r="E17" s="126" t="s">
        <v>69</v>
      </c>
    </row>
    <row r="18" spans="1:5" ht="24.75" customHeight="1" thickBot="1" x14ac:dyDescent="0.3">
      <c r="A18" s="6" t="s">
        <v>10</v>
      </c>
      <c r="B18" s="700" t="s">
        <v>830</v>
      </c>
      <c r="C18" s="695"/>
      <c r="D18" s="695"/>
      <c r="E18" s="701"/>
    </row>
    <row r="19" spans="1:5" ht="23.25" customHeight="1" thickBot="1" x14ac:dyDescent="0.3">
      <c r="A19" s="702" t="s">
        <v>11</v>
      </c>
      <c r="B19" s="703"/>
      <c r="C19" s="703"/>
      <c r="D19" s="703"/>
      <c r="E19" s="704"/>
    </row>
    <row r="20" spans="1:5" ht="23.25" thickBot="1" x14ac:dyDescent="0.3">
      <c r="A20" s="127" t="s">
        <v>831</v>
      </c>
      <c r="B20" s="356">
        <v>0.82</v>
      </c>
      <c r="C20" s="126" t="s">
        <v>152</v>
      </c>
      <c r="D20" s="126" t="s">
        <v>152</v>
      </c>
      <c r="E20" s="126" t="s">
        <v>152</v>
      </c>
    </row>
    <row r="21" spans="1:5" ht="15.75" thickBot="1" x14ac:dyDescent="0.3">
      <c r="A21" s="130"/>
      <c r="B21" s="137"/>
      <c r="C21" s="138" t="s">
        <v>69</v>
      </c>
      <c r="D21" s="138" t="s">
        <v>69</v>
      </c>
      <c r="E21" s="138" t="s">
        <v>69</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832</v>
      </c>
      <c r="C24" s="712"/>
      <c r="D24" s="712"/>
      <c r="E24" s="713"/>
    </row>
    <row r="25" spans="1:5" ht="31.5" customHeight="1" thickBot="1" x14ac:dyDescent="0.3">
      <c r="A25" s="5" t="s">
        <v>15</v>
      </c>
      <c r="B25" s="714" t="s">
        <v>833</v>
      </c>
      <c r="C25" s="715"/>
      <c r="D25" s="715"/>
      <c r="E25" s="716"/>
    </row>
    <row r="26" spans="1:5" ht="15.75" thickBot="1" x14ac:dyDescent="0.3">
      <c r="A26" s="5" t="s">
        <v>16</v>
      </c>
      <c r="B26" s="717" t="s">
        <v>834</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c r="C29" s="10">
        <v>85700</v>
      </c>
      <c r="D29" s="10">
        <v>85700</v>
      </c>
      <c r="E29" s="10">
        <v>85700</v>
      </c>
    </row>
    <row r="30" spans="1:5" ht="15.75" thickBot="1" x14ac:dyDescent="0.3">
      <c r="A30" s="5" t="s">
        <v>18</v>
      </c>
      <c r="B30" s="10">
        <f>B59</f>
        <v>68000</v>
      </c>
      <c r="C30" s="10">
        <f t="shared" ref="C30:E30" si="0">C59</f>
        <v>68000</v>
      </c>
      <c r="D30" s="10">
        <f t="shared" si="0"/>
        <v>70000</v>
      </c>
      <c r="E30" s="10">
        <f t="shared" si="0"/>
        <v>72000</v>
      </c>
    </row>
    <row r="31" spans="1:5" ht="15.75" thickBot="1" x14ac:dyDescent="0.3">
      <c r="A31" s="5" t="s">
        <v>19</v>
      </c>
      <c r="B31" s="10" t="e">
        <f>B30/B29</f>
        <v>#DIV/0!</v>
      </c>
      <c r="C31" s="95">
        <f>C30/C29</f>
        <v>0.79346557759626601</v>
      </c>
      <c r="D31" s="95">
        <f t="shared" ref="D31:E31" si="1">D30/D29</f>
        <v>0.81680280046674447</v>
      </c>
      <c r="E31" s="95">
        <f t="shared" si="1"/>
        <v>0.84014002333722282</v>
      </c>
    </row>
    <row r="32" spans="1:5" ht="15.75" thickBot="1" x14ac:dyDescent="0.3">
      <c r="A32" s="5" t="s">
        <v>20</v>
      </c>
      <c r="B32" s="113" t="s">
        <v>21</v>
      </c>
      <c r="C32" s="11" t="e">
        <f>C29/B29-1</f>
        <v>#DIV/0!</v>
      </c>
      <c r="D32" s="11">
        <f t="shared" ref="D32:E34" si="2">D29/C29-1</f>
        <v>0</v>
      </c>
      <c r="E32" s="11">
        <f t="shared" si="2"/>
        <v>0</v>
      </c>
    </row>
    <row r="33" spans="1:5" ht="15.75" thickBot="1" x14ac:dyDescent="0.3">
      <c r="A33" s="5" t="s">
        <v>22</v>
      </c>
      <c r="B33" s="113" t="s">
        <v>21</v>
      </c>
      <c r="C33" s="11">
        <f>C30/B30-1</f>
        <v>0</v>
      </c>
      <c r="D33" s="11">
        <f t="shared" si="2"/>
        <v>2.9411764705882248E-2</v>
      </c>
      <c r="E33" s="11">
        <f t="shared" si="2"/>
        <v>2.857142857142847E-2</v>
      </c>
    </row>
    <row r="34" spans="1:5" ht="15.75" thickBot="1" x14ac:dyDescent="0.3">
      <c r="A34" s="5" t="s">
        <v>23</v>
      </c>
      <c r="B34" s="113" t="s">
        <v>21</v>
      </c>
      <c r="C34" s="11" t="e">
        <f>C31/B31-1</f>
        <v>#DIV/0!</v>
      </c>
      <c r="D34" s="11">
        <f t="shared" si="2"/>
        <v>2.941176470588247E-2</v>
      </c>
      <c r="E34" s="11">
        <f t="shared" si="2"/>
        <v>2.857142857142847E-2</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f>B39+B40</f>
        <v>42500</v>
      </c>
      <c r="C38" s="14">
        <f t="shared" ref="C38:E38" si="3">C39+C40</f>
        <v>42500</v>
      </c>
      <c r="D38" s="14">
        <f t="shared" si="3"/>
        <v>42500</v>
      </c>
      <c r="E38" s="14">
        <f t="shared" si="3"/>
        <v>42500</v>
      </c>
    </row>
    <row r="39" spans="1:5" ht="15.75" thickBot="1" x14ac:dyDescent="0.3">
      <c r="A39" s="26" t="s">
        <v>388</v>
      </c>
      <c r="B39" s="15">
        <v>42500</v>
      </c>
      <c r="C39" s="15">
        <v>42500</v>
      </c>
      <c r="D39" s="15">
        <v>42500</v>
      </c>
      <c r="E39" s="15">
        <v>42500</v>
      </c>
    </row>
    <row r="40" spans="1:5" ht="15.75" thickBot="1" x14ac:dyDescent="0.3">
      <c r="A40" s="26" t="s">
        <v>389</v>
      </c>
      <c r="B40" s="15"/>
      <c r="C40" s="27"/>
      <c r="D40" s="27"/>
      <c r="E40" s="27"/>
    </row>
    <row r="41" spans="1:5" ht="24.75" thickBot="1" x14ac:dyDescent="0.3">
      <c r="A41" s="13" t="s">
        <v>25</v>
      </c>
      <c r="B41" s="14">
        <f>B42+B43</f>
        <v>9500</v>
      </c>
      <c r="C41" s="14">
        <f t="shared" ref="C41:E41" si="4">C42+C43</f>
        <v>9500</v>
      </c>
      <c r="D41" s="14">
        <f t="shared" si="4"/>
        <v>9500</v>
      </c>
      <c r="E41" s="14">
        <f t="shared" si="4"/>
        <v>9500</v>
      </c>
    </row>
    <row r="42" spans="1:5" ht="15.75" thickBot="1" x14ac:dyDescent="0.3">
      <c r="A42" s="26" t="s">
        <v>388</v>
      </c>
      <c r="B42" s="15">
        <v>9500</v>
      </c>
      <c r="C42" s="15">
        <v>9500</v>
      </c>
      <c r="D42" s="15">
        <v>9500</v>
      </c>
      <c r="E42" s="15">
        <v>9500</v>
      </c>
    </row>
    <row r="43" spans="1:5" ht="15.75" thickBot="1" x14ac:dyDescent="0.3">
      <c r="A43" s="26" t="s">
        <v>389</v>
      </c>
      <c r="B43" s="15"/>
      <c r="C43" s="14"/>
      <c r="D43" s="14"/>
      <c r="E43" s="14"/>
    </row>
    <row r="44" spans="1:5" ht="15.75" thickBot="1" x14ac:dyDescent="0.3">
      <c r="A44" s="13" t="s">
        <v>26</v>
      </c>
      <c r="B44" s="15">
        <f>B45+B46</f>
        <v>12500</v>
      </c>
      <c r="C44" s="15">
        <f t="shared" ref="C44:E44" si="5">C45+C46</f>
        <v>12500</v>
      </c>
      <c r="D44" s="15">
        <f t="shared" si="5"/>
        <v>14500</v>
      </c>
      <c r="E44" s="15">
        <f t="shared" si="5"/>
        <v>16500</v>
      </c>
    </row>
    <row r="45" spans="1:5" ht="15.75" thickBot="1" x14ac:dyDescent="0.3">
      <c r="A45" s="26" t="s">
        <v>388</v>
      </c>
      <c r="B45" s="15">
        <v>12500</v>
      </c>
      <c r="C45" s="15">
        <v>12500</v>
      </c>
      <c r="D45" s="15">
        <v>14500</v>
      </c>
      <c r="E45" s="15">
        <v>16500</v>
      </c>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f>B54+B55</f>
        <v>3500</v>
      </c>
      <c r="C53" s="15">
        <f t="shared" ref="C53:E53" si="6">C54+C55</f>
        <v>3500</v>
      </c>
      <c r="D53" s="15">
        <f t="shared" si="6"/>
        <v>3500</v>
      </c>
      <c r="E53" s="15">
        <f t="shared" si="6"/>
        <v>3500</v>
      </c>
    </row>
    <row r="54" spans="1:5" ht="15.75" thickBot="1" x14ac:dyDescent="0.3">
      <c r="A54" s="26" t="s">
        <v>388</v>
      </c>
      <c r="B54" s="15">
        <v>3500</v>
      </c>
      <c r="C54" s="15">
        <v>3500</v>
      </c>
      <c r="D54" s="15">
        <v>3500</v>
      </c>
      <c r="E54" s="15">
        <v>3500</v>
      </c>
    </row>
    <row r="55" spans="1:5" ht="15.75" thickBot="1" x14ac:dyDescent="0.3">
      <c r="A55" s="26" t="s">
        <v>389</v>
      </c>
      <c r="B55" s="15"/>
      <c r="C55" s="14"/>
      <c r="D55" s="14"/>
      <c r="E55" s="14"/>
    </row>
    <row r="56" spans="1:5" ht="24.75" thickBot="1" x14ac:dyDescent="0.3">
      <c r="A56" s="13" t="s">
        <v>30</v>
      </c>
      <c r="B56" s="15">
        <v>0</v>
      </c>
      <c r="C56" s="14">
        <v>0</v>
      </c>
      <c r="D56" s="14">
        <f>C56*1.03*0.99</f>
        <v>0</v>
      </c>
      <c r="E56" s="14">
        <f>D56*1.03*0.99</f>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6" t="s">
        <v>31</v>
      </c>
      <c r="B59" s="15">
        <f>B56+B53+B50+B47+B44+B41+B38</f>
        <v>68000</v>
      </c>
      <c r="C59" s="15">
        <f t="shared" ref="C59:E59" si="7">C56+C53+C50+C47+C44+C41+C38</f>
        <v>68000</v>
      </c>
      <c r="D59" s="15">
        <f t="shared" si="7"/>
        <v>70000</v>
      </c>
      <c r="E59" s="15">
        <f t="shared" si="7"/>
        <v>72000</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708" t="s">
        <v>39</v>
      </c>
      <c r="B61" s="709"/>
      <c r="C61" s="709"/>
      <c r="D61" s="709"/>
      <c r="E61" s="710"/>
    </row>
    <row r="62" spans="1:5" ht="15.75" thickBot="1" x14ac:dyDescent="0.3">
      <c r="A62" s="708" t="s">
        <v>40</v>
      </c>
      <c r="B62" s="709"/>
      <c r="C62" s="709"/>
      <c r="D62" s="709"/>
      <c r="E62" s="710"/>
    </row>
    <row r="63" spans="1:5" ht="15.75" thickBot="1" x14ac:dyDescent="0.3">
      <c r="A63" s="7" t="s">
        <v>56</v>
      </c>
      <c r="B63" s="720" t="s">
        <v>835</v>
      </c>
      <c r="C63" s="780"/>
      <c r="D63" s="721"/>
      <c r="E63" s="722"/>
    </row>
    <row r="64" spans="1:5" ht="30.75" customHeight="1" thickBot="1" x14ac:dyDescent="0.3">
      <c r="A64" s="7" t="s">
        <v>86</v>
      </c>
      <c r="B64" s="7" t="s">
        <v>835</v>
      </c>
      <c r="C64" s="139" t="s">
        <v>398</v>
      </c>
      <c r="D64" s="721"/>
      <c r="E64" s="722"/>
    </row>
    <row r="65" spans="1:5" ht="15.75" thickBot="1" x14ac:dyDescent="0.3">
      <c r="A65" s="160"/>
      <c r="B65" s="720"/>
      <c r="C65" s="800"/>
      <c r="D65" s="721"/>
      <c r="E65" s="722"/>
    </row>
    <row r="66" spans="1:5" ht="17.25" customHeight="1" thickBot="1" x14ac:dyDescent="0.3">
      <c r="A66" s="5" t="s">
        <v>15</v>
      </c>
      <c r="B66" s="702" t="s">
        <v>835</v>
      </c>
      <c r="C66" s="703"/>
      <c r="D66" s="703"/>
      <c r="E66" s="704"/>
    </row>
    <row r="67" spans="1:5" ht="15.75" thickBot="1" x14ac:dyDescent="0.3">
      <c r="A67" s="5" t="s">
        <v>16</v>
      </c>
      <c r="B67" s="717" t="s">
        <v>836</v>
      </c>
      <c r="C67" s="718"/>
      <c r="D67" s="718"/>
      <c r="E67" s="719"/>
    </row>
    <row r="68" spans="1:5" ht="12.75" customHeight="1" x14ac:dyDescent="0.25">
      <c r="A68" s="698"/>
      <c r="B68" s="8">
        <v>2018</v>
      </c>
      <c r="C68" s="8">
        <v>2019</v>
      </c>
      <c r="D68" s="8">
        <v>2020</v>
      </c>
      <c r="E68" s="8">
        <v>2021</v>
      </c>
    </row>
    <row r="69" spans="1:5" ht="9" customHeight="1" thickBot="1" x14ac:dyDescent="0.3">
      <c r="A69" s="699"/>
      <c r="B69" s="9" t="s">
        <v>8</v>
      </c>
      <c r="C69" s="9" t="s">
        <v>9</v>
      </c>
      <c r="D69" s="9" t="s">
        <v>9</v>
      </c>
      <c r="E69" s="9" t="s">
        <v>9</v>
      </c>
    </row>
    <row r="70" spans="1:5" ht="15.75" thickBot="1" x14ac:dyDescent="0.3">
      <c r="A70" s="5" t="s">
        <v>17</v>
      </c>
      <c r="B70" s="10"/>
      <c r="C70" s="10"/>
      <c r="D70" s="10"/>
      <c r="E70" s="10"/>
    </row>
    <row r="71" spans="1:5" ht="15.75" thickBot="1" x14ac:dyDescent="0.3">
      <c r="A71" s="5" t="s">
        <v>18</v>
      </c>
      <c r="B71" s="10">
        <f>B84</f>
        <v>1000</v>
      </c>
      <c r="C71" s="10">
        <f t="shared" ref="C71:E71" si="8">C84</f>
        <v>4000</v>
      </c>
      <c r="D71" s="10">
        <f t="shared" si="8"/>
        <v>1000</v>
      </c>
      <c r="E71" s="10">
        <f t="shared" si="8"/>
        <v>1000</v>
      </c>
    </row>
    <row r="72" spans="1:5" ht="15.75" thickBot="1" x14ac:dyDescent="0.3">
      <c r="A72" s="5" t="s">
        <v>19</v>
      </c>
      <c r="B72" s="10" t="e">
        <f>B71/B70</f>
        <v>#DIV/0!</v>
      </c>
      <c r="C72" s="10" t="e">
        <f t="shared" ref="C72:E72" si="9">C71/C70</f>
        <v>#DIV/0!</v>
      </c>
      <c r="D72" s="10" t="e">
        <f t="shared" si="9"/>
        <v>#DIV/0!</v>
      </c>
      <c r="E72" s="10" t="e">
        <f t="shared" si="9"/>
        <v>#DIV/0!</v>
      </c>
    </row>
    <row r="73" spans="1:5" ht="15.75" thickBot="1" x14ac:dyDescent="0.3">
      <c r="A73" s="5" t="s">
        <v>20</v>
      </c>
      <c r="B73" s="113" t="s">
        <v>21</v>
      </c>
      <c r="C73" s="11" t="e">
        <f>C70/B70-1</f>
        <v>#DIV/0!</v>
      </c>
      <c r="D73" s="11" t="e">
        <f t="shared" ref="D73:E75" si="10">D70/C70-1</f>
        <v>#DIV/0!</v>
      </c>
      <c r="E73" s="11" t="e">
        <f t="shared" si="10"/>
        <v>#DIV/0!</v>
      </c>
    </row>
    <row r="74" spans="1:5" ht="15.75" thickBot="1" x14ac:dyDescent="0.3">
      <c r="A74" s="5" t="s">
        <v>22</v>
      </c>
      <c r="B74" s="113" t="s">
        <v>21</v>
      </c>
      <c r="C74" s="11">
        <f>C71/B71-1</f>
        <v>3</v>
      </c>
      <c r="D74" s="11">
        <f t="shared" si="10"/>
        <v>-0.75</v>
      </c>
      <c r="E74" s="11">
        <f t="shared" si="10"/>
        <v>0</v>
      </c>
    </row>
    <row r="75" spans="1:5" ht="15.75" thickBot="1" x14ac:dyDescent="0.3">
      <c r="A75" s="5" t="s">
        <v>23</v>
      </c>
      <c r="B75" s="113" t="s">
        <v>21</v>
      </c>
      <c r="C75" s="11" t="e">
        <f>C72/B72-1</f>
        <v>#DIV/0!</v>
      </c>
      <c r="D75" s="11" t="e">
        <f t="shared" si="10"/>
        <v>#DIV/0!</v>
      </c>
      <c r="E75" s="11" t="e">
        <f t="shared" si="10"/>
        <v>#DIV/0!</v>
      </c>
    </row>
    <row r="76" spans="1:5" ht="15.75" thickBot="1" x14ac:dyDescent="0.3">
      <c r="A76" s="689" t="s">
        <v>213</v>
      </c>
      <c r="B76" s="690"/>
      <c r="C76" s="690"/>
      <c r="D76" s="690"/>
      <c r="E76" s="691"/>
    </row>
    <row r="77" spans="1:5" ht="12.75" customHeight="1" x14ac:dyDescent="0.25">
      <c r="A77" s="698"/>
      <c r="B77" s="8">
        <v>2018</v>
      </c>
      <c r="C77" s="8">
        <v>2019</v>
      </c>
      <c r="D77" s="8">
        <v>2020</v>
      </c>
      <c r="E77" s="8">
        <v>2021</v>
      </c>
    </row>
    <row r="78" spans="1:5" ht="9" customHeight="1" thickBot="1" x14ac:dyDescent="0.3">
      <c r="A78" s="699"/>
      <c r="B78" s="9" t="s">
        <v>8</v>
      </c>
      <c r="C78" s="9" t="s">
        <v>9</v>
      </c>
      <c r="D78" s="9" t="s">
        <v>9</v>
      </c>
      <c r="E78" s="9" t="s">
        <v>9</v>
      </c>
    </row>
    <row r="79" spans="1:5" ht="15.75" thickBot="1" x14ac:dyDescent="0.3">
      <c r="A79" s="13" t="s">
        <v>42</v>
      </c>
      <c r="B79" s="14">
        <f>B80+B81+B82+B83</f>
        <v>0</v>
      </c>
      <c r="C79" s="14">
        <f t="shared" ref="C79:E79" si="11">C80+C81+C82+C83</f>
        <v>0</v>
      </c>
      <c r="D79" s="14">
        <f t="shared" si="11"/>
        <v>0</v>
      </c>
      <c r="E79" s="14">
        <f t="shared" si="11"/>
        <v>0</v>
      </c>
    </row>
    <row r="80" spans="1:5" ht="15.75" thickBot="1" x14ac:dyDescent="0.3">
      <c r="A80" s="26" t="s">
        <v>388</v>
      </c>
      <c r="B80" s="14"/>
      <c r="C80" s="14"/>
      <c r="D80" s="14"/>
      <c r="E80" s="14"/>
    </row>
    <row r="81" spans="1:5" ht="15.75" thickBot="1" x14ac:dyDescent="0.3">
      <c r="A81" s="26" t="s">
        <v>403</v>
      </c>
      <c r="B81" s="14"/>
      <c r="C81" s="14"/>
      <c r="D81" s="14"/>
      <c r="E81" s="14"/>
    </row>
    <row r="82" spans="1:5" ht="15.75" thickBot="1" x14ac:dyDescent="0.3">
      <c r="A82" s="26" t="s">
        <v>404</v>
      </c>
      <c r="B82" s="14"/>
      <c r="C82" s="14"/>
      <c r="D82" s="14"/>
      <c r="E82" s="14"/>
    </row>
    <row r="83" spans="1:5" ht="15.75" thickBot="1" x14ac:dyDescent="0.3">
      <c r="A83" s="26" t="s">
        <v>405</v>
      </c>
      <c r="B83" s="14"/>
      <c r="C83" s="14"/>
      <c r="D83" s="14"/>
      <c r="E83" s="14"/>
    </row>
    <row r="84" spans="1:5" ht="15.75" thickBot="1" x14ac:dyDescent="0.3">
      <c r="A84" s="13" t="s">
        <v>43</v>
      </c>
      <c r="B84" s="15">
        <f>B85+B86+B87+B88</f>
        <v>1000</v>
      </c>
      <c r="C84" s="15">
        <f t="shared" ref="C84:E84" si="12">C85+C86+C87+C88</f>
        <v>4000</v>
      </c>
      <c r="D84" s="15">
        <f t="shared" si="12"/>
        <v>1000</v>
      </c>
      <c r="E84" s="15">
        <f t="shared" si="12"/>
        <v>1000</v>
      </c>
    </row>
    <row r="85" spans="1:5" ht="15.75" thickBot="1" x14ac:dyDescent="0.3">
      <c r="A85" s="26" t="s">
        <v>388</v>
      </c>
      <c r="B85" s="15">
        <v>1000</v>
      </c>
      <c r="C85" s="15">
        <v>4000</v>
      </c>
      <c r="D85" s="15">
        <v>1000</v>
      </c>
      <c r="E85" s="15">
        <v>1000</v>
      </c>
    </row>
    <row r="86" spans="1:5" ht="15.75" thickBot="1" x14ac:dyDescent="0.3">
      <c r="A86" s="26" t="s">
        <v>403</v>
      </c>
      <c r="B86" s="15"/>
      <c r="C86" s="14"/>
      <c r="D86" s="14"/>
      <c r="E86" s="14"/>
    </row>
    <row r="87" spans="1:5" ht="15.75" thickBot="1" x14ac:dyDescent="0.3">
      <c r="A87" s="26" t="s">
        <v>404</v>
      </c>
      <c r="B87" s="15"/>
      <c r="C87" s="14"/>
      <c r="D87" s="14"/>
      <c r="E87" s="14"/>
    </row>
    <row r="88" spans="1:5" ht="15.75" thickBot="1" x14ac:dyDescent="0.3">
      <c r="A88" s="26" t="s">
        <v>405</v>
      </c>
      <c r="B88" s="15"/>
      <c r="C88" s="14"/>
      <c r="D88" s="14"/>
      <c r="E88" s="14"/>
    </row>
    <row r="89" spans="1:5" ht="15.75" thickBot="1" x14ac:dyDescent="0.3">
      <c r="A89" s="140" t="s">
        <v>31</v>
      </c>
      <c r="B89" s="15">
        <f>B79+B84</f>
        <v>1000</v>
      </c>
      <c r="C89" s="15">
        <f t="shared" ref="C89:E89" si="13">C79+C84</f>
        <v>4000</v>
      </c>
      <c r="D89" s="15">
        <f t="shared" si="13"/>
        <v>1000</v>
      </c>
      <c r="E89" s="15">
        <f t="shared" si="13"/>
        <v>1000</v>
      </c>
    </row>
    <row r="90" spans="1:5" ht="15.75" thickBot="1" x14ac:dyDescent="0.3">
      <c r="A90" s="20"/>
      <c r="B90" s="21"/>
      <c r="C90" s="21"/>
      <c r="D90" s="21"/>
      <c r="E90" s="21"/>
    </row>
    <row r="91" spans="1:5" ht="27" customHeight="1" thickBot="1" x14ac:dyDescent="0.3">
      <c r="A91" s="6" t="s">
        <v>57</v>
      </c>
      <c r="B91" s="22">
        <f>B89+B59</f>
        <v>69000</v>
      </c>
      <c r="C91" s="22">
        <f t="shared" ref="C91:E91" si="14">C89+C59</f>
        <v>72000</v>
      </c>
      <c r="D91" s="22">
        <f t="shared" si="14"/>
        <v>71000</v>
      </c>
      <c r="E91" s="22">
        <f t="shared" si="14"/>
        <v>73000</v>
      </c>
    </row>
    <row r="92" spans="1:5" ht="24.75" thickBot="1" x14ac:dyDescent="0.3">
      <c r="A92" s="6" t="s">
        <v>58</v>
      </c>
      <c r="B92" s="22">
        <f>+B59+B89</f>
        <v>69000</v>
      </c>
      <c r="C92" s="22">
        <f t="shared" ref="C92:E92" si="15">+C59+C89</f>
        <v>72000</v>
      </c>
      <c r="D92" s="22">
        <f t="shared" si="15"/>
        <v>71000</v>
      </c>
      <c r="E92" s="22">
        <f t="shared" si="15"/>
        <v>73000</v>
      </c>
    </row>
    <row r="93" spans="1:5" ht="15.75" thickBot="1" x14ac:dyDescent="0.3">
      <c r="A93" s="13" t="s">
        <v>24</v>
      </c>
      <c r="B93" s="36">
        <f>B94+B95</f>
        <v>42500</v>
      </c>
      <c r="C93" s="36">
        <f t="shared" ref="C93:E93" si="16">C94+C95</f>
        <v>42500</v>
      </c>
      <c r="D93" s="36">
        <f t="shared" si="16"/>
        <v>42500</v>
      </c>
      <c r="E93" s="36">
        <f t="shared" si="16"/>
        <v>42500</v>
      </c>
    </row>
    <row r="94" spans="1:5" ht="15.75" thickBot="1" x14ac:dyDescent="0.3">
      <c r="A94" s="26" t="s">
        <v>388</v>
      </c>
      <c r="B94" s="15">
        <f>B39</f>
        <v>42500</v>
      </c>
      <c r="C94" s="15">
        <f t="shared" ref="C94:E95" si="17">C39</f>
        <v>42500</v>
      </c>
      <c r="D94" s="15">
        <f t="shared" si="17"/>
        <v>42500</v>
      </c>
      <c r="E94" s="15">
        <f t="shared" si="17"/>
        <v>42500</v>
      </c>
    </row>
    <row r="95" spans="1:5" ht="15.75" thickBot="1" x14ac:dyDescent="0.3">
      <c r="A95" s="26" t="s">
        <v>417</v>
      </c>
      <c r="B95" s="15">
        <f>B40</f>
        <v>0</v>
      </c>
      <c r="C95" s="15">
        <f t="shared" si="17"/>
        <v>0</v>
      </c>
      <c r="D95" s="15">
        <f t="shared" si="17"/>
        <v>0</v>
      </c>
      <c r="E95" s="15">
        <f t="shared" si="17"/>
        <v>0</v>
      </c>
    </row>
    <row r="96" spans="1:5" ht="24.75" thickBot="1" x14ac:dyDescent="0.3">
      <c r="A96" s="13" t="s">
        <v>25</v>
      </c>
      <c r="B96" s="36">
        <f>B97+B98</f>
        <v>9500</v>
      </c>
      <c r="C96" s="36">
        <f t="shared" ref="C96:E96" si="18">C97+C98</f>
        <v>9500</v>
      </c>
      <c r="D96" s="36">
        <f t="shared" si="18"/>
        <v>9500</v>
      </c>
      <c r="E96" s="36">
        <f t="shared" si="18"/>
        <v>9500</v>
      </c>
    </row>
    <row r="97" spans="1:5" ht="15.75" thickBot="1" x14ac:dyDescent="0.3">
      <c r="A97" s="26" t="s">
        <v>388</v>
      </c>
      <c r="B97" s="14">
        <f>B42</f>
        <v>9500</v>
      </c>
      <c r="C97" s="14">
        <f t="shared" ref="C97:E98" si="19">C42</f>
        <v>9500</v>
      </c>
      <c r="D97" s="14">
        <f t="shared" si="19"/>
        <v>9500</v>
      </c>
      <c r="E97" s="14">
        <f t="shared" si="19"/>
        <v>9500</v>
      </c>
    </row>
    <row r="98" spans="1:5" ht="15.75" thickBot="1" x14ac:dyDescent="0.3">
      <c r="A98" s="26" t="s">
        <v>417</v>
      </c>
      <c r="B98" s="15">
        <f>B43</f>
        <v>0</v>
      </c>
      <c r="C98" s="15">
        <f t="shared" si="19"/>
        <v>0</v>
      </c>
      <c r="D98" s="15">
        <f t="shared" si="19"/>
        <v>0</v>
      </c>
      <c r="E98" s="15">
        <f t="shared" si="19"/>
        <v>0</v>
      </c>
    </row>
    <row r="99" spans="1:5" ht="15.75" thickBot="1" x14ac:dyDescent="0.3">
      <c r="A99" s="13" t="s">
        <v>26</v>
      </c>
      <c r="B99" s="36">
        <f>B100+B101</f>
        <v>12500</v>
      </c>
      <c r="C99" s="36">
        <f t="shared" ref="C99:E99" si="20">C100+C101</f>
        <v>12500</v>
      </c>
      <c r="D99" s="36">
        <f t="shared" si="20"/>
        <v>14500</v>
      </c>
      <c r="E99" s="36">
        <f t="shared" si="20"/>
        <v>16500</v>
      </c>
    </row>
    <row r="100" spans="1:5" ht="15.75" thickBot="1" x14ac:dyDescent="0.3">
      <c r="A100" s="26" t="s">
        <v>388</v>
      </c>
      <c r="B100" s="15">
        <f>B45</f>
        <v>12500</v>
      </c>
      <c r="C100" s="15">
        <f t="shared" ref="C100:E101" si="21">C45</f>
        <v>12500</v>
      </c>
      <c r="D100" s="15">
        <f>D45</f>
        <v>14500</v>
      </c>
      <c r="E100" s="15">
        <f t="shared" si="21"/>
        <v>16500</v>
      </c>
    </row>
    <row r="101" spans="1:5" ht="15.75" thickBot="1" x14ac:dyDescent="0.3">
      <c r="A101" s="26" t="s">
        <v>417</v>
      </c>
      <c r="B101" s="15">
        <f>B46</f>
        <v>0</v>
      </c>
      <c r="C101" s="15">
        <f t="shared" si="21"/>
        <v>0</v>
      </c>
      <c r="D101" s="15">
        <f t="shared" si="21"/>
        <v>0</v>
      </c>
      <c r="E101" s="15">
        <f t="shared" si="21"/>
        <v>0</v>
      </c>
    </row>
    <row r="102" spans="1:5" ht="15.75" thickBot="1" x14ac:dyDescent="0.3">
      <c r="A102" s="13" t="s">
        <v>27</v>
      </c>
      <c r="B102" s="36">
        <f>B103+B104</f>
        <v>0</v>
      </c>
      <c r="C102" s="36">
        <f t="shared" ref="C102:E102" si="22">C103+C104</f>
        <v>0</v>
      </c>
      <c r="D102" s="36">
        <f t="shared" si="22"/>
        <v>0</v>
      </c>
      <c r="E102" s="36">
        <f t="shared" si="22"/>
        <v>0</v>
      </c>
    </row>
    <row r="103" spans="1:5" ht="15.75" thickBot="1" x14ac:dyDescent="0.3">
      <c r="A103" s="26" t="s">
        <v>388</v>
      </c>
      <c r="B103" s="14">
        <f>B48</f>
        <v>0</v>
      </c>
      <c r="C103" s="14">
        <f t="shared" ref="C103:E104" si="23">C48</f>
        <v>0</v>
      </c>
      <c r="D103" s="14">
        <f t="shared" si="23"/>
        <v>0</v>
      </c>
      <c r="E103" s="14">
        <f t="shared" si="23"/>
        <v>0</v>
      </c>
    </row>
    <row r="104" spans="1:5" ht="15.75" thickBot="1" x14ac:dyDescent="0.3">
      <c r="A104" s="26" t="s">
        <v>417</v>
      </c>
      <c r="B104" s="15">
        <f>B49</f>
        <v>0</v>
      </c>
      <c r="C104" s="15">
        <f t="shared" si="23"/>
        <v>0</v>
      </c>
      <c r="D104" s="15">
        <f t="shared" si="23"/>
        <v>0</v>
      </c>
      <c r="E104" s="15">
        <f t="shared" si="23"/>
        <v>0</v>
      </c>
    </row>
    <row r="105" spans="1:5" ht="15.75" thickBot="1" x14ac:dyDescent="0.3">
      <c r="A105" s="13" t="s">
        <v>28</v>
      </c>
      <c r="B105" s="36">
        <f>B106+B107</f>
        <v>0</v>
      </c>
      <c r="C105" s="36">
        <f t="shared" ref="C105:E105" si="24">C106+C107</f>
        <v>0</v>
      </c>
      <c r="D105" s="36">
        <f t="shared" si="24"/>
        <v>0</v>
      </c>
      <c r="E105" s="36">
        <f t="shared" si="24"/>
        <v>0</v>
      </c>
    </row>
    <row r="106" spans="1:5" ht="15.75" thickBot="1" x14ac:dyDescent="0.3">
      <c r="A106" s="26" t="s">
        <v>388</v>
      </c>
      <c r="B106" s="14">
        <f>B51</f>
        <v>0</v>
      </c>
      <c r="C106" s="14">
        <f t="shared" ref="C106:E107" si="25">C51</f>
        <v>0</v>
      </c>
      <c r="D106" s="14">
        <f t="shared" si="25"/>
        <v>0</v>
      </c>
      <c r="E106" s="14">
        <f t="shared" si="25"/>
        <v>0</v>
      </c>
    </row>
    <row r="107" spans="1:5" ht="15.75" thickBot="1" x14ac:dyDescent="0.3">
      <c r="A107" s="26" t="s">
        <v>417</v>
      </c>
      <c r="B107" s="15">
        <f>B52</f>
        <v>0</v>
      </c>
      <c r="C107" s="15">
        <f t="shared" si="25"/>
        <v>0</v>
      </c>
      <c r="D107" s="15">
        <f t="shared" si="25"/>
        <v>0</v>
      </c>
      <c r="E107" s="15">
        <f t="shared" si="25"/>
        <v>0</v>
      </c>
    </row>
    <row r="108" spans="1:5" ht="15.75" thickBot="1" x14ac:dyDescent="0.3">
      <c r="A108" s="13" t="s">
        <v>29</v>
      </c>
      <c r="B108" s="36">
        <f>B109+B110</f>
        <v>3500</v>
      </c>
      <c r="C108" s="36">
        <f>C109+C110</f>
        <v>3500</v>
      </c>
      <c r="D108" s="36">
        <f t="shared" ref="D108:E108" si="26">D109+D110</f>
        <v>3500</v>
      </c>
      <c r="E108" s="36">
        <f t="shared" si="26"/>
        <v>3500</v>
      </c>
    </row>
    <row r="109" spans="1:5" ht="15.75" thickBot="1" x14ac:dyDescent="0.3">
      <c r="A109" s="26" t="s">
        <v>388</v>
      </c>
      <c r="B109" s="14">
        <f>B54</f>
        <v>3500</v>
      </c>
      <c r="C109" s="14">
        <f t="shared" ref="C109:E110" si="27">C54</f>
        <v>3500</v>
      </c>
      <c r="D109" s="14">
        <f t="shared" si="27"/>
        <v>3500</v>
      </c>
      <c r="E109" s="14">
        <f t="shared" si="27"/>
        <v>3500</v>
      </c>
    </row>
    <row r="110" spans="1:5" ht="15.75" thickBot="1" x14ac:dyDescent="0.3">
      <c r="A110" s="26" t="s">
        <v>417</v>
      </c>
      <c r="B110" s="15">
        <f>B55</f>
        <v>0</v>
      </c>
      <c r="C110" s="15">
        <f t="shared" si="27"/>
        <v>0</v>
      </c>
      <c r="D110" s="15">
        <f t="shared" si="27"/>
        <v>0</v>
      </c>
      <c r="E110" s="15">
        <f t="shared" si="27"/>
        <v>0</v>
      </c>
    </row>
    <row r="111" spans="1:5" ht="24.75" thickBot="1" x14ac:dyDescent="0.3">
      <c r="A111" s="13" t="s">
        <v>30</v>
      </c>
      <c r="B111" s="36">
        <f>B112+B113</f>
        <v>0</v>
      </c>
      <c r="C111" s="36">
        <f t="shared" ref="C111:E111" si="28">C112+C113</f>
        <v>0</v>
      </c>
      <c r="D111" s="36">
        <f t="shared" si="28"/>
        <v>0</v>
      </c>
      <c r="E111" s="36">
        <f t="shared" si="28"/>
        <v>0</v>
      </c>
    </row>
    <row r="112" spans="1:5" ht="15.75" thickBot="1" x14ac:dyDescent="0.3">
      <c r="A112" s="26" t="s">
        <v>388</v>
      </c>
      <c r="B112" s="14">
        <f>B57</f>
        <v>0</v>
      </c>
      <c r="C112" s="14">
        <f t="shared" ref="C112:E113" si="29">C57</f>
        <v>0</v>
      </c>
      <c r="D112" s="14">
        <f t="shared" si="29"/>
        <v>0</v>
      </c>
      <c r="E112" s="14">
        <f t="shared" si="29"/>
        <v>0</v>
      </c>
    </row>
    <row r="113" spans="1:5" ht="15.75" thickBot="1" x14ac:dyDescent="0.3">
      <c r="A113" s="26" t="s">
        <v>417</v>
      </c>
      <c r="B113" s="15">
        <f>B58</f>
        <v>0</v>
      </c>
      <c r="C113" s="15">
        <f t="shared" si="29"/>
        <v>0</v>
      </c>
      <c r="D113" s="15">
        <f t="shared" si="29"/>
        <v>0</v>
      </c>
      <c r="E113" s="15">
        <f t="shared" si="29"/>
        <v>0</v>
      </c>
    </row>
    <row r="114" spans="1:5" ht="15.75" thickBot="1" x14ac:dyDescent="0.3">
      <c r="A114" s="13" t="s">
        <v>59</v>
      </c>
      <c r="B114" s="36">
        <f>B115+B116+B117+B118</f>
        <v>0</v>
      </c>
      <c r="C114" s="36">
        <f t="shared" ref="C114:E114" si="30">C115+C116+C117+C118</f>
        <v>0</v>
      </c>
      <c r="D114" s="36">
        <f t="shared" si="30"/>
        <v>0</v>
      </c>
      <c r="E114" s="36">
        <f t="shared" si="30"/>
        <v>0</v>
      </c>
    </row>
    <row r="115" spans="1:5" ht="15.75" thickBot="1" x14ac:dyDescent="0.3">
      <c r="A115" s="26" t="s">
        <v>388</v>
      </c>
      <c r="B115" s="14">
        <f>B80</f>
        <v>0</v>
      </c>
      <c r="C115" s="14">
        <f t="shared" ref="C115:E118" si="31">C80</f>
        <v>0</v>
      </c>
      <c r="D115" s="14">
        <f t="shared" si="31"/>
        <v>0</v>
      </c>
      <c r="E115" s="14">
        <f t="shared" si="31"/>
        <v>0</v>
      </c>
    </row>
    <row r="116" spans="1:5" ht="15.75" thickBot="1" x14ac:dyDescent="0.3">
      <c r="A116" s="26" t="s">
        <v>418</v>
      </c>
      <c r="B116" s="14">
        <f>B81</f>
        <v>0</v>
      </c>
      <c r="C116" s="14">
        <f t="shared" si="31"/>
        <v>0</v>
      </c>
      <c r="D116" s="14">
        <f t="shared" si="31"/>
        <v>0</v>
      </c>
      <c r="E116" s="14">
        <f t="shared" si="31"/>
        <v>0</v>
      </c>
    </row>
    <row r="117" spans="1:5" ht="15.75" thickBot="1" x14ac:dyDescent="0.3">
      <c r="A117" s="26" t="s">
        <v>404</v>
      </c>
      <c r="B117" s="14">
        <f>B82</f>
        <v>0</v>
      </c>
      <c r="C117" s="14">
        <f t="shared" si="31"/>
        <v>0</v>
      </c>
      <c r="D117" s="14">
        <f t="shared" si="31"/>
        <v>0</v>
      </c>
      <c r="E117" s="14">
        <f t="shared" si="31"/>
        <v>0</v>
      </c>
    </row>
    <row r="118" spans="1:5" ht="15.75" thickBot="1" x14ac:dyDescent="0.3">
      <c r="A118" s="26" t="s">
        <v>405</v>
      </c>
      <c r="B118" s="14">
        <f>B83</f>
        <v>0</v>
      </c>
      <c r="C118" s="14">
        <f t="shared" si="31"/>
        <v>0</v>
      </c>
      <c r="D118" s="14">
        <f t="shared" si="31"/>
        <v>0</v>
      </c>
      <c r="E118" s="14">
        <f t="shared" si="31"/>
        <v>0</v>
      </c>
    </row>
    <row r="119" spans="1:5" ht="15.75" thickBot="1" x14ac:dyDescent="0.3">
      <c r="A119" s="13" t="s">
        <v>60</v>
      </c>
      <c r="B119" s="36">
        <f>B120+B121+B122+B123</f>
        <v>1000</v>
      </c>
      <c r="C119" s="36">
        <f t="shared" ref="C119:E119" si="32">C120+C121+C122+C123</f>
        <v>4000</v>
      </c>
      <c r="D119" s="36">
        <f t="shared" si="32"/>
        <v>1000</v>
      </c>
      <c r="E119" s="36">
        <f t="shared" si="32"/>
        <v>1000</v>
      </c>
    </row>
    <row r="120" spans="1:5" ht="15.75" thickBot="1" x14ac:dyDescent="0.3">
      <c r="A120" s="26" t="s">
        <v>388</v>
      </c>
      <c r="B120" s="14">
        <f>B85</f>
        <v>1000</v>
      </c>
      <c r="C120" s="14">
        <f t="shared" ref="C120:E123" si="33">C85</f>
        <v>4000</v>
      </c>
      <c r="D120" s="14">
        <f t="shared" si="33"/>
        <v>1000</v>
      </c>
      <c r="E120" s="14">
        <f t="shared" si="33"/>
        <v>1000</v>
      </c>
    </row>
    <row r="121" spans="1:5" ht="15.75" thickBot="1" x14ac:dyDescent="0.3">
      <c r="A121" s="26" t="s">
        <v>418</v>
      </c>
      <c r="B121" s="14">
        <f>B86</f>
        <v>0</v>
      </c>
      <c r="C121" s="14">
        <f t="shared" si="33"/>
        <v>0</v>
      </c>
      <c r="D121" s="14">
        <f t="shared" si="33"/>
        <v>0</v>
      </c>
      <c r="E121" s="14">
        <f t="shared" si="33"/>
        <v>0</v>
      </c>
    </row>
    <row r="122" spans="1:5" ht="15.75" thickBot="1" x14ac:dyDescent="0.3">
      <c r="A122" s="26" t="s">
        <v>404</v>
      </c>
      <c r="B122" s="14">
        <f>B87</f>
        <v>0</v>
      </c>
      <c r="C122" s="14">
        <f t="shared" si="33"/>
        <v>0</v>
      </c>
      <c r="D122" s="14">
        <f t="shared" si="33"/>
        <v>0</v>
      </c>
      <c r="E122" s="14">
        <f t="shared" si="33"/>
        <v>0</v>
      </c>
    </row>
    <row r="123" spans="1:5" ht="15.75" thickBot="1" x14ac:dyDescent="0.3">
      <c r="A123" s="26" t="s">
        <v>405</v>
      </c>
      <c r="B123" s="14">
        <f>B88</f>
        <v>0</v>
      </c>
      <c r="C123" s="14">
        <f t="shared" si="33"/>
        <v>0</v>
      </c>
      <c r="D123" s="14">
        <f t="shared" si="33"/>
        <v>0</v>
      </c>
      <c r="E123" s="14">
        <f t="shared" si="33"/>
        <v>0</v>
      </c>
    </row>
    <row r="124" spans="1:5" ht="15.75" thickBot="1" x14ac:dyDescent="0.3">
      <c r="A124" s="17" t="s">
        <v>32</v>
      </c>
      <c r="B124" s="18">
        <f>IF(B92-B91=0,0,"Error")</f>
        <v>0</v>
      </c>
      <c r="C124" s="18">
        <f>IF(C92-C91=0,0,"Error")</f>
        <v>0</v>
      </c>
      <c r="D124" s="18">
        <f>IF(D92-D91=0,0,"Error")</f>
        <v>0</v>
      </c>
      <c r="E124" s="18">
        <f>IF(E92-E91=0,0,"Error")</f>
        <v>0</v>
      </c>
    </row>
  </sheetData>
  <mergeCells count="29">
    <mergeCell ref="A3:E3"/>
    <mergeCell ref="B5:E5"/>
    <mergeCell ref="B6:E6"/>
    <mergeCell ref="B7:E7"/>
    <mergeCell ref="A8:E8"/>
    <mergeCell ref="A27:A28"/>
    <mergeCell ref="A35:E35"/>
    <mergeCell ref="A9:E11"/>
    <mergeCell ref="B12:E12"/>
    <mergeCell ref="A13:A14"/>
    <mergeCell ref="B18:E18"/>
    <mergeCell ref="A19:E19"/>
    <mergeCell ref="A22:E22"/>
    <mergeCell ref="A2:E2"/>
    <mergeCell ref="B67:E67"/>
    <mergeCell ref="A68:A69"/>
    <mergeCell ref="A76:E76"/>
    <mergeCell ref="A77:A78"/>
    <mergeCell ref="A36:A37"/>
    <mergeCell ref="A61:E61"/>
    <mergeCell ref="A62:E62"/>
    <mergeCell ref="B63:E63"/>
    <mergeCell ref="D64:E64"/>
    <mergeCell ref="B65:E65"/>
    <mergeCell ref="B66:E66"/>
    <mergeCell ref="A23:E23"/>
    <mergeCell ref="B24:E24"/>
    <mergeCell ref="B25:E25"/>
    <mergeCell ref="B26:E26"/>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F248"/>
  <sheetViews>
    <sheetView view="pageBreakPreview" topLeftCell="A208" zoomScale="60" zoomScaleNormal="170" workbookViewId="0">
      <selection activeCell="D252" sqref="D252"/>
    </sheetView>
  </sheetViews>
  <sheetFormatPr defaultRowHeight="15" x14ac:dyDescent="0.25"/>
  <cols>
    <col min="1" max="1" width="28.5703125" customWidth="1"/>
    <col min="2" max="5" width="11.7109375" customWidth="1"/>
  </cols>
  <sheetData>
    <row r="2" spans="1:5" ht="29.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837</v>
      </c>
      <c r="C5" s="679"/>
      <c r="D5" s="679"/>
      <c r="E5" s="679"/>
    </row>
    <row r="6" spans="1:5" ht="15.75" thickBot="1" x14ac:dyDescent="0.3">
      <c r="A6" s="2" t="s">
        <v>1</v>
      </c>
      <c r="B6" s="680" t="s">
        <v>2</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838</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38.25" customHeight="1" thickBot="1" x14ac:dyDescent="0.3">
      <c r="A12" s="3" t="s">
        <v>6</v>
      </c>
      <c r="B12" s="824" t="s">
        <v>839</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14" t="s">
        <v>97</v>
      </c>
      <c r="B15" s="126" t="s">
        <v>68</v>
      </c>
      <c r="C15" s="126" t="s">
        <v>69</v>
      </c>
      <c r="D15" s="126" t="s">
        <v>69</v>
      </c>
      <c r="E15" s="126" t="s">
        <v>69</v>
      </c>
    </row>
    <row r="16" spans="1:5" ht="15.75" thickBot="1" x14ac:dyDescent="0.3">
      <c r="A16" s="5" t="s">
        <v>98</v>
      </c>
      <c r="B16" s="126" t="s">
        <v>68</v>
      </c>
      <c r="C16" s="126" t="s">
        <v>69</v>
      </c>
      <c r="D16" s="126" t="s">
        <v>69</v>
      </c>
      <c r="E16" s="126" t="s">
        <v>69</v>
      </c>
    </row>
    <row r="17" spans="1:5" ht="23.25" thickBot="1" x14ac:dyDescent="0.3">
      <c r="A17" s="5" t="s">
        <v>67</v>
      </c>
      <c r="B17" s="126" t="s">
        <v>68</v>
      </c>
      <c r="C17" s="126" t="s">
        <v>69</v>
      </c>
      <c r="D17" s="126" t="s">
        <v>69</v>
      </c>
      <c r="E17" s="126" t="s">
        <v>69</v>
      </c>
    </row>
    <row r="18" spans="1:5" ht="39" customHeight="1" thickBot="1" x14ac:dyDescent="0.3">
      <c r="A18" s="6" t="s">
        <v>10</v>
      </c>
      <c r="B18" s="700" t="s">
        <v>840</v>
      </c>
      <c r="C18" s="695"/>
      <c r="D18" s="695"/>
      <c r="E18" s="701"/>
    </row>
    <row r="19" spans="1:5" ht="23.25" customHeight="1" thickBot="1" x14ac:dyDescent="0.3">
      <c r="A19" s="702" t="s">
        <v>11</v>
      </c>
      <c r="B19" s="703"/>
      <c r="C19" s="703"/>
      <c r="D19" s="703"/>
      <c r="E19" s="704"/>
    </row>
    <row r="20" spans="1:5" ht="15.75" thickBot="1" x14ac:dyDescent="0.3">
      <c r="A20" s="127"/>
      <c r="B20" s="143"/>
      <c r="C20" s="126" t="s">
        <v>152</v>
      </c>
      <c r="D20" s="126" t="s">
        <v>152</v>
      </c>
      <c r="E20" s="126" t="s">
        <v>152</v>
      </c>
    </row>
    <row r="21" spans="1:5" ht="15.75" thickBot="1" x14ac:dyDescent="0.3">
      <c r="A21" s="130"/>
      <c r="B21" s="137"/>
      <c r="C21" s="138" t="s">
        <v>69</v>
      </c>
      <c r="D21" s="138" t="s">
        <v>69</v>
      </c>
      <c r="E21" s="138" t="s">
        <v>69</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841</v>
      </c>
      <c r="C24" s="712"/>
      <c r="D24" s="712"/>
      <c r="E24" s="713"/>
    </row>
    <row r="25" spans="1:5" ht="31.5" customHeight="1" thickBot="1" x14ac:dyDescent="0.3">
      <c r="A25" s="5" t="s">
        <v>15</v>
      </c>
      <c r="B25" s="714" t="s">
        <v>841</v>
      </c>
      <c r="C25" s="715"/>
      <c r="D25" s="715"/>
      <c r="E25" s="716"/>
    </row>
    <row r="26" spans="1:5" ht="15.75" thickBot="1" x14ac:dyDescent="0.3">
      <c r="A26" s="5" t="s">
        <v>16</v>
      </c>
      <c r="B26" s="717" t="s">
        <v>140</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15</v>
      </c>
      <c r="C29" s="10">
        <v>15</v>
      </c>
      <c r="D29" s="10">
        <v>15</v>
      </c>
      <c r="E29" s="10">
        <v>15</v>
      </c>
    </row>
    <row r="30" spans="1:5" ht="15.75" thickBot="1" x14ac:dyDescent="0.3">
      <c r="A30" s="5" t="s">
        <v>18</v>
      </c>
      <c r="B30" s="10">
        <f>B59</f>
        <v>190000</v>
      </c>
      <c r="C30" s="10">
        <f t="shared" ref="C30:E30" si="0">C59</f>
        <v>190000</v>
      </c>
      <c r="D30" s="10">
        <f t="shared" si="0"/>
        <v>190000</v>
      </c>
      <c r="E30" s="10">
        <f t="shared" si="0"/>
        <v>191900</v>
      </c>
    </row>
    <row r="31" spans="1:5" ht="15.75" thickBot="1" x14ac:dyDescent="0.3">
      <c r="A31" s="5" t="s">
        <v>19</v>
      </c>
      <c r="B31" s="10">
        <f>B30/B29</f>
        <v>12666.666666666666</v>
      </c>
      <c r="C31" s="10">
        <f t="shared" ref="C31:E31" si="1">C30/C29</f>
        <v>12666.666666666666</v>
      </c>
      <c r="D31" s="10">
        <f t="shared" si="1"/>
        <v>12666.666666666666</v>
      </c>
      <c r="E31" s="10">
        <f t="shared" si="1"/>
        <v>12793.333333333334</v>
      </c>
    </row>
    <row r="32" spans="1:5" ht="15.75" thickBot="1" x14ac:dyDescent="0.3">
      <c r="A32" s="5" t="s">
        <v>20</v>
      </c>
      <c r="B32" s="113" t="s">
        <v>21</v>
      </c>
      <c r="C32" s="11">
        <f>C29/B29-1</f>
        <v>0</v>
      </c>
      <c r="D32" s="11">
        <f t="shared" ref="D32:E34" si="2">D29/C29-1</f>
        <v>0</v>
      </c>
      <c r="E32" s="11">
        <f t="shared" si="2"/>
        <v>0</v>
      </c>
    </row>
    <row r="33" spans="1:5" ht="15.75" thickBot="1" x14ac:dyDescent="0.3">
      <c r="A33" s="5" t="s">
        <v>22</v>
      </c>
      <c r="B33" s="113" t="s">
        <v>21</v>
      </c>
      <c r="C33" s="11">
        <f>C30/B30-1</f>
        <v>0</v>
      </c>
      <c r="D33" s="11">
        <f t="shared" si="2"/>
        <v>0</v>
      </c>
      <c r="E33" s="11">
        <f t="shared" si="2"/>
        <v>1.0000000000000009E-2</v>
      </c>
    </row>
    <row r="34" spans="1:5" ht="15.75" thickBot="1" x14ac:dyDescent="0.3">
      <c r="A34" s="5" t="s">
        <v>23</v>
      </c>
      <c r="B34" s="113" t="s">
        <v>21</v>
      </c>
      <c r="C34" s="11">
        <f>C31/B31-1</f>
        <v>0</v>
      </c>
      <c r="D34" s="11">
        <f t="shared" si="2"/>
        <v>0</v>
      </c>
      <c r="E34" s="11">
        <f t="shared" si="2"/>
        <v>1.0000000000000009E-2</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v>0</v>
      </c>
      <c r="C38" s="14">
        <v>0</v>
      </c>
      <c r="D38" s="14">
        <v>0</v>
      </c>
      <c r="E38" s="14">
        <v>0</v>
      </c>
    </row>
    <row r="39" spans="1:5" ht="15.75" thickBot="1" x14ac:dyDescent="0.3">
      <c r="A39" s="26" t="s">
        <v>388</v>
      </c>
      <c r="B39" s="15"/>
      <c r="C39" s="39"/>
      <c r="D39" s="39"/>
      <c r="E39" s="39"/>
    </row>
    <row r="40" spans="1:5" ht="15.75" thickBot="1" x14ac:dyDescent="0.3">
      <c r="A40" s="26" t="s">
        <v>389</v>
      </c>
      <c r="B40" s="15"/>
      <c r="C40" s="27"/>
      <c r="D40" s="27"/>
      <c r="E40" s="27"/>
    </row>
    <row r="41" spans="1:5" ht="24.75" thickBot="1" x14ac:dyDescent="0.3">
      <c r="A41" s="13" t="s">
        <v>25</v>
      </c>
      <c r="B41" s="14">
        <v>0</v>
      </c>
      <c r="C41" s="14">
        <v>0</v>
      </c>
      <c r="D41" s="14">
        <v>0</v>
      </c>
      <c r="E41" s="14">
        <v>0</v>
      </c>
    </row>
    <row r="42" spans="1:5" ht="15.75" thickBot="1" x14ac:dyDescent="0.3">
      <c r="A42" s="26" t="s">
        <v>388</v>
      </c>
      <c r="B42" s="15"/>
      <c r="C42" s="14"/>
      <c r="D42" s="14"/>
      <c r="E42" s="14"/>
    </row>
    <row r="43" spans="1:5" ht="15.75" thickBot="1" x14ac:dyDescent="0.3">
      <c r="A43" s="26" t="s">
        <v>389</v>
      </c>
      <c r="B43" s="15"/>
      <c r="C43" s="14"/>
      <c r="D43" s="14"/>
      <c r="E43" s="14"/>
    </row>
    <row r="44" spans="1:5" ht="15.75" thickBot="1" x14ac:dyDescent="0.3">
      <c r="A44" s="13" t="s">
        <v>26</v>
      </c>
      <c r="B44" s="15">
        <v>0</v>
      </c>
      <c r="C44" s="14">
        <v>0</v>
      </c>
      <c r="D44" s="14">
        <v>0</v>
      </c>
      <c r="E44" s="14">
        <v>0</v>
      </c>
    </row>
    <row r="45" spans="1:5" ht="15.75" thickBot="1" x14ac:dyDescent="0.3">
      <c r="A45" s="26" t="s">
        <v>388</v>
      </c>
      <c r="B45" s="15"/>
      <c r="C45" s="14"/>
      <c r="D45" s="14"/>
      <c r="E45" s="14"/>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6" ht="15.75" thickBot="1" x14ac:dyDescent="0.3">
      <c r="A49" s="26" t="s">
        <v>389</v>
      </c>
      <c r="B49" s="15"/>
      <c r="C49" s="14"/>
      <c r="D49" s="14"/>
      <c r="E49" s="14"/>
    </row>
    <row r="50" spans="1:6" ht="15.75" thickBot="1" x14ac:dyDescent="0.3">
      <c r="A50" s="13" t="s">
        <v>28</v>
      </c>
      <c r="B50" s="15">
        <f>B51</f>
        <v>190000</v>
      </c>
      <c r="C50" s="15">
        <f t="shared" ref="C50:E50" si="3">C51</f>
        <v>190000</v>
      </c>
      <c r="D50" s="15">
        <f t="shared" si="3"/>
        <v>190000</v>
      </c>
      <c r="E50" s="15">
        <f t="shared" si="3"/>
        <v>191900</v>
      </c>
    </row>
    <row r="51" spans="1:6" ht="15.75" thickBot="1" x14ac:dyDescent="0.3">
      <c r="A51" s="26" t="s">
        <v>388</v>
      </c>
      <c r="B51" s="15">
        <v>190000</v>
      </c>
      <c r="C51" s="15">
        <v>190000</v>
      </c>
      <c r="D51" s="15">
        <v>190000</v>
      </c>
      <c r="E51" s="15">
        <v>191900</v>
      </c>
    </row>
    <row r="52" spans="1:6" ht="15.75" thickBot="1" x14ac:dyDescent="0.3">
      <c r="A52" s="26" t="s">
        <v>389</v>
      </c>
      <c r="B52" s="15"/>
      <c r="C52" s="14"/>
      <c r="D52" s="14"/>
      <c r="E52" s="14"/>
    </row>
    <row r="53" spans="1:6" ht="15.75" thickBot="1" x14ac:dyDescent="0.3">
      <c r="A53" s="13" t="s">
        <v>29</v>
      </c>
      <c r="B53" s="15"/>
      <c r="C53" s="14"/>
      <c r="D53" s="14"/>
      <c r="E53" s="14"/>
    </row>
    <row r="54" spans="1:6" ht="15.75" thickBot="1" x14ac:dyDescent="0.3">
      <c r="A54" s="26" t="s">
        <v>388</v>
      </c>
      <c r="B54" s="15"/>
      <c r="C54" s="14"/>
      <c r="D54" s="14"/>
      <c r="E54" s="14"/>
    </row>
    <row r="55" spans="1:6" ht="15.75" thickBot="1" x14ac:dyDescent="0.3">
      <c r="A55" s="26" t="s">
        <v>389</v>
      </c>
      <c r="B55" s="15"/>
      <c r="C55" s="14"/>
      <c r="D55" s="14"/>
      <c r="E55" s="14"/>
    </row>
    <row r="56" spans="1:6" ht="24.75" thickBot="1" x14ac:dyDescent="0.3">
      <c r="A56" s="13" t="s">
        <v>30</v>
      </c>
      <c r="B56" s="15">
        <v>0</v>
      </c>
      <c r="C56" s="14">
        <v>0</v>
      </c>
      <c r="D56" s="14">
        <f>C56*1.03*0.99</f>
        <v>0</v>
      </c>
      <c r="E56" s="14">
        <f>D56*1.03*0.99</f>
        <v>0</v>
      </c>
    </row>
    <row r="57" spans="1:6" ht="15.75" thickBot="1" x14ac:dyDescent="0.3">
      <c r="A57" s="26" t="s">
        <v>388</v>
      </c>
      <c r="B57" s="15"/>
      <c r="C57" s="40"/>
      <c r="D57" s="40"/>
      <c r="E57" s="40"/>
      <c r="F57" s="134"/>
    </row>
    <row r="58" spans="1:6" ht="15.75" thickBot="1" x14ac:dyDescent="0.3">
      <c r="A58" s="26" t="s">
        <v>389</v>
      </c>
      <c r="B58" s="15"/>
      <c r="C58" s="135"/>
      <c r="D58" s="40"/>
      <c r="E58" s="40"/>
    </row>
    <row r="59" spans="1:6" ht="15.75" thickBot="1" x14ac:dyDescent="0.3">
      <c r="A59" s="16" t="s">
        <v>31</v>
      </c>
      <c r="B59" s="15">
        <f>B56+B53+B50+B47+B44+B41+B38</f>
        <v>190000</v>
      </c>
      <c r="C59" s="15">
        <f t="shared" ref="C59:E59" si="4">C56+C53+C50+C47+C44+C41+C38</f>
        <v>190000</v>
      </c>
      <c r="D59" s="15">
        <f t="shared" si="4"/>
        <v>190000</v>
      </c>
      <c r="E59" s="15">
        <f t="shared" si="4"/>
        <v>191900</v>
      </c>
    </row>
    <row r="60" spans="1:6" ht="15.75" thickBot="1" x14ac:dyDescent="0.3">
      <c r="A60" s="17" t="s">
        <v>32</v>
      </c>
      <c r="B60" s="18">
        <f>IF(B59-B30=0,0,"Error")</f>
        <v>0</v>
      </c>
      <c r="C60" s="18">
        <f>IF(C59-C30=0,0,"Error")</f>
        <v>0</v>
      </c>
      <c r="D60" s="18">
        <f>IF(D59-D30=0,0,"Error")</f>
        <v>0</v>
      </c>
      <c r="E60" s="18">
        <f>IF(E59-E30=0,0,"Error")</f>
        <v>0</v>
      </c>
    </row>
    <row r="61" spans="1:6" ht="15.75" thickBot="1" x14ac:dyDescent="0.3">
      <c r="A61" s="20"/>
      <c r="B61" s="21"/>
      <c r="C61" s="21"/>
      <c r="D61" s="21"/>
      <c r="E61" s="21"/>
    </row>
    <row r="62" spans="1:6" ht="27" customHeight="1" thickBot="1" x14ac:dyDescent="0.3">
      <c r="A62" s="6" t="s">
        <v>57</v>
      </c>
      <c r="B62" s="22">
        <f>B30</f>
        <v>190000</v>
      </c>
      <c r="C62" s="22">
        <f t="shared" ref="C62:E62" si="5">C30</f>
        <v>190000</v>
      </c>
      <c r="D62" s="22">
        <f t="shared" si="5"/>
        <v>190000</v>
      </c>
      <c r="E62" s="22">
        <f t="shared" si="5"/>
        <v>191900</v>
      </c>
    </row>
    <row r="63" spans="1:6" ht="24.75" thickBot="1" x14ac:dyDescent="0.3">
      <c r="A63" s="6" t="s">
        <v>58</v>
      </c>
      <c r="B63" s="22">
        <f>B64+B67+B70+B73+B76+B79+B82</f>
        <v>190000</v>
      </c>
      <c r="C63" s="22">
        <f t="shared" ref="C63:E63" si="6">C64+C67+C70+C73+C76+C79+C82</f>
        <v>190000</v>
      </c>
      <c r="D63" s="22">
        <f t="shared" si="6"/>
        <v>190000</v>
      </c>
      <c r="E63" s="22">
        <f t="shared" si="6"/>
        <v>191900</v>
      </c>
    </row>
    <row r="64" spans="1:6" ht="15.75" thickBot="1" x14ac:dyDescent="0.3">
      <c r="A64" s="13" t="s">
        <v>24</v>
      </c>
      <c r="B64" s="36">
        <f>B65+B66</f>
        <v>0</v>
      </c>
      <c r="C64" s="36">
        <f t="shared" ref="C64:E64" si="7">C65+C66</f>
        <v>0</v>
      </c>
      <c r="D64" s="36">
        <f t="shared" si="7"/>
        <v>0</v>
      </c>
      <c r="E64" s="36">
        <f t="shared" si="7"/>
        <v>0</v>
      </c>
    </row>
    <row r="65" spans="1:5" ht="15.75" thickBot="1" x14ac:dyDescent="0.3">
      <c r="A65" s="26" t="s">
        <v>388</v>
      </c>
      <c r="B65" s="15">
        <f>B39</f>
        <v>0</v>
      </c>
      <c r="C65" s="15">
        <f t="shared" ref="C65:E66" si="8">C39</f>
        <v>0</v>
      </c>
      <c r="D65" s="15">
        <f t="shared" si="8"/>
        <v>0</v>
      </c>
      <c r="E65" s="15">
        <f t="shared" si="8"/>
        <v>0</v>
      </c>
    </row>
    <row r="66" spans="1:5" ht="15.75" thickBot="1" x14ac:dyDescent="0.3">
      <c r="A66" s="26" t="s">
        <v>417</v>
      </c>
      <c r="B66" s="15">
        <f>B40</f>
        <v>0</v>
      </c>
      <c r="C66" s="15">
        <f t="shared" si="8"/>
        <v>0</v>
      </c>
      <c r="D66" s="15">
        <f t="shared" si="8"/>
        <v>0</v>
      </c>
      <c r="E66" s="15">
        <f t="shared" si="8"/>
        <v>0</v>
      </c>
    </row>
    <row r="67" spans="1:5" ht="24.75" thickBot="1" x14ac:dyDescent="0.3">
      <c r="A67" s="13" t="s">
        <v>25</v>
      </c>
      <c r="B67" s="36">
        <f>B68+B69</f>
        <v>0</v>
      </c>
      <c r="C67" s="36">
        <f t="shared" ref="C67:E67" si="9">C68+C69</f>
        <v>0</v>
      </c>
      <c r="D67" s="36">
        <f t="shared" si="9"/>
        <v>0</v>
      </c>
      <c r="E67" s="36">
        <f t="shared" si="9"/>
        <v>0</v>
      </c>
    </row>
    <row r="68" spans="1:5" ht="15.75" thickBot="1" x14ac:dyDescent="0.3">
      <c r="A68" s="26" t="s">
        <v>388</v>
      </c>
      <c r="B68" s="14">
        <f>B42</f>
        <v>0</v>
      </c>
      <c r="C68" s="14">
        <f t="shared" ref="C68:E69" si="10">C42</f>
        <v>0</v>
      </c>
      <c r="D68" s="14">
        <f t="shared" si="10"/>
        <v>0</v>
      </c>
      <c r="E68" s="14">
        <f t="shared" si="10"/>
        <v>0</v>
      </c>
    </row>
    <row r="69" spans="1:5" ht="15.75" thickBot="1" x14ac:dyDescent="0.3">
      <c r="A69" s="26" t="s">
        <v>417</v>
      </c>
      <c r="B69" s="15">
        <f>B43</f>
        <v>0</v>
      </c>
      <c r="C69" s="15">
        <f t="shared" si="10"/>
        <v>0</v>
      </c>
      <c r="D69" s="15">
        <f t="shared" si="10"/>
        <v>0</v>
      </c>
      <c r="E69" s="15">
        <f t="shared" si="10"/>
        <v>0</v>
      </c>
    </row>
    <row r="70" spans="1:5" ht="15.75" thickBot="1" x14ac:dyDescent="0.3">
      <c r="A70" s="13" t="s">
        <v>26</v>
      </c>
      <c r="B70" s="36">
        <f>B71+B72</f>
        <v>0</v>
      </c>
      <c r="C70" s="36">
        <f t="shared" ref="C70:E70" si="11">C71+C72</f>
        <v>0</v>
      </c>
      <c r="D70" s="36">
        <f t="shared" si="11"/>
        <v>0</v>
      </c>
      <c r="E70" s="36">
        <f t="shared" si="11"/>
        <v>0</v>
      </c>
    </row>
    <row r="71" spans="1:5" ht="15.75" thickBot="1" x14ac:dyDescent="0.3">
      <c r="A71" s="26" t="s">
        <v>388</v>
      </c>
      <c r="B71" s="15">
        <f>B45</f>
        <v>0</v>
      </c>
      <c r="C71" s="15">
        <f t="shared" ref="C71:E72" si="12">C45</f>
        <v>0</v>
      </c>
      <c r="D71" s="15">
        <f t="shared" si="12"/>
        <v>0</v>
      </c>
      <c r="E71" s="15">
        <f t="shared" si="12"/>
        <v>0</v>
      </c>
    </row>
    <row r="72" spans="1:5" ht="15.75" thickBot="1" x14ac:dyDescent="0.3">
      <c r="A72" s="26" t="s">
        <v>417</v>
      </c>
      <c r="B72" s="15">
        <f>B46</f>
        <v>0</v>
      </c>
      <c r="C72" s="15">
        <f t="shared" si="12"/>
        <v>0</v>
      </c>
      <c r="D72" s="15">
        <f t="shared" si="12"/>
        <v>0</v>
      </c>
      <c r="E72" s="15">
        <f t="shared" si="12"/>
        <v>0</v>
      </c>
    </row>
    <row r="73" spans="1:5" ht="15.75" thickBot="1" x14ac:dyDescent="0.3">
      <c r="A73" s="13" t="s">
        <v>27</v>
      </c>
      <c r="B73" s="36">
        <f>B74+B75</f>
        <v>0</v>
      </c>
      <c r="C73" s="36">
        <f t="shared" ref="C73:E73" si="13">C74+C75</f>
        <v>0</v>
      </c>
      <c r="D73" s="36">
        <f t="shared" si="13"/>
        <v>0</v>
      </c>
      <c r="E73" s="36">
        <f t="shared" si="13"/>
        <v>0</v>
      </c>
    </row>
    <row r="74" spans="1:5" ht="15.75" thickBot="1" x14ac:dyDescent="0.3">
      <c r="A74" s="26" t="s">
        <v>388</v>
      </c>
      <c r="B74" s="14">
        <f>B48</f>
        <v>0</v>
      </c>
      <c r="C74" s="14">
        <f t="shared" ref="C74:E75" si="14">C48</f>
        <v>0</v>
      </c>
      <c r="D74" s="14">
        <f t="shared" si="14"/>
        <v>0</v>
      </c>
      <c r="E74" s="14">
        <f t="shared" si="14"/>
        <v>0</v>
      </c>
    </row>
    <row r="75" spans="1:5" ht="15.75" thickBot="1" x14ac:dyDescent="0.3">
      <c r="A75" s="26" t="s">
        <v>417</v>
      </c>
      <c r="B75" s="15">
        <f>B49</f>
        <v>0</v>
      </c>
      <c r="C75" s="15">
        <f t="shared" si="14"/>
        <v>0</v>
      </c>
      <c r="D75" s="15">
        <f t="shared" si="14"/>
        <v>0</v>
      </c>
      <c r="E75" s="15">
        <f t="shared" si="14"/>
        <v>0</v>
      </c>
    </row>
    <row r="76" spans="1:5" ht="15.75" thickBot="1" x14ac:dyDescent="0.3">
      <c r="A76" s="13" t="s">
        <v>28</v>
      </c>
      <c r="B76" s="36">
        <f>B77+B78</f>
        <v>190000</v>
      </c>
      <c r="C76" s="36">
        <f t="shared" ref="C76:E76" si="15">C77+C78</f>
        <v>190000</v>
      </c>
      <c r="D76" s="36">
        <f t="shared" si="15"/>
        <v>190000</v>
      </c>
      <c r="E76" s="36">
        <f t="shared" si="15"/>
        <v>191900</v>
      </c>
    </row>
    <row r="77" spans="1:5" ht="15.75" thickBot="1" x14ac:dyDescent="0.3">
      <c r="A77" s="26" t="s">
        <v>388</v>
      </c>
      <c r="B77" s="14">
        <f>B51</f>
        <v>190000</v>
      </c>
      <c r="C77" s="14">
        <f t="shared" ref="C77:E78" si="16">C51</f>
        <v>190000</v>
      </c>
      <c r="D77" s="14">
        <f t="shared" si="16"/>
        <v>190000</v>
      </c>
      <c r="E77" s="14">
        <f t="shared" si="16"/>
        <v>191900</v>
      </c>
    </row>
    <row r="78" spans="1:5" ht="15.75" thickBot="1" x14ac:dyDescent="0.3">
      <c r="A78" s="26" t="s">
        <v>417</v>
      </c>
      <c r="B78" s="15">
        <f>B52</f>
        <v>0</v>
      </c>
      <c r="C78" s="15">
        <f t="shared" si="16"/>
        <v>0</v>
      </c>
      <c r="D78" s="15">
        <f t="shared" si="16"/>
        <v>0</v>
      </c>
      <c r="E78" s="15">
        <f t="shared" si="16"/>
        <v>0</v>
      </c>
    </row>
    <row r="79" spans="1:5" ht="15.75" thickBot="1" x14ac:dyDescent="0.3">
      <c r="A79" s="13" t="s">
        <v>29</v>
      </c>
      <c r="B79" s="36">
        <f>B80+B81</f>
        <v>0</v>
      </c>
      <c r="C79" s="36">
        <f>C80+C81</f>
        <v>0</v>
      </c>
      <c r="D79" s="36">
        <f t="shared" ref="D79:E79" si="17">D80+D81</f>
        <v>0</v>
      </c>
      <c r="E79" s="36">
        <f t="shared" si="17"/>
        <v>0</v>
      </c>
    </row>
    <row r="80" spans="1:5" ht="15.75" thickBot="1" x14ac:dyDescent="0.3">
      <c r="A80" s="26" t="s">
        <v>388</v>
      </c>
      <c r="B80" s="14">
        <f>B54</f>
        <v>0</v>
      </c>
      <c r="C80" s="14">
        <f t="shared" ref="C80:E81" si="18">C54</f>
        <v>0</v>
      </c>
      <c r="D80" s="14">
        <f t="shared" si="18"/>
        <v>0</v>
      </c>
      <c r="E80" s="14">
        <f t="shared" si="18"/>
        <v>0</v>
      </c>
    </row>
    <row r="81" spans="1:5" ht="15.75" thickBot="1" x14ac:dyDescent="0.3">
      <c r="A81" s="26" t="s">
        <v>417</v>
      </c>
      <c r="B81" s="15">
        <f>B55</f>
        <v>0</v>
      </c>
      <c r="C81" s="15">
        <f t="shared" si="18"/>
        <v>0</v>
      </c>
      <c r="D81" s="15">
        <f t="shared" si="18"/>
        <v>0</v>
      </c>
      <c r="E81" s="15">
        <f t="shared" si="18"/>
        <v>0</v>
      </c>
    </row>
    <row r="82" spans="1:5" ht="24.75" thickBot="1" x14ac:dyDescent="0.3">
      <c r="A82" s="13" t="s">
        <v>30</v>
      </c>
      <c r="B82" s="36">
        <f>B83+B84</f>
        <v>0</v>
      </c>
      <c r="C82" s="36">
        <f t="shared" ref="C82:E82" si="19">C83+C84</f>
        <v>0</v>
      </c>
      <c r="D82" s="36">
        <f t="shared" si="19"/>
        <v>0</v>
      </c>
      <c r="E82" s="36">
        <f t="shared" si="19"/>
        <v>0</v>
      </c>
    </row>
    <row r="83" spans="1:5" ht="15.75" thickBot="1" x14ac:dyDescent="0.3">
      <c r="A83" s="26" t="s">
        <v>388</v>
      </c>
      <c r="B83" s="14">
        <f>B57</f>
        <v>0</v>
      </c>
      <c r="C83" s="14">
        <f t="shared" ref="C83:E84" si="20">C57</f>
        <v>0</v>
      </c>
      <c r="D83" s="14">
        <f t="shared" si="20"/>
        <v>0</v>
      </c>
      <c r="E83" s="14">
        <f t="shared" si="20"/>
        <v>0</v>
      </c>
    </row>
    <row r="84" spans="1:5" ht="15.75" thickBot="1" x14ac:dyDescent="0.3">
      <c r="A84" s="26" t="s">
        <v>417</v>
      </c>
      <c r="B84" s="15">
        <f>B58</f>
        <v>0</v>
      </c>
      <c r="C84" s="15">
        <f t="shared" si="20"/>
        <v>0</v>
      </c>
      <c r="D84" s="15">
        <f t="shared" si="20"/>
        <v>0</v>
      </c>
      <c r="E84" s="15">
        <f t="shared" si="20"/>
        <v>0</v>
      </c>
    </row>
    <row r="85" spans="1:5" ht="15.75" thickBot="1" x14ac:dyDescent="0.3">
      <c r="A85" s="17" t="s">
        <v>32</v>
      </c>
      <c r="B85" s="18">
        <f>IF(B63-B62=0,0,"Error")</f>
        <v>0</v>
      </c>
      <c r="C85" s="18">
        <f>IF(C63-C62=0,0,"Error")</f>
        <v>0</v>
      </c>
      <c r="D85" s="18">
        <f>IF(D63-D62=0,0,"Error")</f>
        <v>0</v>
      </c>
      <c r="E85" s="18">
        <f>IF(E63-E62=0,0,"Error")</f>
        <v>0</v>
      </c>
    </row>
    <row r="86" spans="1:5" ht="15.75" thickBot="1" x14ac:dyDescent="0.3">
      <c r="A86" s="2" t="s">
        <v>0</v>
      </c>
      <c r="B86" s="679" t="s">
        <v>842</v>
      </c>
      <c r="C86" s="679"/>
      <c r="D86" s="679"/>
      <c r="E86" s="679"/>
    </row>
    <row r="87" spans="1:5" ht="15" customHeight="1" thickBot="1" x14ac:dyDescent="0.3">
      <c r="A87" s="2" t="s">
        <v>1</v>
      </c>
      <c r="B87" s="680" t="s">
        <v>376</v>
      </c>
      <c r="C87" s="681"/>
      <c r="D87" s="681"/>
      <c r="E87" s="682"/>
    </row>
    <row r="88" spans="1:5" ht="15.75" thickBot="1" x14ac:dyDescent="0.3">
      <c r="A88" s="2" t="s">
        <v>3</v>
      </c>
      <c r="B88" s="683" t="s">
        <v>4</v>
      </c>
      <c r="C88" s="684"/>
      <c r="D88" s="684"/>
      <c r="E88" s="685"/>
    </row>
    <row r="89" spans="1:5" ht="19.5" customHeight="1" thickBot="1" x14ac:dyDescent="0.3">
      <c r="A89" s="686" t="s">
        <v>5</v>
      </c>
      <c r="B89" s="687"/>
      <c r="C89" s="687"/>
      <c r="D89" s="687"/>
      <c r="E89" s="688"/>
    </row>
    <row r="90" spans="1:5" ht="15.75" thickBot="1" x14ac:dyDescent="0.3">
      <c r="A90" s="692" t="s">
        <v>843</v>
      </c>
      <c r="B90" s="693"/>
      <c r="C90" s="693"/>
      <c r="D90" s="693"/>
      <c r="E90" s="694"/>
    </row>
    <row r="91" spans="1:5" ht="47.25" customHeight="1" thickBot="1" x14ac:dyDescent="0.3">
      <c r="A91" s="692"/>
      <c r="B91" s="693"/>
      <c r="C91" s="693"/>
      <c r="D91" s="693"/>
      <c r="E91" s="694"/>
    </row>
    <row r="92" spans="1:5" ht="15.75" thickBot="1" x14ac:dyDescent="0.3">
      <c r="A92" s="692"/>
      <c r="B92" s="693"/>
      <c r="C92" s="693"/>
      <c r="D92" s="693"/>
      <c r="E92" s="694"/>
    </row>
    <row r="93" spans="1:5" ht="47.25" customHeight="1" thickBot="1" x14ac:dyDescent="0.3">
      <c r="A93" s="3" t="s">
        <v>6</v>
      </c>
      <c r="B93" s="824" t="s">
        <v>844</v>
      </c>
      <c r="C93" s="825"/>
      <c r="D93" s="825"/>
      <c r="E93" s="826"/>
    </row>
    <row r="94" spans="1:5" x14ac:dyDescent="0.25">
      <c r="A94" s="698" t="s">
        <v>7</v>
      </c>
      <c r="B94" s="117">
        <v>2018</v>
      </c>
      <c r="C94" s="117">
        <v>2019</v>
      </c>
      <c r="D94" s="117">
        <v>2020</v>
      </c>
      <c r="E94" s="117">
        <v>2021</v>
      </c>
    </row>
    <row r="95" spans="1:5" ht="15.75" thickBot="1" x14ac:dyDescent="0.3">
      <c r="A95" s="699"/>
      <c r="B95" s="118" t="s">
        <v>8</v>
      </c>
      <c r="C95" s="118" t="s">
        <v>9</v>
      </c>
      <c r="D95" s="118" t="s">
        <v>9</v>
      </c>
      <c r="E95" s="118" t="s">
        <v>9</v>
      </c>
    </row>
    <row r="96" spans="1:5" ht="15.75" thickBot="1" x14ac:dyDescent="0.3">
      <c r="A96" s="114" t="s">
        <v>97</v>
      </c>
      <c r="B96" s="126" t="s">
        <v>68</v>
      </c>
      <c r="C96" s="126" t="s">
        <v>69</v>
      </c>
      <c r="D96" s="126" t="s">
        <v>69</v>
      </c>
      <c r="E96" s="126" t="s">
        <v>69</v>
      </c>
    </row>
    <row r="97" spans="1:5" ht="15.75" thickBot="1" x14ac:dyDescent="0.3">
      <c r="A97" s="5" t="s">
        <v>98</v>
      </c>
      <c r="B97" s="126" t="s">
        <v>68</v>
      </c>
      <c r="C97" s="126" t="s">
        <v>69</v>
      </c>
      <c r="D97" s="126" t="s">
        <v>69</v>
      </c>
      <c r="E97" s="126" t="s">
        <v>69</v>
      </c>
    </row>
    <row r="98" spans="1:5" ht="23.25" thickBot="1" x14ac:dyDescent="0.3">
      <c r="A98" s="5" t="s">
        <v>67</v>
      </c>
      <c r="B98" s="126" t="s">
        <v>68</v>
      </c>
      <c r="C98" s="126" t="s">
        <v>69</v>
      </c>
      <c r="D98" s="126" t="s">
        <v>69</v>
      </c>
      <c r="E98" s="126" t="s">
        <v>69</v>
      </c>
    </row>
    <row r="99" spans="1:5" ht="15.75" thickBot="1" x14ac:dyDescent="0.3">
      <c r="A99" s="6" t="s">
        <v>10</v>
      </c>
      <c r="B99" s="700" t="s">
        <v>845</v>
      </c>
      <c r="C99" s="695"/>
      <c r="D99" s="695"/>
      <c r="E99" s="701"/>
    </row>
    <row r="100" spans="1:5" ht="15.75" thickBot="1" x14ac:dyDescent="0.3">
      <c r="A100" s="702" t="s">
        <v>11</v>
      </c>
      <c r="B100" s="703"/>
      <c r="C100" s="703"/>
      <c r="D100" s="703"/>
      <c r="E100" s="704"/>
    </row>
    <row r="101" spans="1:5" ht="15.75" thickBot="1" x14ac:dyDescent="0.3">
      <c r="A101" s="127"/>
      <c r="B101" s="143"/>
      <c r="C101" s="126" t="s">
        <v>152</v>
      </c>
      <c r="D101" s="126" t="s">
        <v>152</v>
      </c>
      <c r="E101" s="126" t="s">
        <v>152</v>
      </c>
    </row>
    <row r="102" spans="1:5" ht="15.75" thickBot="1" x14ac:dyDescent="0.3">
      <c r="A102" s="130"/>
      <c r="B102" s="137"/>
      <c r="C102" s="138" t="s">
        <v>69</v>
      </c>
      <c r="D102" s="138" t="s">
        <v>69</v>
      </c>
      <c r="E102" s="138" t="s">
        <v>69</v>
      </c>
    </row>
    <row r="103" spans="1:5" ht="15.75" thickBot="1" x14ac:dyDescent="0.3">
      <c r="A103" s="705" t="s">
        <v>12</v>
      </c>
      <c r="B103" s="706"/>
      <c r="C103" s="706"/>
      <c r="D103" s="706"/>
      <c r="E103" s="707"/>
    </row>
    <row r="104" spans="1:5" ht="15.75" thickBot="1" x14ac:dyDescent="0.3">
      <c r="A104" s="708" t="s">
        <v>13</v>
      </c>
      <c r="B104" s="709"/>
      <c r="C104" s="709"/>
      <c r="D104" s="709"/>
      <c r="E104" s="710"/>
    </row>
    <row r="105" spans="1:5" ht="15.75" thickBot="1" x14ac:dyDescent="0.3">
      <c r="A105" s="7" t="s">
        <v>14</v>
      </c>
      <c r="B105" s="711" t="s">
        <v>846</v>
      </c>
      <c r="C105" s="712"/>
      <c r="D105" s="712"/>
      <c r="E105" s="713"/>
    </row>
    <row r="106" spans="1:5" ht="15.75" thickBot="1" x14ac:dyDescent="0.3">
      <c r="A106" s="5" t="s">
        <v>15</v>
      </c>
      <c r="B106" s="714" t="s">
        <v>842</v>
      </c>
      <c r="C106" s="715"/>
      <c r="D106" s="715"/>
      <c r="E106" s="716"/>
    </row>
    <row r="107" spans="1:5" ht="15.75" thickBot="1" x14ac:dyDescent="0.3">
      <c r="A107" s="5" t="s">
        <v>16</v>
      </c>
      <c r="B107" s="717" t="s">
        <v>140</v>
      </c>
      <c r="C107" s="718"/>
      <c r="D107" s="718"/>
      <c r="E107" s="719"/>
    </row>
    <row r="108" spans="1:5" x14ac:dyDescent="0.25">
      <c r="A108" s="698"/>
      <c r="B108" s="8">
        <v>2018</v>
      </c>
      <c r="C108" s="8">
        <v>2019</v>
      </c>
      <c r="D108" s="8">
        <v>2020</v>
      </c>
      <c r="E108" s="8">
        <v>2021</v>
      </c>
    </row>
    <row r="109" spans="1:5" ht="15.75" thickBot="1" x14ac:dyDescent="0.3">
      <c r="A109" s="699"/>
      <c r="B109" s="9" t="s">
        <v>8</v>
      </c>
      <c r="C109" s="9" t="s">
        <v>9</v>
      </c>
      <c r="D109" s="9" t="s">
        <v>9</v>
      </c>
      <c r="E109" s="9" t="s">
        <v>9</v>
      </c>
    </row>
    <row r="110" spans="1:5" ht="15.75" thickBot="1" x14ac:dyDescent="0.3">
      <c r="A110" s="5" t="s">
        <v>17</v>
      </c>
      <c r="B110" s="10">
        <v>5</v>
      </c>
      <c r="C110" s="10">
        <v>5</v>
      </c>
      <c r="D110" s="10">
        <v>5</v>
      </c>
      <c r="E110" s="10">
        <v>5</v>
      </c>
    </row>
    <row r="111" spans="1:5" ht="15.75" thickBot="1" x14ac:dyDescent="0.3">
      <c r="A111" s="5" t="s">
        <v>18</v>
      </c>
      <c r="B111" s="10">
        <f>B140</f>
        <v>8000</v>
      </c>
      <c r="C111" s="10">
        <f t="shared" ref="C111:E111" si="21">C140</f>
        <v>8000</v>
      </c>
      <c r="D111" s="10">
        <f t="shared" si="21"/>
        <v>8000</v>
      </c>
      <c r="E111" s="10">
        <f t="shared" si="21"/>
        <v>8500</v>
      </c>
    </row>
    <row r="112" spans="1:5" ht="15.75" thickBot="1" x14ac:dyDescent="0.3">
      <c r="A112" s="5" t="s">
        <v>19</v>
      </c>
      <c r="B112" s="10">
        <f>B111/B110</f>
        <v>1600</v>
      </c>
      <c r="C112" s="10">
        <f t="shared" ref="C112:E112" si="22">C111/C110</f>
        <v>1600</v>
      </c>
      <c r="D112" s="10">
        <f t="shared" si="22"/>
        <v>1600</v>
      </c>
      <c r="E112" s="10">
        <f t="shared" si="22"/>
        <v>1700</v>
      </c>
    </row>
    <row r="113" spans="1:5" ht="15.75" thickBot="1" x14ac:dyDescent="0.3">
      <c r="A113" s="5" t="s">
        <v>20</v>
      </c>
      <c r="B113" s="113" t="s">
        <v>21</v>
      </c>
      <c r="C113" s="11">
        <f>C110/B110-1</f>
        <v>0</v>
      </c>
      <c r="D113" s="11">
        <f t="shared" ref="D113:E115" si="23">D110/C110-1</f>
        <v>0</v>
      </c>
      <c r="E113" s="11">
        <f t="shared" si="23"/>
        <v>0</v>
      </c>
    </row>
    <row r="114" spans="1:5" ht="15.75" thickBot="1" x14ac:dyDescent="0.3">
      <c r="A114" s="5" t="s">
        <v>22</v>
      </c>
      <c r="B114" s="113" t="s">
        <v>21</v>
      </c>
      <c r="C114" s="11">
        <f>C111/B111-1</f>
        <v>0</v>
      </c>
      <c r="D114" s="11">
        <f t="shared" si="23"/>
        <v>0</v>
      </c>
      <c r="E114" s="11">
        <f t="shared" si="23"/>
        <v>6.25E-2</v>
      </c>
    </row>
    <row r="115" spans="1:5" ht="15.75" thickBot="1" x14ac:dyDescent="0.3">
      <c r="A115" s="5" t="s">
        <v>23</v>
      </c>
      <c r="B115" s="113" t="s">
        <v>21</v>
      </c>
      <c r="C115" s="11">
        <f>C112/B112-1</f>
        <v>0</v>
      </c>
      <c r="D115" s="11">
        <f t="shared" si="23"/>
        <v>0</v>
      </c>
      <c r="E115" s="11">
        <f t="shared" si="23"/>
        <v>6.25E-2</v>
      </c>
    </row>
    <row r="116" spans="1:5" ht="15.75" thickBot="1" x14ac:dyDescent="0.3">
      <c r="A116" s="689" t="s">
        <v>210</v>
      </c>
      <c r="B116" s="690"/>
      <c r="C116" s="690"/>
      <c r="D116" s="690"/>
      <c r="E116" s="691"/>
    </row>
    <row r="117" spans="1:5" x14ac:dyDescent="0.25">
      <c r="A117" s="698"/>
      <c r="B117" s="8">
        <v>2018</v>
      </c>
      <c r="C117" s="8">
        <v>2019</v>
      </c>
      <c r="D117" s="8">
        <v>2020</v>
      </c>
      <c r="E117" s="8">
        <v>2021</v>
      </c>
    </row>
    <row r="118" spans="1:5" ht="15.75" thickBot="1" x14ac:dyDescent="0.3">
      <c r="A118" s="699"/>
      <c r="B118" s="9" t="s">
        <v>8</v>
      </c>
      <c r="C118" s="9" t="s">
        <v>9</v>
      </c>
      <c r="D118" s="9" t="s">
        <v>9</v>
      </c>
      <c r="E118" s="9" t="s">
        <v>9</v>
      </c>
    </row>
    <row r="119" spans="1:5" ht="15.75" thickBot="1" x14ac:dyDescent="0.3">
      <c r="A119" s="13" t="s">
        <v>24</v>
      </c>
      <c r="B119" s="14">
        <v>0</v>
      </c>
      <c r="C119" s="14">
        <v>0</v>
      </c>
      <c r="D119" s="14">
        <v>0</v>
      </c>
      <c r="E119" s="14">
        <v>0</v>
      </c>
    </row>
    <row r="120" spans="1:5" ht="15.75" thickBot="1" x14ac:dyDescent="0.3">
      <c r="A120" s="26" t="s">
        <v>388</v>
      </c>
      <c r="B120" s="15"/>
      <c r="C120" s="39"/>
      <c r="D120" s="39"/>
      <c r="E120" s="39"/>
    </row>
    <row r="121" spans="1:5" ht="15.75" thickBot="1" x14ac:dyDescent="0.3">
      <c r="A121" s="26" t="s">
        <v>389</v>
      </c>
      <c r="B121" s="15"/>
      <c r="C121" s="27"/>
      <c r="D121" s="27"/>
      <c r="E121" s="27"/>
    </row>
    <row r="122" spans="1:5" ht="24.75" thickBot="1" x14ac:dyDescent="0.3">
      <c r="A122" s="13" t="s">
        <v>25</v>
      </c>
      <c r="B122" s="14">
        <v>0</v>
      </c>
      <c r="C122" s="14">
        <v>0</v>
      </c>
      <c r="D122" s="14">
        <v>0</v>
      </c>
      <c r="E122" s="14">
        <v>0</v>
      </c>
    </row>
    <row r="123" spans="1:5" ht="15.75" thickBot="1" x14ac:dyDescent="0.3">
      <c r="A123" s="26" t="s">
        <v>388</v>
      </c>
      <c r="B123" s="15"/>
      <c r="C123" s="14"/>
      <c r="D123" s="14"/>
      <c r="E123" s="14"/>
    </row>
    <row r="124" spans="1:5" ht="15.75" thickBot="1" x14ac:dyDescent="0.3">
      <c r="A124" s="26" t="s">
        <v>389</v>
      </c>
      <c r="B124" s="15"/>
      <c r="C124" s="14"/>
      <c r="D124" s="14"/>
      <c r="E124" s="14"/>
    </row>
    <row r="125" spans="1:5" ht="15.75" thickBot="1" x14ac:dyDescent="0.3">
      <c r="A125" s="13" t="s">
        <v>26</v>
      </c>
      <c r="B125" s="15">
        <v>0</v>
      </c>
      <c r="C125" s="14">
        <v>0</v>
      </c>
      <c r="D125" s="14">
        <v>0</v>
      </c>
      <c r="E125" s="14">
        <v>0</v>
      </c>
    </row>
    <row r="126" spans="1:5" ht="15.75" thickBot="1" x14ac:dyDescent="0.3">
      <c r="A126" s="26" t="s">
        <v>388</v>
      </c>
      <c r="B126" s="15"/>
      <c r="C126" s="14"/>
      <c r="D126" s="14"/>
      <c r="E126" s="14"/>
    </row>
    <row r="127" spans="1:5" ht="15.75" thickBot="1" x14ac:dyDescent="0.3">
      <c r="A127" s="26" t="s">
        <v>389</v>
      </c>
      <c r="B127" s="15"/>
      <c r="C127" s="14"/>
      <c r="D127" s="14"/>
      <c r="E127" s="14"/>
    </row>
    <row r="128" spans="1:5" ht="15.75" thickBot="1" x14ac:dyDescent="0.3">
      <c r="A128" s="13" t="s">
        <v>27</v>
      </c>
      <c r="B128" s="15"/>
      <c r="C128" s="14"/>
      <c r="D128" s="14"/>
      <c r="E128" s="14"/>
    </row>
    <row r="129" spans="1:5" ht="15.75" thickBot="1" x14ac:dyDescent="0.3">
      <c r="A129" s="26" t="s">
        <v>388</v>
      </c>
      <c r="B129" s="15"/>
      <c r="C129" s="14"/>
      <c r="D129" s="14"/>
      <c r="E129" s="14"/>
    </row>
    <row r="130" spans="1:5" ht="15.75" thickBot="1" x14ac:dyDescent="0.3">
      <c r="A130" s="26" t="s">
        <v>389</v>
      </c>
      <c r="B130" s="15"/>
      <c r="C130" s="14"/>
      <c r="D130" s="14"/>
      <c r="E130" s="14"/>
    </row>
    <row r="131" spans="1:5" ht="15.75" thickBot="1" x14ac:dyDescent="0.3">
      <c r="A131" s="13" t="s">
        <v>28</v>
      </c>
      <c r="B131" s="15">
        <f>B132</f>
        <v>8000</v>
      </c>
      <c r="C131" s="15">
        <f t="shared" ref="C131:E131" si="24">C132</f>
        <v>8000</v>
      </c>
      <c r="D131" s="15">
        <f t="shared" si="24"/>
        <v>8000</v>
      </c>
      <c r="E131" s="15">
        <f t="shared" si="24"/>
        <v>8500</v>
      </c>
    </row>
    <row r="132" spans="1:5" ht="15.75" thickBot="1" x14ac:dyDescent="0.3">
      <c r="A132" s="26" t="s">
        <v>388</v>
      </c>
      <c r="B132" s="15">
        <v>8000</v>
      </c>
      <c r="C132" s="15">
        <v>8000</v>
      </c>
      <c r="D132" s="15">
        <v>8000</v>
      </c>
      <c r="E132" s="15">
        <v>8500</v>
      </c>
    </row>
    <row r="133" spans="1:5" ht="15.75" thickBot="1" x14ac:dyDescent="0.3">
      <c r="A133" s="26" t="s">
        <v>389</v>
      </c>
      <c r="B133" s="15"/>
      <c r="C133" s="14"/>
      <c r="D133" s="14"/>
      <c r="E133" s="14"/>
    </row>
    <row r="134" spans="1:5" ht="15.75" thickBot="1" x14ac:dyDescent="0.3">
      <c r="A134" s="13" t="s">
        <v>29</v>
      </c>
      <c r="B134" s="15"/>
      <c r="C134" s="14"/>
      <c r="D134" s="14"/>
      <c r="E134" s="14"/>
    </row>
    <row r="135" spans="1:5" ht="15.75" thickBot="1" x14ac:dyDescent="0.3">
      <c r="A135" s="26" t="s">
        <v>388</v>
      </c>
      <c r="B135" s="15"/>
      <c r="C135" s="14"/>
      <c r="D135" s="14"/>
      <c r="E135" s="14"/>
    </row>
    <row r="136" spans="1:5" ht="15.75" thickBot="1" x14ac:dyDescent="0.3">
      <c r="A136" s="26" t="s">
        <v>389</v>
      </c>
      <c r="B136" s="15"/>
      <c r="C136" s="14"/>
      <c r="D136" s="14"/>
      <c r="E136" s="14"/>
    </row>
    <row r="137" spans="1:5" ht="24.75" thickBot="1" x14ac:dyDescent="0.3">
      <c r="A137" s="13" t="s">
        <v>30</v>
      </c>
      <c r="B137" s="15">
        <v>0</v>
      </c>
      <c r="C137" s="14">
        <v>0</v>
      </c>
      <c r="D137" s="14">
        <f>C137*1.03*0.99</f>
        <v>0</v>
      </c>
      <c r="E137" s="14">
        <f>D137*1.03*0.99</f>
        <v>0</v>
      </c>
    </row>
    <row r="138" spans="1:5" ht="15.75" thickBot="1" x14ac:dyDescent="0.3">
      <c r="A138" s="26" t="s">
        <v>388</v>
      </c>
      <c r="B138" s="15"/>
      <c r="C138" s="40"/>
      <c r="D138" s="40"/>
      <c r="E138" s="40"/>
    </row>
    <row r="139" spans="1:5" ht="15.75" thickBot="1" x14ac:dyDescent="0.3">
      <c r="A139" s="26" t="s">
        <v>389</v>
      </c>
      <c r="B139" s="15"/>
      <c r="C139" s="135"/>
      <c r="D139" s="40"/>
      <c r="E139" s="40"/>
    </row>
    <row r="140" spans="1:5" ht="15.75" thickBot="1" x14ac:dyDescent="0.3">
      <c r="A140" s="16" t="s">
        <v>31</v>
      </c>
      <c r="B140" s="15">
        <f>B137+B134+B131+B128+B125+B122+B119</f>
        <v>8000</v>
      </c>
      <c r="C140" s="15">
        <f t="shared" ref="C140:E140" si="25">C137+C134+C131+C128+C125+C122+C119</f>
        <v>8000</v>
      </c>
      <c r="D140" s="15">
        <f t="shared" si="25"/>
        <v>8000</v>
      </c>
      <c r="E140" s="15">
        <f t="shared" si="25"/>
        <v>8500</v>
      </c>
    </row>
    <row r="141" spans="1:5" ht="15.75" thickBot="1" x14ac:dyDescent="0.3">
      <c r="A141" s="17" t="s">
        <v>32</v>
      </c>
      <c r="B141" s="18">
        <f>IF(B140-B111=0,0,"Error")</f>
        <v>0</v>
      </c>
      <c r="C141" s="18">
        <f>IF(C140-C111=0,0,"Error")</f>
        <v>0</v>
      </c>
      <c r="D141" s="18">
        <f>IF(D140-D111=0,0,"Error")</f>
        <v>0</v>
      </c>
      <c r="E141" s="18">
        <f>IF(E140-E111=0,0,"Error")</f>
        <v>0</v>
      </c>
    </row>
    <row r="142" spans="1:5" ht="15.75" thickBot="1" x14ac:dyDescent="0.3">
      <c r="A142" s="20"/>
      <c r="B142" s="21"/>
      <c r="C142" s="21"/>
      <c r="D142" s="21"/>
      <c r="E142" s="21"/>
    </row>
    <row r="143" spans="1:5" ht="24.75" thickBot="1" x14ac:dyDescent="0.3">
      <c r="A143" s="6" t="s">
        <v>57</v>
      </c>
      <c r="B143" s="22">
        <f>B111</f>
        <v>8000</v>
      </c>
      <c r="C143" s="22">
        <f t="shared" ref="C143:E143" si="26">C111</f>
        <v>8000</v>
      </c>
      <c r="D143" s="22">
        <f t="shared" si="26"/>
        <v>8000</v>
      </c>
      <c r="E143" s="22">
        <f t="shared" si="26"/>
        <v>8500</v>
      </c>
    </row>
    <row r="144" spans="1:5" ht="24.75" thickBot="1" x14ac:dyDescent="0.3">
      <c r="A144" s="6" t="s">
        <v>58</v>
      </c>
      <c r="B144" s="22">
        <f>B145+B148+B151+B154+B157+B160+B163</f>
        <v>8000</v>
      </c>
      <c r="C144" s="22">
        <f t="shared" ref="C144:E144" si="27">C145+C148+C151+C154+C157+C160+C163</f>
        <v>8000</v>
      </c>
      <c r="D144" s="22">
        <f t="shared" si="27"/>
        <v>8000</v>
      </c>
      <c r="E144" s="22">
        <f t="shared" si="27"/>
        <v>8500</v>
      </c>
    </row>
    <row r="145" spans="1:5" ht="15.75" thickBot="1" x14ac:dyDescent="0.3">
      <c r="A145" s="13" t="s">
        <v>24</v>
      </c>
      <c r="B145" s="36">
        <f>B146+B147</f>
        <v>0</v>
      </c>
      <c r="C145" s="36">
        <f t="shared" ref="C145:E145" si="28">C146+C147</f>
        <v>0</v>
      </c>
      <c r="D145" s="36">
        <f t="shared" si="28"/>
        <v>0</v>
      </c>
      <c r="E145" s="36">
        <f t="shared" si="28"/>
        <v>0</v>
      </c>
    </row>
    <row r="146" spans="1:5" ht="15.75" thickBot="1" x14ac:dyDescent="0.3">
      <c r="A146" s="26" t="s">
        <v>388</v>
      </c>
      <c r="B146" s="15">
        <f>B120</f>
        <v>0</v>
      </c>
      <c r="C146" s="15">
        <f t="shared" ref="C146:E147" si="29">C120</f>
        <v>0</v>
      </c>
      <c r="D146" s="15">
        <f t="shared" si="29"/>
        <v>0</v>
      </c>
      <c r="E146" s="15">
        <f t="shared" si="29"/>
        <v>0</v>
      </c>
    </row>
    <row r="147" spans="1:5" ht="15.75" thickBot="1" x14ac:dyDescent="0.3">
      <c r="A147" s="26" t="s">
        <v>417</v>
      </c>
      <c r="B147" s="15">
        <f>B121</f>
        <v>0</v>
      </c>
      <c r="C147" s="15">
        <f t="shared" si="29"/>
        <v>0</v>
      </c>
      <c r="D147" s="15">
        <f t="shared" si="29"/>
        <v>0</v>
      </c>
      <c r="E147" s="15">
        <f t="shared" si="29"/>
        <v>0</v>
      </c>
    </row>
    <row r="148" spans="1:5" ht="24.75" thickBot="1" x14ac:dyDescent="0.3">
      <c r="A148" s="13" t="s">
        <v>25</v>
      </c>
      <c r="B148" s="36">
        <f>B149+B150</f>
        <v>0</v>
      </c>
      <c r="C148" s="36">
        <f t="shared" ref="C148:E148" si="30">C149+C150</f>
        <v>0</v>
      </c>
      <c r="D148" s="36">
        <f t="shared" si="30"/>
        <v>0</v>
      </c>
      <c r="E148" s="36">
        <f t="shared" si="30"/>
        <v>0</v>
      </c>
    </row>
    <row r="149" spans="1:5" ht="15.75" thickBot="1" x14ac:dyDescent="0.3">
      <c r="A149" s="26" t="s">
        <v>388</v>
      </c>
      <c r="B149" s="14">
        <f>B123</f>
        <v>0</v>
      </c>
      <c r="C149" s="14">
        <f t="shared" ref="C149:E150" si="31">C123</f>
        <v>0</v>
      </c>
      <c r="D149" s="14">
        <f t="shared" si="31"/>
        <v>0</v>
      </c>
      <c r="E149" s="14">
        <f t="shared" si="31"/>
        <v>0</v>
      </c>
    </row>
    <row r="150" spans="1:5" ht="15.75" thickBot="1" x14ac:dyDescent="0.3">
      <c r="A150" s="26" t="s">
        <v>417</v>
      </c>
      <c r="B150" s="15">
        <f>B124</f>
        <v>0</v>
      </c>
      <c r="C150" s="15">
        <f t="shared" si="31"/>
        <v>0</v>
      </c>
      <c r="D150" s="15">
        <f t="shared" si="31"/>
        <v>0</v>
      </c>
      <c r="E150" s="15">
        <f t="shared" si="31"/>
        <v>0</v>
      </c>
    </row>
    <row r="151" spans="1:5" ht="15.75" thickBot="1" x14ac:dyDescent="0.3">
      <c r="A151" s="13" t="s">
        <v>26</v>
      </c>
      <c r="B151" s="36">
        <f>B152+B153</f>
        <v>0</v>
      </c>
      <c r="C151" s="36">
        <f t="shared" ref="C151:E151" si="32">C152+C153</f>
        <v>0</v>
      </c>
      <c r="D151" s="36">
        <f t="shared" si="32"/>
        <v>0</v>
      </c>
      <c r="E151" s="36">
        <f t="shared" si="32"/>
        <v>0</v>
      </c>
    </row>
    <row r="152" spans="1:5" ht="15.75" thickBot="1" x14ac:dyDescent="0.3">
      <c r="A152" s="26" t="s">
        <v>388</v>
      </c>
      <c r="B152" s="15">
        <f>B126</f>
        <v>0</v>
      </c>
      <c r="C152" s="15">
        <f t="shared" ref="C152:E153" si="33">C126</f>
        <v>0</v>
      </c>
      <c r="D152" s="15">
        <f t="shared" si="33"/>
        <v>0</v>
      </c>
      <c r="E152" s="15">
        <f t="shared" si="33"/>
        <v>0</v>
      </c>
    </row>
    <row r="153" spans="1:5" ht="15.75" thickBot="1" x14ac:dyDescent="0.3">
      <c r="A153" s="26" t="s">
        <v>417</v>
      </c>
      <c r="B153" s="15">
        <f>B127</f>
        <v>0</v>
      </c>
      <c r="C153" s="15">
        <f t="shared" si="33"/>
        <v>0</v>
      </c>
      <c r="D153" s="15">
        <f t="shared" si="33"/>
        <v>0</v>
      </c>
      <c r="E153" s="15">
        <f t="shared" si="33"/>
        <v>0</v>
      </c>
    </row>
    <row r="154" spans="1:5" ht="15.75" thickBot="1" x14ac:dyDescent="0.3">
      <c r="A154" s="13" t="s">
        <v>27</v>
      </c>
      <c r="B154" s="36">
        <f>B155+B156</f>
        <v>0</v>
      </c>
      <c r="C154" s="36">
        <f t="shared" ref="C154:E154" si="34">C155+C156</f>
        <v>0</v>
      </c>
      <c r="D154" s="36">
        <f t="shared" si="34"/>
        <v>0</v>
      </c>
      <c r="E154" s="36">
        <f t="shared" si="34"/>
        <v>0</v>
      </c>
    </row>
    <row r="155" spans="1:5" ht="15.75" thickBot="1" x14ac:dyDescent="0.3">
      <c r="A155" s="26" t="s">
        <v>388</v>
      </c>
      <c r="B155" s="14">
        <f>B129</f>
        <v>0</v>
      </c>
      <c r="C155" s="14">
        <f t="shared" ref="C155:E156" si="35">C129</f>
        <v>0</v>
      </c>
      <c r="D155" s="14">
        <f t="shared" si="35"/>
        <v>0</v>
      </c>
      <c r="E155" s="14">
        <f t="shared" si="35"/>
        <v>0</v>
      </c>
    </row>
    <row r="156" spans="1:5" ht="15.75" thickBot="1" x14ac:dyDescent="0.3">
      <c r="A156" s="26" t="s">
        <v>417</v>
      </c>
      <c r="B156" s="15">
        <f>B130</f>
        <v>0</v>
      </c>
      <c r="C156" s="15">
        <f t="shared" si="35"/>
        <v>0</v>
      </c>
      <c r="D156" s="15">
        <f t="shared" si="35"/>
        <v>0</v>
      </c>
      <c r="E156" s="15">
        <f t="shared" si="35"/>
        <v>0</v>
      </c>
    </row>
    <row r="157" spans="1:5" ht="15.75" thickBot="1" x14ac:dyDescent="0.3">
      <c r="A157" s="13" t="s">
        <v>28</v>
      </c>
      <c r="B157" s="36">
        <f>B158+B159</f>
        <v>8000</v>
      </c>
      <c r="C157" s="36">
        <f t="shared" ref="C157:E157" si="36">C158+C159</f>
        <v>8000</v>
      </c>
      <c r="D157" s="36">
        <f t="shared" si="36"/>
        <v>8000</v>
      </c>
      <c r="E157" s="36">
        <f t="shared" si="36"/>
        <v>8500</v>
      </c>
    </row>
    <row r="158" spans="1:5" ht="15.75" thickBot="1" x14ac:dyDescent="0.3">
      <c r="A158" s="26" t="s">
        <v>388</v>
      </c>
      <c r="B158" s="14">
        <f>B132</f>
        <v>8000</v>
      </c>
      <c r="C158" s="14">
        <f t="shared" ref="C158:E159" si="37">C132</f>
        <v>8000</v>
      </c>
      <c r="D158" s="14">
        <f t="shared" si="37"/>
        <v>8000</v>
      </c>
      <c r="E158" s="14">
        <f t="shared" si="37"/>
        <v>8500</v>
      </c>
    </row>
    <row r="159" spans="1:5" ht="15.75" thickBot="1" x14ac:dyDescent="0.3">
      <c r="A159" s="26" t="s">
        <v>417</v>
      </c>
      <c r="B159" s="15">
        <f>B133</f>
        <v>0</v>
      </c>
      <c r="C159" s="15">
        <f t="shared" si="37"/>
        <v>0</v>
      </c>
      <c r="D159" s="15">
        <f t="shared" si="37"/>
        <v>0</v>
      </c>
      <c r="E159" s="15">
        <f t="shared" si="37"/>
        <v>0</v>
      </c>
    </row>
    <row r="160" spans="1:5" ht="15.75" thickBot="1" x14ac:dyDescent="0.3">
      <c r="A160" s="13" t="s">
        <v>29</v>
      </c>
      <c r="B160" s="36">
        <f>B161+B162</f>
        <v>0</v>
      </c>
      <c r="C160" s="36">
        <f>C161+C162</f>
        <v>0</v>
      </c>
      <c r="D160" s="36">
        <f t="shared" ref="D160:E160" si="38">D161+D162</f>
        <v>0</v>
      </c>
      <c r="E160" s="36">
        <f t="shared" si="38"/>
        <v>0</v>
      </c>
    </row>
    <row r="161" spans="1:5" ht="15.75" thickBot="1" x14ac:dyDescent="0.3">
      <c r="A161" s="26" t="s">
        <v>388</v>
      </c>
      <c r="B161" s="14">
        <f>B135</f>
        <v>0</v>
      </c>
      <c r="C161" s="14">
        <f t="shared" ref="C161:E162" si="39">C135</f>
        <v>0</v>
      </c>
      <c r="D161" s="14">
        <f t="shared" si="39"/>
        <v>0</v>
      </c>
      <c r="E161" s="14">
        <f t="shared" si="39"/>
        <v>0</v>
      </c>
    </row>
    <row r="162" spans="1:5" ht="15.75" thickBot="1" x14ac:dyDescent="0.3">
      <c r="A162" s="26" t="s">
        <v>417</v>
      </c>
      <c r="B162" s="15">
        <f>B136</f>
        <v>0</v>
      </c>
      <c r="C162" s="15">
        <f t="shared" si="39"/>
        <v>0</v>
      </c>
      <c r="D162" s="15">
        <f t="shared" si="39"/>
        <v>0</v>
      </c>
      <c r="E162" s="15">
        <f t="shared" si="39"/>
        <v>0</v>
      </c>
    </row>
    <row r="163" spans="1:5" ht="24.75" thickBot="1" x14ac:dyDescent="0.3">
      <c r="A163" s="13" t="s">
        <v>30</v>
      </c>
      <c r="B163" s="36">
        <f>B164+B165</f>
        <v>0</v>
      </c>
      <c r="C163" s="36">
        <f t="shared" ref="C163:E163" si="40">C164+C165</f>
        <v>0</v>
      </c>
      <c r="D163" s="36">
        <f t="shared" si="40"/>
        <v>0</v>
      </c>
      <c r="E163" s="36">
        <f t="shared" si="40"/>
        <v>0</v>
      </c>
    </row>
    <row r="164" spans="1:5" ht="15.75" thickBot="1" x14ac:dyDescent="0.3">
      <c r="A164" s="26" t="s">
        <v>388</v>
      </c>
      <c r="B164" s="14">
        <f>B138</f>
        <v>0</v>
      </c>
      <c r="C164" s="14">
        <f t="shared" ref="C164:E165" si="41">C138</f>
        <v>0</v>
      </c>
      <c r="D164" s="14">
        <f t="shared" si="41"/>
        <v>0</v>
      </c>
      <c r="E164" s="14">
        <f t="shared" si="41"/>
        <v>0</v>
      </c>
    </row>
    <row r="165" spans="1:5" ht="15.75" thickBot="1" x14ac:dyDescent="0.3">
      <c r="A165" s="26" t="s">
        <v>417</v>
      </c>
      <c r="B165" s="15">
        <f>B139</f>
        <v>0</v>
      </c>
      <c r="C165" s="15">
        <f t="shared" si="41"/>
        <v>0</v>
      </c>
      <c r="D165" s="15">
        <f t="shared" si="41"/>
        <v>0</v>
      </c>
      <c r="E165" s="15">
        <f t="shared" si="41"/>
        <v>0</v>
      </c>
    </row>
    <row r="166" spans="1:5" ht="15.75" thickBot="1" x14ac:dyDescent="0.3">
      <c r="A166" s="17" t="s">
        <v>32</v>
      </c>
      <c r="B166" s="18">
        <f>IF(B144-B143=0,0,"Error")</f>
        <v>0</v>
      </c>
      <c r="C166" s="18">
        <f>IF(C144-C143=0,0,"Error")</f>
        <v>0</v>
      </c>
      <c r="D166" s="18">
        <f>IF(D144-D143=0,0,"Error")</f>
        <v>0</v>
      </c>
      <c r="E166" s="18">
        <f>IF(E144-E143=0,0,"Error")</f>
        <v>0</v>
      </c>
    </row>
    <row r="167" spans="1:5" ht="15.75" thickBot="1" x14ac:dyDescent="0.3">
      <c r="A167" s="2" t="s">
        <v>0</v>
      </c>
      <c r="B167" s="1036" t="s">
        <v>361</v>
      </c>
      <c r="C167" s="1036"/>
      <c r="D167" s="1036"/>
      <c r="E167" s="1036"/>
    </row>
    <row r="168" spans="1:5" ht="15.75" thickBot="1" x14ac:dyDescent="0.3">
      <c r="A168" s="2" t="s">
        <v>1</v>
      </c>
      <c r="B168" s="680" t="s">
        <v>847</v>
      </c>
      <c r="C168" s="681"/>
      <c r="D168" s="681"/>
      <c r="E168" s="682"/>
    </row>
    <row r="169" spans="1:5" ht="15.75" thickBot="1" x14ac:dyDescent="0.3">
      <c r="A169" s="2" t="s">
        <v>3</v>
      </c>
      <c r="B169" s="683" t="s">
        <v>4</v>
      </c>
      <c r="C169" s="684"/>
      <c r="D169" s="684"/>
      <c r="E169" s="685"/>
    </row>
    <row r="170" spans="1:5" ht="15.75" thickBot="1" x14ac:dyDescent="0.3">
      <c r="A170" s="686" t="s">
        <v>5</v>
      </c>
      <c r="B170" s="687"/>
      <c r="C170" s="687"/>
      <c r="D170" s="687"/>
      <c r="E170" s="688"/>
    </row>
    <row r="171" spans="1:5" ht="15.75" thickBot="1" x14ac:dyDescent="0.3">
      <c r="A171" s="692" t="s">
        <v>848</v>
      </c>
      <c r="B171" s="693"/>
      <c r="C171" s="693"/>
      <c r="D171" s="693"/>
      <c r="E171" s="694"/>
    </row>
    <row r="172" spans="1:5" ht="15.75" thickBot="1" x14ac:dyDescent="0.3">
      <c r="A172" s="692"/>
      <c r="B172" s="693"/>
      <c r="C172" s="693"/>
      <c r="D172" s="693"/>
      <c r="E172" s="694"/>
    </row>
    <row r="173" spans="1:5" ht="15.75" thickBot="1" x14ac:dyDescent="0.3">
      <c r="A173" s="692"/>
      <c r="B173" s="693"/>
      <c r="C173" s="693"/>
      <c r="D173" s="693"/>
      <c r="E173" s="694"/>
    </row>
    <row r="174" spans="1:5" ht="39" customHeight="1" thickBot="1" x14ac:dyDescent="0.3">
      <c r="A174" s="3" t="s">
        <v>6</v>
      </c>
      <c r="B174" s="824" t="s">
        <v>849</v>
      </c>
      <c r="C174" s="825"/>
      <c r="D174" s="825"/>
      <c r="E174" s="826"/>
    </row>
    <row r="175" spans="1:5" x14ac:dyDescent="0.25">
      <c r="A175" s="698" t="s">
        <v>7</v>
      </c>
      <c r="B175" s="117">
        <v>2018</v>
      </c>
      <c r="C175" s="117">
        <v>2019</v>
      </c>
      <c r="D175" s="117">
        <v>2020</v>
      </c>
      <c r="E175" s="117">
        <v>2021</v>
      </c>
    </row>
    <row r="176" spans="1:5" ht="15.75" thickBot="1" x14ac:dyDescent="0.3">
      <c r="A176" s="699"/>
      <c r="B176" s="118" t="s">
        <v>8</v>
      </c>
      <c r="C176" s="118" t="s">
        <v>9</v>
      </c>
      <c r="D176" s="118" t="s">
        <v>9</v>
      </c>
      <c r="E176" s="118" t="s">
        <v>9</v>
      </c>
    </row>
    <row r="177" spans="1:5" ht="15.75" thickBot="1" x14ac:dyDescent="0.3">
      <c r="A177" s="675" t="s">
        <v>97</v>
      </c>
      <c r="B177" s="4" t="s">
        <v>68</v>
      </c>
      <c r="C177" s="4" t="s">
        <v>69</v>
      </c>
      <c r="D177" s="4" t="s">
        <v>69</v>
      </c>
      <c r="E177" s="4" t="s">
        <v>69</v>
      </c>
    </row>
    <row r="178" spans="1:5" ht="15.75" thickBot="1" x14ac:dyDescent="0.3">
      <c r="A178" s="5" t="s">
        <v>98</v>
      </c>
      <c r="B178" s="4" t="s">
        <v>68</v>
      </c>
      <c r="C178" s="4" t="s">
        <v>69</v>
      </c>
      <c r="D178" s="4" t="s">
        <v>69</v>
      </c>
      <c r="E178" s="4" t="s">
        <v>69</v>
      </c>
    </row>
    <row r="179" spans="1:5" ht="23.25" thickBot="1" x14ac:dyDescent="0.3">
      <c r="A179" s="5" t="s">
        <v>67</v>
      </c>
      <c r="B179" s="4" t="s">
        <v>68</v>
      </c>
      <c r="C179" s="4" t="s">
        <v>69</v>
      </c>
      <c r="D179" s="4" t="s">
        <v>69</v>
      </c>
      <c r="E179" s="4" t="s">
        <v>69</v>
      </c>
    </row>
    <row r="180" spans="1:5" ht="35.25" customHeight="1" thickBot="1" x14ac:dyDescent="0.3">
      <c r="A180" s="98" t="s">
        <v>10</v>
      </c>
      <c r="B180" s="959" t="s">
        <v>849</v>
      </c>
      <c r="C180" s="960"/>
      <c r="D180" s="960"/>
      <c r="E180" s="961"/>
    </row>
    <row r="181" spans="1:5" ht="15.75" thickBot="1" x14ac:dyDescent="0.3">
      <c r="A181" s="702" t="s">
        <v>11</v>
      </c>
      <c r="B181" s="703"/>
      <c r="C181" s="703"/>
      <c r="D181" s="703"/>
      <c r="E181" s="704"/>
    </row>
    <row r="182" spans="1:5" ht="15.75" thickBot="1" x14ac:dyDescent="0.3">
      <c r="A182" s="675"/>
      <c r="B182" s="155"/>
      <c r="C182" s="4" t="s">
        <v>152</v>
      </c>
      <c r="D182" s="4" t="s">
        <v>152</v>
      </c>
      <c r="E182" s="4" t="s">
        <v>152</v>
      </c>
    </row>
    <row r="183" spans="1:5" ht="15.75" thickBot="1" x14ac:dyDescent="0.3">
      <c r="A183" s="5"/>
      <c r="B183" s="1514"/>
      <c r="C183" s="1515" t="s">
        <v>69</v>
      </c>
      <c r="D183" s="1515" t="s">
        <v>69</v>
      </c>
      <c r="E183" s="1515" t="s">
        <v>69</v>
      </c>
    </row>
    <row r="184" spans="1:5" ht="15.75" thickBot="1" x14ac:dyDescent="0.3">
      <c r="A184" s="705" t="s">
        <v>12</v>
      </c>
      <c r="B184" s="706"/>
      <c r="C184" s="706"/>
      <c r="D184" s="706"/>
      <c r="E184" s="707"/>
    </row>
    <row r="185" spans="1:5" ht="15.75" thickBot="1" x14ac:dyDescent="0.3">
      <c r="A185" s="708" t="s">
        <v>13</v>
      </c>
      <c r="B185" s="709"/>
      <c r="C185" s="709"/>
      <c r="D185" s="709"/>
      <c r="E185" s="710"/>
    </row>
    <row r="186" spans="1:5" ht="15.75" thickBot="1" x14ac:dyDescent="0.3">
      <c r="A186" s="7" t="s">
        <v>14</v>
      </c>
      <c r="B186" s="711" t="s">
        <v>850</v>
      </c>
      <c r="C186" s="712"/>
      <c r="D186" s="712"/>
      <c r="E186" s="713"/>
    </row>
    <row r="187" spans="1:5" ht="15.75" thickBot="1" x14ac:dyDescent="0.3">
      <c r="A187" s="5" t="s">
        <v>15</v>
      </c>
      <c r="B187" s="714" t="s">
        <v>850</v>
      </c>
      <c r="C187" s="715"/>
      <c r="D187" s="715"/>
      <c r="E187" s="716"/>
    </row>
    <row r="188" spans="1:5" ht="15.75" thickBot="1" x14ac:dyDescent="0.3">
      <c r="A188" s="5" t="s">
        <v>16</v>
      </c>
      <c r="B188" s="717" t="s">
        <v>140</v>
      </c>
      <c r="C188" s="718"/>
      <c r="D188" s="718"/>
      <c r="E188" s="719"/>
    </row>
    <row r="189" spans="1:5" x14ac:dyDescent="0.25">
      <c r="A189" s="698"/>
      <c r="B189" s="8">
        <v>2018</v>
      </c>
      <c r="C189" s="8">
        <v>2019</v>
      </c>
      <c r="D189" s="8">
        <v>2020</v>
      </c>
      <c r="E189" s="8">
        <v>2021</v>
      </c>
    </row>
    <row r="190" spans="1:5" ht="15.75" thickBot="1" x14ac:dyDescent="0.3">
      <c r="A190" s="699"/>
      <c r="B190" s="9" t="s">
        <v>8</v>
      </c>
      <c r="C190" s="9" t="s">
        <v>9</v>
      </c>
      <c r="D190" s="9" t="s">
        <v>9</v>
      </c>
      <c r="E190" s="9" t="s">
        <v>9</v>
      </c>
    </row>
    <row r="191" spans="1:5" ht="15.75" thickBot="1" x14ac:dyDescent="0.3">
      <c r="A191" s="5" t="s">
        <v>17</v>
      </c>
      <c r="B191" s="10">
        <v>2</v>
      </c>
      <c r="C191" s="10">
        <v>2</v>
      </c>
      <c r="D191" s="10">
        <v>2</v>
      </c>
      <c r="E191" s="10">
        <v>2</v>
      </c>
    </row>
    <row r="192" spans="1:5" ht="15.75" thickBot="1" x14ac:dyDescent="0.3">
      <c r="A192" s="5" t="s">
        <v>18</v>
      </c>
      <c r="B192" s="10">
        <f>B221</f>
        <v>2000</v>
      </c>
      <c r="C192" s="10">
        <f t="shared" ref="C192:E192" si="42">C221</f>
        <v>2000</v>
      </c>
      <c r="D192" s="10">
        <f t="shared" si="42"/>
        <v>2000</v>
      </c>
      <c r="E192" s="10">
        <f t="shared" si="42"/>
        <v>2200</v>
      </c>
    </row>
    <row r="193" spans="1:5" ht="15.75" thickBot="1" x14ac:dyDescent="0.3">
      <c r="A193" s="5" t="s">
        <v>19</v>
      </c>
      <c r="B193" s="10">
        <f>B192/B191</f>
        <v>1000</v>
      </c>
      <c r="C193" s="10">
        <f t="shared" ref="C193:E193" si="43">C192/C191</f>
        <v>1000</v>
      </c>
      <c r="D193" s="10">
        <f t="shared" si="43"/>
        <v>1000</v>
      </c>
      <c r="E193" s="10">
        <f t="shared" si="43"/>
        <v>1100</v>
      </c>
    </row>
    <row r="194" spans="1:5" ht="15.75" thickBot="1" x14ac:dyDescent="0.3">
      <c r="A194" s="5" t="s">
        <v>20</v>
      </c>
      <c r="B194" s="113" t="s">
        <v>21</v>
      </c>
      <c r="C194" s="11">
        <f>C191/B191-1</f>
        <v>0</v>
      </c>
      <c r="D194" s="11">
        <f t="shared" ref="D194:E196" si="44">D191/C191-1</f>
        <v>0</v>
      </c>
      <c r="E194" s="11">
        <f t="shared" si="44"/>
        <v>0</v>
      </c>
    </row>
    <row r="195" spans="1:5" ht="15.75" thickBot="1" x14ac:dyDescent="0.3">
      <c r="A195" s="5" t="s">
        <v>22</v>
      </c>
      <c r="B195" s="113" t="s">
        <v>21</v>
      </c>
      <c r="C195" s="11">
        <f>C192/B192-1</f>
        <v>0</v>
      </c>
      <c r="D195" s="11">
        <f t="shared" si="44"/>
        <v>0</v>
      </c>
      <c r="E195" s="11">
        <f t="shared" si="44"/>
        <v>0.10000000000000009</v>
      </c>
    </row>
    <row r="196" spans="1:5" ht="15.75" thickBot="1" x14ac:dyDescent="0.3">
      <c r="A196" s="5" t="s">
        <v>23</v>
      </c>
      <c r="B196" s="113" t="s">
        <v>21</v>
      </c>
      <c r="C196" s="11">
        <f>C193/B193-1</f>
        <v>0</v>
      </c>
      <c r="D196" s="11">
        <f t="shared" si="44"/>
        <v>0</v>
      </c>
      <c r="E196" s="11">
        <f t="shared" si="44"/>
        <v>0.10000000000000009</v>
      </c>
    </row>
    <row r="197" spans="1:5" ht="15.75" thickBot="1" x14ac:dyDescent="0.3">
      <c r="A197" s="689" t="s">
        <v>210</v>
      </c>
      <c r="B197" s="690"/>
      <c r="C197" s="690"/>
      <c r="D197" s="690"/>
      <c r="E197" s="691"/>
    </row>
    <row r="198" spans="1:5" x14ac:dyDescent="0.25">
      <c r="A198" s="698"/>
      <c r="B198" s="8">
        <v>2018</v>
      </c>
      <c r="C198" s="8">
        <v>2019</v>
      </c>
      <c r="D198" s="8">
        <v>2020</v>
      </c>
      <c r="E198" s="8">
        <v>2021</v>
      </c>
    </row>
    <row r="199" spans="1:5" ht="15.75" thickBot="1" x14ac:dyDescent="0.3">
      <c r="A199" s="699"/>
      <c r="B199" s="9" t="s">
        <v>8</v>
      </c>
      <c r="C199" s="9" t="s">
        <v>9</v>
      </c>
      <c r="D199" s="9" t="s">
        <v>9</v>
      </c>
      <c r="E199" s="9" t="s">
        <v>9</v>
      </c>
    </row>
    <row r="200" spans="1:5" ht="15.75" thickBot="1" x14ac:dyDescent="0.3">
      <c r="A200" s="13" t="s">
        <v>24</v>
      </c>
      <c r="B200" s="14">
        <v>0</v>
      </c>
      <c r="C200" s="14">
        <v>0</v>
      </c>
      <c r="D200" s="14">
        <v>0</v>
      </c>
      <c r="E200" s="14">
        <v>0</v>
      </c>
    </row>
    <row r="201" spans="1:5" ht="15.75" thickBot="1" x14ac:dyDescent="0.3">
      <c r="A201" s="26" t="s">
        <v>388</v>
      </c>
      <c r="B201" s="15"/>
      <c r="C201" s="39"/>
      <c r="D201" s="39"/>
      <c r="E201" s="39"/>
    </row>
    <row r="202" spans="1:5" ht="15.75" thickBot="1" x14ac:dyDescent="0.3">
      <c r="A202" s="26" t="s">
        <v>389</v>
      </c>
      <c r="B202" s="15"/>
      <c r="C202" s="27"/>
      <c r="D202" s="27"/>
      <c r="E202" s="27"/>
    </row>
    <row r="203" spans="1:5" ht="24.75" thickBot="1" x14ac:dyDescent="0.3">
      <c r="A203" s="13" t="s">
        <v>25</v>
      </c>
      <c r="B203" s="14">
        <v>0</v>
      </c>
      <c r="C203" s="14">
        <v>0</v>
      </c>
      <c r="D203" s="14">
        <v>0</v>
      </c>
      <c r="E203" s="14">
        <v>0</v>
      </c>
    </row>
    <row r="204" spans="1:5" ht="15.75" thickBot="1" x14ac:dyDescent="0.3">
      <c r="A204" s="26" t="s">
        <v>388</v>
      </c>
      <c r="B204" s="15"/>
      <c r="C204" s="14"/>
      <c r="D204" s="14"/>
      <c r="E204" s="14"/>
    </row>
    <row r="205" spans="1:5" ht="15.75" thickBot="1" x14ac:dyDescent="0.3">
      <c r="A205" s="26" t="s">
        <v>389</v>
      </c>
      <c r="B205" s="15"/>
      <c r="C205" s="14"/>
      <c r="D205" s="14"/>
      <c r="E205" s="14"/>
    </row>
    <row r="206" spans="1:5" ht="15.75" thickBot="1" x14ac:dyDescent="0.3">
      <c r="A206" s="13" t="s">
        <v>26</v>
      </c>
      <c r="B206" s="15">
        <v>0</v>
      </c>
      <c r="C206" s="14">
        <v>0</v>
      </c>
      <c r="D206" s="14">
        <v>0</v>
      </c>
      <c r="E206" s="14">
        <v>0</v>
      </c>
    </row>
    <row r="207" spans="1:5" ht="15.75" thickBot="1" x14ac:dyDescent="0.3">
      <c r="A207" s="26" t="s">
        <v>388</v>
      </c>
      <c r="B207" s="15"/>
      <c r="C207" s="14"/>
      <c r="D207" s="14"/>
      <c r="E207" s="14"/>
    </row>
    <row r="208" spans="1:5" ht="15.75" thickBot="1" x14ac:dyDescent="0.3">
      <c r="A208" s="26" t="s">
        <v>389</v>
      </c>
      <c r="B208" s="15"/>
      <c r="C208" s="14"/>
      <c r="D208" s="14"/>
      <c r="E208" s="14"/>
    </row>
    <row r="209" spans="1:5" ht="15.75" thickBot="1" x14ac:dyDescent="0.3">
      <c r="A209" s="13" t="s">
        <v>27</v>
      </c>
      <c r="B209" s="15"/>
      <c r="C209" s="14"/>
      <c r="D209" s="14"/>
      <c r="E209" s="14"/>
    </row>
    <row r="210" spans="1:5" ht="15.75" thickBot="1" x14ac:dyDescent="0.3">
      <c r="A210" s="26" t="s">
        <v>388</v>
      </c>
      <c r="B210" s="15"/>
      <c r="C210" s="14"/>
      <c r="D210" s="14"/>
      <c r="E210" s="14"/>
    </row>
    <row r="211" spans="1:5" ht="15.75" thickBot="1" x14ac:dyDescent="0.3">
      <c r="A211" s="26" t="s">
        <v>389</v>
      </c>
      <c r="B211" s="15"/>
      <c r="C211" s="14"/>
      <c r="D211" s="14"/>
      <c r="E211" s="14"/>
    </row>
    <row r="212" spans="1:5" ht="15.75" thickBot="1" x14ac:dyDescent="0.3">
      <c r="A212" s="13" t="s">
        <v>28</v>
      </c>
      <c r="B212" s="15">
        <f>B213</f>
        <v>2000</v>
      </c>
      <c r="C212" s="15">
        <f t="shared" ref="C212:E212" si="45">C213</f>
        <v>2000</v>
      </c>
      <c r="D212" s="15">
        <f t="shared" si="45"/>
        <v>2000</v>
      </c>
      <c r="E212" s="15">
        <f t="shared" si="45"/>
        <v>2200</v>
      </c>
    </row>
    <row r="213" spans="1:5" ht="15.75" thickBot="1" x14ac:dyDescent="0.3">
      <c r="A213" s="26" t="s">
        <v>388</v>
      </c>
      <c r="B213" s="15">
        <v>2000</v>
      </c>
      <c r="C213" s="15">
        <v>2000</v>
      </c>
      <c r="D213" s="15">
        <v>2000</v>
      </c>
      <c r="E213" s="15">
        <v>2200</v>
      </c>
    </row>
    <row r="214" spans="1:5" ht="15.75" thickBot="1" x14ac:dyDescent="0.3">
      <c r="A214" s="26" t="s">
        <v>389</v>
      </c>
      <c r="B214" s="15"/>
      <c r="C214" s="14"/>
      <c r="D214" s="14"/>
      <c r="E214" s="14"/>
    </row>
    <row r="215" spans="1:5" ht="15.75" thickBot="1" x14ac:dyDescent="0.3">
      <c r="A215" s="13" t="s">
        <v>29</v>
      </c>
      <c r="B215" s="15"/>
      <c r="C215" s="14"/>
      <c r="D215" s="14"/>
      <c r="E215" s="14"/>
    </row>
    <row r="216" spans="1:5" ht="15.75" thickBot="1" x14ac:dyDescent="0.3">
      <c r="A216" s="26" t="s">
        <v>388</v>
      </c>
      <c r="B216" s="15"/>
      <c r="C216" s="14"/>
      <c r="D216" s="14"/>
      <c r="E216" s="14"/>
    </row>
    <row r="217" spans="1:5" ht="15.75" thickBot="1" x14ac:dyDescent="0.3">
      <c r="A217" s="26" t="s">
        <v>389</v>
      </c>
      <c r="B217" s="15"/>
      <c r="C217" s="14"/>
      <c r="D217" s="14"/>
      <c r="E217" s="14"/>
    </row>
    <row r="218" spans="1:5" ht="24.75" thickBot="1" x14ac:dyDescent="0.3">
      <c r="A218" s="13" t="s">
        <v>30</v>
      </c>
      <c r="B218" s="15">
        <v>0</v>
      </c>
      <c r="C218" s="14">
        <v>0</v>
      </c>
      <c r="D218" s="14">
        <f>C218*1.03*0.99</f>
        <v>0</v>
      </c>
      <c r="E218" s="14">
        <f>D218*1.03*0.99</f>
        <v>0</v>
      </c>
    </row>
    <row r="219" spans="1:5" ht="15.75" thickBot="1" x14ac:dyDescent="0.3">
      <c r="A219" s="26" t="s">
        <v>388</v>
      </c>
      <c r="B219" s="15"/>
      <c r="C219" s="40"/>
      <c r="D219" s="40"/>
      <c r="E219" s="40"/>
    </row>
    <row r="220" spans="1:5" ht="15.75" thickBot="1" x14ac:dyDescent="0.3">
      <c r="A220" s="26" t="s">
        <v>389</v>
      </c>
      <c r="B220" s="15"/>
      <c r="C220" s="135"/>
      <c r="D220" s="40"/>
      <c r="E220" s="40"/>
    </row>
    <row r="221" spans="1:5" ht="15.75" thickBot="1" x14ac:dyDescent="0.3">
      <c r="A221" s="16" t="s">
        <v>31</v>
      </c>
      <c r="B221" s="15">
        <f>B218+B215+B212+B209+B206+B203+B200</f>
        <v>2000</v>
      </c>
      <c r="C221" s="15">
        <f t="shared" ref="C221:E221" si="46">C218+C215+C212+C209+C206+C203+C200</f>
        <v>2000</v>
      </c>
      <c r="D221" s="15">
        <f t="shared" si="46"/>
        <v>2000</v>
      </c>
      <c r="E221" s="15">
        <f t="shared" si="46"/>
        <v>2200</v>
      </c>
    </row>
    <row r="222" spans="1:5" ht="15.75" thickBot="1" x14ac:dyDescent="0.3">
      <c r="A222" s="17" t="s">
        <v>32</v>
      </c>
      <c r="B222" s="18">
        <f>IF(B221-B192=0,0,"Error")</f>
        <v>0</v>
      </c>
      <c r="C222" s="18">
        <f>IF(C221-C192=0,0,"Error")</f>
        <v>0</v>
      </c>
      <c r="D222" s="18">
        <f>IF(D221-D192=0,0,"Error")</f>
        <v>0</v>
      </c>
      <c r="E222" s="18">
        <f>IF(E221-E192=0,0,"Error")</f>
        <v>0</v>
      </c>
    </row>
    <row r="223" spans="1:5" ht="15.75" thickBot="1" x14ac:dyDescent="0.3">
      <c r="A223" s="20"/>
      <c r="B223" s="21"/>
      <c r="C223" s="21"/>
      <c r="D223" s="21"/>
      <c r="E223" s="21"/>
    </row>
    <row r="224" spans="1:5" ht="24.75" thickBot="1" x14ac:dyDescent="0.3">
      <c r="A224" s="6" t="s">
        <v>57</v>
      </c>
      <c r="B224" s="22">
        <f>B192</f>
        <v>2000</v>
      </c>
      <c r="C224" s="22">
        <f t="shared" ref="C224:E224" si="47">C192</f>
        <v>2000</v>
      </c>
      <c r="D224" s="22">
        <f t="shared" si="47"/>
        <v>2000</v>
      </c>
      <c r="E224" s="22">
        <f t="shared" si="47"/>
        <v>2200</v>
      </c>
    </row>
    <row r="225" spans="1:5" ht="24.75" thickBot="1" x14ac:dyDescent="0.3">
      <c r="A225" s="6" t="s">
        <v>58</v>
      </c>
      <c r="B225" s="22">
        <f>B226+B229+B232+B235+B238+B241+B244</f>
        <v>2000</v>
      </c>
      <c r="C225" s="22">
        <f t="shared" ref="C225:E225" si="48">C226+C229+C232+C235+C238+C241+C244</f>
        <v>2000</v>
      </c>
      <c r="D225" s="22">
        <f t="shared" si="48"/>
        <v>2000</v>
      </c>
      <c r="E225" s="22">
        <f t="shared" si="48"/>
        <v>2200</v>
      </c>
    </row>
    <row r="226" spans="1:5" ht="15.75" thickBot="1" x14ac:dyDescent="0.3">
      <c r="A226" s="13" t="s">
        <v>24</v>
      </c>
      <c r="B226" s="36">
        <f>B227+B228</f>
        <v>0</v>
      </c>
      <c r="C226" s="36">
        <f t="shared" ref="C226:E226" si="49">C227+C228</f>
        <v>0</v>
      </c>
      <c r="D226" s="36">
        <f t="shared" si="49"/>
        <v>0</v>
      </c>
      <c r="E226" s="36">
        <f t="shared" si="49"/>
        <v>0</v>
      </c>
    </row>
    <row r="227" spans="1:5" ht="15.75" thickBot="1" x14ac:dyDescent="0.3">
      <c r="A227" s="26" t="s">
        <v>388</v>
      </c>
      <c r="B227" s="15">
        <f>B201</f>
        <v>0</v>
      </c>
      <c r="C227" s="15">
        <f t="shared" ref="C227:E228" si="50">C201</f>
        <v>0</v>
      </c>
      <c r="D227" s="15">
        <f t="shared" si="50"/>
        <v>0</v>
      </c>
      <c r="E227" s="15">
        <f t="shared" si="50"/>
        <v>0</v>
      </c>
    </row>
    <row r="228" spans="1:5" ht="15.75" thickBot="1" x14ac:dyDescent="0.3">
      <c r="A228" s="26" t="s">
        <v>417</v>
      </c>
      <c r="B228" s="15">
        <f>B202</f>
        <v>0</v>
      </c>
      <c r="C228" s="15">
        <f t="shared" si="50"/>
        <v>0</v>
      </c>
      <c r="D228" s="15">
        <f t="shared" si="50"/>
        <v>0</v>
      </c>
      <c r="E228" s="15">
        <f t="shared" si="50"/>
        <v>0</v>
      </c>
    </row>
    <row r="229" spans="1:5" ht="24.75" thickBot="1" x14ac:dyDescent="0.3">
      <c r="A229" s="13" t="s">
        <v>25</v>
      </c>
      <c r="B229" s="36">
        <f>B230+B231</f>
        <v>0</v>
      </c>
      <c r="C229" s="36">
        <f t="shared" ref="C229:E229" si="51">C230+C231</f>
        <v>0</v>
      </c>
      <c r="D229" s="36">
        <f t="shared" si="51"/>
        <v>0</v>
      </c>
      <c r="E229" s="36">
        <f t="shared" si="51"/>
        <v>0</v>
      </c>
    </row>
    <row r="230" spans="1:5" ht="15.75" thickBot="1" x14ac:dyDescent="0.3">
      <c r="A230" s="26" t="s">
        <v>388</v>
      </c>
      <c r="B230" s="14">
        <f>B204</f>
        <v>0</v>
      </c>
      <c r="C230" s="14">
        <f t="shared" ref="C230:E231" si="52">C204</f>
        <v>0</v>
      </c>
      <c r="D230" s="14">
        <f t="shared" si="52"/>
        <v>0</v>
      </c>
      <c r="E230" s="14">
        <f t="shared" si="52"/>
        <v>0</v>
      </c>
    </row>
    <row r="231" spans="1:5" ht="15.75" thickBot="1" x14ac:dyDescent="0.3">
      <c r="A231" s="26" t="s">
        <v>417</v>
      </c>
      <c r="B231" s="15">
        <f>B205</f>
        <v>0</v>
      </c>
      <c r="C231" s="15">
        <f t="shared" si="52"/>
        <v>0</v>
      </c>
      <c r="D231" s="15">
        <f t="shared" si="52"/>
        <v>0</v>
      </c>
      <c r="E231" s="15">
        <f t="shared" si="52"/>
        <v>0</v>
      </c>
    </row>
    <row r="232" spans="1:5" ht="15.75" thickBot="1" x14ac:dyDescent="0.3">
      <c r="A232" s="13" t="s">
        <v>26</v>
      </c>
      <c r="B232" s="36">
        <f>B233+B234</f>
        <v>0</v>
      </c>
      <c r="C232" s="36">
        <f t="shared" ref="C232:E232" si="53">C233+C234</f>
        <v>0</v>
      </c>
      <c r="D232" s="36">
        <f t="shared" si="53"/>
        <v>0</v>
      </c>
      <c r="E232" s="36">
        <f t="shared" si="53"/>
        <v>0</v>
      </c>
    </row>
    <row r="233" spans="1:5" ht="15.75" thickBot="1" x14ac:dyDescent="0.3">
      <c r="A233" s="26" t="s">
        <v>388</v>
      </c>
      <c r="B233" s="15">
        <f>B207</f>
        <v>0</v>
      </c>
      <c r="C233" s="15">
        <f t="shared" ref="C233:E234" si="54">C207</f>
        <v>0</v>
      </c>
      <c r="D233" s="15">
        <f t="shared" si="54"/>
        <v>0</v>
      </c>
      <c r="E233" s="15">
        <f t="shared" si="54"/>
        <v>0</v>
      </c>
    </row>
    <row r="234" spans="1:5" ht="15.75" thickBot="1" x14ac:dyDescent="0.3">
      <c r="A234" s="26" t="s">
        <v>417</v>
      </c>
      <c r="B234" s="15">
        <f>B208</f>
        <v>0</v>
      </c>
      <c r="C234" s="15">
        <f t="shared" si="54"/>
        <v>0</v>
      </c>
      <c r="D234" s="15">
        <f t="shared" si="54"/>
        <v>0</v>
      </c>
      <c r="E234" s="15">
        <f t="shared" si="54"/>
        <v>0</v>
      </c>
    </row>
    <row r="235" spans="1:5" ht="15.75" thickBot="1" x14ac:dyDescent="0.3">
      <c r="A235" s="13" t="s">
        <v>27</v>
      </c>
      <c r="B235" s="36">
        <f>B236+B237</f>
        <v>0</v>
      </c>
      <c r="C235" s="36">
        <f t="shared" ref="C235:E235" si="55">C236+C237</f>
        <v>0</v>
      </c>
      <c r="D235" s="36">
        <f t="shared" si="55"/>
        <v>0</v>
      </c>
      <c r="E235" s="36">
        <f t="shared" si="55"/>
        <v>0</v>
      </c>
    </row>
    <row r="236" spans="1:5" ht="15.75" thickBot="1" x14ac:dyDescent="0.3">
      <c r="A236" s="26" t="s">
        <v>388</v>
      </c>
      <c r="B236" s="14">
        <f>B210</f>
        <v>0</v>
      </c>
      <c r="C236" s="14">
        <f t="shared" ref="C236:E237" si="56">C210</f>
        <v>0</v>
      </c>
      <c r="D236" s="14">
        <f t="shared" si="56"/>
        <v>0</v>
      </c>
      <c r="E236" s="14">
        <f t="shared" si="56"/>
        <v>0</v>
      </c>
    </row>
    <row r="237" spans="1:5" ht="15.75" thickBot="1" x14ac:dyDescent="0.3">
      <c r="A237" s="26" t="s">
        <v>417</v>
      </c>
      <c r="B237" s="15">
        <f>B211</f>
        <v>0</v>
      </c>
      <c r="C237" s="15">
        <f t="shared" si="56"/>
        <v>0</v>
      </c>
      <c r="D237" s="15">
        <f t="shared" si="56"/>
        <v>0</v>
      </c>
      <c r="E237" s="15">
        <f t="shared" si="56"/>
        <v>0</v>
      </c>
    </row>
    <row r="238" spans="1:5" ht="15.75" thickBot="1" x14ac:dyDescent="0.3">
      <c r="A238" s="13" t="s">
        <v>28</v>
      </c>
      <c r="B238" s="36">
        <f>B239+B240</f>
        <v>2000</v>
      </c>
      <c r="C238" s="36">
        <f t="shared" ref="C238:E238" si="57">C239+C240</f>
        <v>2000</v>
      </c>
      <c r="D238" s="36">
        <f t="shared" si="57"/>
        <v>2000</v>
      </c>
      <c r="E238" s="36">
        <f t="shared" si="57"/>
        <v>2200</v>
      </c>
    </row>
    <row r="239" spans="1:5" ht="15.75" thickBot="1" x14ac:dyDescent="0.3">
      <c r="A239" s="26" t="s">
        <v>388</v>
      </c>
      <c r="B239" s="14">
        <f>B213</f>
        <v>2000</v>
      </c>
      <c r="C239" s="14">
        <f t="shared" ref="C239:E240" si="58">C213</f>
        <v>2000</v>
      </c>
      <c r="D239" s="14">
        <f t="shared" si="58"/>
        <v>2000</v>
      </c>
      <c r="E239" s="14">
        <f t="shared" si="58"/>
        <v>2200</v>
      </c>
    </row>
    <row r="240" spans="1:5" ht="15.75" thickBot="1" x14ac:dyDescent="0.3">
      <c r="A240" s="26" t="s">
        <v>417</v>
      </c>
      <c r="B240" s="15">
        <f>B214</f>
        <v>0</v>
      </c>
      <c r="C240" s="15">
        <f t="shared" si="58"/>
        <v>0</v>
      </c>
      <c r="D240" s="15">
        <f t="shared" si="58"/>
        <v>0</v>
      </c>
      <c r="E240" s="15">
        <f t="shared" si="58"/>
        <v>0</v>
      </c>
    </row>
    <row r="241" spans="1:5" ht="15.75" thickBot="1" x14ac:dyDescent="0.3">
      <c r="A241" s="13" t="s">
        <v>29</v>
      </c>
      <c r="B241" s="36">
        <f>B242+B243</f>
        <v>0</v>
      </c>
      <c r="C241" s="36">
        <f>C242+C243</f>
        <v>0</v>
      </c>
      <c r="D241" s="36">
        <f t="shared" ref="D241:E241" si="59">D242+D243</f>
        <v>0</v>
      </c>
      <c r="E241" s="36">
        <f t="shared" si="59"/>
        <v>0</v>
      </c>
    </row>
    <row r="242" spans="1:5" ht="15.75" thickBot="1" x14ac:dyDescent="0.3">
      <c r="A242" s="26" t="s">
        <v>388</v>
      </c>
      <c r="B242" s="14">
        <f>B216</f>
        <v>0</v>
      </c>
      <c r="C242" s="14">
        <f t="shared" ref="C242:E243" si="60">C216</f>
        <v>0</v>
      </c>
      <c r="D242" s="14">
        <f t="shared" si="60"/>
        <v>0</v>
      </c>
      <c r="E242" s="14">
        <f t="shared" si="60"/>
        <v>0</v>
      </c>
    </row>
    <row r="243" spans="1:5" ht="15.75" thickBot="1" x14ac:dyDescent="0.3">
      <c r="A243" s="26" t="s">
        <v>417</v>
      </c>
      <c r="B243" s="15">
        <f>B217</f>
        <v>0</v>
      </c>
      <c r="C243" s="15">
        <f t="shared" si="60"/>
        <v>0</v>
      </c>
      <c r="D243" s="15">
        <f t="shared" si="60"/>
        <v>0</v>
      </c>
      <c r="E243" s="15">
        <f t="shared" si="60"/>
        <v>0</v>
      </c>
    </row>
    <row r="244" spans="1:5" ht="24.75" thickBot="1" x14ac:dyDescent="0.3">
      <c r="A244" s="13" t="s">
        <v>30</v>
      </c>
      <c r="B244" s="36">
        <f>B245+B246</f>
        <v>0</v>
      </c>
      <c r="C244" s="36">
        <f t="shared" ref="C244:E244" si="61">C245+C246</f>
        <v>0</v>
      </c>
      <c r="D244" s="36">
        <f t="shared" si="61"/>
        <v>0</v>
      </c>
      <c r="E244" s="36">
        <f t="shared" si="61"/>
        <v>0</v>
      </c>
    </row>
    <row r="245" spans="1:5" ht="15.75" thickBot="1" x14ac:dyDescent="0.3">
      <c r="A245" s="26" t="s">
        <v>388</v>
      </c>
      <c r="B245" s="14">
        <f>B219</f>
        <v>0</v>
      </c>
      <c r="C245" s="14">
        <f t="shared" ref="C245:E246" si="62">C219</f>
        <v>0</v>
      </c>
      <c r="D245" s="14">
        <f t="shared" si="62"/>
        <v>0</v>
      </c>
      <c r="E245" s="14">
        <f t="shared" si="62"/>
        <v>0</v>
      </c>
    </row>
    <row r="246" spans="1:5" ht="15.75" thickBot="1" x14ac:dyDescent="0.3">
      <c r="A246" s="26" t="s">
        <v>417</v>
      </c>
      <c r="B246" s="15">
        <f>B220</f>
        <v>0</v>
      </c>
      <c r="C246" s="15">
        <f t="shared" si="62"/>
        <v>0</v>
      </c>
      <c r="D246" s="15">
        <f t="shared" si="62"/>
        <v>0</v>
      </c>
      <c r="E246" s="15">
        <f t="shared" si="62"/>
        <v>0</v>
      </c>
    </row>
    <row r="247" spans="1:5" ht="15.75" thickBot="1" x14ac:dyDescent="0.3">
      <c r="A247" s="17" t="s">
        <v>32</v>
      </c>
      <c r="B247" s="18">
        <f>IF(B225-B224=0,0,"Error")</f>
        <v>0</v>
      </c>
      <c r="C247" s="18">
        <f>IF(C225-C224=0,0,"Error")</f>
        <v>0</v>
      </c>
      <c r="D247" s="18">
        <f>IF(D225-D224=0,0,"Error")</f>
        <v>0</v>
      </c>
      <c r="E247" s="18">
        <f>IF(E225-E224=0,0,"Error")</f>
        <v>0</v>
      </c>
    </row>
    <row r="248" spans="1:5" x14ac:dyDescent="0.25">
      <c r="A248" s="28"/>
      <c r="B248" s="29"/>
      <c r="C248" s="29"/>
      <c r="D248" s="29"/>
      <c r="E248" s="29"/>
    </row>
  </sheetData>
  <mergeCells count="53">
    <mergeCell ref="A2:E2"/>
    <mergeCell ref="A3:E3"/>
    <mergeCell ref="B5:E5"/>
    <mergeCell ref="B6:E6"/>
    <mergeCell ref="B7:E7"/>
    <mergeCell ref="A8:E8"/>
    <mergeCell ref="A35:E35"/>
    <mergeCell ref="A9:E11"/>
    <mergeCell ref="B12:E12"/>
    <mergeCell ref="A13:A14"/>
    <mergeCell ref="B18:E18"/>
    <mergeCell ref="A19:E19"/>
    <mergeCell ref="A22:E22"/>
    <mergeCell ref="A23:E23"/>
    <mergeCell ref="B24:E24"/>
    <mergeCell ref="B25:E25"/>
    <mergeCell ref="B26:E26"/>
    <mergeCell ref="A27:A28"/>
    <mergeCell ref="A103:E103"/>
    <mergeCell ref="A36:A37"/>
    <mergeCell ref="B86:E86"/>
    <mergeCell ref="B87:E87"/>
    <mergeCell ref="B88:E88"/>
    <mergeCell ref="A89:E89"/>
    <mergeCell ref="A90:E92"/>
    <mergeCell ref="B93:E93"/>
    <mergeCell ref="A94:A95"/>
    <mergeCell ref="B99:E99"/>
    <mergeCell ref="A100:E100"/>
    <mergeCell ref="A171:E173"/>
    <mergeCell ref="A104:E104"/>
    <mergeCell ref="B105:E105"/>
    <mergeCell ref="B106:E106"/>
    <mergeCell ref="B107:E107"/>
    <mergeCell ref="A108:A109"/>
    <mergeCell ref="A116:E116"/>
    <mergeCell ref="A117:A118"/>
    <mergeCell ref="B167:E167"/>
    <mergeCell ref="B168:E168"/>
    <mergeCell ref="B169:E169"/>
    <mergeCell ref="A170:E170"/>
    <mergeCell ref="A198:A199"/>
    <mergeCell ref="B174:E174"/>
    <mergeCell ref="A175:A176"/>
    <mergeCell ref="B180:E180"/>
    <mergeCell ref="A181:E181"/>
    <mergeCell ref="A184:E184"/>
    <mergeCell ref="A185:E185"/>
    <mergeCell ref="B186:E186"/>
    <mergeCell ref="B187:E187"/>
    <mergeCell ref="B188:E188"/>
    <mergeCell ref="A189:A190"/>
    <mergeCell ref="A197:E19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H316"/>
  <sheetViews>
    <sheetView view="pageBreakPreview" topLeftCell="A277" zoomScale="60" zoomScaleNormal="160" workbookViewId="0">
      <selection activeCell="A98" sqref="A98:E99"/>
    </sheetView>
  </sheetViews>
  <sheetFormatPr defaultRowHeight="15" x14ac:dyDescent="0.25"/>
  <cols>
    <col min="1" max="1" width="28.5703125" style="164" customWidth="1"/>
    <col min="2" max="2" width="15.85546875" style="164" customWidth="1"/>
    <col min="3" max="3" width="14.28515625" style="164" customWidth="1"/>
    <col min="4" max="4" width="13.85546875" style="164" customWidth="1"/>
    <col min="5" max="5" width="10.85546875" style="164" customWidth="1"/>
    <col min="7" max="7" width="9.140625" hidden="1" customWidth="1"/>
  </cols>
  <sheetData>
    <row r="2" spans="1:6" ht="40.5" customHeight="1" x14ac:dyDescent="0.25">
      <c r="A2" s="727" t="s">
        <v>73</v>
      </c>
      <c r="B2" s="727"/>
      <c r="C2" s="727"/>
      <c r="D2" s="727"/>
      <c r="E2" s="727"/>
      <c r="F2" s="142"/>
    </row>
    <row r="3" spans="1:6" ht="18" customHeight="1" x14ac:dyDescent="0.25">
      <c r="A3" s="1065" t="s">
        <v>380</v>
      </c>
      <c r="B3" s="1065"/>
      <c r="C3" s="1065"/>
      <c r="D3" s="1065"/>
      <c r="E3" s="1065"/>
      <c r="F3" s="115"/>
    </row>
    <row r="4" spans="1:6" ht="15.75" thickBot="1" x14ac:dyDescent="0.3"/>
    <row r="5" spans="1:6" ht="15.75" thickBot="1" x14ac:dyDescent="0.3">
      <c r="A5" s="93" t="s">
        <v>0</v>
      </c>
      <c r="B5" s="888" t="s">
        <v>287</v>
      </c>
      <c r="C5" s="888"/>
      <c r="D5" s="888"/>
      <c r="E5" s="888"/>
    </row>
    <row r="6" spans="1:6" ht="15.75" thickBot="1" x14ac:dyDescent="0.3">
      <c r="A6" s="93" t="s">
        <v>1</v>
      </c>
      <c r="B6" s="889" t="s">
        <v>137</v>
      </c>
      <c r="C6" s="890"/>
      <c r="D6" s="890"/>
      <c r="E6" s="891"/>
    </row>
    <row r="7" spans="1:6" ht="15.75" thickBot="1" x14ac:dyDescent="0.3">
      <c r="A7" s="93" t="s">
        <v>3</v>
      </c>
      <c r="B7" s="702" t="s">
        <v>4</v>
      </c>
      <c r="C7" s="703"/>
      <c r="D7" s="703"/>
      <c r="E7" s="704"/>
    </row>
    <row r="8" spans="1:6" ht="15.75" thickBot="1" x14ac:dyDescent="0.3">
      <c r="A8" s="892" t="s">
        <v>5</v>
      </c>
      <c r="B8" s="893"/>
      <c r="C8" s="893"/>
      <c r="D8" s="893"/>
      <c r="E8" s="894"/>
    </row>
    <row r="9" spans="1:6" ht="72" customHeight="1" thickBot="1" x14ac:dyDescent="0.3">
      <c r="A9" s="1053" t="s">
        <v>138</v>
      </c>
      <c r="B9" s="1054"/>
      <c r="C9" s="1054"/>
      <c r="D9" s="1054"/>
      <c r="E9" s="1055"/>
    </row>
    <row r="10" spans="1:6" ht="38.25" customHeight="1" thickBot="1" x14ac:dyDescent="0.3">
      <c r="A10" s="357" t="s">
        <v>6</v>
      </c>
      <c r="B10" s="1056" t="s">
        <v>851</v>
      </c>
      <c r="C10" s="1057"/>
      <c r="D10" s="1057"/>
      <c r="E10" s="1058"/>
    </row>
    <row r="11" spans="1:6" ht="23.25" customHeight="1" x14ac:dyDescent="0.25">
      <c r="A11" s="698" t="s">
        <v>7</v>
      </c>
      <c r="B11" s="117">
        <v>2018</v>
      </c>
      <c r="C11" s="117">
        <v>2019</v>
      </c>
      <c r="D11" s="117">
        <v>2020</v>
      </c>
      <c r="E11" s="117">
        <v>2021</v>
      </c>
    </row>
    <row r="12" spans="1:6" ht="15.75" thickBot="1" x14ac:dyDescent="0.3">
      <c r="A12" s="699"/>
      <c r="B12" s="118" t="s">
        <v>8</v>
      </c>
      <c r="C12" s="118" t="s">
        <v>9</v>
      </c>
      <c r="D12" s="118" t="s">
        <v>9</v>
      </c>
      <c r="E12" s="118" t="s">
        <v>9</v>
      </c>
    </row>
    <row r="13" spans="1:6" ht="15.75" thickBot="1" x14ac:dyDescent="0.3">
      <c r="A13" s="675" t="s">
        <v>97</v>
      </c>
      <c r="B13" s="4" t="s">
        <v>68</v>
      </c>
      <c r="C13" s="4" t="s">
        <v>69</v>
      </c>
      <c r="D13" s="4" t="s">
        <v>69</v>
      </c>
      <c r="E13" s="4" t="s">
        <v>69</v>
      </c>
    </row>
    <row r="14" spans="1:6" ht="15.75" thickBot="1" x14ac:dyDescent="0.3">
      <c r="A14" s="5" t="s">
        <v>98</v>
      </c>
      <c r="B14" s="4" t="s">
        <v>68</v>
      </c>
      <c r="C14" s="4" t="s">
        <v>69</v>
      </c>
      <c r="D14" s="4" t="s">
        <v>69</v>
      </c>
      <c r="E14" s="4" t="s">
        <v>69</v>
      </c>
    </row>
    <row r="15" spans="1:6" ht="23.25" thickBot="1" x14ac:dyDescent="0.3">
      <c r="A15" s="5" t="s">
        <v>67</v>
      </c>
      <c r="B15" s="4" t="s">
        <v>68</v>
      </c>
      <c r="C15" s="4" t="s">
        <v>69</v>
      </c>
      <c r="D15" s="4" t="s">
        <v>69</v>
      </c>
      <c r="E15" s="4" t="s">
        <v>69</v>
      </c>
    </row>
    <row r="16" spans="1:6" ht="24.75" customHeight="1" thickBot="1" x14ac:dyDescent="0.3">
      <c r="A16" s="358" t="s">
        <v>10</v>
      </c>
      <c r="B16" s="852" t="s">
        <v>852</v>
      </c>
      <c r="C16" s="853"/>
      <c r="D16" s="853"/>
      <c r="E16" s="854"/>
    </row>
    <row r="17" spans="1:7" ht="23.25" customHeight="1" thickBot="1" x14ac:dyDescent="0.3">
      <c r="A17" s="702" t="s">
        <v>11</v>
      </c>
      <c r="B17" s="703"/>
      <c r="C17" s="703"/>
      <c r="D17" s="703"/>
      <c r="E17" s="704"/>
    </row>
    <row r="18" spans="1:7" ht="15.75" thickBot="1" x14ac:dyDescent="0.3">
      <c r="A18" s="127"/>
      <c r="B18" s="143"/>
      <c r="C18" s="126" t="s">
        <v>152</v>
      </c>
      <c r="D18" s="126" t="s">
        <v>152</v>
      </c>
      <c r="E18" s="126" t="s">
        <v>152</v>
      </c>
      <c r="G18" s="129"/>
    </row>
    <row r="19" spans="1:7" ht="15.75" thickBot="1" x14ac:dyDescent="0.3">
      <c r="A19" s="130"/>
      <c r="B19" s="137"/>
      <c r="C19" s="138" t="s">
        <v>69</v>
      </c>
      <c r="D19" s="138" t="s">
        <v>69</v>
      </c>
      <c r="E19" s="138" t="s">
        <v>69</v>
      </c>
    </row>
    <row r="20" spans="1:7" ht="15.75" thickBot="1" x14ac:dyDescent="0.3">
      <c r="A20" s="705" t="s">
        <v>12</v>
      </c>
      <c r="B20" s="706"/>
      <c r="C20" s="706"/>
      <c r="D20" s="706"/>
      <c r="E20" s="707"/>
    </row>
    <row r="21" spans="1:7" ht="15.75" thickBot="1" x14ac:dyDescent="0.3">
      <c r="A21" s="705" t="s">
        <v>13</v>
      </c>
      <c r="B21" s="706"/>
      <c r="C21" s="706"/>
      <c r="D21" s="706"/>
      <c r="E21" s="707"/>
    </row>
    <row r="22" spans="1:7" ht="15.75" thickBot="1" x14ac:dyDescent="0.3">
      <c r="A22" s="7" t="s">
        <v>14</v>
      </c>
      <c r="B22" s="1059" t="s">
        <v>139</v>
      </c>
      <c r="C22" s="1060"/>
      <c r="D22" s="1060"/>
      <c r="E22" s="1061"/>
    </row>
    <row r="23" spans="1:7" ht="27.75" customHeight="1" thickBot="1" x14ac:dyDescent="0.3">
      <c r="A23" s="5" t="s">
        <v>15</v>
      </c>
      <c r="B23" s="1062" t="s">
        <v>853</v>
      </c>
      <c r="C23" s="1063"/>
      <c r="D23" s="1063"/>
      <c r="E23" s="1064"/>
    </row>
    <row r="24" spans="1:7" ht="15.75" thickBot="1" x14ac:dyDescent="0.3">
      <c r="A24" s="5" t="s">
        <v>16</v>
      </c>
      <c r="B24" s="717" t="s">
        <v>140</v>
      </c>
      <c r="C24" s="718"/>
      <c r="D24" s="718"/>
      <c r="E24" s="719"/>
    </row>
    <row r="25" spans="1:7" ht="12.75" customHeight="1" x14ac:dyDescent="0.25">
      <c r="A25" s="698"/>
      <c r="B25" s="8">
        <v>2018</v>
      </c>
      <c r="C25" s="8">
        <v>2019</v>
      </c>
      <c r="D25" s="8">
        <v>2020</v>
      </c>
      <c r="E25" s="8">
        <v>2021</v>
      </c>
    </row>
    <row r="26" spans="1:7" ht="9" customHeight="1" thickBot="1" x14ac:dyDescent="0.3">
      <c r="A26" s="699"/>
      <c r="B26" s="9" t="s">
        <v>8</v>
      </c>
      <c r="C26" s="9" t="s">
        <v>9</v>
      </c>
      <c r="D26" s="9" t="s">
        <v>9</v>
      </c>
      <c r="E26" s="9" t="s">
        <v>9</v>
      </c>
    </row>
    <row r="27" spans="1:7" ht="15.75" thickBot="1" x14ac:dyDescent="0.3">
      <c r="A27" s="5" t="s">
        <v>17</v>
      </c>
      <c r="B27" s="10">
        <v>266340</v>
      </c>
      <c r="C27" s="10">
        <v>322894</v>
      </c>
      <c r="D27" s="10">
        <v>190300</v>
      </c>
      <c r="E27" s="10">
        <v>209500</v>
      </c>
    </row>
    <row r="28" spans="1:7" ht="15.75" thickBot="1" x14ac:dyDescent="0.3">
      <c r="A28" s="5" t="s">
        <v>18</v>
      </c>
      <c r="B28" s="10">
        <f>B57</f>
        <v>305124</v>
      </c>
      <c r="C28" s="10">
        <f t="shared" ref="C28:E28" si="0">C57</f>
        <v>323806</v>
      </c>
      <c r="D28" s="10">
        <f>D57</f>
        <v>210068</v>
      </c>
      <c r="E28" s="10">
        <f t="shared" si="0"/>
        <v>239528</v>
      </c>
    </row>
    <row r="29" spans="1:7" ht="15.75" thickBot="1" x14ac:dyDescent="0.3">
      <c r="A29" s="5" t="s">
        <v>19</v>
      </c>
      <c r="B29" s="10">
        <f>B28/B27</f>
        <v>1.1456183825185853</v>
      </c>
      <c r="C29" s="10">
        <f t="shared" ref="C29:E29" si="1">C28/C27</f>
        <v>1.0028244563231277</v>
      </c>
      <c r="D29" s="10">
        <f t="shared" si="1"/>
        <v>1.1038780872306884</v>
      </c>
      <c r="E29" s="10">
        <f t="shared" si="1"/>
        <v>1.1433317422434368</v>
      </c>
    </row>
    <row r="30" spans="1:7" ht="15.75" thickBot="1" x14ac:dyDescent="0.3">
      <c r="A30" s="5" t="s">
        <v>20</v>
      </c>
      <c r="B30" s="113" t="s">
        <v>21</v>
      </c>
      <c r="C30" s="11">
        <f>C27/B27-1</f>
        <v>0.21233761357663128</v>
      </c>
      <c r="D30" s="11">
        <f t="shared" ref="D30:E32" si="2">D27/C27-1</f>
        <v>-0.4106425018736799</v>
      </c>
      <c r="E30" s="11">
        <f t="shared" si="2"/>
        <v>0.10089332632685233</v>
      </c>
      <c r="G30" s="12"/>
    </row>
    <row r="31" spans="1:7" ht="15.75" thickBot="1" x14ac:dyDescent="0.3">
      <c r="A31" s="5" t="s">
        <v>22</v>
      </c>
      <c r="B31" s="113" t="s">
        <v>21</v>
      </c>
      <c r="C31" s="11">
        <f>C28/B28-1</f>
        <v>6.1227566497555008E-2</v>
      </c>
      <c r="D31" s="11">
        <f t="shared" si="2"/>
        <v>-0.35125352834722023</v>
      </c>
      <c r="E31" s="11">
        <f t="shared" si="2"/>
        <v>0.14024030313993574</v>
      </c>
    </row>
    <row r="32" spans="1:7" ht="15.75" thickBot="1" x14ac:dyDescent="0.3">
      <c r="A32" s="5" t="s">
        <v>23</v>
      </c>
      <c r="B32" s="113" t="s">
        <v>21</v>
      </c>
      <c r="C32" s="11">
        <f>C29/B29-1</f>
        <v>-0.1246435360800795</v>
      </c>
      <c r="D32" s="11">
        <f t="shared" si="2"/>
        <v>0.1007690132309651</v>
      </c>
      <c r="E32" s="11">
        <f t="shared" si="2"/>
        <v>3.5740953162433309E-2</v>
      </c>
    </row>
    <row r="33" spans="1:6" ht="15.75" customHeight="1" thickBot="1" x14ac:dyDescent="0.3">
      <c r="A33" s="689" t="s">
        <v>210</v>
      </c>
      <c r="B33" s="690"/>
      <c r="C33" s="690"/>
      <c r="D33" s="690"/>
      <c r="E33" s="691"/>
    </row>
    <row r="34" spans="1:6" ht="12.75" customHeight="1" x14ac:dyDescent="0.25">
      <c r="A34" s="698"/>
      <c r="B34" s="8">
        <v>2018</v>
      </c>
      <c r="C34" s="8">
        <v>2019</v>
      </c>
      <c r="D34" s="8">
        <v>2020</v>
      </c>
      <c r="E34" s="8">
        <v>2021</v>
      </c>
    </row>
    <row r="35" spans="1:6" ht="9" customHeight="1" thickBot="1" x14ac:dyDescent="0.3">
      <c r="A35" s="699"/>
      <c r="B35" s="9" t="s">
        <v>8</v>
      </c>
      <c r="C35" s="9" t="s">
        <v>9</v>
      </c>
      <c r="D35" s="9" t="s">
        <v>9</v>
      </c>
      <c r="E35" s="9" t="s">
        <v>9</v>
      </c>
    </row>
    <row r="36" spans="1:6" ht="15.75" thickBot="1" x14ac:dyDescent="0.3">
      <c r="A36" s="359" t="s">
        <v>24</v>
      </c>
      <c r="B36" s="14">
        <f>SUM(B37:B38)</f>
        <v>204239</v>
      </c>
      <c r="C36" s="14">
        <f t="shared" ref="C36:E36" si="3">SUM(C37:C38)</f>
        <v>170877</v>
      </c>
      <c r="D36" s="14">
        <f t="shared" si="3"/>
        <v>160605</v>
      </c>
      <c r="E36" s="14">
        <f t="shared" si="3"/>
        <v>160605</v>
      </c>
    </row>
    <row r="37" spans="1:6" ht="15.75" thickBot="1" x14ac:dyDescent="0.3">
      <c r="A37" s="360" t="s">
        <v>388</v>
      </c>
      <c r="B37" s="15">
        <v>193739</v>
      </c>
      <c r="C37" s="15">
        <v>160377</v>
      </c>
      <c r="D37" s="15">
        <v>127847</v>
      </c>
      <c r="E37" s="15">
        <v>127847</v>
      </c>
    </row>
    <row r="38" spans="1:6" ht="15.75" thickBot="1" x14ac:dyDescent="0.3">
      <c r="A38" s="360" t="s">
        <v>389</v>
      </c>
      <c r="B38" s="15">
        <v>10500</v>
      </c>
      <c r="C38" s="15">
        <v>10500</v>
      </c>
      <c r="D38" s="15">
        <v>32758</v>
      </c>
      <c r="E38" s="15">
        <v>32758</v>
      </c>
      <c r="F38" s="12"/>
    </row>
    <row r="39" spans="1:6" ht="23.25" thickBot="1" x14ac:dyDescent="0.3">
      <c r="A39" s="359" t="s">
        <v>25</v>
      </c>
      <c r="B39" s="14">
        <f>SUM(B40:B41)</f>
        <v>34115</v>
      </c>
      <c r="C39" s="14">
        <f t="shared" ref="C39:E39" si="4">SUM(C40:C41)</f>
        <v>36043</v>
      </c>
      <c r="D39" s="14">
        <f t="shared" si="4"/>
        <v>36043</v>
      </c>
      <c r="E39" s="14">
        <f t="shared" si="4"/>
        <v>36043</v>
      </c>
      <c r="F39" s="12"/>
    </row>
    <row r="40" spans="1:6" ht="15.75" thickBot="1" x14ac:dyDescent="0.3">
      <c r="A40" s="360" t="s">
        <v>388</v>
      </c>
      <c r="B40" s="15">
        <v>32365</v>
      </c>
      <c r="C40" s="14">
        <v>34293</v>
      </c>
      <c r="D40" s="14">
        <v>30575</v>
      </c>
      <c r="E40" s="14">
        <v>30575</v>
      </c>
    </row>
    <row r="41" spans="1:6" ht="15.75" thickBot="1" x14ac:dyDescent="0.3">
      <c r="A41" s="360" t="s">
        <v>389</v>
      </c>
      <c r="B41" s="15">
        <v>1750</v>
      </c>
      <c r="C41" s="15">
        <v>1750</v>
      </c>
      <c r="D41" s="15">
        <v>5468</v>
      </c>
      <c r="E41" s="15">
        <v>5468</v>
      </c>
    </row>
    <row r="42" spans="1:6" ht="15.75" thickBot="1" x14ac:dyDescent="0.3">
      <c r="A42" s="359" t="s">
        <v>26</v>
      </c>
      <c r="B42" s="15">
        <f>SUM(B43:B44)</f>
        <v>66770</v>
      </c>
      <c r="C42" s="15">
        <f t="shared" ref="C42:E42" si="5">SUM(C43:C44)</f>
        <v>116886</v>
      </c>
      <c r="D42" s="15">
        <f t="shared" si="5"/>
        <v>13420</v>
      </c>
      <c r="E42" s="15">
        <f t="shared" si="5"/>
        <v>42880</v>
      </c>
    </row>
    <row r="43" spans="1:6" ht="15.75" thickBot="1" x14ac:dyDescent="0.3">
      <c r="A43" s="360" t="s">
        <v>388</v>
      </c>
      <c r="B43" s="15">
        <v>46770</v>
      </c>
      <c r="C43" s="14">
        <f>114886</f>
        <v>114886</v>
      </c>
      <c r="D43" s="14">
        <v>11420</v>
      </c>
      <c r="E43" s="14">
        <v>40880</v>
      </c>
    </row>
    <row r="44" spans="1:6" ht="15.75" thickBot="1" x14ac:dyDescent="0.3">
      <c r="A44" s="360" t="s">
        <v>389</v>
      </c>
      <c r="B44" s="15">
        <v>20000</v>
      </c>
      <c r="C44" s="15">
        <v>2000</v>
      </c>
      <c r="D44" s="15">
        <v>2000</v>
      </c>
      <c r="E44" s="15">
        <v>2000</v>
      </c>
    </row>
    <row r="45" spans="1:6" ht="15.75" thickBot="1" x14ac:dyDescent="0.3">
      <c r="A45" s="359" t="s">
        <v>27</v>
      </c>
      <c r="B45" s="15"/>
      <c r="C45" s="14"/>
      <c r="D45" s="14"/>
      <c r="E45" s="14"/>
    </row>
    <row r="46" spans="1:6" ht="15.75" thickBot="1" x14ac:dyDescent="0.3">
      <c r="A46" s="360" t="s">
        <v>388</v>
      </c>
      <c r="B46" s="15"/>
      <c r="C46" s="14"/>
      <c r="D46" s="14"/>
      <c r="E46" s="14"/>
    </row>
    <row r="47" spans="1:6" ht="15.75" thickBot="1" x14ac:dyDescent="0.3">
      <c r="A47" s="360" t="s">
        <v>389</v>
      </c>
      <c r="B47" s="15"/>
      <c r="C47" s="14"/>
      <c r="D47" s="14"/>
      <c r="E47" s="14"/>
    </row>
    <row r="48" spans="1:6" ht="15.75" thickBot="1" x14ac:dyDescent="0.3">
      <c r="A48" s="359" t="s">
        <v>28</v>
      </c>
      <c r="B48" s="15"/>
      <c r="C48" s="14"/>
      <c r="D48" s="14"/>
      <c r="E48" s="14"/>
    </row>
    <row r="49" spans="1:5" ht="15.75" thickBot="1" x14ac:dyDescent="0.3">
      <c r="A49" s="360" t="s">
        <v>388</v>
      </c>
      <c r="B49" s="15"/>
      <c r="C49" s="14"/>
      <c r="D49" s="14"/>
      <c r="E49" s="14"/>
    </row>
    <row r="50" spans="1:5" ht="15.75" thickBot="1" x14ac:dyDescent="0.3">
      <c r="A50" s="360" t="s">
        <v>389</v>
      </c>
      <c r="B50" s="15"/>
      <c r="C50" s="14"/>
      <c r="D50" s="14"/>
      <c r="E50" s="14"/>
    </row>
    <row r="51" spans="1:5" ht="15.75" thickBot="1" x14ac:dyDescent="0.3">
      <c r="A51" s="359" t="s">
        <v>29</v>
      </c>
      <c r="B51" s="15"/>
      <c r="C51" s="14"/>
      <c r="D51" s="14"/>
      <c r="E51" s="14"/>
    </row>
    <row r="52" spans="1:5" ht="15.75" thickBot="1" x14ac:dyDescent="0.3">
      <c r="A52" s="360" t="s">
        <v>388</v>
      </c>
      <c r="B52" s="15"/>
      <c r="C52" s="14"/>
      <c r="D52" s="14"/>
      <c r="E52" s="14"/>
    </row>
    <row r="53" spans="1:5" ht="15.75" thickBot="1" x14ac:dyDescent="0.3">
      <c r="A53" s="360" t="s">
        <v>389</v>
      </c>
      <c r="B53" s="15"/>
      <c r="C53" s="14"/>
      <c r="D53" s="14"/>
      <c r="E53" s="14"/>
    </row>
    <row r="54" spans="1:5" ht="23.25" thickBot="1" x14ac:dyDescent="0.3">
      <c r="A54" s="359" t="s">
        <v>30</v>
      </c>
      <c r="B54" s="15">
        <v>0</v>
      </c>
      <c r="C54" s="14">
        <v>0</v>
      </c>
      <c r="D54" s="14">
        <f>C54*1.03*0.99</f>
        <v>0</v>
      </c>
      <c r="E54" s="14">
        <f>D54*1.03*0.99</f>
        <v>0</v>
      </c>
    </row>
    <row r="55" spans="1:5" ht="15.75" thickBot="1" x14ac:dyDescent="0.3">
      <c r="A55" s="360" t="s">
        <v>388</v>
      </c>
      <c r="B55" s="15"/>
      <c r="C55" s="40"/>
      <c r="D55" s="40"/>
      <c r="E55" s="40"/>
    </row>
    <row r="56" spans="1:5" ht="15.75" thickBot="1" x14ac:dyDescent="0.3">
      <c r="A56" s="360" t="s">
        <v>389</v>
      </c>
      <c r="B56" s="15"/>
      <c r="C56" s="135"/>
      <c r="D56" s="40"/>
      <c r="E56" s="40"/>
    </row>
    <row r="57" spans="1:5" ht="15.75" thickBot="1" x14ac:dyDescent="0.3">
      <c r="A57" s="361" t="s">
        <v>31</v>
      </c>
      <c r="B57" s="15">
        <f>B54+B51+B48+B45+B42+B39+B36</f>
        <v>305124</v>
      </c>
      <c r="C57" s="15">
        <f t="shared" ref="C57:E57" si="6">C54+C51+C48+C45+C42+C39+C36</f>
        <v>323806</v>
      </c>
      <c r="D57" s="15">
        <f t="shared" si="6"/>
        <v>210068</v>
      </c>
      <c r="E57" s="15">
        <f t="shared" si="6"/>
        <v>239528</v>
      </c>
    </row>
    <row r="58" spans="1:5" ht="15.75" thickBot="1" x14ac:dyDescent="0.3">
      <c r="A58" s="362" t="s">
        <v>32</v>
      </c>
      <c r="B58" s="18">
        <f>IF(B57-B28=0,0,"Error")</f>
        <v>0</v>
      </c>
      <c r="C58" s="18">
        <f>IF(C57-C28=0,0,"Error")</f>
        <v>0</v>
      </c>
      <c r="D58" s="18">
        <f>IF(D57-D28=0,0,"Error")</f>
        <v>0</v>
      </c>
      <c r="E58" s="18">
        <f>IF(E57-E28=0,0,"Error")</f>
        <v>0</v>
      </c>
    </row>
    <row r="59" spans="1:5" ht="15.75" thickBot="1" x14ac:dyDescent="0.3">
      <c r="A59" s="51" t="s">
        <v>33</v>
      </c>
      <c r="B59" s="829" t="s">
        <v>854</v>
      </c>
      <c r="C59" s="1049"/>
      <c r="D59" s="1049"/>
      <c r="E59" s="830"/>
    </row>
    <row r="60" spans="1:5" ht="26.25" customHeight="1" thickBot="1" x14ac:dyDescent="0.3">
      <c r="A60" s="5" t="s">
        <v>15</v>
      </c>
      <c r="B60" s="1050" t="s">
        <v>855</v>
      </c>
      <c r="C60" s="1051"/>
      <c r="D60" s="1051"/>
      <c r="E60" s="1052"/>
    </row>
    <row r="61" spans="1:5" ht="15.75" thickBot="1" x14ac:dyDescent="0.3">
      <c r="A61" s="5" t="s">
        <v>16</v>
      </c>
      <c r="B61" s="717" t="s">
        <v>856</v>
      </c>
      <c r="C61" s="718"/>
      <c r="D61" s="718"/>
      <c r="E61" s="719"/>
    </row>
    <row r="62" spans="1:5" ht="12.75" customHeight="1" x14ac:dyDescent="0.25">
      <c r="A62" s="698"/>
      <c r="B62" s="8">
        <v>2018</v>
      </c>
      <c r="C62" s="8">
        <v>2019</v>
      </c>
      <c r="D62" s="8">
        <v>2020</v>
      </c>
      <c r="E62" s="8">
        <v>2021</v>
      </c>
    </row>
    <row r="63" spans="1:5" ht="9" customHeight="1" thickBot="1" x14ac:dyDescent="0.3">
      <c r="A63" s="699"/>
      <c r="B63" s="9" t="s">
        <v>8</v>
      </c>
      <c r="C63" s="9" t="s">
        <v>9</v>
      </c>
      <c r="D63" s="9" t="s">
        <v>9</v>
      </c>
      <c r="E63" s="9" t="s">
        <v>9</v>
      </c>
    </row>
    <row r="64" spans="1:5" ht="15.75" thickBot="1" x14ac:dyDescent="0.3">
      <c r="A64" s="5" t="s">
        <v>17</v>
      </c>
      <c r="B64" s="10">
        <v>48</v>
      </c>
      <c r="C64" s="31">
        <v>51</v>
      </c>
      <c r="D64" s="31">
        <v>55</v>
      </c>
      <c r="E64" s="31">
        <v>60</v>
      </c>
    </row>
    <row r="65" spans="1:5" ht="15.75" thickBot="1" x14ac:dyDescent="0.3">
      <c r="A65" s="5" t="s">
        <v>18</v>
      </c>
      <c r="B65" s="10">
        <f>B94</f>
        <v>3100</v>
      </c>
      <c r="C65" s="10">
        <f t="shared" ref="C65:E65" si="7">C94</f>
        <v>3490</v>
      </c>
      <c r="D65" s="10">
        <f t="shared" si="7"/>
        <v>3920</v>
      </c>
      <c r="E65" s="10">
        <f t="shared" si="7"/>
        <v>4440</v>
      </c>
    </row>
    <row r="66" spans="1:5" ht="15.75" thickBot="1" x14ac:dyDescent="0.3">
      <c r="A66" s="5" t="s">
        <v>19</v>
      </c>
      <c r="B66" s="10">
        <f>B65/B64</f>
        <v>64.583333333333329</v>
      </c>
      <c r="C66" s="10">
        <f>C65/C64</f>
        <v>68.431372549019613</v>
      </c>
      <c r="D66" s="10">
        <f>D65/D64</f>
        <v>71.272727272727266</v>
      </c>
      <c r="E66" s="10">
        <f>E65/E64</f>
        <v>74</v>
      </c>
    </row>
    <row r="67" spans="1:5" ht="15.75" thickBot="1" x14ac:dyDescent="0.3">
      <c r="A67" s="5" t="s">
        <v>20</v>
      </c>
      <c r="B67" s="113"/>
      <c r="C67" s="11">
        <f>C64/B64-1</f>
        <v>6.25E-2</v>
      </c>
      <c r="D67" s="11">
        <f>D64/C64-1</f>
        <v>7.8431372549019551E-2</v>
      </c>
      <c r="E67" s="11">
        <f>E64/D64-1</f>
        <v>9.0909090909090828E-2</v>
      </c>
    </row>
    <row r="68" spans="1:5" ht="15.75" thickBot="1" x14ac:dyDescent="0.3">
      <c r="A68" s="5" t="s">
        <v>22</v>
      </c>
      <c r="B68" s="113"/>
      <c r="C68" s="11">
        <f>C65/B65-1</f>
        <v>0.12580645161290316</v>
      </c>
      <c r="D68" s="11">
        <f t="shared" ref="D68:E69" si="8">D65/C65-1</f>
        <v>0.12320916905444124</v>
      </c>
      <c r="E68" s="11">
        <f t="shared" si="8"/>
        <v>0.13265306122448983</v>
      </c>
    </row>
    <row r="69" spans="1:5" ht="15.75" thickBot="1" x14ac:dyDescent="0.3">
      <c r="A69" s="5" t="s">
        <v>23</v>
      </c>
      <c r="B69" s="113"/>
      <c r="C69" s="11">
        <f>C66/B66-1</f>
        <v>5.9582542694497365E-2</v>
      </c>
      <c r="D69" s="11">
        <f t="shared" si="8"/>
        <v>4.1521229486845446E-2</v>
      </c>
      <c r="E69" s="11">
        <f t="shared" si="8"/>
        <v>3.8265306122449161E-2</v>
      </c>
    </row>
    <row r="70" spans="1:5" ht="24.75" customHeight="1" thickBot="1" x14ac:dyDescent="0.3">
      <c r="A70" s="689" t="s">
        <v>211</v>
      </c>
      <c r="B70" s="690"/>
      <c r="C70" s="690"/>
      <c r="D70" s="690"/>
      <c r="E70" s="691"/>
    </row>
    <row r="71" spans="1:5" ht="12.75" customHeight="1" x14ac:dyDescent="0.25">
      <c r="A71" s="698"/>
      <c r="B71" s="8">
        <v>2018</v>
      </c>
      <c r="C71" s="8">
        <v>2019</v>
      </c>
      <c r="D71" s="8">
        <v>2020</v>
      </c>
      <c r="E71" s="8">
        <v>2021</v>
      </c>
    </row>
    <row r="72" spans="1:5" ht="9" customHeight="1" thickBot="1" x14ac:dyDescent="0.3">
      <c r="A72" s="699"/>
      <c r="B72" s="9" t="s">
        <v>8</v>
      </c>
      <c r="C72" s="9" t="s">
        <v>9</v>
      </c>
      <c r="D72" s="9" t="s">
        <v>9</v>
      </c>
      <c r="E72" s="9" t="s">
        <v>9</v>
      </c>
    </row>
    <row r="73" spans="1:5" ht="24.75" customHeight="1" thickBot="1" x14ac:dyDescent="0.3">
      <c r="A73" s="359" t="s">
        <v>24</v>
      </c>
      <c r="B73" s="14"/>
      <c r="C73" s="14"/>
      <c r="D73" s="14"/>
      <c r="E73" s="14"/>
    </row>
    <row r="74" spans="1:5" ht="38.25" customHeight="1" thickBot="1" x14ac:dyDescent="0.3">
      <c r="A74" s="360" t="s">
        <v>388</v>
      </c>
      <c r="B74" s="15"/>
      <c r="C74" s="27"/>
      <c r="D74" s="27"/>
      <c r="E74" s="27"/>
    </row>
    <row r="75" spans="1:5" ht="24.75" customHeight="1" thickBot="1" x14ac:dyDescent="0.3">
      <c r="A75" s="360" t="s">
        <v>389</v>
      </c>
      <c r="B75" s="15"/>
      <c r="C75" s="27"/>
      <c r="D75" s="27"/>
      <c r="E75" s="27"/>
    </row>
    <row r="76" spans="1:5" ht="24.75" customHeight="1" thickBot="1" x14ac:dyDescent="0.3">
      <c r="A76" s="359" t="s">
        <v>25</v>
      </c>
      <c r="B76" s="14"/>
      <c r="C76" s="14"/>
      <c r="D76" s="14"/>
      <c r="E76" s="14"/>
    </row>
    <row r="77" spans="1:5" ht="15.75" thickBot="1" x14ac:dyDescent="0.3">
      <c r="A77" s="360" t="s">
        <v>388</v>
      </c>
      <c r="B77" s="15"/>
      <c r="C77" s="14"/>
      <c r="D77" s="14"/>
      <c r="E77" s="14"/>
    </row>
    <row r="78" spans="1:5" ht="15.75" thickBot="1" x14ac:dyDescent="0.3">
      <c r="A78" s="360" t="s">
        <v>389</v>
      </c>
      <c r="B78" s="15"/>
      <c r="C78" s="14"/>
      <c r="D78" s="14"/>
      <c r="E78" s="14"/>
    </row>
    <row r="79" spans="1:5" ht="24.75" customHeight="1" thickBot="1" x14ac:dyDescent="0.3">
      <c r="A79" s="359" t="s">
        <v>26</v>
      </c>
      <c r="B79" s="15">
        <f>SUM(B80:B81)</f>
        <v>3100</v>
      </c>
      <c r="C79" s="15">
        <f t="shared" ref="C79:E79" si="9">SUM(C80:C81)</f>
        <v>3490</v>
      </c>
      <c r="D79" s="15">
        <f t="shared" si="9"/>
        <v>3920</v>
      </c>
      <c r="E79" s="15">
        <f t="shared" si="9"/>
        <v>4440</v>
      </c>
    </row>
    <row r="80" spans="1:5" ht="15.75" thickBot="1" x14ac:dyDescent="0.3">
      <c r="A80" s="360" t="s">
        <v>388</v>
      </c>
      <c r="B80" s="10">
        <f>2100+1000</f>
        <v>3100</v>
      </c>
      <c r="C80" s="10">
        <f>2240+1250</f>
        <v>3490</v>
      </c>
      <c r="D80" s="10">
        <f>2420+1500</f>
        <v>3920</v>
      </c>
      <c r="E80" s="10">
        <f>2640+1800</f>
        <v>4440</v>
      </c>
    </row>
    <row r="81" spans="1:5" ht="15.75" thickBot="1" x14ac:dyDescent="0.3">
      <c r="A81" s="360" t="s">
        <v>389</v>
      </c>
      <c r="B81" s="15"/>
      <c r="C81" s="14"/>
      <c r="D81" s="14"/>
      <c r="E81" s="14"/>
    </row>
    <row r="82" spans="1:5" ht="15.75" thickBot="1" x14ac:dyDescent="0.3">
      <c r="A82" s="359" t="s">
        <v>27</v>
      </c>
      <c r="B82" s="15"/>
      <c r="C82" s="14"/>
      <c r="D82" s="14"/>
      <c r="E82" s="14"/>
    </row>
    <row r="83" spans="1:5" ht="15.75" thickBot="1" x14ac:dyDescent="0.3">
      <c r="A83" s="360" t="s">
        <v>388</v>
      </c>
      <c r="B83" s="15"/>
      <c r="C83" s="14"/>
      <c r="D83" s="14"/>
      <c r="E83" s="14"/>
    </row>
    <row r="84" spans="1:5" ht="15.75" thickBot="1" x14ac:dyDescent="0.3">
      <c r="A84" s="360" t="s">
        <v>389</v>
      </c>
      <c r="B84" s="15"/>
      <c r="C84" s="14"/>
      <c r="D84" s="14"/>
      <c r="E84" s="14"/>
    </row>
    <row r="85" spans="1:5" ht="15.75" thickBot="1" x14ac:dyDescent="0.3">
      <c r="A85" s="359" t="s">
        <v>28</v>
      </c>
      <c r="B85" s="15"/>
      <c r="C85" s="14"/>
      <c r="D85" s="14"/>
      <c r="E85" s="14"/>
    </row>
    <row r="86" spans="1:5" ht="15.75" thickBot="1" x14ac:dyDescent="0.3">
      <c r="A86" s="360" t="s">
        <v>388</v>
      </c>
      <c r="B86" s="15"/>
      <c r="C86" s="14"/>
      <c r="D86" s="14"/>
      <c r="E86" s="14"/>
    </row>
    <row r="87" spans="1:5" ht="15.75" thickBot="1" x14ac:dyDescent="0.3">
      <c r="A87" s="360" t="s">
        <v>389</v>
      </c>
      <c r="B87" s="15"/>
      <c r="C87" s="14"/>
      <c r="D87" s="14"/>
      <c r="E87" s="14"/>
    </row>
    <row r="88" spans="1:5" ht="15.75" thickBot="1" x14ac:dyDescent="0.3">
      <c r="A88" s="359" t="s">
        <v>29</v>
      </c>
      <c r="B88" s="15"/>
      <c r="C88" s="14"/>
      <c r="D88" s="14"/>
      <c r="E88" s="14"/>
    </row>
    <row r="89" spans="1:5" ht="15.75" thickBot="1" x14ac:dyDescent="0.3">
      <c r="A89" s="360" t="s">
        <v>388</v>
      </c>
      <c r="B89" s="15"/>
      <c r="C89" s="14"/>
      <c r="D89" s="14"/>
      <c r="E89" s="14"/>
    </row>
    <row r="90" spans="1:5" ht="15.75" thickBot="1" x14ac:dyDescent="0.3">
      <c r="A90" s="360" t="s">
        <v>389</v>
      </c>
      <c r="B90" s="15"/>
      <c r="C90" s="14"/>
      <c r="D90" s="14"/>
      <c r="E90" s="14"/>
    </row>
    <row r="91" spans="1:5" ht="23.25" thickBot="1" x14ac:dyDescent="0.3">
      <c r="A91" s="359" t="s">
        <v>30</v>
      </c>
      <c r="B91" s="15"/>
      <c r="C91" s="14"/>
      <c r="D91" s="14"/>
      <c r="E91" s="14"/>
    </row>
    <row r="92" spans="1:5" ht="15.75" thickBot="1" x14ac:dyDescent="0.3">
      <c r="A92" s="360" t="s">
        <v>388</v>
      </c>
      <c r="B92" s="15"/>
      <c r="C92" s="14"/>
      <c r="D92" s="14"/>
      <c r="E92" s="14"/>
    </row>
    <row r="93" spans="1:5" ht="15.75" thickBot="1" x14ac:dyDescent="0.3">
      <c r="A93" s="360" t="s">
        <v>389</v>
      </c>
      <c r="B93" s="15"/>
      <c r="C93" s="14"/>
      <c r="D93" s="14"/>
      <c r="E93" s="14"/>
    </row>
    <row r="94" spans="1:5" ht="15.75" thickBot="1" x14ac:dyDescent="0.3">
      <c r="A94" s="363" t="s">
        <v>34</v>
      </c>
      <c r="B94" s="15">
        <f>B91+B88+B85+B82+B79+B76+B73</f>
        <v>3100</v>
      </c>
      <c r="C94" s="15">
        <f t="shared" ref="C94:E94" si="10">C91+C88+C85+C82+C79+C76+C73</f>
        <v>3490</v>
      </c>
      <c r="D94" s="15">
        <f t="shared" si="10"/>
        <v>3920</v>
      </c>
      <c r="E94" s="15">
        <f t="shared" si="10"/>
        <v>4440</v>
      </c>
    </row>
    <row r="95" spans="1:5" ht="17.25" customHeight="1" thickBot="1" x14ac:dyDescent="0.3">
      <c r="A95" s="362" t="s">
        <v>32</v>
      </c>
      <c r="B95" s="18">
        <f>IF(B94-B65=0,0,"Error")</f>
        <v>0</v>
      </c>
      <c r="C95" s="18">
        <f>IF(C94-C65=0,0,"Error")</f>
        <v>0</v>
      </c>
      <c r="D95" s="18">
        <f>IF(D94-D65=0,0,"Error")</f>
        <v>0</v>
      </c>
      <c r="E95" s="18">
        <f>IF(E94-E65=0,0,"Error")</f>
        <v>0</v>
      </c>
    </row>
    <row r="96" spans="1:5" ht="27.75" customHeight="1" thickBot="1" x14ac:dyDescent="0.3">
      <c r="A96" s="358" t="s">
        <v>49</v>
      </c>
      <c r="B96" s="1046" t="s">
        <v>857</v>
      </c>
      <c r="C96" s="1047"/>
      <c r="D96" s="1047"/>
      <c r="E96" s="1048"/>
    </row>
    <row r="97" spans="1:5" ht="15.75" thickBot="1" x14ac:dyDescent="0.3">
      <c r="A97" s="702" t="s">
        <v>50</v>
      </c>
      <c r="B97" s="703"/>
      <c r="C97" s="703"/>
      <c r="D97" s="703"/>
      <c r="E97" s="704"/>
    </row>
    <row r="98" spans="1:5" ht="15.75" thickBot="1" x14ac:dyDescent="0.3">
      <c r="A98" s="675"/>
      <c r="B98" s="155"/>
      <c r="C98" s="4" t="s">
        <v>152</v>
      </c>
      <c r="D98" s="4" t="s">
        <v>152</v>
      </c>
      <c r="E98" s="4" t="s">
        <v>152</v>
      </c>
    </row>
    <row r="99" spans="1:5" ht="12.75" customHeight="1" thickBot="1" x14ac:dyDescent="0.3">
      <c r="A99" s="5"/>
      <c r="B99" s="1514"/>
      <c r="C99" s="1515" t="s">
        <v>69</v>
      </c>
      <c r="D99" s="1515" t="s">
        <v>69</v>
      </c>
      <c r="E99" s="1515" t="s">
        <v>69</v>
      </c>
    </row>
    <row r="100" spans="1:5" ht="9" customHeight="1" thickBot="1" x14ac:dyDescent="0.3">
      <c r="A100" s="705" t="s">
        <v>51</v>
      </c>
      <c r="B100" s="706"/>
      <c r="C100" s="706"/>
      <c r="D100" s="706"/>
      <c r="E100" s="707"/>
    </row>
    <row r="101" spans="1:5" ht="15.75" thickBot="1" x14ac:dyDescent="0.3">
      <c r="A101" s="705" t="s">
        <v>13</v>
      </c>
      <c r="B101" s="706"/>
      <c r="C101" s="706"/>
      <c r="D101" s="706"/>
      <c r="E101" s="707"/>
    </row>
    <row r="102" spans="1:5" ht="15.75" thickBot="1" x14ac:dyDescent="0.3">
      <c r="A102" s="7" t="s">
        <v>14</v>
      </c>
      <c r="B102" s="829" t="s">
        <v>141</v>
      </c>
      <c r="C102" s="1049"/>
      <c r="D102" s="1049"/>
      <c r="E102" s="830"/>
    </row>
    <row r="103" spans="1:5" ht="15.75" thickBot="1" x14ac:dyDescent="0.3">
      <c r="A103" s="5" t="s">
        <v>15</v>
      </c>
      <c r="B103" s="1046" t="s">
        <v>142</v>
      </c>
      <c r="C103" s="1047"/>
      <c r="D103" s="1047"/>
      <c r="E103" s="1048"/>
    </row>
    <row r="104" spans="1:5" ht="15.75" thickBot="1" x14ac:dyDescent="0.3">
      <c r="A104" s="5" t="s">
        <v>16</v>
      </c>
      <c r="B104" s="717" t="s">
        <v>858</v>
      </c>
      <c r="C104" s="718"/>
      <c r="D104" s="718"/>
      <c r="E104" s="719"/>
    </row>
    <row r="105" spans="1:5" x14ac:dyDescent="0.25">
      <c r="A105" s="698"/>
      <c r="B105" s="8">
        <v>2018</v>
      </c>
      <c r="C105" s="8">
        <v>2019</v>
      </c>
      <c r="D105" s="8">
        <v>2020</v>
      </c>
      <c r="E105" s="8">
        <v>2021</v>
      </c>
    </row>
    <row r="106" spans="1:5" ht="15.75" thickBot="1" x14ac:dyDescent="0.3">
      <c r="A106" s="699"/>
      <c r="B106" s="9" t="s">
        <v>8</v>
      </c>
      <c r="C106" s="9" t="s">
        <v>9</v>
      </c>
      <c r="D106" s="9" t="s">
        <v>9</v>
      </c>
      <c r="E106" s="9" t="s">
        <v>9</v>
      </c>
    </row>
    <row r="107" spans="1:5" ht="24.75" customHeight="1" thickBot="1" x14ac:dyDescent="0.3">
      <c r="A107" s="5" t="s">
        <v>17</v>
      </c>
      <c r="B107" s="10">
        <v>216</v>
      </c>
      <c r="C107" s="10">
        <v>236</v>
      </c>
      <c r="D107" s="10">
        <v>236</v>
      </c>
      <c r="E107" s="10">
        <v>236</v>
      </c>
    </row>
    <row r="108" spans="1:5" ht="12.75" customHeight="1" thickBot="1" x14ac:dyDescent="0.3">
      <c r="A108" s="5" t="s">
        <v>18</v>
      </c>
      <c r="B108" s="10">
        <f>B137</f>
        <v>277702</v>
      </c>
      <c r="C108" s="10">
        <f t="shared" ref="C108:E108" si="11">C137</f>
        <v>303874</v>
      </c>
      <c r="D108" s="10">
        <f t="shared" si="11"/>
        <v>305812</v>
      </c>
      <c r="E108" s="10">
        <f t="shared" si="11"/>
        <v>305812</v>
      </c>
    </row>
    <row r="109" spans="1:5" ht="9" customHeight="1" thickBot="1" x14ac:dyDescent="0.3">
      <c r="A109" s="5" t="s">
        <v>19</v>
      </c>
      <c r="B109" s="10">
        <f>B108/B107</f>
        <v>1285.6574074074074</v>
      </c>
      <c r="C109" s="10">
        <f t="shared" ref="C109:E109" si="12">C108/C107</f>
        <v>1287.6016949152543</v>
      </c>
      <c r="D109" s="10">
        <f t="shared" si="12"/>
        <v>1295.8135593220338</v>
      </c>
      <c r="E109" s="10">
        <f t="shared" si="12"/>
        <v>1295.8135593220338</v>
      </c>
    </row>
    <row r="110" spans="1:5" ht="24.75" customHeight="1" thickBot="1" x14ac:dyDescent="0.3">
      <c r="A110" s="5" t="s">
        <v>20</v>
      </c>
      <c r="B110" s="113" t="s">
        <v>21</v>
      </c>
      <c r="C110" s="11">
        <f>C107/B107-1</f>
        <v>9.259259259259256E-2</v>
      </c>
      <c r="D110" s="11">
        <f t="shared" ref="D110:E112" si="13">D107/C107-1</f>
        <v>0</v>
      </c>
      <c r="E110" s="11">
        <f t="shared" si="13"/>
        <v>0</v>
      </c>
    </row>
    <row r="111" spans="1:5" ht="15.75" thickBot="1" x14ac:dyDescent="0.3">
      <c r="A111" s="5" t="s">
        <v>22</v>
      </c>
      <c r="B111" s="113" t="s">
        <v>21</v>
      </c>
      <c r="C111" s="11">
        <f>C108/B108-1</f>
        <v>9.4244910011451077E-2</v>
      </c>
      <c r="D111" s="11">
        <f t="shared" si="13"/>
        <v>6.3776433653421893E-3</v>
      </c>
      <c r="E111" s="11">
        <f t="shared" si="13"/>
        <v>0</v>
      </c>
    </row>
    <row r="112" spans="1:5" ht="15.75" thickBot="1" x14ac:dyDescent="0.3">
      <c r="A112" s="5" t="s">
        <v>23</v>
      </c>
      <c r="B112" s="113" t="s">
        <v>21</v>
      </c>
      <c r="C112" s="11">
        <f>C109/B109-1</f>
        <v>1.5122905189552949E-3</v>
      </c>
      <c r="D112" s="11">
        <f t="shared" si="13"/>
        <v>6.3776433653421893E-3</v>
      </c>
      <c r="E112" s="11">
        <f t="shared" si="13"/>
        <v>0</v>
      </c>
    </row>
    <row r="113" spans="1:6" ht="24.75" customHeight="1" thickBot="1" x14ac:dyDescent="0.3">
      <c r="A113" s="689" t="s">
        <v>210</v>
      </c>
      <c r="B113" s="690"/>
      <c r="C113" s="690"/>
      <c r="D113" s="690"/>
      <c r="E113" s="691"/>
      <c r="F113" s="12"/>
    </row>
    <row r="114" spans="1:6" x14ac:dyDescent="0.25">
      <c r="A114" s="698"/>
      <c r="B114" s="8">
        <v>2018</v>
      </c>
      <c r="C114" s="8">
        <v>2019</v>
      </c>
      <c r="D114" s="8">
        <v>2020</v>
      </c>
      <c r="E114" s="8">
        <v>2021</v>
      </c>
    </row>
    <row r="115" spans="1:6" ht="15.75" thickBot="1" x14ac:dyDescent="0.3">
      <c r="A115" s="699"/>
      <c r="B115" s="9" t="s">
        <v>8</v>
      </c>
      <c r="C115" s="9" t="s">
        <v>9</v>
      </c>
      <c r="D115" s="9" t="s">
        <v>9</v>
      </c>
      <c r="E115" s="9" t="s">
        <v>9</v>
      </c>
    </row>
    <row r="116" spans="1:6" ht="24.75" customHeight="1" thickBot="1" x14ac:dyDescent="0.3">
      <c r="A116" s="359" t="s">
        <v>24</v>
      </c>
      <c r="B116" s="14">
        <f>SUM(B117:B118)</f>
        <v>206542</v>
      </c>
      <c r="C116" s="14">
        <f t="shared" ref="C116:E116" si="14">SUM(C117:C118)</f>
        <v>208123</v>
      </c>
      <c r="D116" s="14">
        <f t="shared" si="14"/>
        <v>218395</v>
      </c>
      <c r="E116" s="14">
        <f t="shared" si="14"/>
        <v>218395</v>
      </c>
      <c r="F116" s="12"/>
    </row>
    <row r="117" spans="1:6" ht="15.75" thickBot="1" x14ac:dyDescent="0.3">
      <c r="A117" s="360" t="s">
        <v>388</v>
      </c>
      <c r="B117" s="14">
        <f>204742+1800</f>
        <v>206542</v>
      </c>
      <c r="C117" s="14">
        <f>205123+3000</f>
        <v>208123</v>
      </c>
      <c r="D117" s="14">
        <v>218395</v>
      </c>
      <c r="E117" s="14">
        <v>218395</v>
      </c>
    </row>
    <row r="118" spans="1:6" ht="15.75" thickBot="1" x14ac:dyDescent="0.3">
      <c r="A118" s="360" t="s">
        <v>389</v>
      </c>
      <c r="B118" s="15"/>
      <c r="C118" s="15"/>
      <c r="D118" s="15"/>
      <c r="E118" s="15"/>
    </row>
    <row r="119" spans="1:6" ht="23.25" thickBot="1" x14ac:dyDescent="0.3">
      <c r="A119" s="359" t="s">
        <v>25</v>
      </c>
      <c r="B119" s="14">
        <f>SUM(B120:B121)</f>
        <v>33230</v>
      </c>
      <c r="C119" s="14">
        <f t="shared" ref="C119:E119" si="15">SUM(C120:C121)</f>
        <v>36307</v>
      </c>
      <c r="D119" s="14">
        <f t="shared" si="15"/>
        <v>36307</v>
      </c>
      <c r="E119" s="14">
        <f t="shared" si="15"/>
        <v>36307</v>
      </c>
    </row>
    <row r="120" spans="1:6" ht="15.75" thickBot="1" x14ac:dyDescent="0.3">
      <c r="A120" s="360" t="s">
        <v>388</v>
      </c>
      <c r="B120" s="14">
        <f>32930+300</f>
        <v>33230</v>
      </c>
      <c r="C120" s="14">
        <v>36307</v>
      </c>
      <c r="D120" s="14">
        <v>36307</v>
      </c>
      <c r="E120" s="14">
        <v>36307</v>
      </c>
    </row>
    <row r="121" spans="1:6" ht="15.75" thickBot="1" x14ac:dyDescent="0.3">
      <c r="A121" s="360" t="s">
        <v>389</v>
      </c>
      <c r="B121" s="15"/>
      <c r="C121" s="15"/>
      <c r="D121" s="15"/>
      <c r="E121" s="15"/>
    </row>
    <row r="122" spans="1:6" ht="15.75" thickBot="1" x14ac:dyDescent="0.3">
      <c r="A122" s="359" t="s">
        <v>26</v>
      </c>
      <c r="B122" s="15">
        <f>SUM(B123:B124)</f>
        <v>36596</v>
      </c>
      <c r="C122" s="15">
        <f t="shared" ref="C122:E122" si="16">SUM(C123:C124)</f>
        <v>57870</v>
      </c>
      <c r="D122" s="15">
        <f t="shared" si="16"/>
        <v>49536</v>
      </c>
      <c r="E122" s="15">
        <f t="shared" si="16"/>
        <v>49536</v>
      </c>
    </row>
    <row r="123" spans="1:6" ht="15.75" thickBot="1" x14ac:dyDescent="0.3">
      <c r="A123" s="360" t="s">
        <v>388</v>
      </c>
      <c r="B123" s="15">
        <v>36596</v>
      </c>
      <c r="C123" s="14">
        <v>57870</v>
      </c>
      <c r="D123" s="14">
        <f>21740+27796</f>
        <v>49536</v>
      </c>
      <c r="E123" s="14">
        <v>49536</v>
      </c>
    </row>
    <row r="124" spans="1:6" ht="15" customHeight="1" thickBot="1" x14ac:dyDescent="0.3">
      <c r="A124" s="360" t="s">
        <v>389</v>
      </c>
      <c r="B124" s="15"/>
      <c r="C124" s="15"/>
      <c r="D124" s="15"/>
      <c r="E124" s="15"/>
    </row>
    <row r="125" spans="1:6" ht="15.75" thickBot="1" x14ac:dyDescent="0.3">
      <c r="A125" s="359" t="s">
        <v>27</v>
      </c>
      <c r="B125" s="15"/>
      <c r="C125" s="14"/>
      <c r="D125" s="14"/>
      <c r="E125" s="14"/>
    </row>
    <row r="126" spans="1:6" ht="15.75" thickBot="1" x14ac:dyDescent="0.3">
      <c r="A126" s="360" t="s">
        <v>388</v>
      </c>
      <c r="B126" s="15"/>
      <c r="C126" s="14"/>
      <c r="D126" s="14"/>
      <c r="E126" s="14"/>
    </row>
    <row r="127" spans="1:6" ht="15.75" thickBot="1" x14ac:dyDescent="0.3">
      <c r="A127" s="360" t="s">
        <v>389</v>
      </c>
      <c r="B127" s="15"/>
      <c r="C127" s="14"/>
      <c r="D127" s="14"/>
      <c r="E127" s="14"/>
    </row>
    <row r="128" spans="1:6" ht="15.75" thickBot="1" x14ac:dyDescent="0.3">
      <c r="A128" s="359" t="s">
        <v>28</v>
      </c>
      <c r="B128" s="15">
        <f>SUM(B129:B130)</f>
        <v>1334</v>
      </c>
      <c r="C128" s="15">
        <f t="shared" ref="C128:E128" si="17">SUM(C129:C130)</f>
        <v>1574</v>
      </c>
      <c r="D128" s="15">
        <f t="shared" si="17"/>
        <v>1574</v>
      </c>
      <c r="E128" s="15">
        <f t="shared" si="17"/>
        <v>1574</v>
      </c>
    </row>
    <row r="129" spans="1:5" ht="15.75" thickBot="1" x14ac:dyDescent="0.3">
      <c r="A129" s="360" t="s">
        <v>388</v>
      </c>
      <c r="B129" s="15">
        <v>1334</v>
      </c>
      <c r="C129" s="14">
        <v>1574</v>
      </c>
      <c r="D129" s="14">
        <v>1574</v>
      </c>
      <c r="E129" s="14">
        <v>1574</v>
      </c>
    </row>
    <row r="130" spans="1:5" ht="15.75" thickBot="1" x14ac:dyDescent="0.3">
      <c r="A130" s="360" t="s">
        <v>389</v>
      </c>
      <c r="B130" s="15"/>
      <c r="C130" s="14"/>
      <c r="D130" s="14"/>
      <c r="E130" s="14"/>
    </row>
    <row r="131" spans="1:5" ht="15.75" thickBot="1" x14ac:dyDescent="0.3">
      <c r="A131" s="359" t="s">
        <v>29</v>
      </c>
      <c r="B131" s="15"/>
      <c r="C131" s="14"/>
      <c r="D131" s="14"/>
      <c r="E131" s="14"/>
    </row>
    <row r="132" spans="1:5" ht="17.25" customHeight="1" thickBot="1" x14ac:dyDescent="0.3">
      <c r="A132" s="360" t="s">
        <v>388</v>
      </c>
      <c r="B132" s="15"/>
      <c r="C132" s="14"/>
      <c r="D132" s="14"/>
      <c r="E132" s="14"/>
    </row>
    <row r="133" spans="1:5" ht="15.75" thickBot="1" x14ac:dyDescent="0.3">
      <c r="A133" s="360" t="s">
        <v>389</v>
      </c>
      <c r="B133" s="15"/>
      <c r="C133" s="14"/>
      <c r="D133" s="14"/>
      <c r="E133" s="14"/>
    </row>
    <row r="134" spans="1:5" ht="23.25" thickBot="1" x14ac:dyDescent="0.3">
      <c r="A134" s="359" t="s">
        <v>30</v>
      </c>
      <c r="B134" s="15">
        <v>0</v>
      </c>
      <c r="C134" s="14">
        <v>0</v>
      </c>
      <c r="D134" s="14">
        <f>C134*1.03*0.99</f>
        <v>0</v>
      </c>
      <c r="E134" s="14">
        <f>D134*1.03*0.99</f>
        <v>0</v>
      </c>
    </row>
    <row r="135" spans="1:5" ht="15.75" thickBot="1" x14ac:dyDescent="0.3">
      <c r="A135" s="360" t="s">
        <v>388</v>
      </c>
      <c r="B135" s="15"/>
      <c r="C135" s="40"/>
      <c r="D135" s="40"/>
      <c r="E135" s="40"/>
    </row>
    <row r="136" spans="1:5" ht="30.75" customHeight="1" thickBot="1" x14ac:dyDescent="0.3">
      <c r="A136" s="360" t="s">
        <v>389</v>
      </c>
      <c r="B136" s="15"/>
      <c r="C136" s="135"/>
      <c r="D136" s="40"/>
      <c r="E136" s="40"/>
    </row>
    <row r="137" spans="1:5" ht="15.75" thickBot="1" x14ac:dyDescent="0.3">
      <c r="A137" s="361" t="s">
        <v>31</v>
      </c>
      <c r="B137" s="15">
        <f>B134+B131+B128+B125+B122+B119+B116</f>
        <v>277702</v>
      </c>
      <c r="C137" s="15">
        <f>C134+C131+C128+C125+C122+C119+C116</f>
        <v>303874</v>
      </c>
      <c r="D137" s="15">
        <f t="shared" ref="D137:E137" si="18">D134+D131+D128+D125+D122+D119+D116</f>
        <v>305812</v>
      </c>
      <c r="E137" s="15">
        <f t="shared" si="18"/>
        <v>305812</v>
      </c>
    </row>
    <row r="138" spans="1:5" ht="17.25" customHeight="1" thickBot="1" x14ac:dyDescent="0.3">
      <c r="A138" s="362" t="s">
        <v>32</v>
      </c>
      <c r="B138" s="18">
        <f>IF(B137-B108=0,0,"Error")</f>
        <v>0</v>
      </c>
      <c r="C138" s="18">
        <f>IF(C137-C108=0,0,"Error")</f>
        <v>0</v>
      </c>
      <c r="D138" s="18">
        <f>IF(D137-D108=0,0,"Error")</f>
        <v>0</v>
      </c>
      <c r="E138" s="18">
        <f>IF(E137-E108=0,0,"Error")</f>
        <v>0</v>
      </c>
    </row>
    <row r="139" spans="1:5" ht="15.75" thickBot="1" x14ac:dyDescent="0.3">
      <c r="A139" s="51" t="s">
        <v>33</v>
      </c>
      <c r="B139" s="1046" t="s">
        <v>143</v>
      </c>
      <c r="C139" s="1047"/>
      <c r="D139" s="1047"/>
      <c r="E139" s="1048"/>
    </row>
    <row r="140" spans="1:5" ht="12.75" customHeight="1" thickBot="1" x14ac:dyDescent="0.3">
      <c r="A140" s="5" t="s">
        <v>15</v>
      </c>
      <c r="B140" s="1046" t="s">
        <v>144</v>
      </c>
      <c r="C140" s="1047"/>
      <c r="D140" s="1047"/>
      <c r="E140" s="1048"/>
    </row>
    <row r="141" spans="1:5" ht="9" customHeight="1" thickBot="1" x14ac:dyDescent="0.3">
      <c r="A141" s="5" t="s">
        <v>16</v>
      </c>
      <c r="B141" s="717" t="s">
        <v>859</v>
      </c>
      <c r="C141" s="718"/>
      <c r="D141" s="718"/>
      <c r="E141" s="719"/>
    </row>
    <row r="142" spans="1:5" x14ac:dyDescent="0.25">
      <c r="A142" s="698"/>
      <c r="B142" s="8">
        <v>2018</v>
      </c>
      <c r="C142" s="8">
        <v>2019</v>
      </c>
      <c r="D142" s="8">
        <v>2020</v>
      </c>
      <c r="E142" s="8">
        <v>2021</v>
      </c>
    </row>
    <row r="143" spans="1:5" ht="15.75" thickBot="1" x14ac:dyDescent="0.3">
      <c r="A143" s="699"/>
      <c r="B143" s="9" t="s">
        <v>8</v>
      </c>
      <c r="C143" s="9" t="s">
        <v>9</v>
      </c>
      <c r="D143" s="9" t="s">
        <v>9</v>
      </c>
      <c r="E143" s="9" t="s">
        <v>9</v>
      </c>
    </row>
    <row r="144" spans="1:5" ht="15.75" thickBot="1" x14ac:dyDescent="0.3">
      <c r="A144" s="5" t="s">
        <v>17</v>
      </c>
      <c r="B144" s="10">
        <v>6</v>
      </c>
      <c r="C144" s="10">
        <v>7</v>
      </c>
      <c r="D144" s="10">
        <v>8</v>
      </c>
      <c r="E144" s="10">
        <v>9</v>
      </c>
    </row>
    <row r="145" spans="1:5" ht="15.75" thickBot="1" x14ac:dyDescent="0.3">
      <c r="A145" s="5" t="s">
        <v>18</v>
      </c>
      <c r="B145" s="10">
        <f>B174</f>
        <v>200</v>
      </c>
      <c r="C145" s="10">
        <f t="shared" ref="C145:E145" si="19">C174</f>
        <v>170</v>
      </c>
      <c r="D145" s="10">
        <f t="shared" si="19"/>
        <v>200</v>
      </c>
      <c r="E145" s="10">
        <f t="shared" si="19"/>
        <v>220</v>
      </c>
    </row>
    <row r="146" spans="1:5" ht="15.75" thickBot="1" x14ac:dyDescent="0.3">
      <c r="A146" s="5" t="s">
        <v>19</v>
      </c>
      <c r="B146" s="10">
        <f>B145/B144</f>
        <v>33.333333333333336</v>
      </c>
      <c r="C146" s="10">
        <f>C145/C144</f>
        <v>24.285714285714285</v>
      </c>
      <c r="D146" s="10">
        <f>D145/D144</f>
        <v>25</v>
      </c>
      <c r="E146" s="10">
        <f>E145/E144</f>
        <v>24.444444444444443</v>
      </c>
    </row>
    <row r="147" spans="1:5" ht="15.75" thickBot="1" x14ac:dyDescent="0.3">
      <c r="A147" s="5" t="s">
        <v>20</v>
      </c>
      <c r="B147" s="113"/>
      <c r="C147" s="11">
        <f>C144/B144-1</f>
        <v>0.16666666666666674</v>
      </c>
      <c r="D147" s="11">
        <f>D144/C144-1</f>
        <v>0.14285714285714279</v>
      </c>
      <c r="E147" s="11">
        <f>E144/D144-1</f>
        <v>0.125</v>
      </c>
    </row>
    <row r="148" spans="1:5" ht="15.75" thickBot="1" x14ac:dyDescent="0.3">
      <c r="A148" s="5" t="s">
        <v>22</v>
      </c>
      <c r="B148" s="113"/>
      <c r="C148" s="11">
        <f>C145/B145-1</f>
        <v>-0.15000000000000002</v>
      </c>
      <c r="D148" s="11">
        <f t="shared" ref="D148:E149" si="20">D145/C145-1</f>
        <v>0.17647058823529416</v>
      </c>
      <c r="E148" s="11">
        <f t="shared" si="20"/>
        <v>0.10000000000000009</v>
      </c>
    </row>
    <row r="149" spans="1:5" ht="17.25" customHeight="1" thickBot="1" x14ac:dyDescent="0.3">
      <c r="A149" s="5" t="s">
        <v>23</v>
      </c>
      <c r="B149" s="113"/>
      <c r="C149" s="11">
        <f>C146/B146-1</f>
        <v>-0.27142857142857146</v>
      </c>
      <c r="D149" s="11">
        <f t="shared" si="20"/>
        <v>2.941176470588247E-2</v>
      </c>
      <c r="E149" s="11">
        <f t="shared" si="20"/>
        <v>-2.2222222222222254E-2</v>
      </c>
    </row>
    <row r="150" spans="1:5" ht="15.75" thickBot="1" x14ac:dyDescent="0.3">
      <c r="A150" s="689" t="s">
        <v>211</v>
      </c>
      <c r="B150" s="690"/>
      <c r="C150" s="690"/>
      <c r="D150" s="690"/>
      <c r="E150" s="691"/>
    </row>
    <row r="151" spans="1:5" ht="12.75" customHeight="1" x14ac:dyDescent="0.25">
      <c r="A151" s="698"/>
      <c r="B151" s="8">
        <v>2018</v>
      </c>
      <c r="C151" s="8">
        <v>2019</v>
      </c>
      <c r="D151" s="8">
        <v>2020</v>
      </c>
      <c r="E151" s="8">
        <v>2021</v>
      </c>
    </row>
    <row r="152" spans="1:5" ht="9" customHeight="1" thickBot="1" x14ac:dyDescent="0.3">
      <c r="A152" s="699"/>
      <c r="B152" s="9" t="s">
        <v>8</v>
      </c>
      <c r="C152" s="9" t="s">
        <v>9</v>
      </c>
      <c r="D152" s="9" t="s">
        <v>9</v>
      </c>
      <c r="E152" s="9" t="s">
        <v>9</v>
      </c>
    </row>
    <row r="153" spans="1:5" ht="15.75" thickBot="1" x14ac:dyDescent="0.3">
      <c r="A153" s="359" t="s">
        <v>24</v>
      </c>
      <c r="B153" s="14">
        <f>SUM(B154:B155)</f>
        <v>0</v>
      </c>
      <c r="C153" s="14">
        <f t="shared" ref="C153:E153" si="21">SUM(C154:C155)</f>
        <v>0</v>
      </c>
      <c r="D153" s="14">
        <f t="shared" si="21"/>
        <v>0</v>
      </c>
      <c r="E153" s="14">
        <f t="shared" si="21"/>
        <v>0</v>
      </c>
    </row>
    <row r="154" spans="1:5" ht="15.75" thickBot="1" x14ac:dyDescent="0.3">
      <c r="A154" s="360" t="s">
        <v>388</v>
      </c>
      <c r="B154" s="14"/>
      <c r="C154" s="14"/>
      <c r="D154" s="14"/>
      <c r="E154" s="14"/>
    </row>
    <row r="155" spans="1:5" ht="15.75" thickBot="1" x14ac:dyDescent="0.3">
      <c r="A155" s="360" t="s">
        <v>389</v>
      </c>
      <c r="B155" s="15"/>
      <c r="C155" s="27"/>
      <c r="D155" s="27"/>
      <c r="E155" s="27"/>
    </row>
    <row r="156" spans="1:5" ht="23.25" thickBot="1" x14ac:dyDescent="0.3">
      <c r="A156" s="359" t="s">
        <v>25</v>
      </c>
      <c r="B156" s="14">
        <f>SUM(B157:B158)</f>
        <v>0</v>
      </c>
      <c r="C156" s="14">
        <f t="shared" ref="C156:E156" si="22">SUM(C157:C158)</f>
        <v>0</v>
      </c>
      <c r="D156" s="14">
        <f t="shared" si="22"/>
        <v>0</v>
      </c>
      <c r="E156" s="14">
        <f t="shared" si="22"/>
        <v>0</v>
      </c>
    </row>
    <row r="157" spans="1:5" ht="15.75" thickBot="1" x14ac:dyDescent="0.3">
      <c r="A157" s="360" t="s">
        <v>388</v>
      </c>
      <c r="B157" s="14"/>
      <c r="C157" s="14"/>
      <c r="D157" s="14"/>
      <c r="E157" s="14"/>
    </row>
    <row r="158" spans="1:5" ht="15.75" thickBot="1" x14ac:dyDescent="0.3">
      <c r="A158" s="360" t="s">
        <v>389</v>
      </c>
      <c r="B158" s="15"/>
      <c r="C158" s="14"/>
      <c r="D158" s="14"/>
      <c r="E158" s="14"/>
    </row>
    <row r="159" spans="1:5" ht="15.75" customHeight="1" thickBot="1" x14ac:dyDescent="0.3">
      <c r="A159" s="359" t="s">
        <v>26</v>
      </c>
      <c r="B159" s="15">
        <f>SUM(B160:B161)</f>
        <v>200</v>
      </c>
      <c r="C159" s="15">
        <f t="shared" ref="C159:E159" si="23">SUM(C160:C161)</f>
        <v>170</v>
      </c>
      <c r="D159" s="15">
        <f t="shared" si="23"/>
        <v>200</v>
      </c>
      <c r="E159" s="15">
        <f t="shared" si="23"/>
        <v>220</v>
      </c>
    </row>
    <row r="160" spans="1:5" ht="12.75" customHeight="1" thickBot="1" x14ac:dyDescent="0.3">
      <c r="A160" s="360" t="s">
        <v>388</v>
      </c>
      <c r="B160" s="15">
        <v>200</v>
      </c>
      <c r="C160" s="14">
        <v>170</v>
      </c>
      <c r="D160" s="14">
        <v>200</v>
      </c>
      <c r="E160" s="14">
        <v>220</v>
      </c>
    </row>
    <row r="161" spans="1:5" ht="9" customHeight="1" thickBot="1" x14ac:dyDescent="0.3">
      <c r="A161" s="360" t="s">
        <v>389</v>
      </c>
      <c r="B161" s="15"/>
      <c r="C161" s="14"/>
      <c r="D161" s="14"/>
      <c r="E161" s="14"/>
    </row>
    <row r="162" spans="1:5" ht="15.75" thickBot="1" x14ac:dyDescent="0.3">
      <c r="A162" s="359" t="s">
        <v>27</v>
      </c>
      <c r="B162" s="15"/>
      <c r="C162" s="14"/>
      <c r="D162" s="14"/>
      <c r="E162" s="14"/>
    </row>
    <row r="163" spans="1:5" ht="15.75" thickBot="1" x14ac:dyDescent="0.3">
      <c r="A163" s="360" t="s">
        <v>388</v>
      </c>
      <c r="B163" s="15"/>
      <c r="C163" s="14"/>
      <c r="D163" s="14"/>
      <c r="E163" s="14"/>
    </row>
    <row r="164" spans="1:5" ht="15.75" thickBot="1" x14ac:dyDescent="0.3">
      <c r="A164" s="360" t="s">
        <v>389</v>
      </c>
      <c r="B164" s="15"/>
      <c r="C164" s="14"/>
      <c r="D164" s="14"/>
      <c r="E164" s="14"/>
    </row>
    <row r="165" spans="1:5" ht="15.75" thickBot="1" x14ac:dyDescent="0.3">
      <c r="A165" s="359" t="s">
        <v>28</v>
      </c>
      <c r="B165" s="15"/>
      <c r="C165" s="14"/>
      <c r="D165" s="14"/>
      <c r="E165" s="14"/>
    </row>
    <row r="166" spans="1:5" ht="15.75" thickBot="1" x14ac:dyDescent="0.3">
      <c r="A166" s="360" t="s">
        <v>388</v>
      </c>
      <c r="B166" s="15"/>
      <c r="C166" s="14"/>
      <c r="D166" s="14"/>
      <c r="E166" s="14"/>
    </row>
    <row r="167" spans="1:5" ht="17.25" customHeight="1" thickBot="1" x14ac:dyDescent="0.3">
      <c r="A167" s="360" t="s">
        <v>389</v>
      </c>
      <c r="B167" s="15"/>
      <c r="C167" s="14"/>
      <c r="D167" s="14"/>
      <c r="E167" s="14"/>
    </row>
    <row r="168" spans="1:5" ht="15.75" thickBot="1" x14ac:dyDescent="0.3">
      <c r="A168" s="359" t="s">
        <v>29</v>
      </c>
      <c r="B168" s="15"/>
      <c r="C168" s="14"/>
      <c r="D168" s="14"/>
      <c r="E168" s="14"/>
    </row>
    <row r="169" spans="1:5" ht="12.75" customHeight="1" thickBot="1" x14ac:dyDescent="0.3">
      <c r="A169" s="360" t="s">
        <v>388</v>
      </c>
      <c r="B169" s="15"/>
      <c r="C169" s="14"/>
      <c r="D169" s="14"/>
      <c r="E169" s="14"/>
    </row>
    <row r="170" spans="1:5" ht="9" customHeight="1" thickBot="1" x14ac:dyDescent="0.3">
      <c r="A170" s="360" t="s">
        <v>389</v>
      </c>
      <c r="B170" s="15"/>
      <c r="C170" s="14"/>
      <c r="D170" s="14"/>
      <c r="E170" s="14"/>
    </row>
    <row r="171" spans="1:5" ht="23.25" thickBot="1" x14ac:dyDescent="0.3">
      <c r="A171" s="359" t="s">
        <v>30</v>
      </c>
      <c r="B171" s="15"/>
      <c r="C171" s="14"/>
      <c r="D171" s="14"/>
      <c r="E171" s="14"/>
    </row>
    <row r="172" spans="1:5" ht="15.75" thickBot="1" x14ac:dyDescent="0.3">
      <c r="A172" s="360" t="s">
        <v>388</v>
      </c>
      <c r="B172" s="15"/>
      <c r="C172" s="14"/>
      <c r="D172" s="14"/>
      <c r="E172" s="14"/>
    </row>
    <row r="173" spans="1:5" ht="15.75" thickBot="1" x14ac:dyDescent="0.3">
      <c r="A173" s="360" t="s">
        <v>389</v>
      </c>
      <c r="B173" s="15"/>
      <c r="C173" s="14"/>
      <c r="D173" s="14"/>
      <c r="E173" s="14"/>
    </row>
    <row r="174" spans="1:5" ht="15.75" thickBot="1" x14ac:dyDescent="0.3">
      <c r="A174" s="363" t="s">
        <v>34</v>
      </c>
      <c r="B174" s="15">
        <f>B171+B168+B165+B162+B159+B156+B153</f>
        <v>200</v>
      </c>
      <c r="C174" s="15">
        <f t="shared" ref="C174:E174" si="24">C171+C168+C165+C162+C159+C156+C153</f>
        <v>170</v>
      </c>
      <c r="D174" s="15">
        <f t="shared" si="24"/>
        <v>200</v>
      </c>
      <c r="E174" s="15">
        <f t="shared" si="24"/>
        <v>220</v>
      </c>
    </row>
    <row r="175" spans="1:5" ht="15.75" thickBot="1" x14ac:dyDescent="0.3">
      <c r="A175" s="362" t="s">
        <v>32</v>
      </c>
      <c r="B175" s="18">
        <f>IF(B174-B145=0,0,"Error")</f>
        <v>0</v>
      </c>
      <c r="C175" s="18">
        <f>IF(C174-C145=0,0,"Error")</f>
        <v>0</v>
      </c>
      <c r="D175" s="18">
        <f>IF(D174-D145=0,0,"Error")</f>
        <v>0</v>
      </c>
      <c r="E175" s="18">
        <f>IF(E174-E145=0,0,"Error")</f>
        <v>0</v>
      </c>
    </row>
    <row r="176" spans="1:5" ht="15.75" thickBot="1" x14ac:dyDescent="0.3">
      <c r="A176" s="705" t="s">
        <v>39</v>
      </c>
      <c r="B176" s="706"/>
      <c r="C176" s="706"/>
      <c r="D176" s="706"/>
      <c r="E176" s="707"/>
    </row>
    <row r="177" spans="1:7" ht="15.75" customHeight="1" thickBot="1" x14ac:dyDescent="0.3">
      <c r="A177" s="705" t="s">
        <v>40</v>
      </c>
      <c r="B177" s="706"/>
      <c r="C177" s="706"/>
      <c r="D177" s="706"/>
      <c r="E177" s="707"/>
    </row>
    <row r="178" spans="1:7" ht="21" customHeight="1" thickBot="1" x14ac:dyDescent="0.3">
      <c r="A178" s="7" t="s">
        <v>56</v>
      </c>
      <c r="B178" s="1043" t="s">
        <v>860</v>
      </c>
      <c r="C178" s="721"/>
      <c r="D178" s="721"/>
      <c r="E178" s="722"/>
    </row>
    <row r="179" spans="1:7" ht="34.5" thickBot="1" x14ac:dyDescent="0.3">
      <c r="A179" s="7" t="s">
        <v>86</v>
      </c>
      <c r="B179" s="7" t="s">
        <v>285</v>
      </c>
      <c r="C179" s="139" t="s">
        <v>398</v>
      </c>
      <c r="D179" s="721" t="s">
        <v>861</v>
      </c>
      <c r="E179" s="722"/>
      <c r="G179" s="1044" t="s">
        <v>400</v>
      </c>
    </row>
    <row r="180" spans="1:7" ht="24" customHeight="1" thickBot="1" x14ac:dyDescent="0.3">
      <c r="A180" s="5" t="s">
        <v>15</v>
      </c>
      <c r="B180" s="801" t="s">
        <v>145</v>
      </c>
      <c r="C180" s="802"/>
      <c r="D180" s="802"/>
      <c r="E180" s="803"/>
      <c r="G180" s="1045"/>
    </row>
    <row r="181" spans="1:7" ht="15.75" thickBot="1" x14ac:dyDescent="0.3">
      <c r="A181" s="5" t="s">
        <v>16</v>
      </c>
      <c r="B181" s="717" t="s">
        <v>140</v>
      </c>
      <c r="C181" s="718"/>
      <c r="D181" s="718"/>
      <c r="E181" s="719"/>
    </row>
    <row r="182" spans="1:7" x14ac:dyDescent="0.25">
      <c r="A182" s="698"/>
      <c r="B182" s="8">
        <v>2018</v>
      </c>
      <c r="C182" s="8">
        <v>2019</v>
      </c>
      <c r="D182" s="8">
        <v>2020</v>
      </c>
      <c r="E182" s="8">
        <v>2021</v>
      </c>
    </row>
    <row r="183" spans="1:7" ht="15.75" thickBot="1" x14ac:dyDescent="0.3">
      <c r="A183" s="699"/>
      <c r="B183" s="9" t="s">
        <v>8</v>
      </c>
      <c r="C183" s="9" t="s">
        <v>9</v>
      </c>
      <c r="D183" s="9" t="s">
        <v>9</v>
      </c>
      <c r="E183" s="9" t="s">
        <v>9</v>
      </c>
    </row>
    <row r="184" spans="1:7" ht="15.75" thickBot="1" x14ac:dyDescent="0.3">
      <c r="A184" s="5" t="s">
        <v>17</v>
      </c>
      <c r="B184" s="10">
        <v>9</v>
      </c>
      <c r="C184" s="10">
        <f>10+2</f>
        <v>12</v>
      </c>
      <c r="D184" s="10">
        <v>10</v>
      </c>
      <c r="E184" s="10">
        <v>10</v>
      </c>
    </row>
    <row r="185" spans="1:7" ht="15.75" thickBot="1" x14ac:dyDescent="0.3">
      <c r="A185" s="5" t="s">
        <v>18</v>
      </c>
      <c r="B185" s="10">
        <f>B203</f>
        <v>5000</v>
      </c>
      <c r="C185" s="10">
        <f t="shared" ref="C185:E185" si="25">C203</f>
        <v>10270</v>
      </c>
      <c r="D185" s="10">
        <f t="shared" si="25"/>
        <v>3260</v>
      </c>
      <c r="E185" s="10">
        <f t="shared" si="25"/>
        <v>3260</v>
      </c>
    </row>
    <row r="186" spans="1:7" ht="17.25" customHeight="1" thickBot="1" x14ac:dyDescent="0.3">
      <c r="A186" s="5" t="s">
        <v>19</v>
      </c>
      <c r="B186" s="10">
        <f>B185/B184</f>
        <v>555.55555555555554</v>
      </c>
      <c r="C186" s="10">
        <f t="shared" ref="C186:E186" si="26">C185/C184</f>
        <v>855.83333333333337</v>
      </c>
      <c r="D186" s="10">
        <f t="shared" si="26"/>
        <v>326</v>
      </c>
      <c r="E186" s="10">
        <f t="shared" si="26"/>
        <v>326</v>
      </c>
    </row>
    <row r="187" spans="1:7" ht="15.75" thickBot="1" x14ac:dyDescent="0.3">
      <c r="A187" s="5" t="s">
        <v>20</v>
      </c>
      <c r="B187" s="113" t="s">
        <v>21</v>
      </c>
      <c r="C187" s="11">
        <f>C184/B184-1</f>
        <v>0.33333333333333326</v>
      </c>
      <c r="D187" s="11">
        <f t="shared" ref="D187:E189" si="27">D184/C184-1</f>
        <v>-0.16666666666666663</v>
      </c>
      <c r="E187" s="11">
        <f t="shared" si="27"/>
        <v>0</v>
      </c>
      <c r="G187" s="12"/>
    </row>
    <row r="188" spans="1:7" ht="12.75" customHeight="1" thickBot="1" x14ac:dyDescent="0.3">
      <c r="A188" s="5" t="s">
        <v>22</v>
      </c>
      <c r="B188" s="113" t="s">
        <v>21</v>
      </c>
      <c r="C188" s="11">
        <f>C185/B185-1</f>
        <v>1.0539999999999998</v>
      </c>
      <c r="D188" s="11">
        <f t="shared" si="27"/>
        <v>-0.68257059396299902</v>
      </c>
      <c r="E188" s="11">
        <f t="shared" si="27"/>
        <v>0</v>
      </c>
    </row>
    <row r="189" spans="1:7" ht="9" customHeight="1" thickBot="1" x14ac:dyDescent="0.3">
      <c r="A189" s="5" t="s">
        <v>23</v>
      </c>
      <c r="B189" s="113" t="s">
        <v>21</v>
      </c>
      <c r="C189" s="11">
        <f>C186/B186-1</f>
        <v>0.5405000000000002</v>
      </c>
      <c r="D189" s="11">
        <f t="shared" si="27"/>
        <v>-0.61908471275559884</v>
      </c>
      <c r="E189" s="11">
        <f t="shared" si="27"/>
        <v>0</v>
      </c>
    </row>
    <row r="190" spans="1:7" ht="15.75" thickBot="1" x14ac:dyDescent="0.3">
      <c r="A190" s="689" t="s">
        <v>213</v>
      </c>
      <c r="B190" s="690"/>
      <c r="C190" s="690"/>
      <c r="D190" s="690"/>
      <c r="E190" s="691"/>
    </row>
    <row r="191" spans="1:7" ht="12.75" customHeight="1" x14ac:dyDescent="0.25">
      <c r="A191" s="698"/>
      <c r="B191" s="8">
        <v>2018</v>
      </c>
      <c r="C191" s="8">
        <v>2019</v>
      </c>
      <c r="D191" s="8">
        <v>2020</v>
      </c>
      <c r="E191" s="8">
        <v>2021</v>
      </c>
    </row>
    <row r="192" spans="1:7" ht="9" customHeight="1" thickBot="1" x14ac:dyDescent="0.3">
      <c r="A192" s="699"/>
      <c r="B192" s="9" t="s">
        <v>8</v>
      </c>
      <c r="C192" s="9" t="s">
        <v>9</v>
      </c>
      <c r="D192" s="9" t="s">
        <v>9</v>
      </c>
      <c r="E192" s="9" t="s">
        <v>9</v>
      </c>
    </row>
    <row r="193" spans="1:5" ht="15.75" thickBot="1" x14ac:dyDescent="0.3">
      <c r="A193" s="13" t="s">
        <v>42</v>
      </c>
      <c r="B193" s="14">
        <f>B194+B195+B196+B197</f>
        <v>0</v>
      </c>
      <c r="C193" s="14">
        <f t="shared" ref="C193:E193" si="28">C194+C195+C196+C197</f>
        <v>0</v>
      </c>
      <c r="D193" s="14">
        <f t="shared" si="28"/>
        <v>0</v>
      </c>
      <c r="E193" s="14">
        <f t="shared" si="28"/>
        <v>0</v>
      </c>
    </row>
    <row r="194" spans="1:5" ht="15.75" thickBot="1" x14ac:dyDescent="0.3">
      <c r="A194" s="26" t="s">
        <v>388</v>
      </c>
      <c r="B194" s="14"/>
      <c r="C194" s="14"/>
      <c r="D194" s="14"/>
      <c r="E194" s="14"/>
    </row>
    <row r="195" spans="1:5" ht="15.75" thickBot="1" x14ac:dyDescent="0.3">
      <c r="A195" s="26" t="s">
        <v>403</v>
      </c>
      <c r="B195" s="14"/>
      <c r="C195" s="14"/>
      <c r="D195" s="14"/>
      <c r="E195" s="14"/>
    </row>
    <row r="196" spans="1:5" ht="15.75" thickBot="1" x14ac:dyDescent="0.3">
      <c r="A196" s="26" t="s">
        <v>404</v>
      </c>
      <c r="B196" s="14"/>
      <c r="C196" s="14"/>
      <c r="D196" s="14"/>
      <c r="E196" s="14"/>
    </row>
    <row r="197" spans="1:5" ht="15.75" thickBot="1" x14ac:dyDescent="0.3">
      <c r="A197" s="26" t="s">
        <v>405</v>
      </c>
      <c r="B197" s="14"/>
      <c r="C197" s="14"/>
      <c r="D197" s="14"/>
      <c r="E197" s="14"/>
    </row>
    <row r="198" spans="1:5" ht="15.75" thickBot="1" x14ac:dyDescent="0.3">
      <c r="A198" s="13" t="s">
        <v>43</v>
      </c>
      <c r="B198" s="15">
        <f>B199+B200+B201+B202</f>
        <v>5000</v>
      </c>
      <c r="C198" s="15">
        <f t="shared" ref="C198:E198" si="29">C199+C200+C201+C202</f>
        <v>10270</v>
      </c>
      <c r="D198" s="15">
        <f t="shared" si="29"/>
        <v>3260</v>
      </c>
      <c r="E198" s="15">
        <f t="shared" si="29"/>
        <v>3260</v>
      </c>
    </row>
    <row r="199" spans="1:5" ht="15.75" thickBot="1" x14ac:dyDescent="0.3">
      <c r="A199" s="26" t="s">
        <v>388</v>
      </c>
      <c r="B199" s="10">
        <v>5000</v>
      </c>
      <c r="C199" s="10">
        <v>10270</v>
      </c>
      <c r="D199" s="10">
        <v>3260</v>
      </c>
      <c r="E199" s="10">
        <v>3260</v>
      </c>
    </row>
    <row r="200" spans="1:5" ht="15.75" thickBot="1" x14ac:dyDescent="0.3">
      <c r="A200" s="26" t="s">
        <v>403</v>
      </c>
      <c r="B200" s="15"/>
      <c r="C200" s="14"/>
      <c r="D200" s="14"/>
      <c r="E200" s="14"/>
    </row>
    <row r="201" spans="1:5" ht="15.75" thickBot="1" x14ac:dyDescent="0.3">
      <c r="A201" s="26" t="s">
        <v>404</v>
      </c>
      <c r="B201" s="15"/>
      <c r="C201" s="14"/>
      <c r="D201" s="14"/>
      <c r="E201" s="14"/>
    </row>
    <row r="202" spans="1:5" ht="15.75" thickBot="1" x14ac:dyDescent="0.3">
      <c r="A202" s="26" t="s">
        <v>405</v>
      </c>
      <c r="B202" s="15"/>
      <c r="C202" s="14"/>
      <c r="D202" s="14"/>
      <c r="E202" s="14"/>
    </row>
    <row r="203" spans="1:5" ht="15.75" thickBot="1" x14ac:dyDescent="0.3">
      <c r="A203" s="140" t="s">
        <v>31</v>
      </c>
      <c r="B203" s="15">
        <f>B193+B198</f>
        <v>5000</v>
      </c>
      <c r="C203" s="15">
        <f t="shared" ref="C203:E203" si="30">C193+C198</f>
        <v>10270</v>
      </c>
      <c r="D203" s="15">
        <f t="shared" si="30"/>
        <v>3260</v>
      </c>
      <c r="E203" s="15">
        <f t="shared" si="30"/>
        <v>3260</v>
      </c>
    </row>
    <row r="204" spans="1:5" ht="34.5" thickBot="1" x14ac:dyDescent="0.3">
      <c r="A204" s="7" t="s">
        <v>33</v>
      </c>
      <c r="B204" s="7" t="s">
        <v>862</v>
      </c>
      <c r="C204" s="139" t="s">
        <v>398</v>
      </c>
      <c r="D204" s="721" t="s">
        <v>863</v>
      </c>
      <c r="E204" s="722"/>
    </row>
    <row r="205" spans="1:5" ht="24.75" customHeight="1" thickBot="1" x14ac:dyDescent="0.3">
      <c r="A205" s="5" t="s">
        <v>15</v>
      </c>
      <c r="B205" s="1037" t="s">
        <v>864</v>
      </c>
      <c r="C205" s="1038"/>
      <c r="D205" s="1038"/>
      <c r="E205" s="1039"/>
    </row>
    <row r="206" spans="1:5" ht="15.75" thickBot="1" x14ac:dyDescent="0.3">
      <c r="A206" s="5" t="s">
        <v>16</v>
      </c>
      <c r="B206" s="717" t="s">
        <v>140</v>
      </c>
      <c r="C206" s="718"/>
      <c r="D206" s="718"/>
      <c r="E206" s="719"/>
    </row>
    <row r="207" spans="1:5" x14ac:dyDescent="0.25">
      <c r="A207" s="698"/>
      <c r="B207" s="8">
        <v>2018</v>
      </c>
      <c r="C207" s="8">
        <v>2019</v>
      </c>
      <c r="D207" s="8">
        <v>2020</v>
      </c>
      <c r="E207" s="8">
        <v>2021</v>
      </c>
    </row>
    <row r="208" spans="1:5" ht="15.75" thickBot="1" x14ac:dyDescent="0.3">
      <c r="A208" s="699"/>
      <c r="B208" s="9" t="s">
        <v>8</v>
      </c>
      <c r="C208" s="9" t="s">
        <v>9</v>
      </c>
      <c r="D208" s="9" t="s">
        <v>9</v>
      </c>
      <c r="E208" s="9" t="s">
        <v>9</v>
      </c>
    </row>
    <row r="209" spans="1:7" ht="15.75" thickBot="1" x14ac:dyDescent="0.3">
      <c r="A209" s="5" t="s">
        <v>17</v>
      </c>
      <c r="B209" s="10">
        <v>10</v>
      </c>
      <c r="C209" s="10">
        <v>112</v>
      </c>
      <c r="D209" s="10">
        <v>2470</v>
      </c>
      <c r="E209" s="10">
        <v>12</v>
      </c>
    </row>
    <row r="210" spans="1:7" ht="15.75" customHeight="1" thickBot="1" x14ac:dyDescent="0.3">
      <c r="A210" s="5" t="s">
        <v>18</v>
      </c>
      <c r="B210" s="10">
        <f>B228</f>
        <v>2000</v>
      </c>
      <c r="C210" s="10">
        <f t="shared" ref="C210:E210" si="31">C228</f>
        <v>7990</v>
      </c>
      <c r="D210" s="10">
        <f t="shared" si="31"/>
        <v>82770</v>
      </c>
      <c r="E210" s="10">
        <f t="shared" si="31"/>
        <v>3350</v>
      </c>
    </row>
    <row r="211" spans="1:7" ht="12.75" customHeight="1" thickBot="1" x14ac:dyDescent="0.3">
      <c r="A211" s="5" t="s">
        <v>19</v>
      </c>
      <c r="B211" s="10">
        <f>B210/B209</f>
        <v>200</v>
      </c>
      <c r="C211" s="10">
        <f t="shared" ref="C211:E211" si="32">C210/C209</f>
        <v>71.339285714285708</v>
      </c>
      <c r="D211" s="10">
        <f t="shared" si="32"/>
        <v>33.51012145748988</v>
      </c>
      <c r="E211" s="10">
        <f t="shared" si="32"/>
        <v>279.16666666666669</v>
      </c>
    </row>
    <row r="212" spans="1:7" ht="9" customHeight="1" thickBot="1" x14ac:dyDescent="0.3">
      <c r="A212" s="5" t="s">
        <v>20</v>
      </c>
      <c r="B212" s="113" t="s">
        <v>21</v>
      </c>
      <c r="C212" s="11">
        <f>C209/B209-1</f>
        <v>10.199999999999999</v>
      </c>
      <c r="D212" s="11">
        <f t="shared" ref="D212:E214" si="33">D209/C209-1</f>
        <v>21.053571428571427</v>
      </c>
      <c r="E212" s="11">
        <f t="shared" si="33"/>
        <v>-0.99514170040485828</v>
      </c>
      <c r="G212" s="12"/>
    </row>
    <row r="213" spans="1:7" ht="15.75" thickBot="1" x14ac:dyDescent="0.3">
      <c r="A213" s="5" t="s">
        <v>22</v>
      </c>
      <c r="B213" s="113" t="s">
        <v>21</v>
      </c>
      <c r="C213" s="11">
        <f>C210/B210-1</f>
        <v>2.9950000000000001</v>
      </c>
      <c r="D213" s="11">
        <f t="shared" si="33"/>
        <v>9.3591989987484361</v>
      </c>
      <c r="E213" s="11">
        <f t="shared" si="33"/>
        <v>-0.95952639845354593</v>
      </c>
    </row>
    <row r="214" spans="1:7" ht="15.75" thickBot="1" x14ac:dyDescent="0.3">
      <c r="A214" s="5" t="s">
        <v>23</v>
      </c>
      <c r="B214" s="113" t="s">
        <v>21</v>
      </c>
      <c r="C214" s="11">
        <f>C211/B211-1</f>
        <v>-0.64330357142857153</v>
      </c>
      <c r="D214" s="11">
        <f t="shared" si="33"/>
        <v>-0.53027113851828944</v>
      </c>
      <c r="E214" s="11">
        <f t="shared" si="33"/>
        <v>7.330816318311788</v>
      </c>
    </row>
    <row r="215" spans="1:7" ht="15.75" thickBot="1" x14ac:dyDescent="0.3">
      <c r="A215" s="689" t="s">
        <v>213</v>
      </c>
      <c r="B215" s="690"/>
      <c r="C215" s="690"/>
      <c r="D215" s="690"/>
      <c r="E215" s="691"/>
    </row>
    <row r="216" spans="1:7" ht="12.75" customHeight="1" x14ac:dyDescent="0.25">
      <c r="A216" s="698"/>
      <c r="B216" s="8">
        <v>2018</v>
      </c>
      <c r="C216" s="8">
        <v>2019</v>
      </c>
      <c r="D216" s="8">
        <v>2020</v>
      </c>
      <c r="E216" s="8">
        <v>2021</v>
      </c>
    </row>
    <row r="217" spans="1:7" ht="9" customHeight="1" thickBot="1" x14ac:dyDescent="0.3">
      <c r="A217" s="699"/>
      <c r="B217" s="9" t="s">
        <v>8</v>
      </c>
      <c r="C217" s="9" t="s">
        <v>9</v>
      </c>
      <c r="D217" s="9" t="s">
        <v>9</v>
      </c>
      <c r="E217" s="9" t="s">
        <v>9</v>
      </c>
    </row>
    <row r="218" spans="1:7" ht="15.75" thickBot="1" x14ac:dyDescent="0.3">
      <c r="A218" s="13" t="s">
        <v>42</v>
      </c>
      <c r="B218" s="14">
        <f>B219+B220+B221+B222</f>
        <v>0</v>
      </c>
      <c r="C218" s="14">
        <f t="shared" ref="C218:E218" si="34">C219+C220+C221+C222</f>
        <v>0</v>
      </c>
      <c r="D218" s="14">
        <f t="shared" si="34"/>
        <v>0</v>
      </c>
      <c r="E218" s="14">
        <f t="shared" si="34"/>
        <v>0</v>
      </c>
    </row>
    <row r="219" spans="1:7" ht="15.75" thickBot="1" x14ac:dyDescent="0.3">
      <c r="A219" s="26" t="s">
        <v>388</v>
      </c>
      <c r="B219" s="14"/>
      <c r="C219" s="14"/>
      <c r="D219" s="14"/>
      <c r="E219" s="14"/>
    </row>
    <row r="220" spans="1:7" ht="15.75" thickBot="1" x14ac:dyDescent="0.3">
      <c r="A220" s="26" t="s">
        <v>403</v>
      </c>
      <c r="B220" s="14"/>
      <c r="C220" s="14"/>
      <c r="D220" s="14"/>
      <c r="E220" s="14"/>
    </row>
    <row r="221" spans="1:7" ht="15.75" thickBot="1" x14ac:dyDescent="0.3">
      <c r="A221" s="26" t="s">
        <v>404</v>
      </c>
      <c r="B221" s="14"/>
      <c r="C221" s="14"/>
      <c r="D221" s="14"/>
      <c r="E221" s="14"/>
    </row>
    <row r="222" spans="1:7" ht="15.75" thickBot="1" x14ac:dyDescent="0.3">
      <c r="A222" s="26" t="s">
        <v>405</v>
      </c>
      <c r="B222" s="14"/>
      <c r="C222" s="14"/>
      <c r="D222" s="14"/>
      <c r="E222" s="14"/>
    </row>
    <row r="223" spans="1:7" ht="15.75" thickBot="1" x14ac:dyDescent="0.3">
      <c r="A223" s="13" t="s">
        <v>43</v>
      </c>
      <c r="B223" s="15">
        <f>B224+B225+B226+B227</f>
        <v>2000</v>
      </c>
      <c r="C223" s="15">
        <f t="shared" ref="C223:E223" si="35">C224+C225+C226+C227</f>
        <v>7990</v>
      </c>
      <c r="D223" s="15">
        <f t="shared" si="35"/>
        <v>82770</v>
      </c>
      <c r="E223" s="15">
        <f t="shared" si="35"/>
        <v>3350</v>
      </c>
    </row>
    <row r="224" spans="1:7" ht="15.75" thickBot="1" x14ac:dyDescent="0.3">
      <c r="A224" s="26" t="s">
        <v>388</v>
      </c>
      <c r="B224" s="10">
        <v>2000</v>
      </c>
      <c r="C224" s="10">
        <v>7990</v>
      </c>
      <c r="D224" s="10">
        <v>82770</v>
      </c>
      <c r="E224" s="10">
        <v>3350</v>
      </c>
    </row>
    <row r="225" spans="1:5" ht="15.75" thickBot="1" x14ac:dyDescent="0.3">
      <c r="A225" s="26" t="s">
        <v>403</v>
      </c>
      <c r="B225" s="15"/>
      <c r="C225" s="14"/>
      <c r="D225" s="14"/>
      <c r="E225" s="14"/>
    </row>
    <row r="226" spans="1:5" ht="15.75" thickBot="1" x14ac:dyDescent="0.3">
      <c r="A226" s="26" t="s">
        <v>404</v>
      </c>
      <c r="B226" s="15"/>
      <c r="C226" s="14"/>
      <c r="D226" s="14"/>
      <c r="E226" s="14"/>
    </row>
    <row r="227" spans="1:5" ht="15.75" thickBot="1" x14ac:dyDescent="0.3">
      <c r="A227" s="26" t="s">
        <v>405</v>
      </c>
      <c r="B227" s="15"/>
      <c r="C227" s="14"/>
      <c r="D227" s="14"/>
      <c r="E227" s="14"/>
    </row>
    <row r="228" spans="1:5" ht="15.75" thickBot="1" x14ac:dyDescent="0.3">
      <c r="A228" s="140" t="s">
        <v>31</v>
      </c>
      <c r="B228" s="15">
        <f>B218+B223</f>
        <v>2000</v>
      </c>
      <c r="C228" s="15">
        <f t="shared" ref="C228:E228" si="36">C218+C223</f>
        <v>7990</v>
      </c>
      <c r="D228" s="15">
        <f t="shared" si="36"/>
        <v>82770</v>
      </c>
      <c r="E228" s="15">
        <f t="shared" si="36"/>
        <v>3350</v>
      </c>
    </row>
    <row r="229" spans="1:5" ht="34.5" thickBot="1" x14ac:dyDescent="0.3">
      <c r="A229" s="7" t="s">
        <v>35</v>
      </c>
      <c r="B229" s="7" t="s">
        <v>146</v>
      </c>
      <c r="C229" s="139" t="s">
        <v>398</v>
      </c>
      <c r="D229" s="721" t="s">
        <v>865</v>
      </c>
      <c r="E229" s="722"/>
    </row>
    <row r="230" spans="1:5" ht="15" customHeight="1" thickBot="1" x14ac:dyDescent="0.3">
      <c r="A230" s="5" t="s">
        <v>15</v>
      </c>
      <c r="B230" s="1037" t="s">
        <v>283</v>
      </c>
      <c r="C230" s="1038"/>
      <c r="D230" s="1038"/>
      <c r="E230" s="1039"/>
    </row>
    <row r="231" spans="1:5" ht="15.75" thickBot="1" x14ac:dyDescent="0.3">
      <c r="A231" s="5" t="s">
        <v>16</v>
      </c>
      <c r="B231" s="717" t="s">
        <v>140</v>
      </c>
      <c r="C231" s="718"/>
      <c r="D231" s="718"/>
      <c r="E231" s="719"/>
    </row>
    <row r="232" spans="1:5" x14ac:dyDescent="0.25">
      <c r="A232" s="698"/>
      <c r="B232" s="8">
        <v>2018</v>
      </c>
      <c r="C232" s="8">
        <v>2019</v>
      </c>
      <c r="D232" s="8">
        <v>2020</v>
      </c>
      <c r="E232" s="8">
        <v>2021</v>
      </c>
    </row>
    <row r="233" spans="1:5" ht="15.75" thickBot="1" x14ac:dyDescent="0.3">
      <c r="A233" s="699"/>
      <c r="B233" s="9" t="s">
        <v>8</v>
      </c>
      <c r="C233" s="9" t="s">
        <v>9</v>
      </c>
      <c r="D233" s="9" t="s">
        <v>9</v>
      </c>
      <c r="E233" s="9" t="s">
        <v>9</v>
      </c>
    </row>
    <row r="234" spans="1:5" ht="15.75" thickBot="1" x14ac:dyDescent="0.3">
      <c r="A234" s="5" t="s">
        <v>17</v>
      </c>
      <c r="B234" s="10"/>
      <c r="C234" s="10"/>
      <c r="D234" s="10">
        <v>14</v>
      </c>
      <c r="E234" s="10">
        <v>4</v>
      </c>
    </row>
    <row r="235" spans="1:5" ht="17.25" customHeight="1" thickBot="1" x14ac:dyDescent="0.3">
      <c r="A235" s="5" t="s">
        <v>18</v>
      </c>
      <c r="B235" s="10"/>
      <c r="C235" s="10"/>
      <c r="D235" s="10">
        <f>D253</f>
        <v>1740</v>
      </c>
      <c r="E235" s="10">
        <f>E253</f>
        <v>390</v>
      </c>
    </row>
    <row r="236" spans="1:5" ht="15.75" thickBot="1" x14ac:dyDescent="0.3">
      <c r="A236" s="5" t="s">
        <v>19</v>
      </c>
      <c r="B236" s="10" t="e">
        <f>B235/B234</f>
        <v>#DIV/0!</v>
      </c>
      <c r="C236" s="10" t="e">
        <f t="shared" ref="C236:E236" si="37">C235/C234</f>
        <v>#DIV/0!</v>
      </c>
      <c r="D236" s="10">
        <f t="shared" si="37"/>
        <v>124.28571428571429</v>
      </c>
      <c r="E236" s="10">
        <f t="shared" si="37"/>
        <v>97.5</v>
      </c>
    </row>
    <row r="237" spans="1:5" ht="12.75" customHeight="1" thickBot="1" x14ac:dyDescent="0.3">
      <c r="A237" s="5" t="s">
        <v>20</v>
      </c>
      <c r="B237" s="113" t="s">
        <v>21</v>
      </c>
      <c r="C237" s="11" t="e">
        <f>C234/B234-1</f>
        <v>#DIV/0!</v>
      </c>
      <c r="D237" s="11" t="e">
        <f t="shared" ref="D237:E239" si="38">D234/C234-1</f>
        <v>#DIV/0!</v>
      </c>
      <c r="E237" s="11">
        <f t="shared" si="38"/>
        <v>-0.7142857142857143</v>
      </c>
    </row>
    <row r="238" spans="1:5" ht="27.75" customHeight="1" thickBot="1" x14ac:dyDescent="0.3">
      <c r="A238" s="5" t="s">
        <v>22</v>
      </c>
      <c r="B238" s="113" t="s">
        <v>21</v>
      </c>
      <c r="C238" s="11" t="e">
        <f>C235/B235-1</f>
        <v>#DIV/0!</v>
      </c>
      <c r="D238" s="11" t="e">
        <f t="shared" si="38"/>
        <v>#DIV/0!</v>
      </c>
      <c r="E238" s="11">
        <f t="shared" si="38"/>
        <v>-0.77586206896551724</v>
      </c>
    </row>
    <row r="239" spans="1:5" ht="15.75" thickBot="1" x14ac:dyDescent="0.3">
      <c r="A239" s="5" t="s">
        <v>23</v>
      </c>
      <c r="B239" s="113" t="s">
        <v>21</v>
      </c>
      <c r="C239" s="11" t="e">
        <f>C236/B236-1</f>
        <v>#DIV/0!</v>
      </c>
      <c r="D239" s="11" t="e">
        <f t="shared" si="38"/>
        <v>#DIV/0!</v>
      </c>
      <c r="E239" s="11">
        <f t="shared" si="38"/>
        <v>-0.21551724137931039</v>
      </c>
    </row>
    <row r="240" spans="1:5" ht="15.75" thickBot="1" x14ac:dyDescent="0.3">
      <c r="A240" s="689" t="s">
        <v>213</v>
      </c>
      <c r="B240" s="690"/>
      <c r="C240" s="690"/>
      <c r="D240" s="690"/>
      <c r="E240" s="691"/>
    </row>
    <row r="241" spans="1:5" ht="12.75" customHeight="1" x14ac:dyDescent="0.25">
      <c r="A241" s="698"/>
      <c r="B241" s="8">
        <v>2018</v>
      </c>
      <c r="C241" s="8">
        <v>2019</v>
      </c>
      <c r="D241" s="8">
        <v>2020</v>
      </c>
      <c r="E241" s="8">
        <v>2021</v>
      </c>
    </row>
    <row r="242" spans="1:5" ht="9" customHeight="1" thickBot="1" x14ac:dyDescent="0.3">
      <c r="A242" s="699"/>
      <c r="B242" s="9" t="s">
        <v>8</v>
      </c>
      <c r="C242" s="9" t="s">
        <v>9</v>
      </c>
      <c r="D242" s="9" t="s">
        <v>9</v>
      </c>
      <c r="E242" s="9" t="s">
        <v>9</v>
      </c>
    </row>
    <row r="243" spans="1:5" ht="15.75" thickBot="1" x14ac:dyDescent="0.3">
      <c r="A243" s="13" t="s">
        <v>42</v>
      </c>
      <c r="B243" s="14">
        <f>B244+B245+B246+B247</f>
        <v>0</v>
      </c>
      <c r="C243" s="14">
        <f t="shared" ref="C243:E243" si="39">C244+C245+C246+C247</f>
        <v>0</v>
      </c>
      <c r="D243" s="14">
        <f t="shared" si="39"/>
        <v>0</v>
      </c>
      <c r="E243" s="14">
        <f t="shared" si="39"/>
        <v>0</v>
      </c>
    </row>
    <row r="244" spans="1:5" ht="15.75" thickBot="1" x14ac:dyDescent="0.3">
      <c r="A244" s="26" t="s">
        <v>388</v>
      </c>
      <c r="B244" s="14"/>
      <c r="C244" s="14"/>
      <c r="D244" s="14"/>
      <c r="E244" s="14"/>
    </row>
    <row r="245" spans="1:5" ht="15.75" thickBot="1" x14ac:dyDescent="0.3">
      <c r="A245" s="26" t="s">
        <v>403</v>
      </c>
      <c r="B245" s="14"/>
      <c r="C245" s="14"/>
      <c r="D245" s="14"/>
      <c r="E245" s="14"/>
    </row>
    <row r="246" spans="1:5" ht="15.75" thickBot="1" x14ac:dyDescent="0.3">
      <c r="A246" s="26" t="s">
        <v>404</v>
      </c>
      <c r="B246" s="14"/>
      <c r="C246" s="14"/>
      <c r="D246" s="14"/>
      <c r="E246" s="14"/>
    </row>
    <row r="247" spans="1:5" ht="15.75" thickBot="1" x14ac:dyDescent="0.3">
      <c r="A247" s="26" t="s">
        <v>405</v>
      </c>
      <c r="B247" s="14"/>
      <c r="C247" s="14"/>
      <c r="D247" s="14"/>
      <c r="E247" s="14"/>
    </row>
    <row r="248" spans="1:5" ht="15.75" thickBot="1" x14ac:dyDescent="0.3">
      <c r="A248" s="13" t="s">
        <v>43</v>
      </c>
      <c r="B248" s="15">
        <f>B249+B250+B251+B252</f>
        <v>0</v>
      </c>
      <c r="C248" s="15">
        <f t="shared" ref="C248:E248" si="40">C249+C250+C251+C252</f>
        <v>0</v>
      </c>
      <c r="D248" s="15">
        <f t="shared" si="40"/>
        <v>1740</v>
      </c>
      <c r="E248" s="15">
        <f t="shared" si="40"/>
        <v>390</v>
      </c>
    </row>
    <row r="249" spans="1:5" ht="15.75" thickBot="1" x14ac:dyDescent="0.3">
      <c r="A249" s="26" t="s">
        <v>388</v>
      </c>
      <c r="B249" s="15"/>
      <c r="C249" s="14"/>
      <c r="D249" s="10">
        <v>1740</v>
      </c>
      <c r="E249" s="10">
        <v>390</v>
      </c>
    </row>
    <row r="250" spans="1:5" ht="15.75" thickBot="1" x14ac:dyDescent="0.3">
      <c r="A250" s="26" t="s">
        <v>403</v>
      </c>
      <c r="B250" s="15"/>
      <c r="C250" s="14"/>
      <c r="D250" s="14"/>
      <c r="E250" s="14"/>
    </row>
    <row r="251" spans="1:5" ht="15.75" thickBot="1" x14ac:dyDescent="0.3">
      <c r="A251" s="26" t="s">
        <v>404</v>
      </c>
      <c r="B251" s="15"/>
      <c r="C251" s="14"/>
      <c r="D251" s="14"/>
      <c r="E251" s="14"/>
    </row>
    <row r="252" spans="1:5" ht="15.75" thickBot="1" x14ac:dyDescent="0.3">
      <c r="A252" s="26" t="s">
        <v>405</v>
      </c>
      <c r="B252" s="15"/>
      <c r="C252" s="14"/>
      <c r="D252" s="14"/>
      <c r="E252" s="14"/>
    </row>
    <row r="253" spans="1:5" ht="15.75" thickBot="1" x14ac:dyDescent="0.3">
      <c r="A253" s="140" t="s">
        <v>31</v>
      </c>
      <c r="B253" s="15">
        <f>B243+B248</f>
        <v>0</v>
      </c>
      <c r="C253" s="15">
        <f t="shared" ref="C253:E253" si="41">C243+C248</f>
        <v>0</v>
      </c>
      <c r="D253" s="15">
        <f t="shared" si="41"/>
        <v>1740</v>
      </c>
      <c r="E253" s="15">
        <f t="shared" si="41"/>
        <v>390</v>
      </c>
    </row>
    <row r="254" spans="1:5" ht="15.75" thickBot="1" x14ac:dyDescent="0.3">
      <c r="A254" s="705" t="s">
        <v>46</v>
      </c>
      <c r="B254" s="706"/>
      <c r="C254" s="706"/>
      <c r="D254" s="706"/>
      <c r="E254" s="707"/>
    </row>
    <row r="255" spans="1:5" ht="15.75" thickBot="1" x14ac:dyDescent="0.3">
      <c r="A255" s="705" t="s">
        <v>47</v>
      </c>
      <c r="B255" s="706"/>
      <c r="C255" s="706"/>
      <c r="D255" s="706"/>
      <c r="E255" s="707"/>
    </row>
    <row r="256" spans="1:5" ht="15.75" thickBot="1" x14ac:dyDescent="0.3">
      <c r="A256" s="7" t="s">
        <v>56</v>
      </c>
      <c r="B256" s="1040" t="s">
        <v>866</v>
      </c>
      <c r="C256" s="1041"/>
      <c r="D256" s="1041"/>
      <c r="E256" s="1042"/>
    </row>
    <row r="257" spans="1:7" ht="26.25" customHeight="1" thickBot="1" x14ac:dyDescent="0.3">
      <c r="A257" s="7" t="s">
        <v>14</v>
      </c>
      <c r="B257" s="146" t="s">
        <v>867</v>
      </c>
      <c r="C257" s="141" t="s">
        <v>398</v>
      </c>
      <c r="D257" s="147" t="s">
        <v>868</v>
      </c>
      <c r="E257" s="148"/>
    </row>
    <row r="258" spans="1:7" ht="13.5" customHeight="1" thickBot="1" x14ac:dyDescent="0.3">
      <c r="A258" s="5" t="s">
        <v>15</v>
      </c>
      <c r="B258" s="702" t="s">
        <v>867</v>
      </c>
      <c r="C258" s="703"/>
      <c r="D258" s="703"/>
      <c r="E258" s="704"/>
    </row>
    <row r="259" spans="1:7" ht="15.75" thickBot="1" x14ac:dyDescent="0.3">
      <c r="A259" s="5" t="s">
        <v>16</v>
      </c>
      <c r="B259" s="717"/>
      <c r="C259" s="718"/>
      <c r="D259" s="718"/>
      <c r="E259" s="719"/>
    </row>
    <row r="260" spans="1:7" x14ac:dyDescent="0.25">
      <c r="A260" s="698"/>
      <c r="B260" s="8">
        <v>2018</v>
      </c>
      <c r="C260" s="8">
        <v>2019</v>
      </c>
      <c r="D260" s="8">
        <v>2020</v>
      </c>
      <c r="E260" s="8">
        <v>2021</v>
      </c>
    </row>
    <row r="261" spans="1:7" ht="15.75" thickBot="1" x14ac:dyDescent="0.3">
      <c r="A261" s="699"/>
      <c r="B261" s="9" t="s">
        <v>8</v>
      </c>
      <c r="C261" s="9" t="s">
        <v>9</v>
      </c>
      <c r="D261" s="9" t="s">
        <v>9</v>
      </c>
      <c r="E261" s="9" t="s">
        <v>9</v>
      </c>
    </row>
    <row r="262" spans="1:7" ht="15.75" thickBot="1" x14ac:dyDescent="0.3">
      <c r="A262" s="5" t="s">
        <v>17</v>
      </c>
      <c r="B262" s="113">
        <v>1</v>
      </c>
      <c r="C262" s="113">
        <v>1</v>
      </c>
      <c r="D262" s="113">
        <v>1</v>
      </c>
      <c r="E262" s="113">
        <v>1</v>
      </c>
    </row>
    <row r="263" spans="1:7" ht="27" customHeight="1" thickBot="1" x14ac:dyDescent="0.3">
      <c r="A263" s="5" t="s">
        <v>18</v>
      </c>
      <c r="B263" s="10">
        <v>25000</v>
      </c>
      <c r="C263" s="10">
        <v>7740</v>
      </c>
      <c r="D263" s="10">
        <v>6230</v>
      </c>
      <c r="E263" s="10">
        <v>8600</v>
      </c>
    </row>
    <row r="264" spans="1:7" ht="15.75" thickBot="1" x14ac:dyDescent="0.3">
      <c r="A264" s="5" t="s">
        <v>19</v>
      </c>
      <c r="B264" s="10">
        <f>B263/B262</f>
        <v>25000</v>
      </c>
      <c r="C264" s="10">
        <f t="shared" ref="C264:E264" si="42">C263/C262</f>
        <v>7740</v>
      </c>
      <c r="D264" s="10">
        <f t="shared" si="42"/>
        <v>6230</v>
      </c>
      <c r="E264" s="10">
        <f t="shared" si="42"/>
        <v>8600</v>
      </c>
    </row>
    <row r="265" spans="1:7" ht="15.75" thickBot="1" x14ac:dyDescent="0.3">
      <c r="A265" s="5" t="s">
        <v>20</v>
      </c>
      <c r="B265" s="113" t="s">
        <v>21</v>
      </c>
      <c r="C265" s="11">
        <f>C262/B262-1</f>
        <v>0</v>
      </c>
      <c r="D265" s="11">
        <f t="shared" ref="D265:E267" si="43">D262/C262-1</f>
        <v>0</v>
      </c>
      <c r="E265" s="11">
        <f t="shared" si="43"/>
        <v>0</v>
      </c>
      <c r="G265" s="12"/>
    </row>
    <row r="266" spans="1:7" ht="15.75" thickBot="1" x14ac:dyDescent="0.3">
      <c r="A266" s="5" t="s">
        <v>22</v>
      </c>
      <c r="B266" s="113" t="s">
        <v>21</v>
      </c>
      <c r="C266" s="11">
        <f>C263/B263-1</f>
        <v>-0.69040000000000001</v>
      </c>
      <c r="D266" s="11">
        <f t="shared" si="43"/>
        <v>-0.19509043927648584</v>
      </c>
      <c r="E266" s="11">
        <f t="shared" si="43"/>
        <v>0.38041733547351519</v>
      </c>
    </row>
    <row r="267" spans="1:7" ht="15.75" thickBot="1" x14ac:dyDescent="0.3">
      <c r="A267" s="5" t="s">
        <v>23</v>
      </c>
      <c r="B267" s="113" t="s">
        <v>21</v>
      </c>
      <c r="C267" s="11">
        <f>C264/B264-1</f>
        <v>-0.69040000000000001</v>
      </c>
      <c r="D267" s="11">
        <f t="shared" si="43"/>
        <v>-0.19509043927648584</v>
      </c>
      <c r="E267" s="11">
        <f t="shared" si="43"/>
        <v>0.38041733547351519</v>
      </c>
    </row>
    <row r="268" spans="1:7" ht="15.75" thickBot="1" x14ac:dyDescent="0.3">
      <c r="A268" s="689" t="s">
        <v>212</v>
      </c>
      <c r="B268" s="690"/>
      <c r="C268" s="690"/>
      <c r="D268" s="690"/>
      <c r="E268" s="691"/>
    </row>
    <row r="269" spans="1:7" x14ac:dyDescent="0.25">
      <c r="A269" s="698"/>
      <c r="B269" s="8">
        <v>2018</v>
      </c>
      <c r="C269" s="8">
        <v>2019</v>
      </c>
      <c r="D269" s="8">
        <v>2020</v>
      </c>
      <c r="E269" s="8">
        <v>2021</v>
      </c>
    </row>
    <row r="270" spans="1:7" ht="15.75" thickBot="1" x14ac:dyDescent="0.3">
      <c r="A270" s="699"/>
      <c r="B270" s="9" t="s">
        <v>8</v>
      </c>
      <c r="C270" s="9" t="s">
        <v>9</v>
      </c>
      <c r="D270" s="9" t="s">
        <v>9</v>
      </c>
      <c r="E270" s="9" t="s">
        <v>9</v>
      </c>
    </row>
    <row r="271" spans="1:7" ht="15.75" thickBot="1" x14ac:dyDescent="0.3">
      <c r="A271" s="359" t="s">
        <v>42</v>
      </c>
      <c r="B271" s="14"/>
      <c r="C271" s="14"/>
      <c r="D271" s="14"/>
      <c r="E271" s="14"/>
    </row>
    <row r="272" spans="1:7" ht="15.75" thickBot="1" x14ac:dyDescent="0.3">
      <c r="A272" s="26" t="s">
        <v>388</v>
      </c>
      <c r="B272" s="14"/>
      <c r="C272" s="14"/>
      <c r="D272" s="14"/>
      <c r="E272" s="14"/>
    </row>
    <row r="273" spans="1:8" ht="15.75" thickBot="1" x14ac:dyDescent="0.3">
      <c r="A273" s="26" t="s">
        <v>403</v>
      </c>
      <c r="B273" s="14"/>
      <c r="C273" s="14"/>
      <c r="D273" s="14"/>
      <c r="E273" s="14"/>
    </row>
    <row r="274" spans="1:8" ht="15.75" thickBot="1" x14ac:dyDescent="0.3">
      <c r="A274" s="26" t="s">
        <v>404</v>
      </c>
      <c r="B274" s="14"/>
      <c r="C274" s="14"/>
      <c r="D274" s="14"/>
      <c r="E274" s="14"/>
    </row>
    <row r="275" spans="1:8" ht="15.75" thickBot="1" x14ac:dyDescent="0.3">
      <c r="A275" s="26" t="s">
        <v>405</v>
      </c>
      <c r="B275" s="14"/>
      <c r="C275" s="14"/>
      <c r="D275" s="14"/>
      <c r="E275" s="14"/>
    </row>
    <row r="276" spans="1:8" ht="15.75" thickBot="1" x14ac:dyDescent="0.3">
      <c r="A276" s="359" t="s">
        <v>43</v>
      </c>
      <c r="B276" s="10">
        <f>SUM(B277:B280)</f>
        <v>25000</v>
      </c>
      <c r="C276" s="10">
        <f t="shared" ref="C276:E276" si="44">SUM(C277:C280)</f>
        <v>7740</v>
      </c>
      <c r="D276" s="10">
        <f t="shared" si="44"/>
        <v>6230</v>
      </c>
      <c r="E276" s="10">
        <f t="shared" si="44"/>
        <v>8600</v>
      </c>
    </row>
    <row r="277" spans="1:8" ht="15.75" thickBot="1" x14ac:dyDescent="0.3">
      <c r="A277" s="26" t="s">
        <v>388</v>
      </c>
      <c r="B277" s="14"/>
      <c r="C277" s="14"/>
      <c r="D277" s="14"/>
      <c r="E277" s="14"/>
    </row>
    <row r="278" spans="1:8" ht="15.75" thickBot="1" x14ac:dyDescent="0.3">
      <c r="A278" s="26" t="s">
        <v>403</v>
      </c>
      <c r="B278" s="14"/>
      <c r="C278" s="14"/>
      <c r="D278" s="14"/>
      <c r="E278" s="14"/>
    </row>
    <row r="279" spans="1:8" ht="15.75" thickBot="1" x14ac:dyDescent="0.3">
      <c r="A279" s="26" t="s">
        <v>404</v>
      </c>
      <c r="B279" s="14"/>
      <c r="C279" s="14"/>
      <c r="D279" s="14"/>
      <c r="E279" s="14"/>
    </row>
    <row r="280" spans="1:8" ht="15.75" thickBot="1" x14ac:dyDescent="0.3">
      <c r="A280" s="26" t="s">
        <v>405</v>
      </c>
      <c r="B280" s="10">
        <v>25000</v>
      </c>
      <c r="C280" s="10">
        <v>7740</v>
      </c>
      <c r="D280" s="10">
        <v>6230</v>
      </c>
      <c r="E280" s="10">
        <v>8600</v>
      </c>
    </row>
    <row r="281" spans="1:8" ht="15.75" thickBot="1" x14ac:dyDescent="0.3">
      <c r="A281" s="361" t="s">
        <v>53</v>
      </c>
      <c r="B281" s="15">
        <f>B276+B271</f>
        <v>25000</v>
      </c>
      <c r="C281" s="15">
        <f t="shared" ref="C281:E281" si="45">C276+C271</f>
        <v>7740</v>
      </c>
      <c r="D281" s="15">
        <f t="shared" si="45"/>
        <v>6230</v>
      </c>
      <c r="E281" s="15">
        <f t="shared" si="45"/>
        <v>8600</v>
      </c>
    </row>
    <row r="282" spans="1:8" ht="15.75" thickBot="1" x14ac:dyDescent="0.3">
      <c r="A282" s="364"/>
      <c r="B282" s="21"/>
      <c r="C282" s="21"/>
      <c r="D282" s="21"/>
      <c r="E282" s="21"/>
    </row>
    <row r="283" spans="1:8" ht="56.25" customHeight="1" thickBot="1" x14ac:dyDescent="0.3">
      <c r="A283" s="358" t="s">
        <v>57</v>
      </c>
      <c r="B283" s="22">
        <f>+B235+B210+B185+B145+B108+B65+B28+B276</f>
        <v>618126</v>
      </c>
      <c r="C283" s="22">
        <f>+C235+C210+C185+C145+C108+C65+C28+C276</f>
        <v>657340</v>
      </c>
      <c r="D283" s="22">
        <f>+D235+D210+D185+D145+D108+D65+D28+D276</f>
        <v>614000</v>
      </c>
      <c r="E283" s="22">
        <f>+E235+E210+E185+E145+E108+E65+E28+E276</f>
        <v>565600</v>
      </c>
    </row>
    <row r="284" spans="1:8" ht="23.25" thickBot="1" x14ac:dyDescent="0.3">
      <c r="A284" s="358" t="s">
        <v>58</v>
      </c>
      <c r="B284" s="22">
        <f>B285+B288+B291+B294+B297+B300+B303+B311</f>
        <v>618126</v>
      </c>
      <c r="C284" s="22">
        <f>C285+C288+C291+C294+C297+C300+C303+C311</f>
        <v>657340</v>
      </c>
      <c r="D284" s="22">
        <f t="shared" ref="D284:E284" si="46">D285+D288+D291+D294+D297+D300+D303+D311</f>
        <v>614000</v>
      </c>
      <c r="E284" s="22">
        <f t="shared" si="46"/>
        <v>565600</v>
      </c>
    </row>
    <row r="285" spans="1:8" ht="15.75" thickBot="1" x14ac:dyDescent="0.3">
      <c r="A285" s="359" t="s">
        <v>24</v>
      </c>
      <c r="B285" s="36">
        <f>B286+B287</f>
        <v>410781</v>
      </c>
      <c r="C285" s="36">
        <f t="shared" ref="C285:E285" si="47">C286+C287</f>
        <v>379000</v>
      </c>
      <c r="D285" s="36">
        <f t="shared" si="47"/>
        <v>379000</v>
      </c>
      <c r="E285" s="36">
        <f t="shared" si="47"/>
        <v>379000</v>
      </c>
      <c r="H285" s="365"/>
    </row>
    <row r="286" spans="1:8" ht="15.75" thickBot="1" x14ac:dyDescent="0.3">
      <c r="A286" s="360" t="s">
        <v>388</v>
      </c>
      <c r="B286" s="15">
        <f t="shared" ref="B286:E287" si="48">B37+B74+B117+B154</f>
        <v>400281</v>
      </c>
      <c r="C286" s="15">
        <f t="shared" si="48"/>
        <v>368500</v>
      </c>
      <c r="D286" s="15">
        <f t="shared" si="48"/>
        <v>346242</v>
      </c>
      <c r="E286" s="15">
        <f t="shared" si="48"/>
        <v>346242</v>
      </c>
      <c r="G286" s="12"/>
      <c r="H286" s="365"/>
    </row>
    <row r="287" spans="1:8" ht="15.75" thickBot="1" x14ac:dyDescent="0.3">
      <c r="A287" s="360" t="s">
        <v>417</v>
      </c>
      <c r="B287" s="15">
        <f t="shared" si="48"/>
        <v>10500</v>
      </c>
      <c r="C287" s="15">
        <f t="shared" si="48"/>
        <v>10500</v>
      </c>
      <c r="D287" s="15">
        <f t="shared" si="48"/>
        <v>32758</v>
      </c>
      <c r="E287" s="15">
        <f t="shared" si="48"/>
        <v>32758</v>
      </c>
      <c r="H287" s="365"/>
    </row>
    <row r="288" spans="1:8" ht="23.25" thickBot="1" x14ac:dyDescent="0.3">
      <c r="A288" s="359" t="s">
        <v>25</v>
      </c>
      <c r="B288" s="36">
        <f>B289+B290</f>
        <v>67345</v>
      </c>
      <c r="C288" s="36">
        <f t="shared" ref="C288:E288" si="49">C289+C290</f>
        <v>72350</v>
      </c>
      <c r="D288" s="36">
        <f t="shared" si="49"/>
        <v>72350</v>
      </c>
      <c r="E288" s="36">
        <f t="shared" si="49"/>
        <v>72350</v>
      </c>
      <c r="H288" s="365"/>
    </row>
    <row r="289" spans="1:8" ht="15.75" thickBot="1" x14ac:dyDescent="0.3">
      <c r="A289" s="360" t="s">
        <v>388</v>
      </c>
      <c r="B289" s="14">
        <f t="shared" ref="B289:E290" si="50">B40+B74+B120+B157</f>
        <v>65595</v>
      </c>
      <c r="C289" s="14">
        <f t="shared" si="50"/>
        <v>70600</v>
      </c>
      <c r="D289" s="14">
        <f t="shared" si="50"/>
        <v>66882</v>
      </c>
      <c r="E289" s="14">
        <f t="shared" si="50"/>
        <v>66882</v>
      </c>
      <c r="H289" s="365"/>
    </row>
    <row r="290" spans="1:8" ht="15.75" customHeight="1" thickBot="1" x14ac:dyDescent="0.3">
      <c r="A290" s="360" t="s">
        <v>417</v>
      </c>
      <c r="B290" s="14">
        <f t="shared" si="50"/>
        <v>1750</v>
      </c>
      <c r="C290" s="14">
        <f t="shared" si="50"/>
        <v>1750</v>
      </c>
      <c r="D290" s="14">
        <f t="shared" si="50"/>
        <v>5468</v>
      </c>
      <c r="E290" s="14">
        <f t="shared" si="50"/>
        <v>5468</v>
      </c>
      <c r="H290" s="365"/>
    </row>
    <row r="291" spans="1:8" ht="15.75" thickBot="1" x14ac:dyDescent="0.3">
      <c r="A291" s="359" t="s">
        <v>26</v>
      </c>
      <c r="B291" s="36">
        <f>B292+B293</f>
        <v>106666</v>
      </c>
      <c r="C291" s="36">
        <f t="shared" ref="C291:E291" si="51">C292+C293</f>
        <v>178416</v>
      </c>
      <c r="D291" s="36">
        <f t="shared" si="51"/>
        <v>67076</v>
      </c>
      <c r="E291" s="36">
        <f t="shared" si="51"/>
        <v>97076</v>
      </c>
      <c r="H291" s="365"/>
    </row>
    <row r="292" spans="1:8" ht="15.75" thickBot="1" x14ac:dyDescent="0.3">
      <c r="A292" s="360" t="s">
        <v>388</v>
      </c>
      <c r="B292" s="15">
        <f t="shared" ref="B292:E293" si="52">B43+B80+B123+B160</f>
        <v>86666</v>
      </c>
      <c r="C292" s="15">
        <f t="shared" si="52"/>
        <v>176416</v>
      </c>
      <c r="D292" s="15">
        <f t="shared" si="52"/>
        <v>65076</v>
      </c>
      <c r="E292" s="15">
        <f t="shared" si="52"/>
        <v>95076</v>
      </c>
      <c r="H292" s="365"/>
    </row>
    <row r="293" spans="1:8" ht="15.75" thickBot="1" x14ac:dyDescent="0.3">
      <c r="A293" s="360" t="s">
        <v>417</v>
      </c>
      <c r="B293" s="15">
        <f t="shared" si="52"/>
        <v>20000</v>
      </c>
      <c r="C293" s="15">
        <f t="shared" si="52"/>
        <v>2000</v>
      </c>
      <c r="D293" s="15">
        <f t="shared" si="52"/>
        <v>2000</v>
      </c>
      <c r="E293" s="15">
        <f t="shared" si="52"/>
        <v>2000</v>
      </c>
      <c r="H293" s="365"/>
    </row>
    <row r="294" spans="1:8" ht="15.75" thickBot="1" x14ac:dyDescent="0.3">
      <c r="A294" s="359" t="s">
        <v>27</v>
      </c>
      <c r="B294" s="36">
        <f>B295+B296</f>
        <v>0</v>
      </c>
      <c r="C294" s="36">
        <f t="shared" ref="C294:E294" si="53">C295+C296</f>
        <v>0</v>
      </c>
      <c r="D294" s="36">
        <f t="shared" si="53"/>
        <v>0</v>
      </c>
      <c r="E294" s="36">
        <f t="shared" si="53"/>
        <v>0</v>
      </c>
      <c r="H294" s="365"/>
    </row>
    <row r="295" spans="1:8" ht="15.75" thickBot="1" x14ac:dyDescent="0.3">
      <c r="A295" s="360" t="s">
        <v>388</v>
      </c>
      <c r="B295" s="14">
        <f t="shared" ref="B295:E296" si="54">B46+B83</f>
        <v>0</v>
      </c>
      <c r="C295" s="14">
        <f t="shared" si="54"/>
        <v>0</v>
      </c>
      <c r="D295" s="14">
        <f t="shared" si="54"/>
        <v>0</v>
      </c>
      <c r="E295" s="14">
        <f t="shared" si="54"/>
        <v>0</v>
      </c>
      <c r="H295" s="365"/>
    </row>
    <row r="296" spans="1:8" ht="15.75" thickBot="1" x14ac:dyDescent="0.3">
      <c r="A296" s="360" t="s">
        <v>417</v>
      </c>
      <c r="B296" s="15">
        <f t="shared" si="54"/>
        <v>0</v>
      </c>
      <c r="C296" s="15">
        <f t="shared" si="54"/>
        <v>0</v>
      </c>
      <c r="D296" s="15">
        <f t="shared" si="54"/>
        <v>0</v>
      </c>
      <c r="E296" s="15">
        <f t="shared" si="54"/>
        <v>0</v>
      </c>
      <c r="H296" s="365"/>
    </row>
    <row r="297" spans="1:8" ht="15.75" thickBot="1" x14ac:dyDescent="0.3">
      <c r="A297" s="359" t="s">
        <v>28</v>
      </c>
      <c r="B297" s="36">
        <f>B298+B299</f>
        <v>1334</v>
      </c>
      <c r="C297" s="36">
        <f t="shared" ref="C297:E297" si="55">C298+C299</f>
        <v>1574</v>
      </c>
      <c r="D297" s="36">
        <f t="shared" si="55"/>
        <v>1574</v>
      </c>
      <c r="E297" s="36">
        <f t="shared" si="55"/>
        <v>1574</v>
      </c>
      <c r="H297" s="365"/>
    </row>
    <row r="298" spans="1:8" ht="15.75" thickBot="1" x14ac:dyDescent="0.3">
      <c r="A298" s="360" t="s">
        <v>388</v>
      </c>
      <c r="B298" s="14">
        <f>B49+B86+B128</f>
        <v>1334</v>
      </c>
      <c r="C298" s="14">
        <f>C49+C86+C128</f>
        <v>1574</v>
      </c>
      <c r="D298" s="14">
        <f>D49+D86+D128</f>
        <v>1574</v>
      </c>
      <c r="E298" s="14">
        <f>E49+E86+E128</f>
        <v>1574</v>
      </c>
      <c r="H298" s="365"/>
    </row>
    <row r="299" spans="1:8" ht="15.75" thickBot="1" x14ac:dyDescent="0.3">
      <c r="A299" s="360" t="s">
        <v>417</v>
      </c>
      <c r="B299" s="15">
        <f>B50+B87</f>
        <v>0</v>
      </c>
      <c r="C299" s="15">
        <f>C50+C87</f>
        <v>0</v>
      </c>
      <c r="D299" s="15">
        <f>D50+D87</f>
        <v>0</v>
      </c>
      <c r="E299" s="15">
        <f>E50+E87</f>
        <v>0</v>
      </c>
      <c r="H299" s="365"/>
    </row>
    <row r="300" spans="1:8" ht="15.75" thickBot="1" x14ac:dyDescent="0.3">
      <c r="A300" s="359" t="s">
        <v>29</v>
      </c>
      <c r="B300" s="36">
        <f>B301+B302</f>
        <v>0</v>
      </c>
      <c r="C300" s="36">
        <f>C301+C302</f>
        <v>0</v>
      </c>
      <c r="D300" s="36">
        <f t="shared" ref="D300:E300" si="56">D301+D302</f>
        <v>0</v>
      </c>
      <c r="E300" s="36">
        <f t="shared" si="56"/>
        <v>0</v>
      </c>
      <c r="H300" s="365"/>
    </row>
    <row r="301" spans="1:8" ht="15.75" thickBot="1" x14ac:dyDescent="0.3">
      <c r="A301" s="360" t="s">
        <v>388</v>
      </c>
      <c r="B301" s="14">
        <f t="shared" ref="B301:E302" si="57">B52+B89</f>
        <v>0</v>
      </c>
      <c r="C301" s="14">
        <f t="shared" si="57"/>
        <v>0</v>
      </c>
      <c r="D301" s="14">
        <f t="shared" si="57"/>
        <v>0</v>
      </c>
      <c r="E301" s="14">
        <f t="shared" si="57"/>
        <v>0</v>
      </c>
      <c r="H301" s="365"/>
    </row>
    <row r="302" spans="1:8" ht="15.75" thickBot="1" x14ac:dyDescent="0.3">
      <c r="A302" s="360" t="s">
        <v>417</v>
      </c>
      <c r="B302" s="15">
        <f t="shared" si="57"/>
        <v>0</v>
      </c>
      <c r="C302" s="15">
        <f t="shared" si="57"/>
        <v>0</v>
      </c>
      <c r="D302" s="15">
        <f t="shared" si="57"/>
        <v>0</v>
      </c>
      <c r="E302" s="15">
        <f t="shared" si="57"/>
        <v>0</v>
      </c>
      <c r="H302" s="365"/>
    </row>
    <row r="303" spans="1:8" ht="23.25" thickBot="1" x14ac:dyDescent="0.3">
      <c r="A303" s="359" t="s">
        <v>30</v>
      </c>
      <c r="B303" s="36">
        <f>B91+B54</f>
        <v>0</v>
      </c>
      <c r="C303" s="36">
        <f>C91+C54</f>
        <v>0</v>
      </c>
      <c r="D303" s="36">
        <f>D91+D54</f>
        <v>0</v>
      </c>
      <c r="E303" s="36">
        <f>E91+E54</f>
        <v>0</v>
      </c>
      <c r="H303" s="365"/>
    </row>
    <row r="304" spans="1:8" ht="15.75" thickBot="1" x14ac:dyDescent="0.3">
      <c r="A304" s="360" t="s">
        <v>388</v>
      </c>
      <c r="B304" s="14">
        <f t="shared" ref="B304:E305" si="58">B55+B92</f>
        <v>0</v>
      </c>
      <c r="C304" s="14">
        <f t="shared" si="58"/>
        <v>0</v>
      </c>
      <c r="D304" s="14">
        <f t="shared" si="58"/>
        <v>0</v>
      </c>
      <c r="E304" s="14">
        <f t="shared" si="58"/>
        <v>0</v>
      </c>
      <c r="H304" s="365"/>
    </row>
    <row r="305" spans="1:8" ht="15.75" thickBot="1" x14ac:dyDescent="0.3">
      <c r="A305" s="360" t="s">
        <v>417</v>
      </c>
      <c r="B305" s="15">
        <f t="shared" si="58"/>
        <v>0</v>
      </c>
      <c r="C305" s="15">
        <f t="shared" si="58"/>
        <v>0</v>
      </c>
      <c r="D305" s="15">
        <f t="shared" si="58"/>
        <v>0</v>
      </c>
      <c r="E305" s="15">
        <f t="shared" si="58"/>
        <v>0</v>
      </c>
      <c r="H305" s="365"/>
    </row>
    <row r="306" spans="1:8" ht="15.75" thickBot="1" x14ac:dyDescent="0.3">
      <c r="A306" s="359" t="s">
        <v>59</v>
      </c>
      <c r="B306" s="14"/>
      <c r="C306" s="14"/>
      <c r="D306" s="14"/>
      <c r="E306" s="14"/>
      <c r="H306" s="365"/>
    </row>
    <row r="307" spans="1:8" ht="15.75" thickBot="1" x14ac:dyDescent="0.3">
      <c r="A307" s="26" t="s">
        <v>388</v>
      </c>
      <c r="B307" s="14"/>
      <c r="C307" s="14"/>
      <c r="D307" s="14"/>
      <c r="E307" s="14"/>
    </row>
    <row r="308" spans="1:8" ht="15.75" thickBot="1" x14ac:dyDescent="0.3">
      <c r="A308" s="26" t="s">
        <v>403</v>
      </c>
      <c r="B308" s="14"/>
      <c r="C308" s="14"/>
      <c r="D308" s="14"/>
      <c r="E308" s="14"/>
    </row>
    <row r="309" spans="1:8" ht="15.75" thickBot="1" x14ac:dyDescent="0.3">
      <c r="A309" s="26" t="s">
        <v>404</v>
      </c>
      <c r="B309" s="14"/>
      <c r="C309" s="14"/>
      <c r="D309" s="14"/>
      <c r="E309" s="14"/>
    </row>
    <row r="310" spans="1:8" ht="15.75" thickBot="1" x14ac:dyDescent="0.3">
      <c r="A310" s="26" t="s">
        <v>405</v>
      </c>
      <c r="B310" s="14"/>
      <c r="C310" s="14"/>
      <c r="D310" s="14"/>
      <c r="E310" s="14"/>
    </row>
    <row r="311" spans="1:8" ht="15.75" thickBot="1" x14ac:dyDescent="0.3">
      <c r="A311" s="359" t="s">
        <v>60</v>
      </c>
      <c r="B311" s="14">
        <f>B312+B315</f>
        <v>32000</v>
      </c>
      <c r="C311" s="14">
        <f t="shared" ref="C311:E311" si="59">C312+C315</f>
        <v>26000</v>
      </c>
      <c r="D311" s="14">
        <f t="shared" si="59"/>
        <v>94000</v>
      </c>
      <c r="E311" s="14">
        <f t="shared" si="59"/>
        <v>15600</v>
      </c>
    </row>
    <row r="312" spans="1:8" ht="15.75" thickBot="1" x14ac:dyDescent="0.3">
      <c r="A312" s="26" t="s">
        <v>388</v>
      </c>
      <c r="B312" s="14">
        <f>B199+B224+B249+B277</f>
        <v>7000</v>
      </c>
      <c r="C312" s="14">
        <f t="shared" ref="C312:E312" si="60">C199+C224+C249+C277</f>
        <v>18260</v>
      </c>
      <c r="D312" s="14">
        <f t="shared" si="60"/>
        <v>87770</v>
      </c>
      <c r="E312" s="14">
        <f t="shared" si="60"/>
        <v>7000</v>
      </c>
    </row>
    <row r="313" spans="1:8" ht="15.75" thickBot="1" x14ac:dyDescent="0.3">
      <c r="A313" s="26" t="s">
        <v>403</v>
      </c>
      <c r="B313" s="14"/>
      <c r="C313" s="14"/>
      <c r="D313" s="14"/>
      <c r="E313" s="14"/>
    </row>
    <row r="314" spans="1:8" ht="15.75" thickBot="1" x14ac:dyDescent="0.3">
      <c r="A314" s="26" t="s">
        <v>404</v>
      </c>
      <c r="B314" s="14"/>
      <c r="C314" s="14"/>
      <c r="D314" s="14"/>
      <c r="E314" s="14"/>
    </row>
    <row r="315" spans="1:8" ht="15.75" thickBot="1" x14ac:dyDescent="0.3">
      <c r="A315" s="26" t="s">
        <v>405</v>
      </c>
      <c r="B315" s="14">
        <f>B280</f>
        <v>25000</v>
      </c>
      <c r="C315" s="14">
        <f t="shared" ref="C315:E315" si="61">C280</f>
        <v>7740</v>
      </c>
      <c r="D315" s="14">
        <f t="shared" si="61"/>
        <v>6230</v>
      </c>
      <c r="E315" s="14">
        <f t="shared" si="61"/>
        <v>8600</v>
      </c>
    </row>
    <row r="316" spans="1:8" ht="15.75" thickBot="1" x14ac:dyDescent="0.3">
      <c r="A316" s="362" t="s">
        <v>32</v>
      </c>
      <c r="B316" s="18">
        <f>IF(B284-B283=0,0,"Error")</f>
        <v>0</v>
      </c>
      <c r="C316" s="18">
        <f>IF(C284-C283=0,0,"Error")</f>
        <v>0</v>
      </c>
      <c r="D316" s="18">
        <f>IF(D284-D283=0,0,"Error")</f>
        <v>0</v>
      </c>
      <c r="E316" s="18">
        <f>IF(E284-E283=0,0,"Error")</f>
        <v>0</v>
      </c>
    </row>
  </sheetData>
  <mergeCells count="71">
    <mergeCell ref="A3:E3"/>
    <mergeCell ref="B5:E5"/>
    <mergeCell ref="B6:E6"/>
    <mergeCell ref="B7:E7"/>
    <mergeCell ref="A8:E8"/>
    <mergeCell ref="A33:E33"/>
    <mergeCell ref="A9:E9"/>
    <mergeCell ref="B10:E10"/>
    <mergeCell ref="A11:A12"/>
    <mergeCell ref="B16:E16"/>
    <mergeCell ref="A17:E17"/>
    <mergeCell ref="A20:E20"/>
    <mergeCell ref="A21:E21"/>
    <mergeCell ref="B22:E22"/>
    <mergeCell ref="B23:E23"/>
    <mergeCell ref="B24:E24"/>
    <mergeCell ref="A25:A26"/>
    <mergeCell ref="B102:E102"/>
    <mergeCell ref="A34:A35"/>
    <mergeCell ref="B59:E59"/>
    <mergeCell ref="B60:E60"/>
    <mergeCell ref="B61:E61"/>
    <mergeCell ref="A62:A63"/>
    <mergeCell ref="A70:E70"/>
    <mergeCell ref="A71:A72"/>
    <mergeCell ref="B96:E96"/>
    <mergeCell ref="A97:E97"/>
    <mergeCell ref="A100:E100"/>
    <mergeCell ref="A101:E101"/>
    <mergeCell ref="A176:E176"/>
    <mergeCell ref="B103:E103"/>
    <mergeCell ref="B104:E104"/>
    <mergeCell ref="A105:A106"/>
    <mergeCell ref="A113:E113"/>
    <mergeCell ref="A114:A115"/>
    <mergeCell ref="B139:E139"/>
    <mergeCell ref="B140:E140"/>
    <mergeCell ref="B141:E141"/>
    <mergeCell ref="A142:A143"/>
    <mergeCell ref="A150:E150"/>
    <mergeCell ref="A151:A152"/>
    <mergeCell ref="B206:E206"/>
    <mergeCell ref="A177:E177"/>
    <mergeCell ref="B178:E178"/>
    <mergeCell ref="D179:E179"/>
    <mergeCell ref="G179:G180"/>
    <mergeCell ref="B180:E180"/>
    <mergeCell ref="B181:E181"/>
    <mergeCell ref="A269:A270"/>
    <mergeCell ref="A232:A233"/>
    <mergeCell ref="A240:E240"/>
    <mergeCell ref="A241:A242"/>
    <mergeCell ref="A254:E254"/>
    <mergeCell ref="A255:E255"/>
    <mergeCell ref="B256:E256"/>
    <mergeCell ref="A2:E2"/>
    <mergeCell ref="B258:E258"/>
    <mergeCell ref="B259:E259"/>
    <mergeCell ref="A260:A261"/>
    <mergeCell ref="A268:E268"/>
    <mergeCell ref="A207:A208"/>
    <mergeCell ref="A215:E215"/>
    <mergeCell ref="A216:A217"/>
    <mergeCell ref="D229:E229"/>
    <mergeCell ref="B230:E230"/>
    <mergeCell ref="B231:E231"/>
    <mergeCell ref="A182:A183"/>
    <mergeCell ref="A190:E190"/>
    <mergeCell ref="A191:A192"/>
    <mergeCell ref="D204:E204"/>
    <mergeCell ref="B205:E205"/>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L361"/>
  <sheetViews>
    <sheetView view="pageBreakPreview" topLeftCell="A322" zoomScale="60" zoomScaleNormal="170" workbookViewId="0">
      <selection activeCell="B337" sqref="B337"/>
    </sheetView>
  </sheetViews>
  <sheetFormatPr defaultRowHeight="15" x14ac:dyDescent="0.25"/>
  <cols>
    <col min="1" max="1" width="28.5703125" customWidth="1"/>
    <col min="2" max="5" width="11.7109375" customWidth="1"/>
    <col min="7" max="7" width="11.85546875" bestFit="1" customWidth="1"/>
    <col min="8" max="8" width="11" customWidth="1"/>
    <col min="9" max="9" width="11" bestFit="1" customWidth="1"/>
  </cols>
  <sheetData>
    <row r="2" spans="1:6" ht="30.75" customHeight="1" x14ac:dyDescent="0.25">
      <c r="A2" s="727" t="s">
        <v>73</v>
      </c>
      <c r="B2" s="727"/>
      <c r="C2" s="727"/>
      <c r="D2" s="727"/>
      <c r="E2" s="727"/>
      <c r="F2" s="1"/>
    </row>
    <row r="3" spans="1:6" ht="18" customHeight="1" x14ac:dyDescent="0.25">
      <c r="A3" s="678" t="s">
        <v>380</v>
      </c>
      <c r="B3" s="678"/>
      <c r="C3" s="678"/>
      <c r="D3" s="678"/>
      <c r="E3" s="678"/>
      <c r="F3" s="115"/>
    </row>
    <row r="4" spans="1:6" ht="15.75" thickBot="1" x14ac:dyDescent="0.3"/>
    <row r="5" spans="1:6" ht="15.75" thickBot="1" x14ac:dyDescent="0.3">
      <c r="A5" s="2" t="s">
        <v>0</v>
      </c>
      <c r="B5" s="679" t="s">
        <v>105</v>
      </c>
      <c r="C5" s="679"/>
      <c r="D5" s="679"/>
      <c r="E5" s="679"/>
    </row>
    <row r="6" spans="1:6" ht="15.75" thickBot="1" x14ac:dyDescent="0.3">
      <c r="A6" s="2" t="s">
        <v>1</v>
      </c>
      <c r="B6" s="680" t="s">
        <v>106</v>
      </c>
      <c r="C6" s="681"/>
      <c r="D6" s="681"/>
      <c r="E6" s="682"/>
    </row>
    <row r="7" spans="1:6" ht="15.75" thickBot="1" x14ac:dyDescent="0.3">
      <c r="A7" s="2" t="s">
        <v>3</v>
      </c>
      <c r="B7" s="683" t="s">
        <v>4</v>
      </c>
      <c r="C7" s="684"/>
      <c r="D7" s="684"/>
      <c r="E7" s="685"/>
    </row>
    <row r="8" spans="1:6" ht="15.75" thickBot="1" x14ac:dyDescent="0.3">
      <c r="A8" s="686" t="s">
        <v>5</v>
      </c>
      <c r="B8" s="687"/>
      <c r="C8" s="687"/>
      <c r="D8" s="687"/>
      <c r="E8" s="688"/>
    </row>
    <row r="9" spans="1:6" ht="15.75" thickBot="1" x14ac:dyDescent="0.3">
      <c r="A9" s="692" t="s">
        <v>107</v>
      </c>
      <c r="B9" s="693"/>
      <c r="C9" s="693"/>
      <c r="D9" s="693"/>
      <c r="E9" s="694"/>
    </row>
    <row r="10" spans="1:6" ht="36.75" customHeight="1" thickBot="1" x14ac:dyDescent="0.3">
      <c r="A10" s="692"/>
      <c r="B10" s="693"/>
      <c r="C10" s="693"/>
      <c r="D10" s="693"/>
      <c r="E10" s="694"/>
    </row>
    <row r="11" spans="1:6" ht="15.75" thickBot="1" x14ac:dyDescent="0.3">
      <c r="A11" s="692"/>
      <c r="B11" s="693"/>
      <c r="C11" s="693"/>
      <c r="D11" s="693"/>
      <c r="E11" s="694"/>
    </row>
    <row r="12" spans="1:6" ht="62.25" customHeight="1" thickBot="1" x14ac:dyDescent="0.3">
      <c r="A12" s="3" t="s">
        <v>6</v>
      </c>
      <c r="B12" s="1076" t="s">
        <v>306</v>
      </c>
      <c r="C12" s="1077"/>
      <c r="D12" s="1077"/>
      <c r="E12" s="1078"/>
    </row>
    <row r="13" spans="1:6" ht="23.25" customHeight="1" x14ac:dyDescent="0.25">
      <c r="A13" s="698" t="s">
        <v>7</v>
      </c>
      <c r="B13" s="117">
        <v>2018</v>
      </c>
      <c r="C13" s="117">
        <v>2019</v>
      </c>
      <c r="D13" s="117">
        <v>2020</v>
      </c>
      <c r="E13" s="117">
        <v>2021</v>
      </c>
    </row>
    <row r="14" spans="1:6" ht="15.75" thickBot="1" x14ac:dyDescent="0.3">
      <c r="A14" s="699"/>
      <c r="B14" s="118" t="s">
        <v>8</v>
      </c>
      <c r="C14" s="118" t="s">
        <v>9</v>
      </c>
      <c r="D14" s="118" t="s">
        <v>9</v>
      </c>
      <c r="E14" s="118" t="s">
        <v>9</v>
      </c>
    </row>
    <row r="15" spans="1:6" ht="34.5" thickBot="1" x14ac:dyDescent="0.3">
      <c r="A15" s="64" t="s">
        <v>869</v>
      </c>
      <c r="B15" s="126">
        <v>0.85</v>
      </c>
      <c r="C15" s="126">
        <v>0.9</v>
      </c>
      <c r="D15" s="126">
        <v>0.95</v>
      </c>
      <c r="E15" s="126">
        <v>1</v>
      </c>
    </row>
    <row r="16" spans="1:6" ht="15.75" thickBot="1" x14ac:dyDescent="0.3">
      <c r="A16" s="64" t="s">
        <v>870</v>
      </c>
      <c r="B16" s="126">
        <v>0.85</v>
      </c>
      <c r="C16" s="126">
        <v>0.9</v>
      </c>
      <c r="D16" s="126">
        <v>0.95</v>
      </c>
      <c r="E16" s="126">
        <v>1</v>
      </c>
    </row>
    <row r="17" spans="1:10" ht="24.75" customHeight="1" thickBot="1" x14ac:dyDescent="0.3">
      <c r="A17" s="6" t="s">
        <v>10</v>
      </c>
      <c r="B17" s="1079" t="s">
        <v>305</v>
      </c>
      <c r="C17" s="1080"/>
      <c r="D17" s="1080"/>
      <c r="E17" s="1081"/>
    </row>
    <row r="18" spans="1:10" ht="23.25" customHeight="1" thickBot="1" x14ac:dyDescent="0.3">
      <c r="A18" s="702" t="s">
        <v>11</v>
      </c>
      <c r="B18" s="703"/>
      <c r="C18" s="703"/>
      <c r="D18" s="703"/>
      <c r="E18" s="704"/>
      <c r="H18" s="30"/>
      <c r="J18" s="30"/>
    </row>
    <row r="19" spans="1:10" ht="15.75" thickBot="1" x14ac:dyDescent="0.3">
      <c r="A19" s="64" t="s">
        <v>871</v>
      </c>
      <c r="B19" s="143">
        <v>0</v>
      </c>
      <c r="C19" s="126">
        <v>1</v>
      </c>
      <c r="D19" s="126">
        <v>0</v>
      </c>
      <c r="E19" s="126">
        <v>0</v>
      </c>
      <c r="G19" s="129"/>
    </row>
    <row r="20" spans="1:10" ht="23.25" thickBot="1" x14ac:dyDescent="0.3">
      <c r="A20" s="64" t="s">
        <v>872</v>
      </c>
      <c r="B20" s="126">
        <v>0.9</v>
      </c>
      <c r="C20" s="126">
        <v>0.9</v>
      </c>
      <c r="D20" s="126">
        <v>0.95</v>
      </c>
      <c r="E20" s="126">
        <v>1</v>
      </c>
      <c r="G20" s="129"/>
    </row>
    <row r="21" spans="1:10" ht="15.75" thickBot="1" x14ac:dyDescent="0.3">
      <c r="A21" s="64" t="s">
        <v>873</v>
      </c>
      <c r="B21" s="126">
        <v>0.6</v>
      </c>
      <c r="C21" s="126">
        <v>0.2</v>
      </c>
      <c r="D21" s="126">
        <v>0.2</v>
      </c>
      <c r="E21" s="126">
        <v>0.15</v>
      </c>
      <c r="G21" s="129"/>
    </row>
    <row r="22" spans="1:10" ht="23.25" thickBot="1" x14ac:dyDescent="0.3">
      <c r="A22" s="64" t="s">
        <v>874</v>
      </c>
      <c r="B22" s="126">
        <v>0.4</v>
      </c>
      <c r="C22" s="126">
        <v>0.75</v>
      </c>
      <c r="D22" s="126">
        <v>0.8</v>
      </c>
      <c r="E22" s="126">
        <v>0.85</v>
      </c>
      <c r="G22" s="129"/>
    </row>
    <row r="23" spans="1:10" ht="15.75" thickBot="1" x14ac:dyDescent="0.3">
      <c r="A23" s="705" t="s">
        <v>12</v>
      </c>
      <c r="B23" s="706"/>
      <c r="C23" s="706"/>
      <c r="D23" s="706"/>
      <c r="E23" s="707"/>
    </row>
    <row r="24" spans="1:10" ht="15.75" thickBot="1" x14ac:dyDescent="0.3">
      <c r="A24" s="708" t="s">
        <v>13</v>
      </c>
      <c r="B24" s="709"/>
      <c r="C24" s="709"/>
      <c r="D24" s="709"/>
      <c r="E24" s="710"/>
    </row>
    <row r="25" spans="1:10" ht="12.75" customHeight="1" thickBot="1" x14ac:dyDescent="0.3">
      <c r="A25" s="7" t="s">
        <v>14</v>
      </c>
      <c r="B25" s="711" t="s">
        <v>875</v>
      </c>
      <c r="C25" s="712"/>
      <c r="D25" s="712"/>
      <c r="E25" s="713"/>
    </row>
    <row r="26" spans="1:10" ht="17.25" customHeight="1" thickBot="1" x14ac:dyDescent="0.3">
      <c r="A26" s="5" t="s">
        <v>15</v>
      </c>
      <c r="B26" s="711" t="s">
        <v>876</v>
      </c>
      <c r="C26" s="712"/>
      <c r="D26" s="712"/>
      <c r="E26" s="713"/>
    </row>
    <row r="27" spans="1:10" ht="15.75" thickBot="1" x14ac:dyDescent="0.3">
      <c r="A27" s="5" t="s">
        <v>16</v>
      </c>
      <c r="B27" s="717" t="s">
        <v>877</v>
      </c>
      <c r="C27" s="718"/>
      <c r="D27" s="718"/>
      <c r="E27" s="719"/>
    </row>
    <row r="28" spans="1:10" ht="12.75" customHeight="1" x14ac:dyDescent="0.25">
      <c r="A28" s="698"/>
      <c r="B28" s="8">
        <v>2018</v>
      </c>
      <c r="C28" s="8">
        <v>2019</v>
      </c>
      <c r="D28" s="8">
        <v>2020</v>
      </c>
      <c r="E28" s="8">
        <v>2021</v>
      </c>
    </row>
    <row r="29" spans="1:10" ht="9" customHeight="1" thickBot="1" x14ac:dyDescent="0.3">
      <c r="A29" s="699"/>
      <c r="B29" s="9" t="s">
        <v>8</v>
      </c>
      <c r="C29" s="9" t="s">
        <v>9</v>
      </c>
      <c r="D29" s="9" t="s">
        <v>9</v>
      </c>
      <c r="E29" s="9" t="s">
        <v>9</v>
      </c>
    </row>
    <row r="30" spans="1:10" ht="15.75" thickBot="1" x14ac:dyDescent="0.3">
      <c r="A30" s="5" t="s">
        <v>17</v>
      </c>
      <c r="B30" s="366">
        <v>41</v>
      </c>
      <c r="C30" s="366">
        <v>98</v>
      </c>
      <c r="D30" s="366">
        <v>100</v>
      </c>
      <c r="E30" s="366">
        <v>110</v>
      </c>
    </row>
    <row r="31" spans="1:10" ht="15.75" thickBot="1" x14ac:dyDescent="0.3">
      <c r="A31" s="5" t="s">
        <v>18</v>
      </c>
      <c r="B31" s="10">
        <f>B60</f>
        <v>86050</v>
      </c>
      <c r="C31" s="10">
        <f t="shared" ref="C31:E31" si="0">C60</f>
        <v>124012</v>
      </c>
      <c r="D31" s="10">
        <f t="shared" si="0"/>
        <v>131311</v>
      </c>
      <c r="E31" s="10">
        <f t="shared" si="0"/>
        <v>131311</v>
      </c>
    </row>
    <row r="32" spans="1:10" ht="15.75" thickBot="1" x14ac:dyDescent="0.3">
      <c r="A32" s="5" t="s">
        <v>19</v>
      </c>
      <c r="B32" s="10">
        <f>B31/B30</f>
        <v>2098.7804878048782</v>
      </c>
      <c r="C32" s="10">
        <f t="shared" ref="C32:E32" si="1">C31/C30</f>
        <v>1265.4285714285713</v>
      </c>
      <c r="D32" s="10">
        <f t="shared" si="1"/>
        <v>1313.11</v>
      </c>
      <c r="E32" s="10">
        <f t="shared" si="1"/>
        <v>1193.7363636363636</v>
      </c>
    </row>
    <row r="33" spans="1:11" ht="15.75" thickBot="1" x14ac:dyDescent="0.3">
      <c r="A33" s="5" t="s">
        <v>20</v>
      </c>
      <c r="B33" s="113" t="s">
        <v>21</v>
      </c>
      <c r="C33" s="11">
        <f>C30/B30-1</f>
        <v>1.3902439024390243</v>
      </c>
      <c r="D33" s="11">
        <f t="shared" ref="D33:E35" si="2">D30/C30-1</f>
        <v>2.0408163265306145E-2</v>
      </c>
      <c r="E33" s="11">
        <f t="shared" si="2"/>
        <v>0.10000000000000009</v>
      </c>
      <c r="G33" s="12"/>
      <c r="H33" s="12"/>
      <c r="I33" s="12"/>
      <c r="J33" s="12"/>
      <c r="K33" s="12"/>
    </row>
    <row r="34" spans="1:11" ht="15.75" thickBot="1" x14ac:dyDescent="0.3">
      <c r="A34" s="5" t="s">
        <v>22</v>
      </c>
      <c r="B34" s="113" t="s">
        <v>21</v>
      </c>
      <c r="C34" s="11">
        <f>C31/B31-1</f>
        <v>0.44116211504938985</v>
      </c>
      <c r="D34" s="11">
        <f t="shared" si="2"/>
        <v>5.8857207367029041E-2</v>
      </c>
      <c r="E34" s="11">
        <f t="shared" si="2"/>
        <v>0</v>
      </c>
    </row>
    <row r="35" spans="1:11" ht="15.75" thickBot="1" x14ac:dyDescent="0.3">
      <c r="A35" s="5" t="s">
        <v>23</v>
      </c>
      <c r="B35" s="113" t="s">
        <v>21</v>
      </c>
      <c r="C35" s="11">
        <f>C32/B32-1</f>
        <v>-0.3970648294181125</v>
      </c>
      <c r="D35" s="11">
        <f t="shared" si="2"/>
        <v>3.7680063219688309E-2</v>
      </c>
      <c r="E35" s="11">
        <f t="shared" si="2"/>
        <v>-9.0909090909090828E-2</v>
      </c>
    </row>
    <row r="36" spans="1:11" ht="15.75" thickBot="1" x14ac:dyDescent="0.3">
      <c r="A36" s="689" t="s">
        <v>210</v>
      </c>
      <c r="B36" s="690"/>
      <c r="C36" s="690"/>
      <c r="D36" s="690"/>
      <c r="E36" s="691"/>
    </row>
    <row r="37" spans="1:11" ht="12.75" customHeight="1" x14ac:dyDescent="0.25">
      <c r="A37" s="698"/>
      <c r="B37" s="8">
        <v>2018</v>
      </c>
      <c r="C37" s="8">
        <v>2019</v>
      </c>
      <c r="D37" s="8">
        <v>2020</v>
      </c>
      <c r="E37" s="8">
        <v>2021</v>
      </c>
    </row>
    <row r="38" spans="1:11" ht="9" customHeight="1" thickBot="1" x14ac:dyDescent="0.3">
      <c r="A38" s="699"/>
      <c r="B38" s="9" t="s">
        <v>8</v>
      </c>
      <c r="C38" s="9" t="s">
        <v>9</v>
      </c>
      <c r="D38" s="9" t="s">
        <v>9</v>
      </c>
      <c r="E38" s="9" t="s">
        <v>9</v>
      </c>
    </row>
    <row r="39" spans="1:11" ht="15.75" thickBot="1" x14ac:dyDescent="0.3">
      <c r="A39" s="13" t="s">
        <v>24</v>
      </c>
      <c r="B39" s="14">
        <f>B40</f>
        <v>32155</v>
      </c>
      <c r="C39" s="14">
        <f t="shared" ref="C39:E39" si="3">C40</f>
        <v>50000</v>
      </c>
      <c r="D39" s="14">
        <f t="shared" si="3"/>
        <v>53300</v>
      </c>
      <c r="E39" s="14">
        <f t="shared" si="3"/>
        <v>53300</v>
      </c>
    </row>
    <row r="40" spans="1:11" ht="15.75" thickBot="1" x14ac:dyDescent="0.3">
      <c r="A40" s="26" t="s">
        <v>388</v>
      </c>
      <c r="B40" s="14">
        <v>32155</v>
      </c>
      <c r="C40" s="14">
        <v>50000</v>
      </c>
      <c r="D40" s="14">
        <v>53300</v>
      </c>
      <c r="E40" s="14">
        <v>53300</v>
      </c>
    </row>
    <row r="41" spans="1:11" ht="15.75" thickBot="1" x14ac:dyDescent="0.3">
      <c r="A41" s="26" t="s">
        <v>389</v>
      </c>
      <c r="B41" s="15"/>
      <c r="C41" s="14">
        <v>0</v>
      </c>
      <c r="D41" s="27"/>
      <c r="E41" s="27"/>
    </row>
    <row r="42" spans="1:11" ht="24.75" thickBot="1" x14ac:dyDescent="0.3">
      <c r="A42" s="13" t="s">
        <v>25</v>
      </c>
      <c r="B42" s="14">
        <f>B43</f>
        <v>4845</v>
      </c>
      <c r="C42" s="14">
        <f t="shared" ref="C42:E42" si="4">C43</f>
        <v>5000</v>
      </c>
      <c r="D42" s="14">
        <f t="shared" si="4"/>
        <v>6000</v>
      </c>
      <c r="E42" s="14">
        <f t="shared" si="4"/>
        <v>6000</v>
      </c>
    </row>
    <row r="43" spans="1:11" ht="15.75" thickBot="1" x14ac:dyDescent="0.3">
      <c r="A43" s="26" t="s">
        <v>388</v>
      </c>
      <c r="B43" s="14">
        <v>4845</v>
      </c>
      <c r="C43" s="14">
        <v>5000</v>
      </c>
      <c r="D43" s="14">
        <v>6000</v>
      </c>
      <c r="E43" s="14">
        <v>6000</v>
      </c>
    </row>
    <row r="44" spans="1:11" ht="15.75" thickBot="1" x14ac:dyDescent="0.3">
      <c r="A44" s="26" t="s">
        <v>389</v>
      </c>
      <c r="B44" s="15"/>
      <c r="C44" s="14"/>
      <c r="D44" s="14"/>
      <c r="E44" s="14"/>
    </row>
    <row r="45" spans="1:11" ht="15.75" thickBot="1" x14ac:dyDescent="0.3">
      <c r="A45" s="13" t="s">
        <v>26</v>
      </c>
      <c r="B45" s="15">
        <f>B46</f>
        <v>13815</v>
      </c>
      <c r="C45" s="15">
        <f>C46+C47</f>
        <v>26001</v>
      </c>
      <c r="D45" s="15">
        <f t="shared" ref="D45:E45" si="5">D46</f>
        <v>17492</v>
      </c>
      <c r="E45" s="15">
        <f t="shared" si="5"/>
        <v>15651</v>
      </c>
    </row>
    <row r="46" spans="1:11" ht="15.75" thickBot="1" x14ac:dyDescent="0.3">
      <c r="A46" s="26" t="s">
        <v>388</v>
      </c>
      <c r="B46" s="15">
        <f>275+13540</f>
        <v>13815</v>
      </c>
      <c r="C46" s="14">
        <f>275+24766</f>
        <v>25041</v>
      </c>
      <c r="D46" s="14">
        <v>17492</v>
      </c>
      <c r="E46" s="14">
        <v>15651</v>
      </c>
    </row>
    <row r="47" spans="1:11" ht="15.75" thickBot="1" x14ac:dyDescent="0.3">
      <c r="A47" s="26" t="s">
        <v>389</v>
      </c>
      <c r="B47" s="15"/>
      <c r="C47" s="14">
        <v>960</v>
      </c>
      <c r="D47" s="14"/>
      <c r="E47" s="14"/>
    </row>
    <row r="48" spans="1:11" ht="15.75" thickBot="1" x14ac:dyDescent="0.3">
      <c r="A48" s="13" t="s">
        <v>27</v>
      </c>
      <c r="B48" s="15"/>
      <c r="C48" s="14"/>
      <c r="D48" s="14"/>
      <c r="E48" s="14"/>
    </row>
    <row r="49" spans="1:12" ht="15.75" thickBot="1" x14ac:dyDescent="0.3">
      <c r="A49" s="26" t="s">
        <v>388</v>
      </c>
      <c r="B49" s="15"/>
      <c r="C49" s="14"/>
      <c r="D49" s="14"/>
      <c r="E49" s="14"/>
    </row>
    <row r="50" spans="1:12" ht="15.75" thickBot="1" x14ac:dyDescent="0.3">
      <c r="A50" s="26" t="s">
        <v>389</v>
      </c>
      <c r="B50" s="15"/>
      <c r="C50" s="14"/>
      <c r="D50" s="14"/>
      <c r="E50" s="14"/>
    </row>
    <row r="51" spans="1:12" ht="15.75" thickBot="1" x14ac:dyDescent="0.3">
      <c r="A51" s="13" t="s">
        <v>28</v>
      </c>
      <c r="B51" s="15"/>
      <c r="C51" s="14"/>
      <c r="D51" s="14"/>
      <c r="E51" s="14"/>
    </row>
    <row r="52" spans="1:12" ht="15.75" thickBot="1" x14ac:dyDescent="0.3">
      <c r="A52" s="26" t="s">
        <v>388</v>
      </c>
      <c r="B52" s="15"/>
      <c r="C52" s="14"/>
      <c r="D52" s="14"/>
      <c r="E52" s="14"/>
    </row>
    <row r="53" spans="1:12" ht="15.75" thickBot="1" x14ac:dyDescent="0.3">
      <c r="A53" s="26" t="s">
        <v>389</v>
      </c>
      <c r="B53" s="15"/>
      <c r="C53" s="14"/>
      <c r="D53" s="14"/>
      <c r="E53" s="14"/>
    </row>
    <row r="54" spans="1:12" ht="15.75" thickBot="1" x14ac:dyDescent="0.3">
      <c r="A54" s="13" t="s">
        <v>29</v>
      </c>
      <c r="B54" s="15"/>
      <c r="C54" s="14"/>
      <c r="D54" s="14"/>
      <c r="E54" s="14"/>
    </row>
    <row r="55" spans="1:12" ht="15.75" thickBot="1" x14ac:dyDescent="0.3">
      <c r="A55" s="26" t="s">
        <v>388</v>
      </c>
      <c r="B55" s="15"/>
      <c r="C55" s="14"/>
      <c r="D55" s="14"/>
      <c r="E55" s="14"/>
    </row>
    <row r="56" spans="1:12" ht="15.75" thickBot="1" x14ac:dyDescent="0.3">
      <c r="A56" s="26" t="s">
        <v>389</v>
      </c>
      <c r="B56" s="15"/>
      <c r="C56" s="14"/>
      <c r="D56" s="14"/>
      <c r="E56" s="14"/>
    </row>
    <row r="57" spans="1:12" ht="24.75" thickBot="1" x14ac:dyDescent="0.3">
      <c r="A57" s="13" t="s">
        <v>30</v>
      </c>
      <c r="B57" s="15">
        <f>B58</f>
        <v>35235</v>
      </c>
      <c r="C57" s="15">
        <f t="shared" ref="C57:E57" si="6">C58</f>
        <v>43011</v>
      </c>
      <c r="D57" s="15">
        <f t="shared" si="6"/>
        <v>54519</v>
      </c>
      <c r="E57" s="15">
        <f t="shared" si="6"/>
        <v>56360</v>
      </c>
      <c r="H57" s="133"/>
    </row>
    <row r="58" spans="1:12" ht="15.75" thickBot="1" x14ac:dyDescent="0.3">
      <c r="A58" s="26" t="s">
        <v>388</v>
      </c>
      <c r="B58" s="15">
        <v>35235</v>
      </c>
      <c r="C58" s="14">
        <f>7864+35147</f>
        <v>43011</v>
      </c>
      <c r="D58" s="14">
        <v>54519</v>
      </c>
      <c r="E58" s="14">
        <v>56360</v>
      </c>
      <c r="J58" s="134"/>
      <c r="K58" s="134"/>
      <c r="L58" s="134"/>
    </row>
    <row r="59" spans="1:12" ht="15.75" thickBot="1" x14ac:dyDescent="0.3">
      <c r="A59" s="26" t="s">
        <v>389</v>
      </c>
      <c r="B59" s="15"/>
      <c r="C59" s="135"/>
      <c r="D59" s="40"/>
      <c r="E59" s="40"/>
    </row>
    <row r="60" spans="1:12" ht="15.75" thickBot="1" x14ac:dyDescent="0.3">
      <c r="A60" s="16" t="s">
        <v>31</v>
      </c>
      <c r="B60" s="15">
        <f>B57+B54+B51+B48+B45+B42+B39</f>
        <v>86050</v>
      </c>
      <c r="C60" s="15">
        <f t="shared" ref="C60:E60" si="7">C57+C54+C51+C48+C45+C42+C39</f>
        <v>124012</v>
      </c>
      <c r="D60" s="15">
        <f t="shared" si="7"/>
        <v>131311</v>
      </c>
      <c r="E60" s="15">
        <f t="shared" si="7"/>
        <v>131311</v>
      </c>
    </row>
    <row r="61" spans="1:12" ht="15.75" thickBot="1" x14ac:dyDescent="0.3">
      <c r="A61" s="17" t="s">
        <v>32</v>
      </c>
      <c r="B61" s="18">
        <f>IF(B60-B31=0,0,"Error")</f>
        <v>0</v>
      </c>
      <c r="C61" s="18">
        <f>IF(C60-C31=0,0,"Error")</f>
        <v>0</v>
      </c>
      <c r="D61" s="18">
        <f>IF(D60-D31=0,0,"Error")</f>
        <v>0</v>
      </c>
      <c r="E61" s="18">
        <f>IF(E60-E31=0,0,"Error")</f>
        <v>0</v>
      </c>
    </row>
    <row r="62" spans="1:12" ht="15.75" thickBot="1" x14ac:dyDescent="0.3">
      <c r="A62" s="708" t="s">
        <v>39</v>
      </c>
      <c r="B62" s="709"/>
      <c r="C62" s="709"/>
      <c r="D62" s="709"/>
      <c r="E62" s="710"/>
    </row>
    <row r="63" spans="1:12" ht="15.75" thickBot="1" x14ac:dyDescent="0.3">
      <c r="A63" s="708" t="s">
        <v>40</v>
      </c>
      <c r="B63" s="709"/>
      <c r="C63" s="709"/>
      <c r="D63" s="709"/>
      <c r="E63" s="710"/>
    </row>
    <row r="64" spans="1:12" ht="15.75" thickBot="1" x14ac:dyDescent="0.3">
      <c r="A64" s="7" t="s">
        <v>56</v>
      </c>
      <c r="B64" s="720" t="s">
        <v>878</v>
      </c>
      <c r="C64" s="780"/>
      <c r="D64" s="721"/>
      <c r="E64" s="722"/>
    </row>
    <row r="65" spans="1:5" ht="34.5" thickBot="1" x14ac:dyDescent="0.3">
      <c r="A65" s="7" t="s">
        <v>86</v>
      </c>
      <c r="B65" s="50" t="s">
        <v>879</v>
      </c>
      <c r="C65" s="139" t="s">
        <v>398</v>
      </c>
      <c r="D65" s="1074" t="s">
        <v>108</v>
      </c>
      <c r="E65" s="1075"/>
    </row>
    <row r="66" spans="1:5" ht="15.75" thickBot="1" x14ac:dyDescent="0.3">
      <c r="A66" s="5" t="s">
        <v>15</v>
      </c>
      <c r="B66" s="702" t="s">
        <v>880</v>
      </c>
      <c r="C66" s="703"/>
      <c r="D66" s="703"/>
      <c r="E66" s="704"/>
    </row>
    <row r="67" spans="1:5" ht="15.75" thickBot="1" x14ac:dyDescent="0.3">
      <c r="A67" s="5" t="s">
        <v>16</v>
      </c>
      <c r="B67" s="717" t="s">
        <v>52</v>
      </c>
      <c r="C67" s="718"/>
      <c r="D67" s="718"/>
      <c r="E67" s="719"/>
    </row>
    <row r="68" spans="1:5" x14ac:dyDescent="0.25">
      <c r="A68" s="698"/>
      <c r="B68" s="8">
        <v>2018</v>
      </c>
      <c r="C68" s="8">
        <v>2019</v>
      </c>
      <c r="D68" s="8">
        <v>2020</v>
      </c>
      <c r="E68" s="8">
        <v>2021</v>
      </c>
    </row>
    <row r="69" spans="1:5" ht="15.75" thickBot="1" x14ac:dyDescent="0.3">
      <c r="A69" s="699"/>
      <c r="B69" s="9" t="s">
        <v>8</v>
      </c>
      <c r="C69" s="9" t="s">
        <v>9</v>
      </c>
      <c r="D69" s="9" t="s">
        <v>9</v>
      </c>
      <c r="E69" s="9" t="s">
        <v>9</v>
      </c>
    </row>
    <row r="70" spans="1:5" ht="15.75" thickBot="1" x14ac:dyDescent="0.3">
      <c r="A70" s="5" t="s">
        <v>17</v>
      </c>
      <c r="B70" s="366">
        <v>30</v>
      </c>
      <c r="C70" s="366">
        <v>23</v>
      </c>
      <c r="D70" s="10"/>
      <c r="E70" s="10"/>
    </row>
    <row r="71" spans="1:5" ht="15.75" thickBot="1" x14ac:dyDescent="0.3">
      <c r="A71" s="5" t="s">
        <v>18</v>
      </c>
      <c r="B71" s="10">
        <f>B84</f>
        <v>2000</v>
      </c>
      <c r="C71" s="10">
        <f t="shared" ref="C71:E71" si="8">C84</f>
        <v>1700</v>
      </c>
      <c r="D71" s="10">
        <f t="shared" si="8"/>
        <v>0</v>
      </c>
      <c r="E71" s="10">
        <f t="shared" si="8"/>
        <v>0</v>
      </c>
    </row>
    <row r="72" spans="1:5" ht="15.75" thickBot="1" x14ac:dyDescent="0.3">
      <c r="A72" s="5" t="s">
        <v>19</v>
      </c>
      <c r="B72" s="10">
        <f>B71/B70</f>
        <v>66.666666666666671</v>
      </c>
      <c r="C72" s="10">
        <f t="shared" ref="C72:E72" si="9">C71/C70</f>
        <v>73.913043478260875</v>
      </c>
      <c r="D72" s="10" t="e">
        <f t="shared" si="9"/>
        <v>#DIV/0!</v>
      </c>
      <c r="E72" s="10" t="e">
        <f t="shared" si="9"/>
        <v>#DIV/0!</v>
      </c>
    </row>
    <row r="73" spans="1:5" ht="15.75" thickBot="1" x14ac:dyDescent="0.3">
      <c r="A73" s="5" t="s">
        <v>20</v>
      </c>
      <c r="B73" s="113" t="s">
        <v>21</v>
      </c>
      <c r="C73" s="11">
        <f>C70/B70-1</f>
        <v>-0.23333333333333328</v>
      </c>
      <c r="D73" s="11">
        <f t="shared" ref="D73:E75" si="10">D70/C70-1</f>
        <v>-1</v>
      </c>
      <c r="E73" s="11" t="e">
        <f t="shared" si="10"/>
        <v>#DIV/0!</v>
      </c>
    </row>
    <row r="74" spans="1:5" ht="15.75" thickBot="1" x14ac:dyDescent="0.3">
      <c r="A74" s="5" t="s">
        <v>22</v>
      </c>
      <c r="B74" s="113" t="s">
        <v>21</v>
      </c>
      <c r="C74" s="11">
        <f>C71/B71-1</f>
        <v>-0.15000000000000002</v>
      </c>
      <c r="D74" s="11">
        <f t="shared" si="10"/>
        <v>-1</v>
      </c>
      <c r="E74" s="11" t="e">
        <f t="shared" si="10"/>
        <v>#DIV/0!</v>
      </c>
    </row>
    <row r="75" spans="1:5" ht="15.75" thickBot="1" x14ac:dyDescent="0.3">
      <c r="A75" s="5" t="s">
        <v>23</v>
      </c>
      <c r="B75" s="113" t="s">
        <v>21</v>
      </c>
      <c r="C75" s="11">
        <f>C72/B72-1</f>
        <v>0.10869565217391308</v>
      </c>
      <c r="D75" s="11" t="e">
        <f t="shared" si="10"/>
        <v>#DIV/0!</v>
      </c>
      <c r="E75" s="11" t="e">
        <f t="shared" si="10"/>
        <v>#DIV/0!</v>
      </c>
    </row>
    <row r="76" spans="1:5" ht="15.75" thickBot="1" x14ac:dyDescent="0.3">
      <c r="A76" s="689" t="s">
        <v>213</v>
      </c>
      <c r="B76" s="690"/>
      <c r="C76" s="690"/>
      <c r="D76" s="690"/>
      <c r="E76" s="691"/>
    </row>
    <row r="77" spans="1:5" x14ac:dyDescent="0.25">
      <c r="A77" s="698"/>
      <c r="B77" s="8">
        <v>2018</v>
      </c>
      <c r="C77" s="8">
        <v>2019</v>
      </c>
      <c r="D77" s="8">
        <v>2020</v>
      </c>
      <c r="E77" s="8">
        <v>2021</v>
      </c>
    </row>
    <row r="78" spans="1:5" ht="15.75" thickBot="1" x14ac:dyDescent="0.3">
      <c r="A78" s="699"/>
      <c r="B78" s="9" t="s">
        <v>8</v>
      </c>
      <c r="C78" s="9" t="s">
        <v>9</v>
      </c>
      <c r="D78" s="9" t="s">
        <v>9</v>
      </c>
      <c r="E78" s="9" t="s">
        <v>9</v>
      </c>
    </row>
    <row r="79" spans="1:5" ht="15.75" thickBot="1" x14ac:dyDescent="0.3">
      <c r="A79" s="13" t="s">
        <v>42</v>
      </c>
      <c r="B79" s="14">
        <f>B80+B81+B82+B83</f>
        <v>0</v>
      </c>
      <c r="C79" s="14">
        <f t="shared" ref="C79:E79" si="11">C80+C81+C82+C83</f>
        <v>0</v>
      </c>
      <c r="D79" s="14">
        <f t="shared" si="11"/>
        <v>0</v>
      </c>
      <c r="E79" s="14">
        <f t="shared" si="11"/>
        <v>0</v>
      </c>
    </row>
    <row r="80" spans="1:5" ht="15.75" thickBot="1" x14ac:dyDescent="0.3">
      <c r="A80" s="26" t="s">
        <v>388</v>
      </c>
      <c r="B80" s="14"/>
      <c r="C80" s="14"/>
      <c r="D80" s="14"/>
      <c r="E80" s="14"/>
    </row>
    <row r="81" spans="1:5" ht="15.75" thickBot="1" x14ac:dyDescent="0.3">
      <c r="A81" s="26" t="s">
        <v>403</v>
      </c>
      <c r="B81" s="14"/>
      <c r="C81" s="14"/>
      <c r="D81" s="14"/>
      <c r="E81" s="14"/>
    </row>
    <row r="82" spans="1:5" ht="15.75" thickBot="1" x14ac:dyDescent="0.3">
      <c r="A82" s="26" t="s">
        <v>404</v>
      </c>
      <c r="B82" s="14"/>
      <c r="C82" s="14"/>
      <c r="D82" s="14"/>
      <c r="E82" s="14"/>
    </row>
    <row r="83" spans="1:5" ht="15.75" thickBot="1" x14ac:dyDescent="0.3">
      <c r="A83" s="26" t="s">
        <v>405</v>
      </c>
      <c r="B83" s="14"/>
      <c r="C83" s="14"/>
      <c r="D83" s="14"/>
      <c r="E83" s="14"/>
    </row>
    <row r="84" spans="1:5" ht="15.75" thickBot="1" x14ac:dyDescent="0.3">
      <c r="A84" s="13" t="s">
        <v>43</v>
      </c>
      <c r="B84" s="15">
        <f>B85+B86+B87+B88</f>
        <v>2000</v>
      </c>
      <c r="C84" s="15">
        <f t="shared" ref="C84:E84" si="12">C85+C86+C87+C88</f>
        <v>1700</v>
      </c>
      <c r="D84" s="15">
        <f t="shared" si="12"/>
        <v>0</v>
      </c>
      <c r="E84" s="15">
        <f t="shared" si="12"/>
        <v>0</v>
      </c>
    </row>
    <row r="85" spans="1:5" ht="15.75" thickBot="1" x14ac:dyDescent="0.3">
      <c r="A85" s="26" t="s">
        <v>388</v>
      </c>
      <c r="B85" s="15">
        <v>2000</v>
      </c>
      <c r="C85" s="14">
        <v>1700</v>
      </c>
      <c r="D85" s="14"/>
      <c r="E85" s="14"/>
    </row>
    <row r="86" spans="1:5" ht="15.75" thickBot="1" x14ac:dyDescent="0.3">
      <c r="A86" s="26" t="s">
        <v>403</v>
      </c>
      <c r="B86" s="15"/>
      <c r="C86" s="14"/>
      <c r="D86" s="14"/>
      <c r="E86" s="14"/>
    </row>
    <row r="87" spans="1:5" ht="15.75" thickBot="1" x14ac:dyDescent="0.3">
      <c r="A87" s="26" t="s">
        <v>404</v>
      </c>
      <c r="B87" s="15"/>
      <c r="C87" s="14"/>
      <c r="D87" s="14"/>
      <c r="E87" s="14"/>
    </row>
    <row r="88" spans="1:5" ht="15.75" thickBot="1" x14ac:dyDescent="0.3">
      <c r="A88" s="26" t="s">
        <v>405</v>
      </c>
      <c r="B88" s="15"/>
      <c r="C88" s="14"/>
      <c r="D88" s="14"/>
      <c r="E88" s="14"/>
    </row>
    <row r="89" spans="1:5" ht="15.75" thickBot="1" x14ac:dyDescent="0.3">
      <c r="A89" s="140" t="s">
        <v>31</v>
      </c>
      <c r="B89" s="15">
        <f>B79+B84</f>
        <v>2000</v>
      </c>
      <c r="C89" s="15">
        <f t="shared" ref="C89:E89" si="13">C79+C84</f>
        <v>1700</v>
      </c>
      <c r="D89" s="15">
        <f t="shared" si="13"/>
        <v>0</v>
      </c>
      <c r="E89" s="15">
        <f t="shared" si="13"/>
        <v>0</v>
      </c>
    </row>
    <row r="90" spans="1:5" ht="34.5" thickBot="1" x14ac:dyDescent="0.3">
      <c r="A90" s="7" t="s">
        <v>33</v>
      </c>
      <c r="B90" s="50" t="s">
        <v>881</v>
      </c>
      <c r="C90" s="139" t="s">
        <v>398</v>
      </c>
      <c r="D90" s="1074" t="s">
        <v>882</v>
      </c>
      <c r="E90" s="1075"/>
    </row>
    <row r="91" spans="1:5" ht="15.75" thickBot="1" x14ac:dyDescent="0.3">
      <c r="A91" s="5" t="s">
        <v>15</v>
      </c>
      <c r="B91" s="702" t="s">
        <v>883</v>
      </c>
      <c r="C91" s="703"/>
      <c r="D91" s="703"/>
      <c r="E91" s="704"/>
    </row>
    <row r="92" spans="1:5" ht="15.75" thickBot="1" x14ac:dyDescent="0.3">
      <c r="A92" s="5" t="s">
        <v>16</v>
      </c>
      <c r="B92" s="717" t="s">
        <v>52</v>
      </c>
      <c r="C92" s="718"/>
      <c r="D92" s="718"/>
      <c r="E92" s="719"/>
    </row>
    <row r="93" spans="1:5" x14ac:dyDescent="0.25">
      <c r="A93" s="698"/>
      <c r="B93" s="8">
        <v>2018</v>
      </c>
      <c r="C93" s="8">
        <v>2019</v>
      </c>
      <c r="D93" s="8">
        <v>2020</v>
      </c>
      <c r="E93" s="8">
        <v>2021</v>
      </c>
    </row>
    <row r="94" spans="1:5" ht="15.75" thickBot="1" x14ac:dyDescent="0.3">
      <c r="A94" s="699"/>
      <c r="B94" s="9" t="s">
        <v>8</v>
      </c>
      <c r="C94" s="9" t="s">
        <v>9</v>
      </c>
      <c r="D94" s="9" t="s">
        <v>9</v>
      </c>
      <c r="E94" s="9" t="s">
        <v>9</v>
      </c>
    </row>
    <row r="95" spans="1:5" ht="15.75" thickBot="1" x14ac:dyDescent="0.3">
      <c r="A95" s="5" t="s">
        <v>17</v>
      </c>
      <c r="B95" s="366">
        <v>0</v>
      </c>
      <c r="C95" s="366">
        <v>40</v>
      </c>
      <c r="D95" s="10"/>
      <c r="E95" s="10"/>
    </row>
    <row r="96" spans="1:5" ht="15.75" thickBot="1" x14ac:dyDescent="0.3">
      <c r="A96" s="5" t="s">
        <v>18</v>
      </c>
      <c r="B96" s="10">
        <f>B109</f>
        <v>0</v>
      </c>
      <c r="C96" s="10">
        <f t="shared" ref="C96:E96" si="14">C109</f>
        <v>700</v>
      </c>
      <c r="D96" s="10">
        <f t="shared" si="14"/>
        <v>0</v>
      </c>
      <c r="E96" s="10">
        <f t="shared" si="14"/>
        <v>0</v>
      </c>
    </row>
    <row r="97" spans="1:5" ht="15.75" thickBot="1" x14ac:dyDescent="0.3">
      <c r="A97" s="5" t="s">
        <v>19</v>
      </c>
      <c r="B97" s="10" t="e">
        <f>B96/B95</f>
        <v>#DIV/0!</v>
      </c>
      <c r="C97" s="10">
        <f t="shared" ref="C97:E97" si="15">C96/C95</f>
        <v>17.5</v>
      </c>
      <c r="D97" s="10" t="e">
        <f t="shared" si="15"/>
        <v>#DIV/0!</v>
      </c>
      <c r="E97" s="10" t="e">
        <f t="shared" si="15"/>
        <v>#DIV/0!</v>
      </c>
    </row>
    <row r="98" spans="1:5" ht="15.75" thickBot="1" x14ac:dyDescent="0.3">
      <c r="A98" s="5" t="s">
        <v>20</v>
      </c>
      <c r="B98" s="113" t="s">
        <v>21</v>
      </c>
      <c r="C98" s="11" t="e">
        <f>C95/B95-1</f>
        <v>#DIV/0!</v>
      </c>
      <c r="D98" s="11">
        <f t="shared" ref="D98:E100" si="16">D95/C95-1</f>
        <v>-1</v>
      </c>
      <c r="E98" s="11" t="e">
        <f t="shared" si="16"/>
        <v>#DIV/0!</v>
      </c>
    </row>
    <row r="99" spans="1:5" ht="15.75" thickBot="1" x14ac:dyDescent="0.3">
      <c r="A99" s="5" t="s">
        <v>22</v>
      </c>
      <c r="B99" s="113" t="s">
        <v>21</v>
      </c>
      <c r="C99" s="11" t="e">
        <f>C96/B96-1</f>
        <v>#DIV/0!</v>
      </c>
      <c r="D99" s="11">
        <f t="shared" si="16"/>
        <v>-1</v>
      </c>
      <c r="E99" s="11" t="e">
        <f t="shared" si="16"/>
        <v>#DIV/0!</v>
      </c>
    </row>
    <row r="100" spans="1:5" ht="15.75" thickBot="1" x14ac:dyDescent="0.3">
      <c r="A100" s="5" t="s">
        <v>23</v>
      </c>
      <c r="B100" s="113" t="s">
        <v>21</v>
      </c>
      <c r="C100" s="11" t="e">
        <f>C97/B97-1</f>
        <v>#DIV/0!</v>
      </c>
      <c r="D100" s="11" t="e">
        <f t="shared" si="16"/>
        <v>#DIV/0!</v>
      </c>
      <c r="E100" s="11" t="e">
        <f t="shared" si="16"/>
        <v>#DIV/0!</v>
      </c>
    </row>
    <row r="101" spans="1:5" ht="15.75" thickBot="1" x14ac:dyDescent="0.3">
      <c r="A101" s="689" t="s">
        <v>284</v>
      </c>
      <c r="B101" s="690"/>
      <c r="C101" s="690"/>
      <c r="D101" s="690"/>
      <c r="E101" s="691"/>
    </row>
    <row r="102" spans="1:5" x14ac:dyDescent="0.25">
      <c r="A102" s="698"/>
      <c r="B102" s="8">
        <v>2018</v>
      </c>
      <c r="C102" s="8">
        <v>2019</v>
      </c>
      <c r="D102" s="8">
        <v>2020</v>
      </c>
      <c r="E102" s="8">
        <v>2021</v>
      </c>
    </row>
    <row r="103" spans="1:5" ht="15.75" thickBot="1" x14ac:dyDescent="0.3">
      <c r="A103" s="699"/>
      <c r="B103" s="9" t="s">
        <v>8</v>
      </c>
      <c r="C103" s="9" t="s">
        <v>9</v>
      </c>
      <c r="D103" s="9" t="s">
        <v>9</v>
      </c>
      <c r="E103" s="9" t="s">
        <v>9</v>
      </c>
    </row>
    <row r="104" spans="1:5" ht="15.75" thickBot="1" x14ac:dyDescent="0.3">
      <c r="A104" s="13" t="s">
        <v>42</v>
      </c>
      <c r="B104" s="14">
        <f>B105+B106+B107+B108</f>
        <v>0</v>
      </c>
      <c r="C104" s="14">
        <f t="shared" ref="C104:E104" si="17">C105+C106+C107+C108</f>
        <v>0</v>
      </c>
      <c r="D104" s="14">
        <f t="shared" si="17"/>
        <v>0</v>
      </c>
      <c r="E104" s="14">
        <f t="shared" si="17"/>
        <v>0</v>
      </c>
    </row>
    <row r="105" spans="1:5" ht="15.75" thickBot="1" x14ac:dyDescent="0.3">
      <c r="A105" s="26" t="s">
        <v>388</v>
      </c>
      <c r="B105" s="14"/>
      <c r="C105" s="14"/>
      <c r="D105" s="14"/>
      <c r="E105" s="14"/>
    </row>
    <row r="106" spans="1:5" ht="15.75" thickBot="1" x14ac:dyDescent="0.3">
      <c r="A106" s="26" t="s">
        <v>403</v>
      </c>
      <c r="B106" s="14"/>
      <c r="C106" s="14"/>
      <c r="D106" s="14"/>
      <c r="E106" s="14"/>
    </row>
    <row r="107" spans="1:5" ht="15.75" thickBot="1" x14ac:dyDescent="0.3">
      <c r="A107" s="26" t="s">
        <v>404</v>
      </c>
      <c r="B107" s="14"/>
      <c r="C107" s="14"/>
      <c r="D107" s="14"/>
      <c r="E107" s="14"/>
    </row>
    <row r="108" spans="1:5" ht="15.75" thickBot="1" x14ac:dyDescent="0.3">
      <c r="A108" s="26" t="s">
        <v>405</v>
      </c>
      <c r="B108" s="14"/>
      <c r="C108" s="14"/>
      <c r="D108" s="14"/>
      <c r="E108" s="14"/>
    </row>
    <row r="109" spans="1:5" ht="15.75" thickBot="1" x14ac:dyDescent="0.3">
      <c r="A109" s="13" t="s">
        <v>43</v>
      </c>
      <c r="B109" s="15">
        <f>B110+B111+B112+B113</f>
        <v>0</v>
      </c>
      <c r="C109" s="15">
        <f t="shared" ref="C109:E109" si="18">C110+C111+C112+C113</f>
        <v>700</v>
      </c>
      <c r="D109" s="15">
        <f t="shared" si="18"/>
        <v>0</v>
      </c>
      <c r="E109" s="15">
        <f t="shared" si="18"/>
        <v>0</v>
      </c>
    </row>
    <row r="110" spans="1:5" ht="15.75" thickBot="1" x14ac:dyDescent="0.3">
      <c r="A110" s="26" t="s">
        <v>388</v>
      </c>
      <c r="B110" s="15"/>
      <c r="C110" s="14">
        <v>700</v>
      </c>
      <c r="D110" s="14"/>
      <c r="E110" s="14"/>
    </row>
    <row r="111" spans="1:5" ht="15.75" thickBot="1" x14ac:dyDescent="0.3">
      <c r="A111" s="26" t="s">
        <v>403</v>
      </c>
      <c r="B111" s="15"/>
      <c r="C111" s="14"/>
      <c r="D111" s="14"/>
      <c r="E111" s="14"/>
    </row>
    <row r="112" spans="1:5" ht="15.75" thickBot="1" x14ac:dyDescent="0.3">
      <c r="A112" s="26" t="s">
        <v>404</v>
      </c>
      <c r="B112" s="15"/>
      <c r="C112" s="14"/>
      <c r="D112" s="14"/>
      <c r="E112" s="14"/>
    </row>
    <row r="113" spans="1:5" ht="15.75" thickBot="1" x14ac:dyDescent="0.3">
      <c r="A113" s="26" t="s">
        <v>405</v>
      </c>
      <c r="B113" s="15"/>
      <c r="C113" s="14"/>
      <c r="D113" s="14"/>
      <c r="E113" s="14"/>
    </row>
    <row r="114" spans="1:5" ht="15.75" thickBot="1" x14ac:dyDescent="0.3">
      <c r="A114" s="140" t="s">
        <v>34</v>
      </c>
      <c r="B114" s="15">
        <f>B104+B109</f>
        <v>0</v>
      </c>
      <c r="C114" s="15">
        <f t="shared" ref="C114:E114" si="19">C104+C109</f>
        <v>700</v>
      </c>
      <c r="D114" s="15">
        <f t="shared" si="19"/>
        <v>0</v>
      </c>
      <c r="E114" s="15">
        <f t="shared" si="19"/>
        <v>0</v>
      </c>
    </row>
    <row r="115" spans="1:5" ht="15.75" thickBot="1" x14ac:dyDescent="0.3">
      <c r="A115" s="708" t="s">
        <v>884</v>
      </c>
      <c r="B115" s="709"/>
      <c r="C115" s="709"/>
      <c r="D115" s="709"/>
      <c r="E115" s="710"/>
    </row>
    <row r="116" spans="1:5" ht="15.75" thickBot="1" x14ac:dyDescent="0.3">
      <c r="A116" s="708" t="s">
        <v>47</v>
      </c>
      <c r="B116" s="709"/>
      <c r="C116" s="709"/>
      <c r="D116" s="709"/>
      <c r="E116" s="710"/>
    </row>
    <row r="117" spans="1:5" ht="15.75" thickBot="1" x14ac:dyDescent="0.3">
      <c r="A117" s="7" t="s">
        <v>56</v>
      </c>
      <c r="B117" s="720" t="s">
        <v>885</v>
      </c>
      <c r="C117" s="780"/>
      <c r="D117" s="721"/>
      <c r="E117" s="722"/>
    </row>
    <row r="118" spans="1:5" ht="34.5" thickBot="1" x14ac:dyDescent="0.3">
      <c r="A118" s="7" t="s">
        <v>86</v>
      </c>
      <c r="B118" s="50" t="s">
        <v>886</v>
      </c>
      <c r="C118" s="139" t="s">
        <v>398</v>
      </c>
      <c r="D118" s="1072" t="s">
        <v>887</v>
      </c>
      <c r="E118" s="1073"/>
    </row>
    <row r="119" spans="1:5" ht="15.75" thickBot="1" x14ac:dyDescent="0.3">
      <c r="A119" s="160"/>
      <c r="B119" s="720"/>
      <c r="C119" s="800"/>
      <c r="D119" s="721"/>
      <c r="E119" s="722"/>
    </row>
    <row r="120" spans="1:5" ht="15.75" thickBot="1" x14ac:dyDescent="0.3">
      <c r="A120" s="5" t="s">
        <v>15</v>
      </c>
      <c r="B120" s="720" t="s">
        <v>886</v>
      </c>
      <c r="C120" s="780"/>
      <c r="D120" s="721"/>
      <c r="E120" s="722"/>
    </row>
    <row r="121" spans="1:5" ht="15.75" thickBot="1" x14ac:dyDescent="0.3">
      <c r="A121" s="5" t="s">
        <v>16</v>
      </c>
      <c r="B121" s="717" t="s">
        <v>888</v>
      </c>
      <c r="C121" s="718"/>
      <c r="D121" s="718"/>
      <c r="E121" s="719"/>
    </row>
    <row r="122" spans="1:5" x14ac:dyDescent="0.25">
      <c r="A122" s="698"/>
      <c r="B122" s="8">
        <v>2018</v>
      </c>
      <c r="C122" s="8">
        <v>2019</v>
      </c>
      <c r="D122" s="8">
        <v>2020</v>
      </c>
      <c r="E122" s="8">
        <v>2021</v>
      </c>
    </row>
    <row r="123" spans="1:5" ht="15.75" thickBot="1" x14ac:dyDescent="0.3">
      <c r="A123" s="699"/>
      <c r="B123" s="9" t="s">
        <v>8</v>
      </c>
      <c r="C123" s="9" t="s">
        <v>9</v>
      </c>
      <c r="D123" s="9" t="s">
        <v>9</v>
      </c>
      <c r="E123" s="9" t="s">
        <v>9</v>
      </c>
    </row>
    <row r="124" spans="1:5" ht="15.75" thickBot="1" x14ac:dyDescent="0.3">
      <c r="A124" s="5" t="s">
        <v>17</v>
      </c>
      <c r="B124" s="10"/>
      <c r="C124" s="10"/>
      <c r="D124" s="366">
        <v>3500</v>
      </c>
      <c r="E124" s="366">
        <v>3500</v>
      </c>
    </row>
    <row r="125" spans="1:5" ht="15.75" thickBot="1" x14ac:dyDescent="0.3">
      <c r="A125" s="5" t="s">
        <v>18</v>
      </c>
      <c r="B125" s="10">
        <f>B138</f>
        <v>0</v>
      </c>
      <c r="C125" s="10">
        <f t="shared" ref="C125:E125" si="20">C138</f>
        <v>0</v>
      </c>
      <c r="D125" s="10">
        <f t="shared" si="20"/>
        <v>60000</v>
      </c>
      <c r="E125" s="10">
        <f t="shared" si="20"/>
        <v>60000</v>
      </c>
    </row>
    <row r="126" spans="1:5" ht="15.75" thickBot="1" x14ac:dyDescent="0.3">
      <c r="A126" s="5" t="s">
        <v>19</v>
      </c>
      <c r="B126" s="10" t="e">
        <f>B125/B124</f>
        <v>#DIV/0!</v>
      </c>
      <c r="C126" s="10" t="e">
        <f t="shared" ref="C126:E126" si="21">C125/C124</f>
        <v>#DIV/0!</v>
      </c>
      <c r="D126" s="10">
        <f t="shared" si="21"/>
        <v>17.142857142857142</v>
      </c>
      <c r="E126" s="10">
        <f t="shared" si="21"/>
        <v>17.142857142857142</v>
      </c>
    </row>
    <row r="127" spans="1:5" ht="15.75" thickBot="1" x14ac:dyDescent="0.3">
      <c r="A127" s="5" t="s">
        <v>20</v>
      </c>
      <c r="B127" s="113" t="s">
        <v>21</v>
      </c>
      <c r="C127" s="11" t="e">
        <f>C124/B124-1</f>
        <v>#DIV/0!</v>
      </c>
      <c r="D127" s="11" t="e">
        <f t="shared" ref="D127:E129" si="22">D124/C124-1</f>
        <v>#DIV/0!</v>
      </c>
      <c r="E127" s="11">
        <f t="shared" si="22"/>
        <v>0</v>
      </c>
    </row>
    <row r="128" spans="1:5" ht="15.75" thickBot="1" x14ac:dyDescent="0.3">
      <c r="A128" s="5" t="s">
        <v>22</v>
      </c>
      <c r="B128" s="113" t="s">
        <v>21</v>
      </c>
      <c r="C128" s="11" t="e">
        <f>C125/B125-1</f>
        <v>#DIV/0!</v>
      </c>
      <c r="D128" s="11" t="e">
        <f t="shared" si="22"/>
        <v>#DIV/0!</v>
      </c>
      <c r="E128" s="11">
        <f t="shared" si="22"/>
        <v>0</v>
      </c>
    </row>
    <row r="129" spans="1:5" ht="15.75" thickBot="1" x14ac:dyDescent="0.3">
      <c r="A129" s="5" t="s">
        <v>23</v>
      </c>
      <c r="B129" s="113" t="s">
        <v>21</v>
      </c>
      <c r="C129" s="11" t="e">
        <f>C126/B126-1</f>
        <v>#DIV/0!</v>
      </c>
      <c r="D129" s="11" t="e">
        <f t="shared" si="22"/>
        <v>#DIV/0!</v>
      </c>
      <c r="E129" s="11">
        <f t="shared" si="22"/>
        <v>0</v>
      </c>
    </row>
    <row r="130" spans="1:5" ht="15.75" thickBot="1" x14ac:dyDescent="0.3">
      <c r="A130" s="689" t="s">
        <v>213</v>
      </c>
      <c r="B130" s="690"/>
      <c r="C130" s="690"/>
      <c r="D130" s="690"/>
      <c r="E130" s="691"/>
    </row>
    <row r="131" spans="1:5" x14ac:dyDescent="0.25">
      <c r="A131" s="698"/>
      <c r="B131" s="8">
        <v>2018</v>
      </c>
      <c r="C131" s="8">
        <v>2019</v>
      </c>
      <c r="D131" s="8">
        <v>2020</v>
      </c>
      <c r="E131" s="8">
        <v>2021</v>
      </c>
    </row>
    <row r="132" spans="1:5" ht="15.75" thickBot="1" x14ac:dyDescent="0.3">
      <c r="A132" s="699"/>
      <c r="B132" s="9" t="s">
        <v>8</v>
      </c>
      <c r="C132" s="9" t="s">
        <v>9</v>
      </c>
      <c r="D132" s="9" t="s">
        <v>9</v>
      </c>
      <c r="E132" s="9" t="s">
        <v>9</v>
      </c>
    </row>
    <row r="133" spans="1:5" ht="15.75" thickBot="1" x14ac:dyDescent="0.3">
      <c r="A133" s="13" t="s">
        <v>42</v>
      </c>
      <c r="B133" s="14">
        <f>B134+B135+B136+B137</f>
        <v>0</v>
      </c>
      <c r="C133" s="14">
        <f t="shared" ref="C133:E133" si="23">C134+C135+C136+C137</f>
        <v>0</v>
      </c>
      <c r="D133" s="14">
        <f t="shared" si="23"/>
        <v>0</v>
      </c>
      <c r="E133" s="14">
        <f t="shared" si="23"/>
        <v>0</v>
      </c>
    </row>
    <row r="134" spans="1:5" ht="15.75" thickBot="1" x14ac:dyDescent="0.3">
      <c r="A134" s="26" t="s">
        <v>388</v>
      </c>
      <c r="B134" s="14"/>
      <c r="C134" s="14"/>
      <c r="D134" s="14"/>
      <c r="E134" s="14"/>
    </row>
    <row r="135" spans="1:5" ht="15.75" thickBot="1" x14ac:dyDescent="0.3">
      <c r="A135" s="26" t="s">
        <v>403</v>
      </c>
      <c r="B135" s="14"/>
      <c r="C135" s="14"/>
      <c r="D135" s="14"/>
      <c r="E135" s="14"/>
    </row>
    <row r="136" spans="1:5" ht="15.75" thickBot="1" x14ac:dyDescent="0.3">
      <c r="A136" s="26" t="s">
        <v>404</v>
      </c>
      <c r="B136" s="14"/>
      <c r="C136" s="14"/>
      <c r="D136" s="14"/>
      <c r="E136" s="14"/>
    </row>
    <row r="137" spans="1:5" ht="15.75" thickBot="1" x14ac:dyDescent="0.3">
      <c r="A137" s="26" t="s">
        <v>405</v>
      </c>
      <c r="B137" s="14"/>
      <c r="C137" s="14"/>
      <c r="D137" s="14"/>
      <c r="E137" s="14"/>
    </row>
    <row r="138" spans="1:5" ht="15.75" thickBot="1" x14ac:dyDescent="0.3">
      <c r="A138" s="13" t="s">
        <v>43</v>
      </c>
      <c r="B138" s="15">
        <f>B139+B140+B141+B142</f>
        <v>0</v>
      </c>
      <c r="C138" s="15">
        <f t="shared" ref="C138:E138" si="24">C139+C140+C141+C142</f>
        <v>0</v>
      </c>
      <c r="D138" s="15">
        <f t="shared" si="24"/>
        <v>60000</v>
      </c>
      <c r="E138" s="15">
        <f t="shared" si="24"/>
        <v>60000</v>
      </c>
    </row>
    <row r="139" spans="1:5" ht="15.75" thickBot="1" x14ac:dyDescent="0.3">
      <c r="A139" s="26" t="s">
        <v>388</v>
      </c>
      <c r="B139" s="15">
        <v>0</v>
      </c>
      <c r="C139" s="14">
        <v>0</v>
      </c>
      <c r="D139" s="14">
        <v>60000</v>
      </c>
      <c r="E139" s="14">
        <v>60000</v>
      </c>
    </row>
    <row r="140" spans="1:5" ht="15.75" thickBot="1" x14ac:dyDescent="0.3">
      <c r="A140" s="26" t="s">
        <v>403</v>
      </c>
      <c r="B140" s="15"/>
      <c r="C140" s="14"/>
      <c r="D140" s="14"/>
      <c r="E140" s="14"/>
    </row>
    <row r="141" spans="1:5" ht="15.75" thickBot="1" x14ac:dyDescent="0.3">
      <c r="A141" s="26" t="s">
        <v>404</v>
      </c>
      <c r="B141" s="15"/>
      <c r="C141" s="14"/>
      <c r="D141" s="14"/>
      <c r="E141" s="14"/>
    </row>
    <row r="142" spans="1:5" ht="15.75" thickBot="1" x14ac:dyDescent="0.3">
      <c r="A142" s="26" t="s">
        <v>405</v>
      </c>
      <c r="B142" s="15"/>
      <c r="C142" s="14"/>
      <c r="D142" s="14"/>
      <c r="E142" s="14"/>
    </row>
    <row r="143" spans="1:5" ht="15.75" thickBot="1" x14ac:dyDescent="0.3">
      <c r="A143" s="140" t="s">
        <v>31</v>
      </c>
      <c r="B143" s="15">
        <f>B133+B138</f>
        <v>0</v>
      </c>
      <c r="C143" s="15">
        <f t="shared" ref="C143:E143" si="25">C133+C138</f>
        <v>0</v>
      </c>
      <c r="D143" s="15">
        <f t="shared" si="25"/>
        <v>60000</v>
      </c>
      <c r="E143" s="15">
        <f t="shared" si="25"/>
        <v>60000</v>
      </c>
    </row>
    <row r="144" spans="1:5" ht="60" customHeight="1" thickBot="1" x14ac:dyDescent="0.3">
      <c r="A144" s="6" t="s">
        <v>49</v>
      </c>
      <c r="B144" s="1069" t="s">
        <v>889</v>
      </c>
      <c r="C144" s="1070"/>
      <c r="D144" s="1070"/>
      <c r="E144" s="1071"/>
    </row>
    <row r="145" spans="1:5" ht="15.75" thickBot="1" x14ac:dyDescent="0.3">
      <c r="A145" s="702" t="s">
        <v>50</v>
      </c>
      <c r="B145" s="703"/>
      <c r="C145" s="703"/>
      <c r="D145" s="703"/>
      <c r="E145" s="704"/>
    </row>
    <row r="146" spans="1:5" ht="15.75" thickBot="1" x14ac:dyDescent="0.3">
      <c r="A146" s="64" t="s">
        <v>890</v>
      </c>
      <c r="B146" s="126">
        <v>0.9</v>
      </c>
      <c r="C146" s="126">
        <v>0.85</v>
      </c>
      <c r="D146" s="126">
        <v>0.95</v>
      </c>
      <c r="E146" s="126">
        <v>1</v>
      </c>
    </row>
    <row r="147" spans="1:5" ht="23.25" thickBot="1" x14ac:dyDescent="0.3">
      <c r="A147" s="64" t="s">
        <v>891</v>
      </c>
      <c r="B147" s="126">
        <v>0.5</v>
      </c>
      <c r="C147" s="126">
        <v>0.5</v>
      </c>
      <c r="D147" s="126">
        <v>0.5</v>
      </c>
      <c r="E147" s="126">
        <v>0.5</v>
      </c>
    </row>
    <row r="148" spans="1:5" ht="23.25" thickBot="1" x14ac:dyDescent="0.3">
      <c r="A148" s="64" t="s">
        <v>892</v>
      </c>
      <c r="B148" s="126">
        <v>0.4</v>
      </c>
      <c r="C148" s="126">
        <v>0.45</v>
      </c>
      <c r="D148" s="126">
        <v>0.5</v>
      </c>
      <c r="E148" s="126">
        <v>0.55000000000000004</v>
      </c>
    </row>
    <row r="149" spans="1:5" ht="23.25" thickBot="1" x14ac:dyDescent="0.3">
      <c r="A149" s="64" t="s">
        <v>893</v>
      </c>
      <c r="B149" s="126">
        <v>0.6</v>
      </c>
      <c r="C149" s="126">
        <v>0.55000000000000004</v>
      </c>
      <c r="D149" s="126">
        <v>0.5</v>
      </c>
      <c r="E149" s="126">
        <v>0.45</v>
      </c>
    </row>
    <row r="150" spans="1:5" ht="15.75" thickBot="1" x14ac:dyDescent="0.3">
      <c r="A150" s="705" t="s">
        <v>51</v>
      </c>
      <c r="B150" s="706"/>
      <c r="C150" s="706"/>
      <c r="D150" s="706"/>
      <c r="E150" s="707"/>
    </row>
    <row r="151" spans="1:5" ht="15.75" thickBot="1" x14ac:dyDescent="0.3">
      <c r="A151" s="708" t="s">
        <v>13</v>
      </c>
      <c r="B151" s="709"/>
      <c r="C151" s="709"/>
      <c r="D151" s="709"/>
      <c r="E151" s="710"/>
    </row>
    <row r="152" spans="1:5" ht="21" customHeight="1" thickBot="1" x14ac:dyDescent="0.3">
      <c r="A152" s="7" t="s">
        <v>14</v>
      </c>
      <c r="B152" s="711" t="s">
        <v>894</v>
      </c>
      <c r="C152" s="712"/>
      <c r="D152" s="712"/>
      <c r="E152" s="713"/>
    </row>
    <row r="153" spans="1:5" ht="21" customHeight="1" thickBot="1" x14ac:dyDescent="0.3">
      <c r="A153" s="5" t="s">
        <v>15</v>
      </c>
      <c r="B153" s="711" t="s">
        <v>894</v>
      </c>
      <c r="C153" s="712"/>
      <c r="D153" s="712"/>
      <c r="E153" s="713"/>
    </row>
    <row r="154" spans="1:5" ht="15.75" thickBot="1" x14ac:dyDescent="0.3">
      <c r="A154" s="5" t="s">
        <v>16</v>
      </c>
      <c r="B154" s="717" t="s">
        <v>895</v>
      </c>
      <c r="C154" s="718"/>
      <c r="D154" s="718"/>
      <c r="E154" s="719"/>
    </row>
    <row r="155" spans="1:5" x14ac:dyDescent="0.25">
      <c r="A155" s="698"/>
      <c r="B155" s="8">
        <v>2018</v>
      </c>
      <c r="C155" s="8">
        <v>2019</v>
      </c>
      <c r="D155" s="8">
        <v>2020</v>
      </c>
      <c r="E155" s="8">
        <v>2021</v>
      </c>
    </row>
    <row r="156" spans="1:5" ht="15.75" thickBot="1" x14ac:dyDescent="0.3">
      <c r="A156" s="699"/>
      <c r="B156" s="9" t="s">
        <v>8</v>
      </c>
      <c r="C156" s="9" t="s">
        <v>9</v>
      </c>
      <c r="D156" s="9" t="s">
        <v>9</v>
      </c>
      <c r="E156" s="9" t="s">
        <v>9</v>
      </c>
    </row>
    <row r="157" spans="1:5" ht="15.75" thickBot="1" x14ac:dyDescent="0.3">
      <c r="A157" s="5" t="s">
        <v>17</v>
      </c>
      <c r="B157" s="366">
        <v>230</v>
      </c>
      <c r="C157" s="366">
        <v>250</v>
      </c>
      <c r="D157" s="366">
        <v>250</v>
      </c>
      <c r="E157" s="366">
        <v>250</v>
      </c>
    </row>
    <row r="158" spans="1:5" ht="15.75" thickBot="1" x14ac:dyDescent="0.3">
      <c r="A158" s="5" t="s">
        <v>18</v>
      </c>
      <c r="B158" s="10">
        <f>B187</f>
        <v>30950</v>
      </c>
      <c r="C158" s="10">
        <f t="shared" ref="C158:E158" si="26">C187</f>
        <v>42778</v>
      </c>
      <c r="D158" s="10">
        <f t="shared" si="26"/>
        <v>39777</v>
      </c>
      <c r="E158" s="10">
        <f t="shared" si="26"/>
        <v>39777</v>
      </c>
    </row>
    <row r="159" spans="1:5" ht="15.75" thickBot="1" x14ac:dyDescent="0.3">
      <c r="A159" s="5" t="s">
        <v>19</v>
      </c>
      <c r="B159" s="10">
        <f>B158/B157</f>
        <v>134.56521739130434</v>
      </c>
      <c r="C159" s="10">
        <f t="shared" ref="C159:E159" si="27">C158/C157</f>
        <v>171.11199999999999</v>
      </c>
      <c r="D159" s="10">
        <f t="shared" si="27"/>
        <v>159.108</v>
      </c>
      <c r="E159" s="10">
        <f t="shared" si="27"/>
        <v>159.108</v>
      </c>
    </row>
    <row r="160" spans="1:5" ht="15.75" thickBot="1" x14ac:dyDescent="0.3">
      <c r="A160" s="5" t="s">
        <v>20</v>
      </c>
      <c r="B160" s="113" t="s">
        <v>21</v>
      </c>
      <c r="C160" s="11">
        <f>C157/B157-1</f>
        <v>8.6956521739130377E-2</v>
      </c>
      <c r="D160" s="11">
        <f t="shared" ref="D160:E162" si="28">D157/C157-1</f>
        <v>0</v>
      </c>
      <c r="E160" s="11">
        <f t="shared" si="28"/>
        <v>0</v>
      </c>
    </row>
    <row r="161" spans="1:5" ht="15.75" thickBot="1" x14ac:dyDescent="0.3">
      <c r="A161" s="5" t="s">
        <v>22</v>
      </c>
      <c r="B161" s="113" t="s">
        <v>21</v>
      </c>
      <c r="C161" s="11">
        <f>C158/B158-1</f>
        <v>0.38216478190630054</v>
      </c>
      <c r="D161" s="11">
        <f t="shared" si="28"/>
        <v>-7.0152882322689236E-2</v>
      </c>
      <c r="E161" s="11">
        <f t="shared" si="28"/>
        <v>0</v>
      </c>
    </row>
    <row r="162" spans="1:5" ht="15.75" thickBot="1" x14ac:dyDescent="0.3">
      <c r="A162" s="5" t="s">
        <v>23</v>
      </c>
      <c r="B162" s="113" t="s">
        <v>21</v>
      </c>
      <c r="C162" s="11">
        <f>C159/B159-1</f>
        <v>0.27159159935379651</v>
      </c>
      <c r="D162" s="11">
        <f t="shared" si="28"/>
        <v>-7.0152882322689125E-2</v>
      </c>
      <c r="E162" s="11">
        <f t="shared" si="28"/>
        <v>0</v>
      </c>
    </row>
    <row r="163" spans="1:5" ht="15.75" thickBot="1" x14ac:dyDescent="0.3">
      <c r="A163" s="689" t="s">
        <v>210</v>
      </c>
      <c r="B163" s="690"/>
      <c r="C163" s="690"/>
      <c r="D163" s="690"/>
      <c r="E163" s="691"/>
    </row>
    <row r="164" spans="1:5" x14ac:dyDescent="0.25">
      <c r="A164" s="698"/>
      <c r="B164" s="8">
        <v>2018</v>
      </c>
      <c r="C164" s="8">
        <v>2019</v>
      </c>
      <c r="D164" s="8">
        <v>2020</v>
      </c>
      <c r="E164" s="8">
        <v>2021</v>
      </c>
    </row>
    <row r="165" spans="1:5" ht="15.75" thickBot="1" x14ac:dyDescent="0.3">
      <c r="A165" s="699"/>
      <c r="B165" s="9" t="s">
        <v>8</v>
      </c>
      <c r="C165" s="9" t="s">
        <v>9</v>
      </c>
      <c r="D165" s="9" t="s">
        <v>9</v>
      </c>
      <c r="E165" s="9" t="s">
        <v>9</v>
      </c>
    </row>
    <row r="166" spans="1:5" ht="15.75" thickBot="1" x14ac:dyDescent="0.3">
      <c r="A166" s="13" t="s">
        <v>24</v>
      </c>
      <c r="B166" s="14">
        <v>0</v>
      </c>
      <c r="C166" s="14">
        <v>0</v>
      </c>
      <c r="D166" s="14">
        <v>0</v>
      </c>
      <c r="E166" s="14">
        <v>0</v>
      </c>
    </row>
    <row r="167" spans="1:5" ht="15.75" thickBot="1" x14ac:dyDescent="0.3">
      <c r="A167" s="26" t="s">
        <v>388</v>
      </c>
      <c r="B167" s="15"/>
      <c r="C167" s="14"/>
      <c r="D167" s="14"/>
      <c r="E167" s="14"/>
    </row>
    <row r="168" spans="1:5" ht="15.75" thickBot="1" x14ac:dyDescent="0.3">
      <c r="A168" s="26" t="s">
        <v>389</v>
      </c>
      <c r="B168" s="15"/>
      <c r="C168" s="14"/>
      <c r="D168" s="27"/>
      <c r="E168" s="27"/>
    </row>
    <row r="169" spans="1:5" ht="21" customHeight="1" thickBot="1" x14ac:dyDescent="0.3">
      <c r="A169" s="13" t="s">
        <v>25</v>
      </c>
      <c r="B169" s="14"/>
      <c r="C169" s="14"/>
      <c r="D169" s="14"/>
      <c r="E169" s="14"/>
    </row>
    <row r="170" spans="1:5" ht="15.75" thickBot="1" x14ac:dyDescent="0.3">
      <c r="A170" s="26" t="s">
        <v>388</v>
      </c>
      <c r="B170" s="15"/>
      <c r="C170" s="14"/>
      <c r="D170" s="14"/>
      <c r="E170" s="14"/>
    </row>
    <row r="171" spans="1:5" ht="15.75" thickBot="1" x14ac:dyDescent="0.3">
      <c r="A171" s="26" t="s">
        <v>389</v>
      </c>
      <c r="B171" s="15"/>
      <c r="C171" s="14"/>
      <c r="D171" s="14"/>
      <c r="E171" s="14"/>
    </row>
    <row r="172" spans="1:5" ht="15.75" thickBot="1" x14ac:dyDescent="0.3">
      <c r="A172" s="13" t="s">
        <v>26</v>
      </c>
      <c r="B172" s="15">
        <f>B173</f>
        <v>30950</v>
      </c>
      <c r="C172" s="15">
        <f t="shared" ref="C172:E172" si="29">C173</f>
        <v>42778</v>
      </c>
      <c r="D172" s="15">
        <f t="shared" si="29"/>
        <v>39777</v>
      </c>
      <c r="E172" s="15">
        <f t="shared" si="29"/>
        <v>39777</v>
      </c>
    </row>
    <row r="173" spans="1:5" ht="15.75" thickBot="1" x14ac:dyDescent="0.3">
      <c r="A173" s="26" t="s">
        <v>388</v>
      </c>
      <c r="B173" s="15">
        <v>30950</v>
      </c>
      <c r="C173" s="43">
        <f>38500+4277+15-14</f>
        <v>42778</v>
      </c>
      <c r="D173" s="14">
        <v>39777</v>
      </c>
      <c r="E173" s="14">
        <v>39777</v>
      </c>
    </row>
    <row r="174" spans="1:5" ht="15.75" thickBot="1" x14ac:dyDescent="0.3">
      <c r="A174" s="26" t="s">
        <v>389</v>
      </c>
      <c r="B174" s="15"/>
      <c r="C174" s="14"/>
      <c r="D174" s="14"/>
      <c r="E174" s="14"/>
    </row>
    <row r="175" spans="1:5" ht="15.75" thickBot="1" x14ac:dyDescent="0.3">
      <c r="A175" s="13" t="s">
        <v>27</v>
      </c>
      <c r="B175" s="15"/>
      <c r="C175" s="14"/>
      <c r="D175" s="14"/>
      <c r="E175" s="14"/>
    </row>
    <row r="176" spans="1:5" ht="15.75" thickBot="1" x14ac:dyDescent="0.3">
      <c r="A176" s="26" t="s">
        <v>388</v>
      </c>
      <c r="B176" s="15"/>
      <c r="C176" s="14"/>
      <c r="D176" s="14"/>
      <c r="E176" s="14"/>
    </row>
    <row r="177" spans="1:5" ht="15.75" thickBot="1" x14ac:dyDescent="0.3">
      <c r="A177" s="26" t="s">
        <v>389</v>
      </c>
      <c r="B177" s="15"/>
      <c r="C177" s="14"/>
      <c r="D177" s="14"/>
      <c r="E177" s="14"/>
    </row>
    <row r="178" spans="1:5" ht="15.75" thickBot="1" x14ac:dyDescent="0.3">
      <c r="A178" s="13" t="s">
        <v>28</v>
      </c>
      <c r="B178" s="15"/>
      <c r="C178" s="14"/>
      <c r="D178" s="14"/>
      <c r="E178" s="14"/>
    </row>
    <row r="179" spans="1:5" ht="15.75" thickBot="1" x14ac:dyDescent="0.3">
      <c r="A179" s="26" t="s">
        <v>388</v>
      </c>
      <c r="B179" s="15"/>
      <c r="C179" s="14"/>
      <c r="D179" s="14"/>
      <c r="E179" s="14"/>
    </row>
    <row r="180" spans="1:5" ht="15.75" thickBot="1" x14ac:dyDescent="0.3">
      <c r="A180" s="26" t="s">
        <v>389</v>
      </c>
      <c r="B180" s="15"/>
      <c r="C180" s="14"/>
      <c r="D180" s="14"/>
      <c r="E180" s="14"/>
    </row>
    <row r="181" spans="1:5" ht="15.75" thickBot="1" x14ac:dyDescent="0.3">
      <c r="A181" s="13" t="s">
        <v>29</v>
      </c>
      <c r="B181" s="15"/>
      <c r="C181" s="14"/>
      <c r="D181" s="14"/>
      <c r="E181" s="14"/>
    </row>
    <row r="182" spans="1:5" ht="15.75" thickBot="1" x14ac:dyDescent="0.3">
      <c r="A182" s="26" t="s">
        <v>388</v>
      </c>
      <c r="B182" s="15"/>
      <c r="C182" s="14"/>
      <c r="D182" s="14"/>
      <c r="E182" s="14"/>
    </row>
    <row r="183" spans="1:5" ht="15.75" thickBot="1" x14ac:dyDescent="0.3">
      <c r="A183" s="26" t="s">
        <v>389</v>
      </c>
      <c r="B183" s="15"/>
      <c r="C183" s="14"/>
      <c r="D183" s="14"/>
      <c r="E183" s="14"/>
    </row>
    <row r="184" spans="1:5" ht="24.75" thickBot="1" x14ac:dyDescent="0.3">
      <c r="A184" s="13" t="s">
        <v>30</v>
      </c>
      <c r="B184" s="15">
        <v>0</v>
      </c>
      <c r="C184" s="14"/>
      <c r="D184" s="14">
        <f>C184*1.03*0.99</f>
        <v>0</v>
      </c>
      <c r="E184" s="14">
        <f>D184*1.03*0.99</f>
        <v>0</v>
      </c>
    </row>
    <row r="185" spans="1:5" ht="15.75" thickBot="1" x14ac:dyDescent="0.3">
      <c r="A185" s="26" t="s">
        <v>388</v>
      </c>
      <c r="B185" s="15"/>
      <c r="C185" s="40"/>
      <c r="D185" s="40"/>
      <c r="E185" s="40"/>
    </row>
    <row r="186" spans="1:5" ht="15.75" thickBot="1" x14ac:dyDescent="0.3">
      <c r="A186" s="26" t="s">
        <v>389</v>
      </c>
      <c r="B186" s="15"/>
      <c r="C186" s="135"/>
      <c r="D186" s="40"/>
      <c r="E186" s="40"/>
    </row>
    <row r="187" spans="1:5" ht="15.75" thickBot="1" x14ac:dyDescent="0.3">
      <c r="A187" s="16" t="s">
        <v>31</v>
      </c>
      <c r="B187" s="15">
        <f>B184+B181+B178+B175+B172+B169+B166</f>
        <v>30950</v>
      </c>
      <c r="C187" s="15">
        <f t="shared" ref="C187:E187" si="30">C184+C181+C178+C175+C172+C169+C166</f>
        <v>42778</v>
      </c>
      <c r="D187" s="15">
        <f t="shared" si="30"/>
        <v>39777</v>
      </c>
      <c r="E187" s="15">
        <f t="shared" si="30"/>
        <v>39777</v>
      </c>
    </row>
    <row r="188" spans="1:5" ht="15.75" thickBot="1" x14ac:dyDescent="0.3">
      <c r="A188" s="17" t="s">
        <v>32</v>
      </c>
      <c r="B188" s="18">
        <f>IF(B187-B158=0,0,"Error")</f>
        <v>0</v>
      </c>
      <c r="C188" s="18">
        <f>IF(C187-C158=0,0,"Error")</f>
        <v>0</v>
      </c>
      <c r="D188" s="18">
        <f>IF(D187-D158=0,0,"Error")</f>
        <v>0</v>
      </c>
      <c r="E188" s="18">
        <f>IF(E187-E158=0,0,"Error")</f>
        <v>0</v>
      </c>
    </row>
    <row r="189" spans="1:5" ht="15.75" thickBot="1" x14ac:dyDescent="0.3">
      <c r="A189" s="708" t="s">
        <v>46</v>
      </c>
      <c r="B189" s="709"/>
      <c r="C189" s="709"/>
      <c r="D189" s="709"/>
      <c r="E189" s="710"/>
    </row>
    <row r="190" spans="1:5" ht="15.75" thickBot="1" x14ac:dyDescent="0.3">
      <c r="A190" s="708" t="s">
        <v>40</v>
      </c>
      <c r="B190" s="709"/>
      <c r="C190" s="709"/>
      <c r="D190" s="709"/>
      <c r="E190" s="710"/>
    </row>
    <row r="191" spans="1:5" ht="15.75" thickBot="1" x14ac:dyDescent="0.3">
      <c r="A191" s="19" t="s">
        <v>45</v>
      </c>
      <c r="B191" s="794" t="s">
        <v>795</v>
      </c>
      <c r="C191" s="795"/>
      <c r="D191" s="795"/>
      <c r="E191" s="796"/>
    </row>
    <row r="192" spans="1:5" ht="34.5" thickBot="1" x14ac:dyDescent="0.3">
      <c r="A192" s="7" t="s">
        <v>14</v>
      </c>
      <c r="B192" s="259" t="s">
        <v>896</v>
      </c>
      <c r="C192" s="149" t="s">
        <v>398</v>
      </c>
      <c r="D192" s="367"/>
      <c r="E192" s="148"/>
    </row>
    <row r="193" spans="1:5" ht="15.75" thickBot="1" x14ac:dyDescent="0.3">
      <c r="A193" s="5" t="s">
        <v>15</v>
      </c>
      <c r="B193" s="702" t="s">
        <v>897</v>
      </c>
      <c r="C193" s="703"/>
      <c r="D193" s="703"/>
      <c r="E193" s="704"/>
    </row>
    <row r="194" spans="1:5" ht="15.75" thickBot="1" x14ac:dyDescent="0.3">
      <c r="A194" s="5" t="s">
        <v>16</v>
      </c>
      <c r="B194" s="717" t="s">
        <v>140</v>
      </c>
      <c r="C194" s="718"/>
      <c r="D194" s="718"/>
      <c r="E194" s="719"/>
    </row>
    <row r="195" spans="1:5" x14ac:dyDescent="0.25">
      <c r="A195" s="698"/>
      <c r="B195" s="8">
        <v>2018</v>
      </c>
      <c r="C195" s="8">
        <v>2019</v>
      </c>
      <c r="D195" s="8">
        <v>2020</v>
      </c>
      <c r="E195" s="8">
        <v>2021</v>
      </c>
    </row>
    <row r="196" spans="1:5" ht="15.75" thickBot="1" x14ac:dyDescent="0.3">
      <c r="A196" s="699"/>
      <c r="B196" s="9" t="s">
        <v>8</v>
      </c>
      <c r="C196" s="9" t="s">
        <v>9</v>
      </c>
      <c r="D196" s="9" t="s">
        <v>9</v>
      </c>
      <c r="E196" s="9" t="s">
        <v>9</v>
      </c>
    </row>
    <row r="197" spans="1:5" ht="15.75" thickBot="1" x14ac:dyDescent="0.3">
      <c r="A197" s="5" t="s">
        <v>17</v>
      </c>
      <c r="B197" s="10">
        <v>0</v>
      </c>
      <c r="C197" s="366">
        <v>1</v>
      </c>
      <c r="D197" s="10">
        <v>0</v>
      </c>
      <c r="E197" s="10">
        <v>0</v>
      </c>
    </row>
    <row r="198" spans="1:5" ht="15.75" thickBot="1" x14ac:dyDescent="0.3">
      <c r="A198" s="5" t="s">
        <v>18</v>
      </c>
      <c r="B198" s="10">
        <f>B211</f>
        <v>0</v>
      </c>
      <c r="C198" s="10">
        <f t="shared" ref="C198:E198" si="31">C211</f>
        <v>5000</v>
      </c>
      <c r="D198" s="10">
        <f t="shared" si="31"/>
        <v>0</v>
      </c>
      <c r="E198" s="10">
        <f t="shared" si="31"/>
        <v>0</v>
      </c>
    </row>
    <row r="199" spans="1:5" ht="15.75" thickBot="1" x14ac:dyDescent="0.3">
      <c r="A199" s="5" t="s">
        <v>19</v>
      </c>
      <c r="B199" s="10" t="e">
        <f>B198/B197</f>
        <v>#DIV/0!</v>
      </c>
      <c r="C199" s="10">
        <f t="shared" ref="C199" si="32">C198/C197</f>
        <v>5000</v>
      </c>
      <c r="D199" s="10" t="e">
        <f>D198/D197</f>
        <v>#DIV/0!</v>
      </c>
      <c r="E199" s="10">
        <f>E198/1</f>
        <v>0</v>
      </c>
    </row>
    <row r="200" spans="1:5" ht="15.75" thickBot="1" x14ac:dyDescent="0.3">
      <c r="A200" s="5" t="s">
        <v>20</v>
      </c>
      <c r="B200" s="113" t="s">
        <v>21</v>
      </c>
      <c r="C200" s="11" t="e">
        <f>C197/B197-1</f>
        <v>#DIV/0!</v>
      </c>
      <c r="D200" s="11">
        <f t="shared" ref="D200:E202" si="33">D197/C197-1</f>
        <v>-1</v>
      </c>
      <c r="E200" s="11" t="e">
        <f t="shared" si="33"/>
        <v>#DIV/0!</v>
      </c>
    </row>
    <row r="201" spans="1:5" ht="15.75" thickBot="1" x14ac:dyDescent="0.3">
      <c r="A201" s="5" t="s">
        <v>22</v>
      </c>
      <c r="B201" s="113" t="s">
        <v>21</v>
      </c>
      <c r="C201" s="11" t="e">
        <f>C198/B198-1</f>
        <v>#DIV/0!</v>
      </c>
      <c r="D201" s="11">
        <f t="shared" si="33"/>
        <v>-1</v>
      </c>
      <c r="E201" s="11" t="e">
        <f t="shared" si="33"/>
        <v>#DIV/0!</v>
      </c>
    </row>
    <row r="202" spans="1:5" ht="15.75" thickBot="1" x14ac:dyDescent="0.3">
      <c r="A202" s="5" t="s">
        <v>23</v>
      </c>
      <c r="B202" s="113" t="s">
        <v>21</v>
      </c>
      <c r="C202" s="11" t="e">
        <f>C199/B199-1</f>
        <v>#DIV/0!</v>
      </c>
      <c r="D202" s="11" t="e">
        <f t="shared" si="33"/>
        <v>#DIV/0!</v>
      </c>
      <c r="E202" s="11" t="e">
        <f t="shared" si="33"/>
        <v>#DIV/0!</v>
      </c>
    </row>
    <row r="203" spans="1:5" ht="15.75" thickBot="1" x14ac:dyDescent="0.3">
      <c r="A203" s="689" t="s">
        <v>210</v>
      </c>
      <c r="B203" s="690"/>
      <c r="C203" s="690"/>
      <c r="D203" s="690"/>
      <c r="E203" s="691"/>
    </row>
    <row r="204" spans="1:5" x14ac:dyDescent="0.25">
      <c r="A204" s="698"/>
      <c r="B204" s="8">
        <v>2018</v>
      </c>
      <c r="C204" s="8">
        <v>2019</v>
      </c>
      <c r="D204" s="8">
        <v>2020</v>
      </c>
      <c r="E204" s="8">
        <v>2021</v>
      </c>
    </row>
    <row r="205" spans="1:5" ht="15.75" thickBot="1" x14ac:dyDescent="0.3">
      <c r="A205" s="699"/>
      <c r="B205" s="9" t="s">
        <v>8</v>
      </c>
      <c r="C205" s="9" t="s">
        <v>9</v>
      </c>
      <c r="D205" s="9" t="s">
        <v>9</v>
      </c>
      <c r="E205" s="9" t="s">
        <v>9</v>
      </c>
    </row>
    <row r="206" spans="1:5" ht="15.75" thickBot="1" x14ac:dyDescent="0.3">
      <c r="A206" s="13" t="s">
        <v>42</v>
      </c>
      <c r="B206" s="14">
        <f>B207+B208+B209+B210</f>
        <v>0</v>
      </c>
      <c r="C206" s="14">
        <f t="shared" ref="C206:E206" si="34">C207+C208+C209+C210</f>
        <v>0</v>
      </c>
      <c r="D206" s="14">
        <f t="shared" si="34"/>
        <v>0</v>
      </c>
      <c r="E206" s="14">
        <f t="shared" si="34"/>
        <v>0</v>
      </c>
    </row>
    <row r="207" spans="1:5" ht="15.75" thickBot="1" x14ac:dyDescent="0.3">
      <c r="A207" s="26" t="s">
        <v>388</v>
      </c>
      <c r="B207" s="14"/>
      <c r="C207" s="14"/>
      <c r="D207" s="14"/>
      <c r="E207" s="14"/>
    </row>
    <row r="208" spans="1:5" ht="15.75" thickBot="1" x14ac:dyDescent="0.3">
      <c r="A208" s="26" t="s">
        <v>403</v>
      </c>
      <c r="B208" s="14"/>
      <c r="C208" s="14"/>
      <c r="D208" s="14"/>
      <c r="E208" s="14"/>
    </row>
    <row r="209" spans="1:5" ht="15.75" thickBot="1" x14ac:dyDescent="0.3">
      <c r="A209" s="26" t="s">
        <v>404</v>
      </c>
      <c r="B209" s="14"/>
      <c r="C209" s="14"/>
      <c r="D209" s="14"/>
      <c r="E209" s="14"/>
    </row>
    <row r="210" spans="1:5" ht="15.75" thickBot="1" x14ac:dyDescent="0.3">
      <c r="A210" s="26" t="s">
        <v>405</v>
      </c>
      <c r="B210" s="14"/>
      <c r="C210" s="14"/>
      <c r="D210" s="14"/>
      <c r="E210" s="14"/>
    </row>
    <row r="211" spans="1:5" ht="15.75" thickBot="1" x14ac:dyDescent="0.3">
      <c r="A211" s="13" t="s">
        <v>43</v>
      </c>
      <c r="B211" s="15"/>
      <c r="C211" s="15">
        <f t="shared" ref="C211:E211" si="35">C212+C213+C214+C215</f>
        <v>5000</v>
      </c>
      <c r="D211" s="15">
        <f t="shared" si="35"/>
        <v>0</v>
      </c>
      <c r="E211" s="15">
        <f t="shared" si="35"/>
        <v>0</v>
      </c>
    </row>
    <row r="212" spans="1:5" ht="15.75" thickBot="1" x14ac:dyDescent="0.3">
      <c r="A212" s="26" t="s">
        <v>388</v>
      </c>
      <c r="B212" s="15"/>
      <c r="C212" s="14">
        <v>5000</v>
      </c>
      <c r="D212" s="14"/>
      <c r="E212" s="14"/>
    </row>
    <row r="213" spans="1:5" ht="15.75" thickBot="1" x14ac:dyDescent="0.3">
      <c r="A213" s="26" t="s">
        <v>403</v>
      </c>
      <c r="B213" s="15"/>
      <c r="C213" s="14"/>
      <c r="D213" s="14"/>
      <c r="E213" s="14"/>
    </row>
    <row r="214" spans="1:5" ht="15.75" thickBot="1" x14ac:dyDescent="0.3">
      <c r="A214" s="26" t="s">
        <v>404</v>
      </c>
      <c r="B214" s="15"/>
      <c r="C214" s="14"/>
      <c r="D214" s="14"/>
      <c r="E214" s="14"/>
    </row>
    <row r="215" spans="1:5" ht="15.75" thickBot="1" x14ac:dyDescent="0.3">
      <c r="A215" s="26" t="s">
        <v>405</v>
      </c>
      <c r="B215" s="15"/>
      <c r="C215" s="14"/>
      <c r="D215" s="14"/>
      <c r="E215" s="14"/>
    </row>
    <row r="216" spans="1:5" ht="15.75" thickBot="1" x14ac:dyDescent="0.3">
      <c r="A216" s="140" t="s">
        <v>31</v>
      </c>
      <c r="B216" s="15">
        <f>B206+B211</f>
        <v>0</v>
      </c>
      <c r="C216" s="15">
        <f t="shared" ref="C216:E216" si="36">C206+C211</f>
        <v>5000</v>
      </c>
      <c r="D216" s="15">
        <f t="shared" si="36"/>
        <v>0</v>
      </c>
      <c r="E216" s="15">
        <f t="shared" si="36"/>
        <v>0</v>
      </c>
    </row>
    <row r="217" spans="1:5" ht="68.25" customHeight="1" thickBot="1" x14ac:dyDescent="0.3">
      <c r="A217" s="6" t="s">
        <v>54</v>
      </c>
      <c r="B217" s="1066" t="s">
        <v>898</v>
      </c>
      <c r="C217" s="1067"/>
      <c r="D217" s="1067"/>
      <c r="E217" s="1068"/>
    </row>
    <row r="218" spans="1:5" ht="15.75" thickBot="1" x14ac:dyDescent="0.3">
      <c r="A218" s="702" t="s">
        <v>55</v>
      </c>
      <c r="B218" s="703"/>
      <c r="C218" s="703"/>
      <c r="D218" s="703"/>
      <c r="E218" s="704"/>
    </row>
    <row r="219" spans="1:5" ht="23.25" thickBot="1" x14ac:dyDescent="0.3">
      <c r="A219" s="64" t="s">
        <v>899</v>
      </c>
      <c r="B219" s="126">
        <v>0.45</v>
      </c>
      <c r="C219" s="126">
        <v>0.5</v>
      </c>
      <c r="D219" s="126">
        <v>0.55000000000000004</v>
      </c>
      <c r="E219" s="126">
        <v>0.6</v>
      </c>
    </row>
    <row r="220" spans="1:5" ht="23.25" thickBot="1" x14ac:dyDescent="0.3">
      <c r="A220" s="368" t="s">
        <v>900</v>
      </c>
      <c r="B220" s="126">
        <v>0.45</v>
      </c>
      <c r="C220" s="126">
        <v>0.5</v>
      </c>
      <c r="D220" s="126">
        <v>0.55000000000000004</v>
      </c>
      <c r="E220" s="126">
        <v>0.6</v>
      </c>
    </row>
    <row r="221" spans="1:5" ht="15.75" thickBot="1" x14ac:dyDescent="0.3">
      <c r="A221" s="369" t="s">
        <v>901</v>
      </c>
      <c r="B221" s="126">
        <v>7.0000000000000007E-2</v>
      </c>
      <c r="C221" s="126">
        <v>0.08</v>
      </c>
      <c r="D221" s="126">
        <v>0.09</v>
      </c>
      <c r="E221" s="126">
        <v>0.1</v>
      </c>
    </row>
    <row r="222" spans="1:5" ht="15.75" thickBot="1" x14ac:dyDescent="0.3">
      <c r="A222" s="705" t="s">
        <v>12</v>
      </c>
      <c r="B222" s="706"/>
      <c r="C222" s="706"/>
      <c r="D222" s="706"/>
      <c r="E222" s="707"/>
    </row>
    <row r="223" spans="1:5" ht="15.75" thickBot="1" x14ac:dyDescent="0.3">
      <c r="A223" s="708" t="s">
        <v>13</v>
      </c>
      <c r="B223" s="709"/>
      <c r="C223" s="709"/>
      <c r="D223" s="709"/>
      <c r="E223" s="710"/>
    </row>
    <row r="224" spans="1:5" ht="15.75" thickBot="1" x14ac:dyDescent="0.3">
      <c r="A224" s="7" t="s">
        <v>14</v>
      </c>
      <c r="B224" s="711" t="s">
        <v>902</v>
      </c>
      <c r="C224" s="712"/>
      <c r="D224" s="712"/>
      <c r="E224" s="713"/>
    </row>
    <row r="225" spans="1:5" ht="15.75" customHeight="1" thickBot="1" x14ac:dyDescent="0.3">
      <c r="A225" s="5" t="s">
        <v>15</v>
      </c>
      <c r="B225" s="711" t="s">
        <v>902</v>
      </c>
      <c r="C225" s="712"/>
      <c r="D225" s="712"/>
      <c r="E225" s="713"/>
    </row>
    <row r="226" spans="1:5" ht="15.75" thickBot="1" x14ac:dyDescent="0.3">
      <c r="A226" s="5" t="s">
        <v>16</v>
      </c>
      <c r="B226" s="717" t="s">
        <v>903</v>
      </c>
      <c r="C226" s="718"/>
      <c r="D226" s="718"/>
      <c r="E226" s="719"/>
    </row>
    <row r="227" spans="1:5" x14ac:dyDescent="0.25">
      <c r="A227" s="698"/>
      <c r="B227" s="8">
        <v>2018</v>
      </c>
      <c r="C227" s="8">
        <v>2019</v>
      </c>
      <c r="D227" s="8">
        <v>2020</v>
      </c>
      <c r="E227" s="8">
        <v>2021</v>
      </c>
    </row>
    <row r="228" spans="1:5" ht="15.75" thickBot="1" x14ac:dyDescent="0.3">
      <c r="A228" s="699"/>
      <c r="B228" s="9" t="s">
        <v>8</v>
      </c>
      <c r="C228" s="9" t="s">
        <v>9</v>
      </c>
      <c r="D228" s="9" t="s">
        <v>9</v>
      </c>
      <c r="E228" s="9" t="s">
        <v>9</v>
      </c>
    </row>
    <row r="229" spans="1:5" ht="15.75" thickBot="1" x14ac:dyDescent="0.3">
      <c r="A229" s="5" t="s">
        <v>17</v>
      </c>
      <c r="B229" s="366">
        <v>2</v>
      </c>
      <c r="C229" s="366">
        <v>3</v>
      </c>
      <c r="D229" s="366">
        <v>3</v>
      </c>
      <c r="E229" s="366">
        <v>3</v>
      </c>
    </row>
    <row r="230" spans="1:5" ht="15.75" thickBot="1" x14ac:dyDescent="0.3">
      <c r="A230" s="5" t="s">
        <v>18</v>
      </c>
      <c r="B230" s="10">
        <f>B259</f>
        <v>1000</v>
      </c>
      <c r="C230" s="10">
        <f t="shared" ref="C230:E230" si="37">C259</f>
        <v>1566</v>
      </c>
      <c r="D230" s="10">
        <f t="shared" si="37"/>
        <v>1568</v>
      </c>
      <c r="E230" s="10">
        <f t="shared" si="37"/>
        <v>1568</v>
      </c>
    </row>
    <row r="231" spans="1:5" ht="15.75" thickBot="1" x14ac:dyDescent="0.3">
      <c r="A231" s="5" t="s">
        <v>19</v>
      </c>
      <c r="B231" s="10">
        <f>B230/B229</f>
        <v>500</v>
      </c>
      <c r="C231" s="10">
        <f t="shared" ref="C231:E231" si="38">C230/C229</f>
        <v>522</v>
      </c>
      <c r="D231" s="10">
        <f t="shared" si="38"/>
        <v>522.66666666666663</v>
      </c>
      <c r="E231" s="10">
        <f t="shared" si="38"/>
        <v>522.66666666666663</v>
      </c>
    </row>
    <row r="232" spans="1:5" ht="15.75" thickBot="1" x14ac:dyDescent="0.3">
      <c r="A232" s="5" t="s">
        <v>20</v>
      </c>
      <c r="B232" s="113" t="s">
        <v>21</v>
      </c>
      <c r="C232" s="11">
        <f>C229/B229-1</f>
        <v>0.5</v>
      </c>
      <c r="D232" s="11">
        <f t="shared" ref="D232:E234" si="39">D229/C229-1</f>
        <v>0</v>
      </c>
      <c r="E232" s="11">
        <f t="shared" si="39"/>
        <v>0</v>
      </c>
    </row>
    <row r="233" spans="1:5" ht="15.75" thickBot="1" x14ac:dyDescent="0.3">
      <c r="A233" s="5" t="s">
        <v>22</v>
      </c>
      <c r="B233" s="113" t="s">
        <v>21</v>
      </c>
      <c r="C233" s="11">
        <f>C230/B230-1</f>
        <v>0.56600000000000006</v>
      </c>
      <c r="D233" s="11">
        <f t="shared" si="39"/>
        <v>1.2771392081736277E-3</v>
      </c>
      <c r="E233" s="11">
        <f t="shared" si="39"/>
        <v>0</v>
      </c>
    </row>
    <row r="234" spans="1:5" ht="15.75" thickBot="1" x14ac:dyDescent="0.3">
      <c r="A234" s="5" t="s">
        <v>23</v>
      </c>
      <c r="B234" s="113" t="s">
        <v>21</v>
      </c>
      <c r="C234" s="11">
        <f>C231/B231-1</f>
        <v>4.4000000000000039E-2</v>
      </c>
      <c r="D234" s="11">
        <f t="shared" si="39"/>
        <v>1.2771392081736277E-3</v>
      </c>
      <c r="E234" s="11">
        <f t="shared" si="39"/>
        <v>0</v>
      </c>
    </row>
    <row r="235" spans="1:5" ht="15.75" thickBot="1" x14ac:dyDescent="0.3">
      <c r="A235" s="689" t="s">
        <v>210</v>
      </c>
      <c r="B235" s="690"/>
      <c r="C235" s="690"/>
      <c r="D235" s="690"/>
      <c r="E235" s="691"/>
    </row>
    <row r="236" spans="1:5" x14ac:dyDescent="0.25">
      <c r="A236" s="698"/>
      <c r="B236" s="8">
        <v>2018</v>
      </c>
      <c r="C236" s="8">
        <v>2019</v>
      </c>
      <c r="D236" s="8">
        <v>2020</v>
      </c>
      <c r="E236" s="8">
        <v>2021</v>
      </c>
    </row>
    <row r="237" spans="1:5" ht="15.75" thickBot="1" x14ac:dyDescent="0.3">
      <c r="A237" s="699"/>
      <c r="B237" s="9" t="s">
        <v>8</v>
      </c>
      <c r="C237" s="9" t="s">
        <v>9</v>
      </c>
      <c r="D237" s="9" t="s">
        <v>9</v>
      </c>
      <c r="E237" s="9" t="s">
        <v>9</v>
      </c>
    </row>
    <row r="238" spans="1:5" ht="15.75" thickBot="1" x14ac:dyDescent="0.3">
      <c r="A238" s="13" t="s">
        <v>24</v>
      </c>
      <c r="B238" s="14"/>
      <c r="C238" s="14"/>
      <c r="D238" s="14"/>
      <c r="E238" s="14"/>
    </row>
    <row r="239" spans="1:5" ht="15.75" thickBot="1" x14ac:dyDescent="0.3">
      <c r="A239" s="26" t="s">
        <v>388</v>
      </c>
      <c r="B239" s="15"/>
      <c r="C239" s="14"/>
      <c r="D239" s="14"/>
      <c r="E239" s="14"/>
    </row>
    <row r="240" spans="1:5" ht="15.75" thickBot="1" x14ac:dyDescent="0.3">
      <c r="A240" s="26" t="s">
        <v>389</v>
      </c>
      <c r="B240" s="15"/>
      <c r="C240" s="14">
        <v>0</v>
      </c>
      <c r="D240" s="27"/>
      <c r="E240" s="27"/>
    </row>
    <row r="241" spans="1:5" ht="21" customHeight="1" thickBot="1" x14ac:dyDescent="0.3">
      <c r="A241" s="13" t="s">
        <v>25</v>
      </c>
      <c r="B241" s="14"/>
      <c r="C241" s="14"/>
      <c r="D241" s="14"/>
      <c r="E241" s="14"/>
    </row>
    <row r="242" spans="1:5" ht="15.75" thickBot="1" x14ac:dyDescent="0.3">
      <c r="A242" s="26" t="s">
        <v>388</v>
      </c>
      <c r="B242" s="15"/>
      <c r="C242" s="14"/>
      <c r="D242" s="14"/>
      <c r="E242" s="14"/>
    </row>
    <row r="243" spans="1:5" ht="15.75" thickBot="1" x14ac:dyDescent="0.3">
      <c r="A243" s="26" t="s">
        <v>389</v>
      </c>
      <c r="B243" s="15"/>
      <c r="C243" s="14"/>
      <c r="D243" s="14"/>
      <c r="E243" s="14"/>
    </row>
    <row r="244" spans="1:5" ht="15.75" thickBot="1" x14ac:dyDescent="0.3">
      <c r="A244" s="13" t="s">
        <v>26</v>
      </c>
      <c r="B244" s="15">
        <f>B245</f>
        <v>1000</v>
      </c>
      <c r="C244" s="15">
        <f t="shared" ref="C244:E244" si="40">C245</f>
        <v>1566</v>
      </c>
      <c r="D244" s="15">
        <f t="shared" si="40"/>
        <v>1568</v>
      </c>
      <c r="E244" s="15">
        <f t="shared" si="40"/>
        <v>1568</v>
      </c>
    </row>
    <row r="245" spans="1:5" ht="15.75" thickBot="1" x14ac:dyDescent="0.3">
      <c r="A245" s="26" t="s">
        <v>388</v>
      </c>
      <c r="B245" s="15">
        <v>1000</v>
      </c>
      <c r="C245" s="14">
        <v>1566</v>
      </c>
      <c r="D245" s="43">
        <f>1596-28</f>
        <v>1568</v>
      </c>
      <c r="E245" s="43">
        <f>1596-28</f>
        <v>1568</v>
      </c>
    </row>
    <row r="246" spans="1:5" ht="15.75" thickBot="1" x14ac:dyDescent="0.3">
      <c r="A246" s="26" t="s">
        <v>389</v>
      </c>
      <c r="B246" s="15"/>
      <c r="C246" s="14"/>
      <c r="D246" s="14"/>
      <c r="E246" s="14"/>
    </row>
    <row r="247" spans="1:5" ht="15.75" thickBot="1" x14ac:dyDescent="0.3">
      <c r="A247" s="13" t="s">
        <v>27</v>
      </c>
      <c r="B247" s="15"/>
      <c r="C247" s="14"/>
      <c r="D247" s="14"/>
      <c r="E247" s="14"/>
    </row>
    <row r="248" spans="1:5" ht="15.75" thickBot="1" x14ac:dyDescent="0.3">
      <c r="A248" s="26" t="s">
        <v>388</v>
      </c>
      <c r="B248" s="15"/>
      <c r="C248" s="14"/>
      <c r="D248" s="14"/>
      <c r="E248" s="14"/>
    </row>
    <row r="249" spans="1:5" ht="15.75" thickBot="1" x14ac:dyDescent="0.3">
      <c r="A249" s="26" t="s">
        <v>389</v>
      </c>
      <c r="B249" s="15"/>
      <c r="C249" s="14"/>
      <c r="D249" s="14"/>
      <c r="E249" s="14"/>
    </row>
    <row r="250" spans="1:5" ht="15.75" thickBot="1" x14ac:dyDescent="0.3">
      <c r="A250" s="13" t="s">
        <v>28</v>
      </c>
      <c r="B250" s="15"/>
      <c r="C250" s="14"/>
      <c r="D250" s="14"/>
      <c r="E250" s="14"/>
    </row>
    <row r="251" spans="1:5" ht="15.75" thickBot="1" x14ac:dyDescent="0.3">
      <c r="A251" s="26" t="s">
        <v>388</v>
      </c>
      <c r="B251" s="15"/>
      <c r="C251" s="14"/>
      <c r="D251" s="14"/>
      <c r="E251" s="14"/>
    </row>
    <row r="252" spans="1:5" ht="15.75" thickBot="1" x14ac:dyDescent="0.3">
      <c r="A252" s="26" t="s">
        <v>389</v>
      </c>
      <c r="B252" s="15"/>
      <c r="C252" s="14"/>
      <c r="D252" s="14"/>
      <c r="E252" s="14"/>
    </row>
    <row r="253" spans="1:5" ht="15.75" thickBot="1" x14ac:dyDescent="0.3">
      <c r="A253" s="13" t="s">
        <v>29</v>
      </c>
      <c r="B253" s="15"/>
      <c r="C253" s="14"/>
      <c r="D253" s="14"/>
      <c r="E253" s="14"/>
    </row>
    <row r="254" spans="1:5" ht="15.75" thickBot="1" x14ac:dyDescent="0.3">
      <c r="A254" s="26" t="s">
        <v>388</v>
      </c>
      <c r="B254" s="15"/>
      <c r="C254" s="14"/>
      <c r="D254" s="14"/>
      <c r="E254" s="14"/>
    </row>
    <row r="255" spans="1:5" ht="15.75" thickBot="1" x14ac:dyDescent="0.3">
      <c r="A255" s="26" t="s">
        <v>389</v>
      </c>
      <c r="B255" s="15"/>
      <c r="C255" s="14"/>
      <c r="D255" s="14"/>
      <c r="E255" s="14"/>
    </row>
    <row r="256" spans="1:5" ht="24.75" thickBot="1" x14ac:dyDescent="0.3">
      <c r="A256" s="13" t="s">
        <v>30</v>
      </c>
      <c r="B256" s="15">
        <v>0</v>
      </c>
      <c r="C256" s="14"/>
      <c r="D256" s="14">
        <f>C256*1.03*0.99</f>
        <v>0</v>
      </c>
      <c r="E256" s="14">
        <f>D256*1.03*0.99</f>
        <v>0</v>
      </c>
    </row>
    <row r="257" spans="1:5" ht="15.75" thickBot="1" x14ac:dyDescent="0.3">
      <c r="A257" s="26" t="s">
        <v>388</v>
      </c>
      <c r="B257" s="15"/>
      <c r="C257" s="14"/>
      <c r="D257" s="40"/>
      <c r="E257" s="40"/>
    </row>
    <row r="258" spans="1:5" ht="15.75" thickBot="1" x14ac:dyDescent="0.3">
      <c r="A258" s="26" t="s">
        <v>389</v>
      </c>
      <c r="B258" s="15"/>
      <c r="C258" s="135"/>
      <c r="D258" s="40"/>
      <c r="E258" s="40"/>
    </row>
    <row r="259" spans="1:5" ht="15.75" thickBot="1" x14ac:dyDescent="0.3">
      <c r="A259" s="16" t="s">
        <v>31</v>
      </c>
      <c r="B259" s="15">
        <f>B256+B253+B250+B247+B244+B241+B238</f>
        <v>1000</v>
      </c>
      <c r="C259" s="15">
        <f t="shared" ref="C259:E259" si="41">C256+C253+C250+C247+C244+C241+C238</f>
        <v>1566</v>
      </c>
      <c r="D259" s="15">
        <f t="shared" si="41"/>
        <v>1568</v>
      </c>
      <c r="E259" s="15">
        <f t="shared" si="41"/>
        <v>1568</v>
      </c>
    </row>
    <row r="260" spans="1:5" ht="15.75" thickBot="1" x14ac:dyDescent="0.3">
      <c r="A260" s="17" t="s">
        <v>32</v>
      </c>
      <c r="B260" s="18">
        <f>IF(B259-B230=0,0,"Error")</f>
        <v>0</v>
      </c>
      <c r="C260" s="18">
        <f>IF(C259-C230=0,0,"Error")</f>
        <v>0</v>
      </c>
      <c r="D260" s="18">
        <f>IF(D259-D230=0,0,"Error")</f>
        <v>0</v>
      </c>
      <c r="E260" s="18">
        <f>IF(E259-E230=0,0,"Error")</f>
        <v>0</v>
      </c>
    </row>
    <row r="261" spans="1:5" ht="15.75" thickBot="1" x14ac:dyDescent="0.3">
      <c r="A261" s="51" t="s">
        <v>33</v>
      </c>
      <c r="B261" s="725" t="s">
        <v>904</v>
      </c>
      <c r="C261" s="712"/>
      <c r="D261" s="712"/>
      <c r="E261" s="713"/>
    </row>
    <row r="262" spans="1:5" ht="15.75" thickBot="1" x14ac:dyDescent="0.3">
      <c r="A262" s="5" t="s">
        <v>15</v>
      </c>
      <c r="B262" s="725" t="s">
        <v>904</v>
      </c>
      <c r="C262" s="712"/>
      <c r="D262" s="712"/>
      <c r="E262" s="713"/>
    </row>
    <row r="263" spans="1:5" ht="15.75" thickBot="1" x14ac:dyDescent="0.3">
      <c r="A263" s="5" t="s">
        <v>16</v>
      </c>
      <c r="B263" s="717" t="s">
        <v>903</v>
      </c>
      <c r="C263" s="718"/>
      <c r="D263" s="718"/>
      <c r="E263" s="719"/>
    </row>
    <row r="264" spans="1:5" x14ac:dyDescent="0.25">
      <c r="A264" s="698"/>
      <c r="B264" s="8">
        <v>2018</v>
      </c>
      <c r="C264" s="8">
        <v>2019</v>
      </c>
      <c r="D264" s="8">
        <v>2020</v>
      </c>
      <c r="E264" s="8">
        <v>2021</v>
      </c>
    </row>
    <row r="265" spans="1:5" ht="15.75" thickBot="1" x14ac:dyDescent="0.3">
      <c r="A265" s="699"/>
      <c r="B265" s="9" t="s">
        <v>8</v>
      </c>
      <c r="C265" s="9" t="s">
        <v>9</v>
      </c>
      <c r="D265" s="9" t="s">
        <v>9</v>
      </c>
      <c r="E265" s="9" t="s">
        <v>9</v>
      </c>
    </row>
    <row r="266" spans="1:5" ht="15.75" thickBot="1" x14ac:dyDescent="0.3">
      <c r="A266" s="5" t="s">
        <v>17</v>
      </c>
      <c r="B266" s="370">
        <v>2</v>
      </c>
      <c r="C266" s="370">
        <v>3</v>
      </c>
      <c r="D266" s="370">
        <v>3</v>
      </c>
      <c r="E266" s="370">
        <v>3</v>
      </c>
    </row>
    <row r="267" spans="1:5" ht="15.75" thickBot="1" x14ac:dyDescent="0.3">
      <c r="A267" s="5" t="s">
        <v>18</v>
      </c>
      <c r="B267" s="10">
        <f>B296</f>
        <v>1000</v>
      </c>
      <c r="C267" s="10">
        <f t="shared" ref="C267:E267" si="42">C296</f>
        <v>2344</v>
      </c>
      <c r="D267" s="10">
        <f t="shared" si="42"/>
        <v>2344</v>
      </c>
      <c r="E267" s="10">
        <f t="shared" si="42"/>
        <v>2344</v>
      </c>
    </row>
    <row r="268" spans="1:5" ht="15.75" thickBot="1" x14ac:dyDescent="0.3">
      <c r="A268" s="5" t="s">
        <v>19</v>
      </c>
      <c r="B268" s="10">
        <f>B267/B266</f>
        <v>500</v>
      </c>
      <c r="C268" s="10">
        <f>C267/C266</f>
        <v>781.33333333333337</v>
      </c>
      <c r="D268" s="10">
        <f>D267/D266</f>
        <v>781.33333333333337</v>
      </c>
      <c r="E268" s="10">
        <f>E267/E266</f>
        <v>781.33333333333337</v>
      </c>
    </row>
    <row r="269" spans="1:5" ht="15.75" thickBot="1" x14ac:dyDescent="0.3">
      <c r="A269" s="5" t="s">
        <v>20</v>
      </c>
      <c r="B269" s="113"/>
      <c r="C269" s="11">
        <f>C266/B266-1</f>
        <v>0.5</v>
      </c>
      <c r="D269" s="11">
        <f>D266/C266-1</f>
        <v>0</v>
      </c>
      <c r="E269" s="11">
        <f>E266/D266-1</f>
        <v>0</v>
      </c>
    </row>
    <row r="270" spans="1:5" ht="15.75" thickBot="1" x14ac:dyDescent="0.3">
      <c r="A270" s="5" t="s">
        <v>22</v>
      </c>
      <c r="B270" s="113"/>
      <c r="C270" s="11">
        <f>C267/B267-1</f>
        <v>1.3439999999999999</v>
      </c>
      <c r="D270" s="11">
        <f t="shared" ref="D270:E271" si="43">D267/C267-1</f>
        <v>0</v>
      </c>
      <c r="E270" s="11">
        <f t="shared" si="43"/>
        <v>0</v>
      </c>
    </row>
    <row r="271" spans="1:5" ht="15.75" thickBot="1" x14ac:dyDescent="0.3">
      <c r="A271" s="5" t="s">
        <v>23</v>
      </c>
      <c r="B271" s="113"/>
      <c r="C271" s="11">
        <f>C268/B268-1</f>
        <v>0.56266666666666665</v>
      </c>
      <c r="D271" s="11">
        <f t="shared" si="43"/>
        <v>0</v>
      </c>
      <c r="E271" s="11">
        <f t="shared" si="43"/>
        <v>0</v>
      </c>
    </row>
    <row r="272" spans="1:5" ht="15.75" thickBot="1" x14ac:dyDescent="0.3">
      <c r="A272" s="689" t="s">
        <v>211</v>
      </c>
      <c r="B272" s="690"/>
      <c r="C272" s="690"/>
      <c r="D272" s="690"/>
      <c r="E272" s="691"/>
    </row>
    <row r="273" spans="1:5" x14ac:dyDescent="0.25">
      <c r="A273" s="698"/>
      <c r="B273" s="8">
        <v>2018</v>
      </c>
      <c r="C273" s="8">
        <v>2019</v>
      </c>
      <c r="D273" s="8">
        <v>2020</v>
      </c>
      <c r="E273" s="8">
        <v>2021</v>
      </c>
    </row>
    <row r="274" spans="1:5" ht="15.75" thickBot="1" x14ac:dyDescent="0.3">
      <c r="A274" s="699"/>
      <c r="B274" s="9" t="s">
        <v>8</v>
      </c>
      <c r="C274" s="9" t="s">
        <v>9</v>
      </c>
      <c r="D274" s="9" t="s">
        <v>9</v>
      </c>
      <c r="E274" s="9" t="s">
        <v>9</v>
      </c>
    </row>
    <row r="275" spans="1:5" ht="15.75" thickBot="1" x14ac:dyDescent="0.3">
      <c r="A275" s="13" t="s">
        <v>24</v>
      </c>
      <c r="B275" s="14"/>
      <c r="C275" s="14"/>
      <c r="D275" s="14"/>
      <c r="E275" s="14"/>
    </row>
    <row r="276" spans="1:5" ht="15.75" thickBot="1" x14ac:dyDescent="0.3">
      <c r="A276" s="26" t="s">
        <v>388</v>
      </c>
      <c r="B276" s="15"/>
      <c r="C276" s="14"/>
      <c r="D276" s="14"/>
      <c r="E276" s="14"/>
    </row>
    <row r="277" spans="1:5" ht="15.75" thickBot="1" x14ac:dyDescent="0.3">
      <c r="A277" s="26" t="s">
        <v>389</v>
      </c>
      <c r="B277" s="15"/>
      <c r="C277" s="14"/>
      <c r="D277" s="27"/>
      <c r="E277" s="27"/>
    </row>
    <row r="278" spans="1:5" ht="24.75" thickBot="1" x14ac:dyDescent="0.3">
      <c r="A278" s="13" t="s">
        <v>25</v>
      </c>
      <c r="B278" s="14"/>
      <c r="C278" s="14"/>
      <c r="D278" s="14"/>
      <c r="E278" s="14"/>
    </row>
    <row r="279" spans="1:5" ht="15.75" thickBot="1" x14ac:dyDescent="0.3">
      <c r="A279" s="26" t="s">
        <v>388</v>
      </c>
      <c r="B279" s="15"/>
      <c r="C279" s="14"/>
      <c r="D279" s="14"/>
      <c r="E279" s="14"/>
    </row>
    <row r="280" spans="1:5" ht="15.75" thickBot="1" x14ac:dyDescent="0.3">
      <c r="A280" s="26" t="s">
        <v>389</v>
      </c>
      <c r="B280" s="15"/>
      <c r="C280" s="14"/>
      <c r="D280" s="14"/>
      <c r="E280" s="14"/>
    </row>
    <row r="281" spans="1:5" ht="15.75" thickBot="1" x14ac:dyDescent="0.3">
      <c r="A281" s="13" t="s">
        <v>26</v>
      </c>
      <c r="B281" s="15">
        <f>B282</f>
        <v>1000</v>
      </c>
      <c r="C281" s="15">
        <f t="shared" ref="C281:E281" si="44">C282</f>
        <v>2344</v>
      </c>
      <c r="D281" s="15">
        <f t="shared" si="44"/>
        <v>2344</v>
      </c>
      <c r="E281" s="15">
        <f t="shared" si="44"/>
        <v>2344</v>
      </c>
    </row>
    <row r="282" spans="1:5" ht="15.75" thickBot="1" x14ac:dyDescent="0.3">
      <c r="A282" s="26" t="s">
        <v>388</v>
      </c>
      <c r="B282" s="15">
        <v>1000</v>
      </c>
      <c r="C282" s="14">
        <v>2344</v>
      </c>
      <c r="D282" s="14">
        <v>2344</v>
      </c>
      <c r="E282" s="14">
        <v>2344</v>
      </c>
    </row>
    <row r="283" spans="1:5" ht="15.75" thickBot="1" x14ac:dyDescent="0.3">
      <c r="A283" s="26" t="s">
        <v>389</v>
      </c>
      <c r="B283" s="15"/>
      <c r="C283" s="14"/>
      <c r="D283" s="14"/>
      <c r="E283" s="14"/>
    </row>
    <row r="284" spans="1:5" ht="15.75" thickBot="1" x14ac:dyDescent="0.3">
      <c r="A284" s="13" t="s">
        <v>27</v>
      </c>
      <c r="B284" s="15"/>
      <c r="C284" s="14"/>
      <c r="D284" s="14"/>
      <c r="E284" s="14"/>
    </row>
    <row r="285" spans="1:5" ht="15.75" thickBot="1" x14ac:dyDescent="0.3">
      <c r="A285" s="26" t="s">
        <v>388</v>
      </c>
      <c r="B285" s="15"/>
      <c r="C285" s="14"/>
      <c r="D285" s="14"/>
      <c r="E285" s="14"/>
    </row>
    <row r="286" spans="1:5" ht="15.75" thickBot="1" x14ac:dyDescent="0.3">
      <c r="A286" s="26" t="s">
        <v>389</v>
      </c>
      <c r="B286" s="15"/>
      <c r="C286" s="14"/>
      <c r="D286" s="14"/>
      <c r="E286" s="14"/>
    </row>
    <row r="287" spans="1:5" ht="15.75" thickBot="1" x14ac:dyDescent="0.3">
      <c r="A287" s="13" t="s">
        <v>28</v>
      </c>
      <c r="B287" s="15"/>
      <c r="C287" s="14"/>
      <c r="D287" s="14"/>
      <c r="E287" s="14"/>
    </row>
    <row r="288" spans="1:5" ht="15.75" thickBot="1" x14ac:dyDescent="0.3">
      <c r="A288" s="26" t="s">
        <v>388</v>
      </c>
      <c r="B288" s="15"/>
      <c r="C288" s="14"/>
      <c r="D288" s="14"/>
      <c r="E288" s="14"/>
    </row>
    <row r="289" spans="1:5" ht="15.75" thickBot="1" x14ac:dyDescent="0.3">
      <c r="A289" s="26" t="s">
        <v>389</v>
      </c>
      <c r="B289" s="15"/>
      <c r="C289" s="14"/>
      <c r="D289" s="14"/>
      <c r="E289" s="14"/>
    </row>
    <row r="290" spans="1:5" ht="15.75" thickBot="1" x14ac:dyDescent="0.3">
      <c r="A290" s="13" t="s">
        <v>29</v>
      </c>
      <c r="B290" s="15"/>
      <c r="C290" s="14"/>
      <c r="D290" s="14"/>
      <c r="E290" s="14"/>
    </row>
    <row r="291" spans="1:5" ht="15.75" thickBot="1" x14ac:dyDescent="0.3">
      <c r="A291" s="26" t="s">
        <v>388</v>
      </c>
      <c r="B291" s="15"/>
      <c r="C291" s="14"/>
      <c r="D291" s="14"/>
      <c r="E291" s="14"/>
    </row>
    <row r="292" spans="1:5" ht="15.75" thickBot="1" x14ac:dyDescent="0.3">
      <c r="A292" s="26" t="s">
        <v>389</v>
      </c>
      <c r="B292" s="15"/>
      <c r="C292" s="14"/>
      <c r="D292" s="14"/>
      <c r="E292" s="14"/>
    </row>
    <row r="293" spans="1:5" ht="24.75" thickBot="1" x14ac:dyDescent="0.3">
      <c r="A293" s="13" t="s">
        <v>30</v>
      </c>
      <c r="B293" s="15"/>
      <c r="C293" s="14"/>
      <c r="D293" s="14"/>
      <c r="E293" s="14"/>
    </row>
    <row r="294" spans="1:5" ht="15.75" thickBot="1" x14ac:dyDescent="0.3">
      <c r="A294" s="26" t="s">
        <v>388</v>
      </c>
      <c r="B294" s="15"/>
      <c r="C294" s="14"/>
      <c r="D294" s="14"/>
      <c r="E294" s="14"/>
    </row>
    <row r="295" spans="1:5" ht="15.75" thickBot="1" x14ac:dyDescent="0.3">
      <c r="A295" s="26" t="s">
        <v>389</v>
      </c>
      <c r="B295" s="15"/>
      <c r="C295" s="14"/>
      <c r="D295" s="14"/>
      <c r="E295" s="14"/>
    </row>
    <row r="296" spans="1:5" ht="15.75" thickBot="1" x14ac:dyDescent="0.3">
      <c r="A296" s="35" t="s">
        <v>34</v>
      </c>
      <c r="B296" s="15">
        <f>B293+B290+B287+B284+B281+B278+B275</f>
        <v>1000</v>
      </c>
      <c r="C296" s="15">
        <f t="shared" ref="C296:E296" si="45">C293+C290+C287+C284+C281+C278+C275</f>
        <v>2344</v>
      </c>
      <c r="D296" s="15">
        <f t="shared" si="45"/>
        <v>2344</v>
      </c>
      <c r="E296" s="15">
        <f t="shared" si="45"/>
        <v>2344</v>
      </c>
    </row>
    <row r="297" spans="1:5" ht="15.75" thickBot="1" x14ac:dyDescent="0.3">
      <c r="A297" s="17" t="s">
        <v>32</v>
      </c>
      <c r="B297" s="18">
        <f>IF(B296-B267=0,0,"Error")</f>
        <v>0</v>
      </c>
      <c r="C297" s="18">
        <f>IF(C296-C267=0,0,"Error")</f>
        <v>0</v>
      </c>
      <c r="D297" s="18">
        <f>IF(D296-D267=0,0,"Error")</f>
        <v>0</v>
      </c>
      <c r="E297" s="18">
        <f>IF(E296-E267=0,0,"Error")</f>
        <v>0</v>
      </c>
    </row>
    <row r="298" spans="1:5" ht="15.75" thickBot="1" x14ac:dyDescent="0.3">
      <c r="A298" s="708" t="s">
        <v>46</v>
      </c>
      <c r="B298" s="709"/>
      <c r="C298" s="709"/>
      <c r="D298" s="709"/>
      <c r="E298" s="710"/>
    </row>
    <row r="299" spans="1:5" ht="15.75" thickBot="1" x14ac:dyDescent="0.3">
      <c r="A299" s="708" t="s">
        <v>40</v>
      </c>
      <c r="B299" s="709"/>
      <c r="C299" s="709"/>
      <c r="D299" s="709"/>
      <c r="E299" s="710"/>
    </row>
    <row r="300" spans="1:5" ht="15.75" thickBot="1" x14ac:dyDescent="0.3">
      <c r="A300" s="19" t="s">
        <v>45</v>
      </c>
      <c r="B300" s="794" t="s">
        <v>821</v>
      </c>
      <c r="C300" s="795"/>
      <c r="D300" s="795"/>
      <c r="E300" s="796"/>
    </row>
    <row r="301" spans="1:5" ht="34.5" thickBot="1" x14ac:dyDescent="0.3">
      <c r="A301" s="7" t="s">
        <v>14</v>
      </c>
      <c r="B301" s="194" t="s">
        <v>733</v>
      </c>
      <c r="C301" s="149" t="s">
        <v>398</v>
      </c>
      <c r="D301" s="371" t="s">
        <v>110</v>
      </c>
      <c r="E301" s="148"/>
    </row>
    <row r="302" spans="1:5" ht="15.75" customHeight="1" thickBot="1" x14ac:dyDescent="0.3">
      <c r="A302" s="5" t="s">
        <v>15</v>
      </c>
      <c r="B302" s="702" t="s">
        <v>905</v>
      </c>
      <c r="C302" s="703"/>
      <c r="D302" s="703"/>
      <c r="E302" s="704"/>
    </row>
    <row r="303" spans="1:5" ht="15.75" thickBot="1" x14ac:dyDescent="0.3">
      <c r="A303" s="5" t="s">
        <v>16</v>
      </c>
      <c r="B303" s="717" t="s">
        <v>374</v>
      </c>
      <c r="C303" s="718"/>
      <c r="D303" s="718"/>
      <c r="E303" s="719"/>
    </row>
    <row r="304" spans="1:5" ht="0.75" customHeight="1" thickBot="1" x14ac:dyDescent="0.3">
      <c r="A304" s="114"/>
      <c r="B304" s="791"/>
      <c r="C304" s="792"/>
      <c r="D304" s="792"/>
      <c r="E304" s="793"/>
    </row>
    <row r="305" spans="1:11" ht="12" customHeight="1" x14ac:dyDescent="0.25">
      <c r="A305" s="698"/>
      <c r="B305" s="8">
        <v>2018</v>
      </c>
      <c r="C305" s="8">
        <v>2019</v>
      </c>
      <c r="D305" s="8">
        <v>2020</v>
      </c>
      <c r="E305" s="8">
        <v>2021</v>
      </c>
    </row>
    <row r="306" spans="1:11" ht="15.75" customHeight="1" thickBot="1" x14ac:dyDescent="0.3">
      <c r="A306" s="699"/>
      <c r="B306" s="9" t="s">
        <v>8</v>
      </c>
      <c r="C306" s="9" t="s">
        <v>9</v>
      </c>
      <c r="D306" s="9" t="s">
        <v>9</v>
      </c>
      <c r="E306" s="9" t="s">
        <v>9</v>
      </c>
    </row>
    <row r="307" spans="1:11" ht="15.75" thickBot="1" x14ac:dyDescent="0.3">
      <c r="A307" s="5" t="s">
        <v>17</v>
      </c>
      <c r="B307" s="10"/>
      <c r="C307" s="366">
        <v>200</v>
      </c>
      <c r="D307" s="10"/>
      <c r="E307" s="10"/>
    </row>
    <row r="308" spans="1:11" ht="15.75" thickBot="1" x14ac:dyDescent="0.3">
      <c r="A308" s="5" t="s">
        <v>18</v>
      </c>
      <c r="B308" s="10">
        <f>B321</f>
        <v>0</v>
      </c>
      <c r="C308" s="10">
        <f t="shared" ref="C308:E308" si="46">C321</f>
        <v>600</v>
      </c>
      <c r="D308" s="10">
        <f t="shared" si="46"/>
        <v>0</v>
      </c>
      <c r="E308" s="10">
        <f t="shared" si="46"/>
        <v>0</v>
      </c>
    </row>
    <row r="309" spans="1:11" ht="15.75" thickBot="1" x14ac:dyDescent="0.3">
      <c r="A309" s="5" t="s">
        <v>19</v>
      </c>
      <c r="B309" s="10" t="e">
        <f>B308/B307</f>
        <v>#DIV/0!</v>
      </c>
      <c r="C309" s="10">
        <f t="shared" ref="C309:E309" si="47">C308/C307</f>
        <v>3</v>
      </c>
      <c r="D309" s="10" t="e">
        <f t="shared" si="47"/>
        <v>#DIV/0!</v>
      </c>
      <c r="E309" s="10" t="e">
        <f t="shared" si="47"/>
        <v>#DIV/0!</v>
      </c>
    </row>
    <row r="310" spans="1:11" ht="15.75" thickBot="1" x14ac:dyDescent="0.3">
      <c r="A310" s="5" t="s">
        <v>20</v>
      </c>
      <c r="B310" s="113" t="s">
        <v>21</v>
      </c>
      <c r="C310" s="11" t="e">
        <f>C307/B307-1</f>
        <v>#DIV/0!</v>
      </c>
      <c r="D310" s="11">
        <f t="shared" ref="D310:E312" si="48">D307/C307-1</f>
        <v>-1</v>
      </c>
      <c r="E310" s="11" t="e">
        <f t="shared" si="48"/>
        <v>#DIV/0!</v>
      </c>
      <c r="G310" s="12"/>
      <c r="H310" s="12"/>
      <c r="I310" s="12"/>
      <c r="J310" s="12"/>
      <c r="K310" s="12"/>
    </row>
    <row r="311" spans="1:11" ht="15.75" thickBot="1" x14ac:dyDescent="0.3">
      <c r="A311" s="5" t="s">
        <v>22</v>
      </c>
      <c r="B311" s="113" t="s">
        <v>21</v>
      </c>
      <c r="C311" s="11" t="e">
        <f>C308/B308-1</f>
        <v>#DIV/0!</v>
      </c>
      <c r="D311" s="11">
        <f t="shared" si="48"/>
        <v>-1</v>
      </c>
      <c r="E311" s="11" t="e">
        <f t="shared" si="48"/>
        <v>#DIV/0!</v>
      </c>
    </row>
    <row r="312" spans="1:11" ht="15.75" thickBot="1" x14ac:dyDescent="0.3">
      <c r="A312" s="5" t="s">
        <v>23</v>
      </c>
      <c r="B312" s="113" t="s">
        <v>21</v>
      </c>
      <c r="C312" s="11" t="e">
        <f>C309/B309-1</f>
        <v>#DIV/0!</v>
      </c>
      <c r="D312" s="11" t="e">
        <f t="shared" si="48"/>
        <v>#DIV/0!</v>
      </c>
      <c r="E312" s="11" t="e">
        <f t="shared" si="48"/>
        <v>#DIV/0!</v>
      </c>
    </row>
    <row r="313" spans="1:11" ht="15.75" customHeight="1" thickBot="1" x14ac:dyDescent="0.3">
      <c r="A313" s="689" t="s">
        <v>212</v>
      </c>
      <c r="B313" s="690"/>
      <c r="C313" s="690"/>
      <c r="D313" s="690"/>
      <c r="E313" s="691"/>
    </row>
    <row r="314" spans="1:11" ht="11.25" customHeight="1" x14ac:dyDescent="0.25">
      <c r="A314" s="698"/>
      <c r="B314" s="8">
        <v>2018</v>
      </c>
      <c r="C314" s="8">
        <v>2019</v>
      </c>
      <c r="D314" s="8">
        <v>2020</v>
      </c>
      <c r="E314" s="8">
        <v>2021</v>
      </c>
    </row>
    <row r="315" spans="1:11" ht="13.5" customHeight="1" thickBot="1" x14ac:dyDescent="0.3">
      <c r="A315" s="699"/>
      <c r="B315" s="9" t="s">
        <v>8</v>
      </c>
      <c r="C315" s="9" t="s">
        <v>9</v>
      </c>
      <c r="D315" s="9" t="s">
        <v>9</v>
      </c>
      <c r="E315" s="9" t="s">
        <v>9</v>
      </c>
    </row>
    <row r="316" spans="1:11" ht="13.5" customHeight="1" thickBot="1" x14ac:dyDescent="0.3">
      <c r="A316" s="13" t="s">
        <v>42</v>
      </c>
      <c r="B316" s="14">
        <f>B317+B318+B319+B320</f>
        <v>0</v>
      </c>
      <c r="C316" s="14">
        <f t="shared" ref="C316:E316" si="49">C317+C318+C319+C320</f>
        <v>0</v>
      </c>
      <c r="D316" s="14">
        <f t="shared" si="49"/>
        <v>0</v>
      </c>
      <c r="E316" s="14">
        <f t="shared" si="49"/>
        <v>0</v>
      </c>
    </row>
    <row r="317" spans="1:11" ht="13.5" customHeight="1" thickBot="1" x14ac:dyDescent="0.3">
      <c r="A317" s="26" t="s">
        <v>388</v>
      </c>
      <c r="B317" s="14"/>
      <c r="C317" s="14"/>
      <c r="D317" s="14"/>
      <c r="E317" s="14"/>
    </row>
    <row r="318" spans="1:11" ht="13.5" customHeight="1" thickBot="1" x14ac:dyDescent="0.3">
      <c r="A318" s="26" t="s">
        <v>403</v>
      </c>
      <c r="B318" s="14"/>
      <c r="C318" s="14"/>
      <c r="D318" s="14"/>
      <c r="E318" s="14"/>
    </row>
    <row r="319" spans="1:11" ht="13.5" customHeight="1" thickBot="1" x14ac:dyDescent="0.3">
      <c r="A319" s="26" t="s">
        <v>404</v>
      </c>
      <c r="B319" s="14"/>
      <c r="C319" s="14"/>
      <c r="D319" s="14"/>
      <c r="E319" s="14"/>
    </row>
    <row r="320" spans="1:11" ht="13.5" customHeight="1" thickBot="1" x14ac:dyDescent="0.3">
      <c r="A320" s="26" t="s">
        <v>405</v>
      </c>
      <c r="B320" s="14"/>
      <c r="C320" s="14"/>
      <c r="D320" s="14"/>
      <c r="E320" s="14"/>
    </row>
    <row r="321" spans="1:9" ht="13.5" customHeight="1" thickBot="1" x14ac:dyDescent="0.3">
      <c r="A321" s="13" t="s">
        <v>43</v>
      </c>
      <c r="B321" s="15"/>
      <c r="C321" s="15">
        <f t="shared" ref="C321:E321" si="50">C322+C323+C324+C325</f>
        <v>600</v>
      </c>
      <c r="D321" s="15">
        <f t="shared" si="50"/>
        <v>0</v>
      </c>
      <c r="E321" s="15">
        <f t="shared" si="50"/>
        <v>0</v>
      </c>
    </row>
    <row r="322" spans="1:9" ht="13.5" customHeight="1" thickBot="1" x14ac:dyDescent="0.3">
      <c r="A322" s="26" t="s">
        <v>388</v>
      </c>
      <c r="B322" s="15"/>
      <c r="C322" s="14">
        <v>600</v>
      </c>
      <c r="D322" s="14"/>
      <c r="E322" s="14"/>
    </row>
    <row r="323" spans="1:9" ht="13.5" customHeight="1" thickBot="1" x14ac:dyDescent="0.3">
      <c r="A323" s="26" t="s">
        <v>403</v>
      </c>
      <c r="B323" s="15"/>
      <c r="C323" s="14"/>
      <c r="D323" s="14"/>
      <c r="E323" s="14"/>
    </row>
    <row r="324" spans="1:9" ht="13.5" customHeight="1" thickBot="1" x14ac:dyDescent="0.3">
      <c r="A324" s="26" t="s">
        <v>404</v>
      </c>
      <c r="B324" s="15"/>
      <c r="C324" s="14"/>
      <c r="D324" s="14"/>
      <c r="E324" s="14"/>
    </row>
    <row r="325" spans="1:9" ht="13.5" customHeight="1" thickBot="1" x14ac:dyDescent="0.3">
      <c r="A325" s="26" t="s">
        <v>405</v>
      </c>
      <c r="B325" s="15"/>
      <c r="C325" s="14"/>
      <c r="D325" s="14"/>
      <c r="E325" s="14"/>
    </row>
    <row r="326" spans="1:9" ht="13.5" customHeight="1" thickBot="1" x14ac:dyDescent="0.3">
      <c r="A326" s="140" t="s">
        <v>31</v>
      </c>
      <c r="B326" s="15">
        <f>B316+B321</f>
        <v>0</v>
      </c>
      <c r="C326" s="15">
        <f t="shared" ref="C326:E326" si="51">C316+C321</f>
        <v>600</v>
      </c>
      <c r="D326" s="15">
        <f t="shared" si="51"/>
        <v>0</v>
      </c>
      <c r="E326" s="15">
        <f t="shared" si="51"/>
        <v>0</v>
      </c>
    </row>
    <row r="327" spans="1:9" ht="15.75" thickBot="1" x14ac:dyDescent="0.3">
      <c r="A327" s="20"/>
      <c r="B327" s="21"/>
      <c r="C327" s="21"/>
      <c r="D327" s="21"/>
      <c r="E327" s="21"/>
    </row>
    <row r="328" spans="1:9" ht="27" customHeight="1" thickBot="1" x14ac:dyDescent="0.3">
      <c r="A328" s="6" t="s">
        <v>57</v>
      </c>
      <c r="B328" s="22">
        <f>B308+B267+B230+B198+B158+B125+B71+B31+B96</f>
        <v>121000</v>
      </c>
      <c r="C328" s="22">
        <f t="shared" ref="C328:E328" si="52">C308+C267+C230+C198+C158+C125+C71+C31+C96</f>
        <v>178700</v>
      </c>
      <c r="D328" s="22">
        <f t="shared" si="52"/>
        <v>235000</v>
      </c>
      <c r="E328" s="22">
        <f t="shared" si="52"/>
        <v>235000</v>
      </c>
    </row>
    <row r="329" spans="1:9" ht="24.75" thickBot="1" x14ac:dyDescent="0.3">
      <c r="A329" s="6" t="s">
        <v>58</v>
      </c>
      <c r="B329" s="22">
        <f>B326+B296+B259+B216+B187+B143+B89+B60+B114</f>
        <v>121000</v>
      </c>
      <c r="C329" s="22">
        <f t="shared" ref="C329:E329" si="53">C326+C296+C259+C216+C187+C143+C89+C60+C114</f>
        <v>178700</v>
      </c>
      <c r="D329" s="22">
        <f t="shared" si="53"/>
        <v>235000</v>
      </c>
      <c r="E329" s="22">
        <f t="shared" si="53"/>
        <v>235000</v>
      </c>
    </row>
    <row r="330" spans="1:9" ht="15.75" thickBot="1" x14ac:dyDescent="0.3">
      <c r="A330" s="13" t="s">
        <v>24</v>
      </c>
      <c r="B330" s="36">
        <f t="shared" ref="B330:E332" si="54">B275+B238+B166+B39</f>
        <v>32155</v>
      </c>
      <c r="C330" s="36">
        <f t="shared" si="54"/>
        <v>50000</v>
      </c>
      <c r="D330" s="36">
        <f t="shared" si="54"/>
        <v>53300</v>
      </c>
      <c r="E330" s="36">
        <f t="shared" si="54"/>
        <v>53300</v>
      </c>
      <c r="G330" s="12"/>
      <c r="H330" s="12"/>
      <c r="I330" s="12"/>
    </row>
    <row r="331" spans="1:9" ht="15.75" thickBot="1" x14ac:dyDescent="0.3">
      <c r="A331" s="26" t="s">
        <v>388</v>
      </c>
      <c r="B331" s="15">
        <f t="shared" si="54"/>
        <v>32155</v>
      </c>
      <c r="C331" s="15">
        <f t="shared" si="54"/>
        <v>50000</v>
      </c>
      <c r="D331" s="15">
        <f t="shared" si="54"/>
        <v>53300</v>
      </c>
      <c r="E331" s="15">
        <f t="shared" si="54"/>
        <v>53300</v>
      </c>
      <c r="G331" s="12"/>
      <c r="H331" s="111"/>
      <c r="I331" s="111"/>
    </row>
    <row r="332" spans="1:9" ht="15.75" thickBot="1" x14ac:dyDescent="0.3">
      <c r="A332" s="26" t="s">
        <v>417</v>
      </c>
      <c r="B332" s="15">
        <f t="shared" si="54"/>
        <v>0</v>
      </c>
      <c r="C332" s="15">
        <f t="shared" si="54"/>
        <v>0</v>
      </c>
      <c r="D332" s="15">
        <f t="shared" si="54"/>
        <v>0</v>
      </c>
      <c r="E332" s="15">
        <f t="shared" si="54"/>
        <v>0</v>
      </c>
      <c r="G332" s="12"/>
      <c r="H332" s="372"/>
      <c r="I332" s="372"/>
    </row>
    <row r="333" spans="1:9" ht="24.75" thickBot="1" x14ac:dyDescent="0.3">
      <c r="A333" s="13" t="s">
        <v>25</v>
      </c>
      <c r="B333" s="36">
        <f>B334+B335</f>
        <v>4845</v>
      </c>
      <c r="C333" s="36">
        <f t="shared" ref="C333:E333" si="55">C334+C335</f>
        <v>5000</v>
      </c>
      <c r="D333" s="36">
        <f t="shared" si="55"/>
        <v>6000</v>
      </c>
      <c r="E333" s="36">
        <f t="shared" si="55"/>
        <v>6000</v>
      </c>
    </row>
    <row r="334" spans="1:9" ht="15.75" thickBot="1" x14ac:dyDescent="0.3">
      <c r="A334" s="26" t="s">
        <v>388</v>
      </c>
      <c r="B334" s="14">
        <f>B279+B242+B170+B43</f>
        <v>4845</v>
      </c>
      <c r="C334" s="14">
        <f>C279+C242+C170+C43</f>
        <v>5000</v>
      </c>
      <c r="D334" s="14">
        <f>D279+D242+D170+D43</f>
        <v>6000</v>
      </c>
      <c r="E334" s="14">
        <f>E279+E242+E170+E43</f>
        <v>6000</v>
      </c>
      <c r="G334" s="373"/>
    </row>
    <row r="335" spans="1:9" ht="15.75" thickBot="1" x14ac:dyDescent="0.3">
      <c r="A335" s="26" t="s">
        <v>417</v>
      </c>
      <c r="B335" s="15">
        <f>B280+B243+B171+B41</f>
        <v>0</v>
      </c>
      <c r="C335" s="15">
        <f>C280+C243+C171+C41</f>
        <v>0</v>
      </c>
      <c r="D335" s="15">
        <f>D280+D243+D171+D41</f>
        <v>0</v>
      </c>
      <c r="E335" s="15">
        <f>E280+E243+E171+E41</f>
        <v>0</v>
      </c>
    </row>
    <row r="336" spans="1:9" ht="15.75" thickBot="1" x14ac:dyDescent="0.3">
      <c r="A336" s="13" t="s">
        <v>26</v>
      </c>
      <c r="B336" s="36">
        <f>B337+B338</f>
        <v>46765</v>
      </c>
      <c r="C336" s="36">
        <f>C337+C338</f>
        <v>72689</v>
      </c>
      <c r="D336" s="36">
        <f t="shared" ref="D336:E336" si="56">D337+D338</f>
        <v>61181</v>
      </c>
      <c r="E336" s="36">
        <f t="shared" si="56"/>
        <v>59340</v>
      </c>
    </row>
    <row r="337" spans="1:8" ht="15.75" thickBot="1" x14ac:dyDescent="0.3">
      <c r="A337" s="26" t="s">
        <v>388</v>
      </c>
      <c r="B337" s="15">
        <f t="shared" ref="B337:E338" si="57">B282+B245+B173+B46</f>
        <v>46765</v>
      </c>
      <c r="C337" s="15">
        <f t="shared" si="57"/>
        <v>71729</v>
      </c>
      <c r="D337" s="15">
        <f t="shared" si="57"/>
        <v>61181</v>
      </c>
      <c r="E337" s="15">
        <f t="shared" si="57"/>
        <v>59340</v>
      </c>
      <c r="G337" s="12"/>
      <c r="H337" s="12"/>
    </row>
    <row r="338" spans="1:8" ht="15.75" thickBot="1" x14ac:dyDescent="0.3">
      <c r="A338" s="26" t="s">
        <v>417</v>
      </c>
      <c r="B338" s="15">
        <f t="shared" si="57"/>
        <v>0</v>
      </c>
      <c r="C338" s="15">
        <f t="shared" si="57"/>
        <v>960</v>
      </c>
      <c r="D338" s="15">
        <f t="shared" si="57"/>
        <v>0</v>
      </c>
      <c r="E338" s="15">
        <f t="shared" si="57"/>
        <v>0</v>
      </c>
    </row>
    <row r="339" spans="1:8" ht="15.75" thickBot="1" x14ac:dyDescent="0.3">
      <c r="A339" s="13" t="s">
        <v>27</v>
      </c>
      <c r="B339" s="36">
        <f>B340+B341</f>
        <v>0</v>
      </c>
      <c r="C339" s="36">
        <f t="shared" ref="C339:E339" si="58">C340+C341</f>
        <v>0</v>
      </c>
      <c r="D339" s="36">
        <f t="shared" si="58"/>
        <v>0</v>
      </c>
      <c r="E339" s="36">
        <f t="shared" si="58"/>
        <v>0</v>
      </c>
    </row>
    <row r="340" spans="1:8" ht="15.75" thickBot="1" x14ac:dyDescent="0.3">
      <c r="A340" s="26" t="s">
        <v>388</v>
      </c>
      <c r="B340" s="14">
        <f>F289</f>
        <v>0</v>
      </c>
      <c r="C340" s="14">
        <f t="shared" ref="C340:E347" si="59">G289</f>
        <v>0</v>
      </c>
      <c r="D340" s="14">
        <f t="shared" si="59"/>
        <v>0</v>
      </c>
      <c r="E340" s="14">
        <f t="shared" si="59"/>
        <v>0</v>
      </c>
    </row>
    <row r="341" spans="1:8" ht="15.75" thickBot="1" x14ac:dyDescent="0.3">
      <c r="A341" s="26" t="s">
        <v>417</v>
      </c>
      <c r="B341" s="14">
        <f>F290</f>
        <v>0</v>
      </c>
      <c r="C341" s="14">
        <f t="shared" si="59"/>
        <v>0</v>
      </c>
      <c r="D341" s="14">
        <f t="shared" si="59"/>
        <v>0</v>
      </c>
      <c r="E341" s="14">
        <f t="shared" si="59"/>
        <v>0</v>
      </c>
    </row>
    <row r="342" spans="1:8" ht="15.75" thickBot="1" x14ac:dyDescent="0.3">
      <c r="A342" s="13" t="s">
        <v>28</v>
      </c>
      <c r="B342" s="14">
        <f>F291</f>
        <v>0</v>
      </c>
      <c r="C342" s="14">
        <f t="shared" si="59"/>
        <v>0</v>
      </c>
      <c r="D342" s="14">
        <f t="shared" si="59"/>
        <v>0</v>
      </c>
      <c r="E342" s="14">
        <f t="shared" si="59"/>
        <v>0</v>
      </c>
    </row>
    <row r="343" spans="1:8" ht="15.75" thickBot="1" x14ac:dyDescent="0.3">
      <c r="A343" s="26" t="s">
        <v>388</v>
      </c>
      <c r="B343" s="14">
        <f t="shared" ref="B343:B347" si="60">F292</f>
        <v>0</v>
      </c>
      <c r="C343" s="14">
        <f t="shared" si="59"/>
        <v>0</v>
      </c>
      <c r="D343" s="14">
        <f t="shared" si="59"/>
        <v>0</v>
      </c>
      <c r="E343" s="14">
        <f t="shared" si="59"/>
        <v>0</v>
      </c>
    </row>
    <row r="344" spans="1:8" ht="15.75" thickBot="1" x14ac:dyDescent="0.3">
      <c r="A344" s="26" t="s">
        <v>417</v>
      </c>
      <c r="B344" s="14">
        <f t="shared" si="60"/>
        <v>0</v>
      </c>
      <c r="C344" s="14">
        <f t="shared" si="59"/>
        <v>0</v>
      </c>
      <c r="D344" s="14">
        <f t="shared" si="59"/>
        <v>0</v>
      </c>
      <c r="E344" s="14">
        <f t="shared" si="59"/>
        <v>0</v>
      </c>
    </row>
    <row r="345" spans="1:8" ht="15.75" thickBot="1" x14ac:dyDescent="0.3">
      <c r="A345" s="13" t="s">
        <v>29</v>
      </c>
      <c r="B345" s="374">
        <f t="shared" si="60"/>
        <v>0</v>
      </c>
      <c r="C345" s="374">
        <f t="shared" si="59"/>
        <v>0</v>
      </c>
      <c r="D345" s="374">
        <f t="shared" si="59"/>
        <v>0</v>
      </c>
      <c r="E345" s="374">
        <f t="shared" si="59"/>
        <v>0</v>
      </c>
    </row>
    <row r="346" spans="1:8" ht="15.75" thickBot="1" x14ac:dyDescent="0.3">
      <c r="A346" s="26" t="s">
        <v>388</v>
      </c>
      <c r="B346" s="14">
        <f t="shared" si="60"/>
        <v>0</v>
      </c>
      <c r="C346" s="14">
        <f t="shared" si="59"/>
        <v>0</v>
      </c>
      <c r="D346" s="14">
        <f t="shared" si="59"/>
        <v>0</v>
      </c>
      <c r="E346" s="14">
        <f t="shared" si="59"/>
        <v>0</v>
      </c>
    </row>
    <row r="347" spans="1:8" ht="15.75" thickBot="1" x14ac:dyDescent="0.3">
      <c r="A347" s="26" t="s">
        <v>417</v>
      </c>
      <c r="B347" s="14">
        <f t="shared" si="60"/>
        <v>0</v>
      </c>
      <c r="C347" s="14">
        <f t="shared" si="59"/>
        <v>0</v>
      </c>
      <c r="D347" s="14">
        <f t="shared" si="59"/>
        <v>0</v>
      </c>
      <c r="E347" s="14">
        <f t="shared" si="59"/>
        <v>0</v>
      </c>
    </row>
    <row r="348" spans="1:8" ht="24.75" thickBot="1" x14ac:dyDescent="0.3">
      <c r="A348" s="13" t="s">
        <v>30</v>
      </c>
      <c r="B348" s="36">
        <f>B349+B350</f>
        <v>35235</v>
      </c>
      <c r="C348" s="36">
        <f t="shared" ref="C348:E348" si="61">C349+C350</f>
        <v>43011</v>
      </c>
      <c r="D348" s="36">
        <f t="shared" si="61"/>
        <v>54519</v>
      </c>
      <c r="E348" s="36">
        <f t="shared" si="61"/>
        <v>56360</v>
      </c>
    </row>
    <row r="349" spans="1:8" ht="15.75" thickBot="1" x14ac:dyDescent="0.3">
      <c r="A349" s="26" t="s">
        <v>388</v>
      </c>
      <c r="B349" s="14">
        <f t="shared" ref="B349:E350" si="62">B294+B257+B185+B58</f>
        <v>35235</v>
      </c>
      <c r="C349" s="14">
        <f t="shared" si="62"/>
        <v>43011</v>
      </c>
      <c r="D349" s="14">
        <f t="shared" si="62"/>
        <v>54519</v>
      </c>
      <c r="E349" s="14">
        <f t="shared" si="62"/>
        <v>56360</v>
      </c>
    </row>
    <row r="350" spans="1:8" ht="15.75" thickBot="1" x14ac:dyDescent="0.3">
      <c r="A350" s="26" t="s">
        <v>417</v>
      </c>
      <c r="B350" s="14">
        <f t="shared" si="62"/>
        <v>0</v>
      </c>
      <c r="C350" s="14">
        <f t="shared" si="62"/>
        <v>0</v>
      </c>
      <c r="D350" s="14">
        <f t="shared" si="62"/>
        <v>0</v>
      </c>
      <c r="E350" s="14">
        <f t="shared" si="62"/>
        <v>0</v>
      </c>
    </row>
    <row r="351" spans="1:8" ht="15.75" thickBot="1" x14ac:dyDescent="0.3">
      <c r="A351" s="13" t="s">
        <v>59</v>
      </c>
      <c r="B351" s="36">
        <f>B352+B353+B354+B355</f>
        <v>0</v>
      </c>
      <c r="C351" s="36">
        <f t="shared" ref="C351:E351" si="63">C352+C353+C354+C355</f>
        <v>0</v>
      </c>
      <c r="D351" s="36">
        <f t="shared" si="63"/>
        <v>0</v>
      </c>
      <c r="E351" s="36">
        <f t="shared" si="63"/>
        <v>0</v>
      </c>
    </row>
    <row r="352" spans="1:8" ht="15.75" thickBot="1" x14ac:dyDescent="0.3">
      <c r="A352" s="26" t="s">
        <v>388</v>
      </c>
      <c r="B352" s="14"/>
      <c r="C352" s="14"/>
      <c r="D352" s="14"/>
      <c r="E352" s="14"/>
    </row>
    <row r="353" spans="1:5" ht="15.75" thickBot="1" x14ac:dyDescent="0.3">
      <c r="A353" s="26" t="s">
        <v>418</v>
      </c>
      <c r="B353" s="14"/>
      <c r="C353" s="14"/>
      <c r="D353" s="14"/>
      <c r="E353" s="14"/>
    </row>
    <row r="354" spans="1:5" ht="15.75" thickBot="1" x14ac:dyDescent="0.3">
      <c r="A354" s="26" t="s">
        <v>404</v>
      </c>
      <c r="B354" s="14"/>
      <c r="C354" s="14"/>
      <c r="D354" s="14"/>
      <c r="E354" s="14"/>
    </row>
    <row r="355" spans="1:5" ht="15.75" thickBot="1" x14ac:dyDescent="0.3">
      <c r="A355" s="26" t="s">
        <v>405</v>
      </c>
      <c r="B355" s="14"/>
      <c r="C355" s="14"/>
      <c r="D355" s="14"/>
      <c r="E355" s="14"/>
    </row>
    <row r="356" spans="1:5" ht="15.75" thickBot="1" x14ac:dyDescent="0.3">
      <c r="A356" s="13" t="s">
        <v>60</v>
      </c>
      <c r="B356" s="14">
        <f>B321+B211+B138+B84</f>
        <v>2000</v>
      </c>
      <c r="C356" s="14">
        <f>C321+C211+C138+C84+C109</f>
        <v>8000</v>
      </c>
      <c r="D356" s="14">
        <f>D321+D211+D138+D84</f>
        <v>60000</v>
      </c>
      <c r="E356" s="14">
        <f>E321+E211+E138+E84</f>
        <v>60000</v>
      </c>
    </row>
    <row r="357" spans="1:5" ht="15.75" thickBot="1" x14ac:dyDescent="0.3">
      <c r="A357" s="26" t="s">
        <v>388</v>
      </c>
      <c r="B357" s="14">
        <f>B322+B212+B139+B85</f>
        <v>2000</v>
      </c>
      <c r="C357" s="14">
        <f>C322+C212+C139+C85+C110</f>
        <v>8000</v>
      </c>
      <c r="D357" s="14">
        <f t="shared" ref="D357:E357" si="64">D322+D212+D139+D85</f>
        <v>60000</v>
      </c>
      <c r="E357" s="14">
        <f t="shared" si="64"/>
        <v>60000</v>
      </c>
    </row>
    <row r="358" spans="1:5" ht="15.75" thickBot="1" x14ac:dyDescent="0.3">
      <c r="A358" s="26" t="s">
        <v>418</v>
      </c>
      <c r="B358" s="14"/>
      <c r="C358" s="14"/>
      <c r="D358" s="14"/>
      <c r="E358" s="14"/>
    </row>
    <row r="359" spans="1:5" ht="15.75" thickBot="1" x14ac:dyDescent="0.3">
      <c r="A359" s="26" t="s">
        <v>404</v>
      </c>
      <c r="B359" s="14"/>
      <c r="C359" s="14"/>
      <c r="D359" s="14"/>
      <c r="E359" s="14"/>
    </row>
    <row r="360" spans="1:5" ht="15.75" thickBot="1" x14ac:dyDescent="0.3">
      <c r="A360" s="26" t="s">
        <v>405</v>
      </c>
      <c r="B360" s="14"/>
      <c r="C360" s="14"/>
      <c r="D360" s="14"/>
      <c r="E360" s="14"/>
    </row>
    <row r="361" spans="1:5" ht="15.75" thickBot="1" x14ac:dyDescent="0.3">
      <c r="A361" s="17" t="s">
        <v>32</v>
      </c>
      <c r="B361" s="18">
        <f>IF(B329-B328=0,0,"Error")</f>
        <v>0</v>
      </c>
      <c r="C361" s="18">
        <f>IF(C329-C328=0,0,"Error")</f>
        <v>0</v>
      </c>
      <c r="D361" s="18">
        <f>IF(D329-D328=0,0,"Error")</f>
        <v>0</v>
      </c>
      <c r="E361" s="18">
        <f>IF(E329-E328=0,0,"Error")</f>
        <v>0</v>
      </c>
    </row>
  </sheetData>
  <mergeCells count="87">
    <mergeCell ref="A2:E2"/>
    <mergeCell ref="A3:E3"/>
    <mergeCell ref="B5:E5"/>
    <mergeCell ref="B6:E6"/>
    <mergeCell ref="B7:E7"/>
    <mergeCell ref="A8:E8"/>
    <mergeCell ref="A36:E36"/>
    <mergeCell ref="A9:E11"/>
    <mergeCell ref="B12:E12"/>
    <mergeCell ref="A13:A14"/>
    <mergeCell ref="B17:E17"/>
    <mergeCell ref="A18:E18"/>
    <mergeCell ref="A23:E23"/>
    <mergeCell ref="A24:E24"/>
    <mergeCell ref="B25:E25"/>
    <mergeCell ref="B26:E26"/>
    <mergeCell ref="B27:E27"/>
    <mergeCell ref="A28:A29"/>
    <mergeCell ref="B91:E91"/>
    <mergeCell ref="A37:A38"/>
    <mergeCell ref="A62:E62"/>
    <mergeCell ref="A63:E63"/>
    <mergeCell ref="B64:E64"/>
    <mergeCell ref="D65:E65"/>
    <mergeCell ref="B66:E66"/>
    <mergeCell ref="B67:E67"/>
    <mergeCell ref="A68:A69"/>
    <mergeCell ref="A76:E76"/>
    <mergeCell ref="A77:A78"/>
    <mergeCell ref="D90:E90"/>
    <mergeCell ref="A122:A123"/>
    <mergeCell ref="B92:E92"/>
    <mergeCell ref="A93:A94"/>
    <mergeCell ref="A101:E101"/>
    <mergeCell ref="A102:A103"/>
    <mergeCell ref="A115:E115"/>
    <mergeCell ref="A116:E116"/>
    <mergeCell ref="B117:E117"/>
    <mergeCell ref="D118:E118"/>
    <mergeCell ref="B119:E119"/>
    <mergeCell ref="B120:E120"/>
    <mergeCell ref="B121:E121"/>
    <mergeCell ref="A164:A165"/>
    <mergeCell ref="A130:E130"/>
    <mergeCell ref="A131:A132"/>
    <mergeCell ref="B144:E144"/>
    <mergeCell ref="A145:E145"/>
    <mergeCell ref="A150:E150"/>
    <mergeCell ref="A151:E151"/>
    <mergeCell ref="B152:E152"/>
    <mergeCell ref="B153:E153"/>
    <mergeCell ref="B154:E154"/>
    <mergeCell ref="A155:A156"/>
    <mergeCell ref="A163:E163"/>
    <mergeCell ref="A223:E223"/>
    <mergeCell ref="A189:E189"/>
    <mergeCell ref="A190:E190"/>
    <mergeCell ref="B191:E191"/>
    <mergeCell ref="B193:E193"/>
    <mergeCell ref="B194:E194"/>
    <mergeCell ref="A195:A196"/>
    <mergeCell ref="A203:E203"/>
    <mergeCell ref="A204:A205"/>
    <mergeCell ref="B217:E217"/>
    <mergeCell ref="A218:E218"/>
    <mergeCell ref="A222:E222"/>
    <mergeCell ref="A273:A274"/>
    <mergeCell ref="B224:E224"/>
    <mergeCell ref="B225:E225"/>
    <mergeCell ref="B226:E226"/>
    <mergeCell ref="A227:A228"/>
    <mergeCell ref="A235:E235"/>
    <mergeCell ref="A236:A237"/>
    <mergeCell ref="B261:E261"/>
    <mergeCell ref="B262:E262"/>
    <mergeCell ref="B263:E263"/>
    <mergeCell ref="A264:A265"/>
    <mergeCell ref="A272:E272"/>
    <mergeCell ref="A305:A306"/>
    <mergeCell ref="A313:E313"/>
    <mergeCell ref="A314:A315"/>
    <mergeCell ref="A298:E298"/>
    <mergeCell ref="A299:E299"/>
    <mergeCell ref="B300:E300"/>
    <mergeCell ref="B302:E302"/>
    <mergeCell ref="B303:E303"/>
    <mergeCell ref="B304:E304"/>
  </mergeCells>
  <pageMargins left="0.7" right="0.7" top="0.75" bottom="0.75" header="0.3" footer="0.3"/>
  <pageSetup orientation="portrait" horizontalDpi="4294967294" vertic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63"/>
  <sheetViews>
    <sheetView view="pageBreakPreview" topLeftCell="A118" zoomScale="60" zoomScaleNormal="170" workbookViewId="0">
      <selection activeCell="A61" sqref="A61:E62"/>
    </sheetView>
  </sheetViews>
  <sheetFormatPr defaultRowHeight="15" x14ac:dyDescent="0.25"/>
  <cols>
    <col min="1" max="1" width="28.5703125" customWidth="1"/>
    <col min="2" max="2" width="15.28515625" customWidth="1"/>
    <col min="3" max="3" width="13.5703125" customWidth="1"/>
    <col min="4" max="4" width="14.28515625" customWidth="1"/>
    <col min="5" max="5" width="14.85546875" customWidth="1"/>
  </cols>
  <sheetData>
    <row r="2" spans="1:5" ht="30"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906</v>
      </c>
      <c r="C5" s="679"/>
      <c r="D5" s="679"/>
      <c r="E5" s="679"/>
    </row>
    <row r="6" spans="1:5" ht="15.75" thickBot="1" x14ac:dyDescent="0.3">
      <c r="A6" s="2" t="s">
        <v>1</v>
      </c>
      <c r="B6" s="680" t="s">
        <v>219</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x14ac:dyDescent="0.25">
      <c r="A9" s="907" t="s">
        <v>312</v>
      </c>
      <c r="B9" s="908"/>
      <c r="C9" s="908"/>
      <c r="D9" s="908"/>
      <c r="E9" s="909"/>
    </row>
    <row r="10" spans="1:5" ht="36.75" customHeight="1" x14ac:dyDescent="0.25">
      <c r="A10" s="910"/>
      <c r="B10" s="911"/>
      <c r="C10" s="911"/>
      <c r="D10" s="911"/>
      <c r="E10" s="912"/>
    </row>
    <row r="11" spans="1:5" ht="15.75" thickBot="1" x14ac:dyDescent="0.3">
      <c r="A11" s="913"/>
      <c r="B11" s="914"/>
      <c r="C11" s="914"/>
      <c r="D11" s="914"/>
      <c r="E11" s="915"/>
    </row>
    <row r="12" spans="1:5" ht="62.25" customHeight="1" thickBot="1" x14ac:dyDescent="0.3">
      <c r="A12" s="3" t="s">
        <v>6</v>
      </c>
      <c r="B12" s="804" t="s">
        <v>907</v>
      </c>
      <c r="C12" s="805"/>
      <c r="D12" s="805"/>
      <c r="E12" s="80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23.25" thickBot="1" x14ac:dyDescent="0.3">
      <c r="A15" s="121" t="s">
        <v>908</v>
      </c>
      <c r="B15" s="4" t="s">
        <v>68</v>
      </c>
      <c r="C15" s="4" t="s">
        <v>69</v>
      </c>
      <c r="D15" s="4" t="s">
        <v>69</v>
      </c>
      <c r="E15" s="4" t="s">
        <v>69</v>
      </c>
    </row>
    <row r="16" spans="1:5" ht="34.5" thickBot="1" x14ac:dyDescent="0.3">
      <c r="A16" s="76" t="s">
        <v>909</v>
      </c>
      <c r="B16" s="4" t="s">
        <v>68</v>
      </c>
      <c r="C16" s="4" t="s">
        <v>69</v>
      </c>
      <c r="D16" s="4" t="s">
        <v>69</v>
      </c>
      <c r="E16" s="4" t="s">
        <v>69</v>
      </c>
    </row>
    <row r="17" spans="1:5" ht="23.25" thickBot="1" x14ac:dyDescent="0.3">
      <c r="A17" s="5" t="s">
        <v>910</v>
      </c>
      <c r="B17" s="4" t="s">
        <v>68</v>
      </c>
      <c r="C17" s="4" t="s">
        <v>69</v>
      </c>
      <c r="D17" s="4" t="s">
        <v>69</v>
      </c>
      <c r="E17" s="4" t="s">
        <v>69</v>
      </c>
    </row>
    <row r="18" spans="1:5" ht="40.5" customHeight="1" thickBot="1" x14ac:dyDescent="0.3">
      <c r="A18" s="6" t="s">
        <v>10</v>
      </c>
      <c r="B18" s="700" t="s">
        <v>311</v>
      </c>
      <c r="C18" s="695"/>
      <c r="D18" s="695"/>
      <c r="E18" s="701"/>
    </row>
    <row r="19" spans="1:5" ht="23.25" customHeight="1" thickBot="1" x14ac:dyDescent="0.3">
      <c r="A19" s="702" t="s">
        <v>11</v>
      </c>
      <c r="B19" s="703"/>
      <c r="C19" s="703"/>
      <c r="D19" s="703"/>
      <c r="E19" s="704"/>
    </row>
    <row r="20" spans="1:5" ht="15.75" thickBot="1" x14ac:dyDescent="0.3">
      <c r="A20" s="675"/>
      <c r="B20" s="155"/>
      <c r="C20" s="4" t="s">
        <v>152</v>
      </c>
      <c r="D20" s="4" t="s">
        <v>152</v>
      </c>
      <c r="E20" s="4" t="s">
        <v>152</v>
      </c>
    </row>
    <row r="21" spans="1:5" ht="23.25" thickBot="1" x14ac:dyDescent="0.3">
      <c r="A21" s="121" t="s">
        <v>908</v>
      </c>
      <c r="B21" s="1514"/>
      <c r="C21" s="1515" t="s">
        <v>911</v>
      </c>
      <c r="D21" s="1515" t="s">
        <v>911</v>
      </c>
      <c r="E21" s="1515" t="s">
        <v>911</v>
      </c>
    </row>
    <row r="22" spans="1:5" ht="15.75" thickBot="1" x14ac:dyDescent="0.3">
      <c r="A22" s="705" t="s">
        <v>912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913</v>
      </c>
      <c r="C24" s="712"/>
      <c r="D24" s="712"/>
      <c r="E24" s="713"/>
    </row>
    <row r="25" spans="1:5" ht="84" customHeight="1" thickBot="1" x14ac:dyDescent="0.3">
      <c r="A25" s="5" t="s">
        <v>15</v>
      </c>
      <c r="B25" s="801" t="s">
        <v>914</v>
      </c>
      <c r="C25" s="802"/>
      <c r="D25" s="802"/>
      <c r="E25" s="803"/>
    </row>
    <row r="26" spans="1:5" ht="15.75" thickBot="1" x14ac:dyDescent="0.3">
      <c r="A26" s="5" t="s">
        <v>16</v>
      </c>
      <c r="B26" s="717" t="s">
        <v>915</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47</v>
      </c>
      <c r="C29" s="10">
        <v>47</v>
      </c>
      <c r="D29" s="10">
        <v>47</v>
      </c>
      <c r="E29" s="10">
        <v>47</v>
      </c>
    </row>
    <row r="30" spans="1:5" ht="15.75" thickBot="1" x14ac:dyDescent="0.3">
      <c r="A30" s="5" t="s">
        <v>18</v>
      </c>
      <c r="B30" s="10">
        <v>97700</v>
      </c>
      <c r="C30" s="10">
        <v>97700</v>
      </c>
      <c r="D30" s="10">
        <v>97700</v>
      </c>
      <c r="E30" s="10">
        <f>E59</f>
        <v>97580</v>
      </c>
    </row>
    <row r="31" spans="1:5" ht="15.75" thickBot="1" x14ac:dyDescent="0.3">
      <c r="A31" s="5" t="s">
        <v>19</v>
      </c>
      <c r="B31" s="10">
        <f>B30/B29</f>
        <v>2078.7234042553191</v>
      </c>
      <c r="C31" s="10">
        <f t="shared" ref="C31:E31" si="0">C30/C29</f>
        <v>2078.7234042553191</v>
      </c>
      <c r="D31" s="10">
        <f t="shared" si="0"/>
        <v>2078.7234042553191</v>
      </c>
      <c r="E31" s="10">
        <f t="shared" si="0"/>
        <v>2076.1702127659573</v>
      </c>
    </row>
    <row r="32" spans="1:5" ht="15.75" thickBot="1" x14ac:dyDescent="0.3">
      <c r="A32" s="5" t="s">
        <v>20</v>
      </c>
      <c r="B32" s="113" t="s">
        <v>21</v>
      </c>
      <c r="C32" s="11">
        <f>C29/B29-1</f>
        <v>0</v>
      </c>
      <c r="D32" s="11">
        <f t="shared" ref="D32:E34" si="1">D29/C29-1</f>
        <v>0</v>
      </c>
      <c r="E32" s="11">
        <f t="shared" si="1"/>
        <v>0</v>
      </c>
    </row>
    <row r="33" spans="1:5" ht="15.75" thickBot="1" x14ac:dyDescent="0.3">
      <c r="A33" s="5" t="s">
        <v>22</v>
      </c>
      <c r="B33" s="113" t="s">
        <v>21</v>
      </c>
      <c r="C33" s="11">
        <f>C30/B30-1</f>
        <v>0</v>
      </c>
      <c r="D33" s="11">
        <f t="shared" si="1"/>
        <v>0</v>
      </c>
      <c r="E33" s="11">
        <f t="shared" si="1"/>
        <v>-1.2282497441146178E-3</v>
      </c>
    </row>
    <row r="34" spans="1:5" ht="15.75" thickBot="1" x14ac:dyDescent="0.3">
      <c r="A34" s="5" t="s">
        <v>23</v>
      </c>
      <c r="B34" s="113" t="s">
        <v>21</v>
      </c>
      <c r="C34" s="11">
        <f>C31/B31-1</f>
        <v>0</v>
      </c>
      <c r="D34" s="11">
        <f t="shared" si="1"/>
        <v>0</v>
      </c>
      <c r="E34" s="11">
        <f t="shared" si="1"/>
        <v>-1.2282497441147289E-3</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v>7992</v>
      </c>
      <c r="C38" s="14">
        <v>7992</v>
      </c>
      <c r="D38" s="14">
        <v>7992</v>
      </c>
      <c r="E38" s="14">
        <v>7992</v>
      </c>
    </row>
    <row r="39" spans="1:5" ht="15.75" thickBot="1" x14ac:dyDescent="0.3">
      <c r="A39" s="26" t="s">
        <v>388</v>
      </c>
      <c r="B39" s="15">
        <v>7992</v>
      </c>
      <c r="C39" s="15">
        <v>7992</v>
      </c>
      <c r="D39" s="15">
        <v>7992</v>
      </c>
      <c r="E39" s="15">
        <v>7992</v>
      </c>
    </row>
    <row r="40" spans="1:5" ht="15.75" thickBot="1" x14ac:dyDescent="0.3">
      <c r="A40" s="26" t="s">
        <v>389</v>
      </c>
      <c r="B40" s="15"/>
      <c r="C40" s="27"/>
      <c r="D40" s="27"/>
      <c r="E40" s="27"/>
    </row>
    <row r="41" spans="1:5" ht="24.75" thickBot="1" x14ac:dyDescent="0.3">
      <c r="A41" s="13" t="s">
        <v>25</v>
      </c>
      <c r="B41" s="14">
        <v>1308</v>
      </c>
      <c r="C41" s="14">
        <v>1308</v>
      </c>
      <c r="D41" s="14">
        <v>1308</v>
      </c>
      <c r="E41" s="14">
        <v>1308</v>
      </c>
    </row>
    <row r="42" spans="1:5" ht="15.75" thickBot="1" x14ac:dyDescent="0.3">
      <c r="A42" s="26" t="s">
        <v>388</v>
      </c>
      <c r="B42" s="15">
        <v>1308</v>
      </c>
      <c r="C42" s="15">
        <v>1308</v>
      </c>
      <c r="D42" s="15">
        <v>1308</v>
      </c>
      <c r="E42" s="15">
        <v>1308</v>
      </c>
    </row>
    <row r="43" spans="1:5" ht="15.75" thickBot="1" x14ac:dyDescent="0.3">
      <c r="A43" s="26" t="s">
        <v>389</v>
      </c>
      <c r="B43" s="15"/>
      <c r="C43" s="14"/>
      <c r="D43" s="14"/>
      <c r="E43" s="14"/>
    </row>
    <row r="44" spans="1:5" ht="15.75" thickBot="1" x14ac:dyDescent="0.3">
      <c r="A44" s="13" t="s">
        <v>26</v>
      </c>
      <c r="B44" s="15">
        <v>4000</v>
      </c>
      <c r="C44" s="15">
        <v>4000</v>
      </c>
      <c r="D44" s="15">
        <v>4000</v>
      </c>
      <c r="E44" s="15">
        <v>4000</v>
      </c>
    </row>
    <row r="45" spans="1:5" ht="15.75" thickBot="1" x14ac:dyDescent="0.3">
      <c r="A45" s="26" t="s">
        <v>388</v>
      </c>
      <c r="B45" s="15">
        <v>4000</v>
      </c>
      <c r="C45" s="15">
        <v>4000</v>
      </c>
      <c r="D45" s="15">
        <v>4000</v>
      </c>
      <c r="E45" s="15">
        <v>4000</v>
      </c>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v>84400</v>
      </c>
      <c r="C50" s="15">
        <v>84400</v>
      </c>
      <c r="D50" s="15">
        <v>84400</v>
      </c>
      <c r="E50" s="15">
        <v>84280</v>
      </c>
    </row>
    <row r="51" spans="1:5" ht="15.75" thickBot="1" x14ac:dyDescent="0.3">
      <c r="A51" s="26" t="s">
        <v>388</v>
      </c>
      <c r="B51" s="15">
        <v>84400</v>
      </c>
      <c r="C51" s="15">
        <v>84400</v>
      </c>
      <c r="D51" s="15">
        <v>84400</v>
      </c>
      <c r="E51" s="47">
        <f>84400-120</f>
        <v>84280</v>
      </c>
    </row>
    <row r="52" spans="1:5" ht="15.75" thickBot="1" x14ac:dyDescent="0.3">
      <c r="A52" s="26" t="s">
        <v>389</v>
      </c>
      <c r="B52" s="15"/>
      <c r="C52" s="14"/>
      <c r="D52" s="14"/>
      <c r="E52" s="14"/>
    </row>
    <row r="53" spans="1:5" ht="15.75" thickBot="1" x14ac:dyDescent="0.3">
      <c r="A53" s="13" t="s">
        <v>29</v>
      </c>
      <c r="B53" s="15"/>
      <c r="C53" s="14"/>
      <c r="D53" s="14"/>
      <c r="E53" s="14"/>
    </row>
    <row r="54" spans="1:5" ht="15.75" thickBot="1" x14ac:dyDescent="0.3">
      <c r="A54" s="26" t="s">
        <v>388</v>
      </c>
      <c r="B54" s="15"/>
      <c r="C54" s="14"/>
      <c r="D54" s="14"/>
      <c r="E54" s="14"/>
    </row>
    <row r="55" spans="1:5" ht="15.75" thickBot="1" x14ac:dyDescent="0.3">
      <c r="A55" s="26" t="s">
        <v>389</v>
      </c>
      <c r="B55" s="15"/>
      <c r="C55" s="14"/>
      <c r="D55" s="14"/>
      <c r="E55" s="14"/>
    </row>
    <row r="56" spans="1:5" ht="24.75" thickBot="1" x14ac:dyDescent="0.3">
      <c r="A56" s="13" t="s">
        <v>30</v>
      </c>
      <c r="B56" s="15">
        <v>0</v>
      </c>
      <c r="C56" s="14">
        <v>0</v>
      </c>
      <c r="D56" s="14">
        <f>C56*1.03*0.99</f>
        <v>0</v>
      </c>
      <c r="E56" s="14">
        <f>D56*1.03*0.99</f>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6" t="s">
        <v>31</v>
      </c>
      <c r="B59" s="15">
        <f>B56+B53+B50+B47+B44+B41+B38</f>
        <v>97700</v>
      </c>
      <c r="C59" s="15">
        <f t="shared" ref="C59:D59" si="2">C56+C53+C50+C47+C44+C41+C38</f>
        <v>97700</v>
      </c>
      <c r="D59" s="15">
        <f t="shared" si="2"/>
        <v>97700</v>
      </c>
      <c r="E59" s="15">
        <f>E56+E53+E50+E47+E44+E41+E38</f>
        <v>97580</v>
      </c>
    </row>
    <row r="60" spans="1:5" ht="15.75" thickBot="1" x14ac:dyDescent="0.3">
      <c r="A60" s="17" t="s">
        <v>32</v>
      </c>
      <c r="B60" s="18">
        <f>IF(B59-B30=0,0,"Error")</f>
        <v>0</v>
      </c>
      <c r="C60" s="18">
        <f>IF(C59-C30=0,0,"Error")</f>
        <v>0</v>
      </c>
      <c r="D60" s="18">
        <f>IF(D59-D30=0,0,"Error")</f>
        <v>0</v>
      </c>
      <c r="E60" s="18">
        <f>IF(E59-E30=0,0,"Error")</f>
        <v>0</v>
      </c>
    </row>
    <row r="61" spans="1:5" ht="42" customHeight="1" thickBot="1" x14ac:dyDescent="0.3">
      <c r="A61" s="1532" t="s">
        <v>33</v>
      </c>
      <c r="B61" s="717" t="s">
        <v>916</v>
      </c>
      <c r="C61" s="718"/>
      <c r="D61" s="718"/>
      <c r="E61" s="719"/>
    </row>
    <row r="62" spans="1:5" ht="126" customHeight="1" thickBot="1" x14ac:dyDescent="0.3">
      <c r="A62" s="5" t="s">
        <v>15</v>
      </c>
      <c r="B62" s="801" t="s">
        <v>917</v>
      </c>
      <c r="C62" s="802"/>
      <c r="D62" s="802"/>
      <c r="E62" s="803"/>
    </row>
    <row r="63" spans="1:5" ht="15.75" thickBot="1" x14ac:dyDescent="0.3">
      <c r="A63" s="5" t="s">
        <v>16</v>
      </c>
      <c r="B63" s="717" t="s">
        <v>918</v>
      </c>
      <c r="C63" s="718"/>
      <c r="D63" s="718"/>
      <c r="E63" s="719"/>
    </row>
    <row r="64" spans="1:5" ht="12.75" customHeight="1" x14ac:dyDescent="0.25">
      <c r="A64" s="698"/>
      <c r="B64" s="8">
        <v>2018</v>
      </c>
      <c r="C64" s="8">
        <v>2019</v>
      </c>
      <c r="D64" s="8">
        <v>2020</v>
      </c>
      <c r="E64" s="8">
        <v>2021</v>
      </c>
    </row>
    <row r="65" spans="1:5" ht="9" customHeight="1" thickBot="1" x14ac:dyDescent="0.3">
      <c r="A65" s="699"/>
      <c r="B65" s="9" t="s">
        <v>8</v>
      </c>
      <c r="C65" s="9" t="s">
        <v>9</v>
      </c>
      <c r="D65" s="9" t="s">
        <v>9</v>
      </c>
      <c r="E65" s="9" t="s">
        <v>9</v>
      </c>
    </row>
    <row r="66" spans="1:5" ht="15.75" thickBot="1" x14ac:dyDescent="0.3">
      <c r="A66" s="5" t="s">
        <v>17</v>
      </c>
      <c r="B66" s="113">
        <v>21</v>
      </c>
      <c r="C66" s="5">
        <v>22</v>
      </c>
      <c r="D66" s="5">
        <v>22</v>
      </c>
      <c r="E66" s="5">
        <v>22</v>
      </c>
    </row>
    <row r="67" spans="1:5" ht="15.75" thickBot="1" x14ac:dyDescent="0.3">
      <c r="A67" s="5" t="s">
        <v>18</v>
      </c>
      <c r="B67" s="10">
        <v>64600</v>
      </c>
      <c r="C67" s="10">
        <v>70420</v>
      </c>
      <c r="D67" s="10">
        <v>71420</v>
      </c>
      <c r="E67" s="10">
        <v>72420</v>
      </c>
    </row>
    <row r="68" spans="1:5" ht="15.75" thickBot="1" x14ac:dyDescent="0.3">
      <c r="A68" s="5" t="s">
        <v>19</v>
      </c>
      <c r="B68" s="10">
        <f>B67/B66</f>
        <v>3076.1904761904761</v>
      </c>
      <c r="C68" s="10">
        <f>C67/C66</f>
        <v>3200.909090909091</v>
      </c>
      <c r="D68" s="10">
        <f>D67/D66</f>
        <v>3246.3636363636365</v>
      </c>
      <c r="E68" s="10">
        <f>E67/E66</f>
        <v>3291.818181818182</v>
      </c>
    </row>
    <row r="69" spans="1:5" ht="15.75" thickBot="1" x14ac:dyDescent="0.3">
      <c r="A69" s="5" t="s">
        <v>20</v>
      </c>
      <c r="B69" s="113"/>
      <c r="C69" s="11">
        <f>C66/B66-1</f>
        <v>4.7619047619047672E-2</v>
      </c>
      <c r="D69" s="11">
        <f>D66/C66-1</f>
        <v>0</v>
      </c>
      <c r="E69" s="11">
        <f>E66/D66-1</f>
        <v>0</v>
      </c>
    </row>
    <row r="70" spans="1:5" ht="15.75" thickBot="1" x14ac:dyDescent="0.3">
      <c r="A70" s="5" t="s">
        <v>22</v>
      </c>
      <c r="B70" s="113"/>
      <c r="C70" s="11">
        <f>C67/B67-1</f>
        <v>9.0092879256965963E-2</v>
      </c>
      <c r="D70" s="11">
        <f t="shared" ref="D70:E71" si="3">D67/C67-1</f>
        <v>1.4200511218403822E-2</v>
      </c>
      <c r="E70" s="11">
        <f t="shared" si="3"/>
        <v>1.4001680201624289E-2</v>
      </c>
    </row>
    <row r="71" spans="1:5" ht="15.75" thickBot="1" x14ac:dyDescent="0.3">
      <c r="A71" s="5" t="s">
        <v>23</v>
      </c>
      <c r="B71" s="113"/>
      <c r="C71" s="11">
        <f>C68/B68-1</f>
        <v>4.0543202927104005E-2</v>
      </c>
      <c r="D71" s="11">
        <f t="shared" si="3"/>
        <v>1.4200511218403822E-2</v>
      </c>
      <c r="E71" s="11">
        <f t="shared" si="3"/>
        <v>1.4001680201624289E-2</v>
      </c>
    </row>
    <row r="72" spans="1:5" ht="24.75" customHeight="1" thickBot="1" x14ac:dyDescent="0.3">
      <c r="A72" s="689" t="s">
        <v>211</v>
      </c>
      <c r="B72" s="690"/>
      <c r="C72" s="690"/>
      <c r="D72" s="690"/>
      <c r="E72" s="691"/>
    </row>
    <row r="73" spans="1:5" ht="12.75" customHeight="1" x14ac:dyDescent="0.25">
      <c r="A73" s="698"/>
      <c r="B73" s="8">
        <v>2018</v>
      </c>
      <c r="C73" s="8">
        <v>2019</v>
      </c>
      <c r="D73" s="8">
        <v>2020</v>
      </c>
      <c r="E73" s="8">
        <v>2021</v>
      </c>
    </row>
    <row r="74" spans="1:5" ht="11.25" customHeight="1" thickBot="1" x14ac:dyDescent="0.3">
      <c r="A74" s="699"/>
      <c r="B74" s="9" t="s">
        <v>8</v>
      </c>
      <c r="C74" s="9" t="s">
        <v>9</v>
      </c>
      <c r="D74" s="9" t="s">
        <v>9</v>
      </c>
      <c r="E74" s="9" t="s">
        <v>9</v>
      </c>
    </row>
    <row r="75" spans="1:5" ht="24.75" customHeight="1" thickBot="1" x14ac:dyDescent="0.3">
      <c r="A75" s="13" t="s">
        <v>24</v>
      </c>
      <c r="B75" s="14">
        <v>0</v>
      </c>
      <c r="C75" s="14"/>
      <c r="D75" s="14"/>
      <c r="E75" s="14"/>
    </row>
    <row r="76" spans="1:5" ht="38.25" customHeight="1" thickBot="1" x14ac:dyDescent="0.3">
      <c r="A76" s="26" t="s">
        <v>388</v>
      </c>
      <c r="B76" s="15">
        <v>0</v>
      </c>
      <c r="C76" s="27"/>
      <c r="D76" s="27"/>
      <c r="E76" s="27"/>
    </row>
    <row r="77" spans="1:5" ht="24.75" customHeight="1" thickBot="1" x14ac:dyDescent="0.3">
      <c r="A77" s="26" t="s">
        <v>389</v>
      </c>
      <c r="B77" s="15">
        <v>0</v>
      </c>
      <c r="C77" s="27"/>
      <c r="D77" s="27"/>
      <c r="E77" s="27"/>
    </row>
    <row r="78" spans="1:5" ht="24.75" customHeight="1" thickBot="1" x14ac:dyDescent="0.3">
      <c r="A78" s="13" t="s">
        <v>25</v>
      </c>
      <c r="B78" s="14">
        <v>0</v>
      </c>
      <c r="C78" s="14"/>
      <c r="D78" s="14"/>
      <c r="E78" s="14"/>
    </row>
    <row r="79" spans="1:5" ht="15.75" thickBot="1" x14ac:dyDescent="0.3">
      <c r="A79" s="26" t="s">
        <v>388</v>
      </c>
      <c r="B79" s="15"/>
      <c r="C79" s="14"/>
      <c r="D79" s="14"/>
      <c r="E79" s="14"/>
    </row>
    <row r="80" spans="1:5" ht="15.75" thickBot="1" x14ac:dyDescent="0.3">
      <c r="A80" s="26" t="s">
        <v>389</v>
      </c>
      <c r="B80" s="15"/>
      <c r="C80" s="14"/>
      <c r="D80" s="14"/>
      <c r="E80" s="14"/>
    </row>
    <row r="81" spans="1:5" ht="24.75" customHeight="1" thickBot="1" x14ac:dyDescent="0.3">
      <c r="A81" s="13" t="s">
        <v>26</v>
      </c>
      <c r="B81" s="15">
        <v>0</v>
      </c>
      <c r="C81" s="14">
        <v>0</v>
      </c>
      <c r="D81" s="14">
        <v>0</v>
      </c>
      <c r="E81" s="14">
        <v>0</v>
      </c>
    </row>
    <row r="82" spans="1:5" ht="15.75" thickBot="1" x14ac:dyDescent="0.3">
      <c r="A82" s="26" t="s">
        <v>388</v>
      </c>
      <c r="B82" s="15">
        <v>0</v>
      </c>
      <c r="C82" s="14"/>
      <c r="D82" s="14"/>
      <c r="E82" s="14"/>
    </row>
    <row r="83" spans="1:5" ht="15.75" thickBot="1" x14ac:dyDescent="0.3">
      <c r="A83" s="26" t="s">
        <v>389</v>
      </c>
      <c r="B83" s="15">
        <v>0</v>
      </c>
      <c r="C83" s="14"/>
      <c r="D83" s="14"/>
      <c r="E83" s="14"/>
    </row>
    <row r="84" spans="1:5" ht="15.75" thickBot="1" x14ac:dyDescent="0.3">
      <c r="A84" s="13" t="s">
        <v>27</v>
      </c>
      <c r="B84" s="15">
        <v>0</v>
      </c>
      <c r="C84" s="14"/>
      <c r="D84" s="14"/>
      <c r="E84" s="14"/>
    </row>
    <row r="85" spans="1:5" ht="15.75" thickBot="1" x14ac:dyDescent="0.3">
      <c r="A85" s="26" t="s">
        <v>388</v>
      </c>
      <c r="B85" s="15">
        <v>0</v>
      </c>
      <c r="C85" s="14"/>
      <c r="D85" s="14"/>
      <c r="E85" s="14"/>
    </row>
    <row r="86" spans="1:5" ht="15.75" thickBot="1" x14ac:dyDescent="0.3">
      <c r="A86" s="26" t="s">
        <v>389</v>
      </c>
      <c r="B86" s="15"/>
      <c r="C86" s="14"/>
      <c r="D86" s="14"/>
      <c r="E86" s="14"/>
    </row>
    <row r="87" spans="1:5" ht="15.75" thickBot="1" x14ac:dyDescent="0.3">
      <c r="A87" s="13" t="s">
        <v>28</v>
      </c>
      <c r="B87" s="15">
        <v>46000</v>
      </c>
      <c r="C87" s="14">
        <v>51820</v>
      </c>
      <c r="D87" s="14">
        <v>52820</v>
      </c>
      <c r="E87" s="14">
        <v>53820</v>
      </c>
    </row>
    <row r="88" spans="1:5" ht="15.75" thickBot="1" x14ac:dyDescent="0.3">
      <c r="A88" s="26" t="s">
        <v>388</v>
      </c>
      <c r="B88" s="15">
        <v>46000</v>
      </c>
      <c r="C88" s="14">
        <v>51820</v>
      </c>
      <c r="D88" s="14">
        <v>52820</v>
      </c>
      <c r="E88" s="14">
        <v>53820</v>
      </c>
    </row>
    <row r="89" spans="1:5" ht="15.75" thickBot="1" x14ac:dyDescent="0.3">
      <c r="A89" s="26" t="s">
        <v>389</v>
      </c>
      <c r="B89" s="15"/>
      <c r="C89" s="14"/>
      <c r="D89" s="14"/>
      <c r="E89" s="14"/>
    </row>
    <row r="90" spans="1:5" ht="15.75" thickBot="1" x14ac:dyDescent="0.3">
      <c r="A90" s="13" t="s">
        <v>29</v>
      </c>
      <c r="B90" s="15">
        <v>18600</v>
      </c>
      <c r="C90" s="15">
        <v>18600</v>
      </c>
      <c r="D90" s="15">
        <v>18600</v>
      </c>
      <c r="E90" s="15">
        <v>18600</v>
      </c>
    </row>
    <row r="91" spans="1:5" ht="15.75" thickBot="1" x14ac:dyDescent="0.3">
      <c r="A91" s="26" t="s">
        <v>388</v>
      </c>
      <c r="B91" s="15">
        <v>18600</v>
      </c>
      <c r="C91" s="15">
        <v>18600</v>
      </c>
      <c r="D91" s="15">
        <v>18600</v>
      </c>
      <c r="E91" s="15">
        <v>18600</v>
      </c>
    </row>
    <row r="92" spans="1:5" ht="15.75" thickBot="1" x14ac:dyDescent="0.3">
      <c r="A92" s="26" t="s">
        <v>389</v>
      </c>
      <c r="B92" s="15"/>
      <c r="C92" s="14"/>
      <c r="D92" s="14"/>
      <c r="E92" s="14"/>
    </row>
    <row r="93" spans="1:5" ht="24.75" thickBot="1" x14ac:dyDescent="0.3">
      <c r="A93" s="13" t="s">
        <v>30</v>
      </c>
      <c r="B93" s="15"/>
      <c r="C93" s="14"/>
      <c r="D93" s="14"/>
      <c r="E93" s="14"/>
    </row>
    <row r="94" spans="1:5" ht="15.75" thickBot="1" x14ac:dyDescent="0.3">
      <c r="A94" s="26" t="s">
        <v>388</v>
      </c>
      <c r="B94" s="15"/>
      <c r="C94" s="14"/>
      <c r="D94" s="14"/>
      <c r="E94" s="14"/>
    </row>
    <row r="95" spans="1:5" ht="15.75" thickBot="1" x14ac:dyDescent="0.3">
      <c r="A95" s="26" t="s">
        <v>389</v>
      </c>
      <c r="B95" s="15"/>
      <c r="C95" s="14"/>
      <c r="D95" s="14"/>
      <c r="E95" s="14"/>
    </row>
    <row r="96" spans="1:5" ht="15.75" thickBot="1" x14ac:dyDescent="0.3">
      <c r="A96" s="35" t="s">
        <v>34</v>
      </c>
      <c r="B96" s="15">
        <f>B93+B90+B87+B84+B81+B78+B75</f>
        <v>64600</v>
      </c>
      <c r="C96" s="15">
        <f t="shared" ref="C96:E96" si="4">C93+C90+C87+C84+C81+C78+C75</f>
        <v>70420</v>
      </c>
      <c r="D96" s="15">
        <f t="shared" si="4"/>
        <v>71420</v>
      </c>
      <c r="E96" s="15">
        <f t="shared" si="4"/>
        <v>72420</v>
      </c>
    </row>
    <row r="97" spans="1:5" ht="17.25" customHeight="1" thickBot="1" x14ac:dyDescent="0.3">
      <c r="A97" s="17" t="s">
        <v>32</v>
      </c>
      <c r="B97" s="18">
        <f>IF(B96-B67=0,0,"Error")</f>
        <v>0</v>
      </c>
      <c r="C97" s="18">
        <f>IF(C96-C67=0,0,"Error")</f>
        <v>0</v>
      </c>
      <c r="D97" s="18">
        <f>IF(D96-D67=0,0,"Error")</f>
        <v>0</v>
      </c>
      <c r="E97" s="18">
        <f>IF(E96-E67=0,0,"Error")</f>
        <v>0</v>
      </c>
    </row>
    <row r="98" spans="1:5" ht="15.75" thickBot="1" x14ac:dyDescent="0.3">
      <c r="A98" s="37"/>
      <c r="B98" s="725"/>
      <c r="C98" s="712"/>
      <c r="D98" s="712"/>
      <c r="E98" s="713"/>
    </row>
    <row r="99" spans="1:5" ht="15.75" thickBot="1" x14ac:dyDescent="0.3">
      <c r="A99" s="708" t="s">
        <v>39</v>
      </c>
      <c r="B99" s="709"/>
      <c r="C99" s="709"/>
      <c r="D99" s="709"/>
      <c r="E99" s="710"/>
    </row>
    <row r="100" spans="1:5" ht="15.75" thickBot="1" x14ac:dyDescent="0.3">
      <c r="A100" s="708" t="s">
        <v>40</v>
      </c>
      <c r="B100" s="709"/>
      <c r="C100" s="709"/>
      <c r="D100" s="709"/>
      <c r="E100" s="710"/>
    </row>
    <row r="101" spans="1:5" ht="15.75" thickBot="1" x14ac:dyDescent="0.3">
      <c r="A101" s="7" t="s">
        <v>80</v>
      </c>
      <c r="B101" s="720" t="s">
        <v>271</v>
      </c>
      <c r="C101" s="780"/>
      <c r="D101" s="721"/>
      <c r="E101" s="722"/>
    </row>
    <row r="102" spans="1:5" ht="40.5" customHeight="1" thickBot="1" x14ac:dyDescent="0.3">
      <c r="A102" s="7" t="s">
        <v>86</v>
      </c>
      <c r="B102" s="7" t="s">
        <v>919</v>
      </c>
      <c r="C102" s="139" t="s">
        <v>398</v>
      </c>
      <c r="D102" s="833" t="s">
        <v>920</v>
      </c>
      <c r="E102" s="834"/>
    </row>
    <row r="103" spans="1:5" ht="15.75" thickBot="1" x14ac:dyDescent="0.3">
      <c r="A103" s="160"/>
      <c r="B103" s="720"/>
      <c r="C103" s="800"/>
      <c r="D103" s="721"/>
      <c r="E103" s="722"/>
    </row>
    <row r="104" spans="1:5" ht="17.25" customHeight="1" thickBot="1" x14ac:dyDescent="0.3">
      <c r="A104" s="5" t="s">
        <v>15</v>
      </c>
      <c r="B104" s="702" t="s">
        <v>921</v>
      </c>
      <c r="C104" s="703"/>
      <c r="D104" s="703"/>
      <c r="E104" s="704"/>
    </row>
    <row r="105" spans="1:5" ht="15.75" thickBot="1" x14ac:dyDescent="0.3">
      <c r="A105" s="5" t="s">
        <v>16</v>
      </c>
      <c r="B105" s="717" t="s">
        <v>922</v>
      </c>
      <c r="C105" s="718"/>
      <c r="D105" s="718"/>
      <c r="E105" s="719"/>
    </row>
    <row r="106" spans="1:5" ht="12.75" customHeight="1" x14ac:dyDescent="0.25">
      <c r="A106" s="698"/>
      <c r="B106" s="8">
        <v>2018</v>
      </c>
      <c r="C106" s="8">
        <v>2019</v>
      </c>
      <c r="D106" s="8">
        <v>2020</v>
      </c>
      <c r="E106" s="8">
        <v>2021</v>
      </c>
    </row>
    <row r="107" spans="1:5" ht="18" customHeight="1" thickBot="1" x14ac:dyDescent="0.3">
      <c r="A107" s="699"/>
      <c r="B107" s="9" t="s">
        <v>8</v>
      </c>
      <c r="C107" s="9" t="s">
        <v>9</v>
      </c>
      <c r="D107" s="9" t="s">
        <v>9</v>
      </c>
      <c r="E107" s="9" t="s">
        <v>9</v>
      </c>
    </row>
    <row r="108" spans="1:5" ht="15.75" thickBot="1" x14ac:dyDescent="0.3">
      <c r="A108" s="5" t="s">
        <v>17</v>
      </c>
      <c r="B108" s="10">
        <v>1</v>
      </c>
      <c r="C108" s="10">
        <v>2</v>
      </c>
      <c r="D108" s="10">
        <v>2</v>
      </c>
      <c r="E108" s="10">
        <v>2</v>
      </c>
    </row>
    <row r="109" spans="1:5" ht="15.75" thickBot="1" x14ac:dyDescent="0.3">
      <c r="A109" s="5" t="s">
        <v>18</v>
      </c>
      <c r="B109" s="10">
        <v>640</v>
      </c>
      <c r="C109" s="10">
        <v>200</v>
      </c>
      <c r="D109" s="10">
        <v>1000</v>
      </c>
      <c r="E109" s="10">
        <v>200</v>
      </c>
    </row>
    <row r="110" spans="1:5" ht="15.75" thickBot="1" x14ac:dyDescent="0.3">
      <c r="A110" s="5" t="s">
        <v>19</v>
      </c>
      <c r="B110" s="10">
        <f>B109/B108</f>
        <v>640</v>
      </c>
      <c r="C110" s="10">
        <f t="shared" ref="C110:E110" si="5">C109/C108</f>
        <v>100</v>
      </c>
      <c r="D110" s="10">
        <f t="shared" si="5"/>
        <v>500</v>
      </c>
      <c r="E110" s="10">
        <f t="shared" si="5"/>
        <v>100</v>
      </c>
    </row>
    <row r="111" spans="1:5" ht="15.75" thickBot="1" x14ac:dyDescent="0.3">
      <c r="A111" s="5" t="s">
        <v>20</v>
      </c>
      <c r="B111" s="113" t="s">
        <v>21</v>
      </c>
      <c r="C111" s="11">
        <f>C108/B108-1</f>
        <v>1</v>
      </c>
      <c r="D111" s="11">
        <f t="shared" ref="D111:E113" si="6">D108/C108-1</f>
        <v>0</v>
      </c>
      <c r="E111" s="11">
        <f t="shared" si="6"/>
        <v>0</v>
      </c>
    </row>
    <row r="112" spans="1:5" ht="15.75" thickBot="1" x14ac:dyDescent="0.3">
      <c r="A112" s="5" t="s">
        <v>22</v>
      </c>
      <c r="B112" s="113" t="s">
        <v>21</v>
      </c>
      <c r="C112" s="11">
        <f>C109/B109-1</f>
        <v>-0.6875</v>
      </c>
      <c r="D112" s="11">
        <f t="shared" si="6"/>
        <v>4</v>
      </c>
      <c r="E112" s="11">
        <f t="shared" si="6"/>
        <v>-0.8</v>
      </c>
    </row>
    <row r="113" spans="1:5" ht="15.75" thickBot="1" x14ac:dyDescent="0.3">
      <c r="A113" s="5" t="s">
        <v>23</v>
      </c>
      <c r="B113" s="113" t="s">
        <v>21</v>
      </c>
      <c r="C113" s="11">
        <f>C110/B110-1</f>
        <v>-0.84375</v>
      </c>
      <c r="D113" s="11">
        <f t="shared" si="6"/>
        <v>4</v>
      </c>
      <c r="E113" s="11">
        <f t="shared" si="6"/>
        <v>-0.8</v>
      </c>
    </row>
    <row r="114" spans="1:5" ht="15.75" thickBot="1" x14ac:dyDescent="0.3">
      <c r="A114" s="689" t="s">
        <v>213</v>
      </c>
      <c r="B114" s="690"/>
      <c r="C114" s="690"/>
      <c r="D114" s="690"/>
      <c r="E114" s="691"/>
    </row>
    <row r="115" spans="1:5" ht="12.75" customHeight="1" x14ac:dyDescent="0.25">
      <c r="A115" s="698"/>
      <c r="B115" s="8">
        <v>2018</v>
      </c>
      <c r="C115" s="8">
        <v>2019</v>
      </c>
      <c r="D115" s="8">
        <v>2020</v>
      </c>
      <c r="E115" s="8">
        <v>2021</v>
      </c>
    </row>
    <row r="116" spans="1:5" ht="9" customHeight="1" thickBot="1" x14ac:dyDescent="0.3">
      <c r="A116" s="699"/>
      <c r="B116" s="9" t="s">
        <v>8</v>
      </c>
      <c r="C116" s="9" t="s">
        <v>9</v>
      </c>
      <c r="D116" s="9" t="s">
        <v>9</v>
      </c>
      <c r="E116" s="9" t="s">
        <v>9</v>
      </c>
    </row>
    <row r="117" spans="1:5" ht="15.75" thickBot="1" x14ac:dyDescent="0.3">
      <c r="A117" s="13" t="s">
        <v>42</v>
      </c>
      <c r="B117" s="14"/>
      <c r="C117" s="14"/>
      <c r="D117" s="14"/>
      <c r="E117" s="14"/>
    </row>
    <row r="118" spans="1:5" ht="15.75" thickBot="1" x14ac:dyDescent="0.3">
      <c r="A118" s="13" t="s">
        <v>43</v>
      </c>
      <c r="B118" s="15">
        <f>B109</f>
        <v>640</v>
      </c>
      <c r="C118" s="15">
        <f t="shared" ref="C118:E118" si="7">C109</f>
        <v>200</v>
      </c>
      <c r="D118" s="15">
        <f t="shared" si="7"/>
        <v>1000</v>
      </c>
      <c r="E118" s="15">
        <f t="shared" si="7"/>
        <v>200</v>
      </c>
    </row>
    <row r="119" spans="1:5" ht="15.75" thickBot="1" x14ac:dyDescent="0.3">
      <c r="A119" s="16" t="s">
        <v>923</v>
      </c>
      <c r="B119" s="15">
        <f>B118+B117</f>
        <v>640</v>
      </c>
      <c r="C119" s="15">
        <f t="shared" ref="C119:E119" si="8">C118+C117</f>
        <v>200</v>
      </c>
      <c r="D119" s="15">
        <f t="shared" si="8"/>
        <v>1000</v>
      </c>
      <c r="E119" s="15">
        <f t="shared" si="8"/>
        <v>200</v>
      </c>
    </row>
    <row r="120" spans="1:5" ht="30" customHeight="1" thickBot="1" x14ac:dyDescent="0.3">
      <c r="A120" s="7" t="s">
        <v>924</v>
      </c>
      <c r="B120" s="375" t="s">
        <v>925</v>
      </c>
      <c r="C120" s="163" t="s">
        <v>398</v>
      </c>
      <c r="D120" s="1082" t="s">
        <v>926</v>
      </c>
      <c r="E120" s="707"/>
    </row>
    <row r="121" spans="1:5" ht="17.25" customHeight="1" thickBot="1" x14ac:dyDescent="0.3">
      <c r="A121" s="5" t="s">
        <v>15</v>
      </c>
      <c r="B121" s="702" t="s">
        <v>927</v>
      </c>
      <c r="C121" s="781"/>
      <c r="D121" s="703"/>
      <c r="E121" s="704"/>
    </row>
    <row r="122" spans="1:5" ht="15.75" thickBot="1" x14ac:dyDescent="0.3">
      <c r="A122" s="5" t="s">
        <v>16</v>
      </c>
      <c r="B122" s="717" t="s">
        <v>928</v>
      </c>
      <c r="C122" s="718"/>
      <c r="D122" s="718"/>
      <c r="E122" s="719"/>
    </row>
    <row r="123" spans="1:5" ht="12.75" customHeight="1" x14ac:dyDescent="0.25">
      <c r="A123" s="698"/>
      <c r="B123" s="8">
        <v>2018</v>
      </c>
      <c r="C123" s="8">
        <v>2019</v>
      </c>
      <c r="D123" s="8">
        <v>2020</v>
      </c>
      <c r="E123" s="8">
        <v>2021</v>
      </c>
    </row>
    <row r="124" spans="1:5" ht="9" customHeight="1" thickBot="1" x14ac:dyDescent="0.3">
      <c r="A124" s="699"/>
      <c r="B124" s="9" t="s">
        <v>8</v>
      </c>
      <c r="C124" s="9" t="s">
        <v>9</v>
      </c>
      <c r="D124" s="9" t="s">
        <v>9</v>
      </c>
      <c r="E124" s="9" t="s">
        <v>9</v>
      </c>
    </row>
    <row r="125" spans="1:5" ht="15.75" thickBot="1" x14ac:dyDescent="0.3">
      <c r="A125" s="5" t="s">
        <v>17</v>
      </c>
      <c r="B125" s="10">
        <v>4</v>
      </c>
      <c r="C125" s="10">
        <v>4</v>
      </c>
      <c r="D125" s="10"/>
      <c r="E125" s="10">
        <v>5</v>
      </c>
    </row>
    <row r="126" spans="1:5" ht="15.75" thickBot="1" x14ac:dyDescent="0.3">
      <c r="A126" s="5" t="s">
        <v>18</v>
      </c>
      <c r="B126" s="10">
        <v>800</v>
      </c>
      <c r="C126" s="10">
        <v>800</v>
      </c>
      <c r="D126" s="10">
        <f t="shared" ref="D126" si="9">D136</f>
        <v>0</v>
      </c>
      <c r="E126" s="10">
        <v>800</v>
      </c>
    </row>
    <row r="127" spans="1:5" ht="15.75" thickBot="1" x14ac:dyDescent="0.3">
      <c r="A127" s="5" t="s">
        <v>19</v>
      </c>
      <c r="B127" s="10">
        <f>B126/B125</f>
        <v>200</v>
      </c>
      <c r="C127" s="10">
        <f t="shared" ref="C127:E127" si="10">C126/C125</f>
        <v>200</v>
      </c>
      <c r="D127" s="10" t="e">
        <f t="shared" si="10"/>
        <v>#DIV/0!</v>
      </c>
      <c r="E127" s="10">
        <f t="shared" si="10"/>
        <v>160</v>
      </c>
    </row>
    <row r="128" spans="1:5" ht="15.75" thickBot="1" x14ac:dyDescent="0.3">
      <c r="A128" s="5" t="s">
        <v>20</v>
      </c>
      <c r="B128" s="113" t="s">
        <v>21</v>
      </c>
      <c r="C128" s="11">
        <f>C125/B125-1</f>
        <v>0</v>
      </c>
      <c r="D128" s="11">
        <f t="shared" ref="D128:E130" si="11">D125/C125-1</f>
        <v>-1</v>
      </c>
      <c r="E128" s="11" t="e">
        <f t="shared" si="11"/>
        <v>#DIV/0!</v>
      </c>
    </row>
    <row r="129" spans="1:5" ht="15.75" thickBot="1" x14ac:dyDescent="0.3">
      <c r="A129" s="5" t="s">
        <v>22</v>
      </c>
      <c r="B129" s="113" t="s">
        <v>21</v>
      </c>
      <c r="C129" s="11">
        <f>C126/B126-1</f>
        <v>0</v>
      </c>
      <c r="D129" s="11">
        <f t="shared" si="11"/>
        <v>-1</v>
      </c>
      <c r="E129" s="11" t="e">
        <f t="shared" si="11"/>
        <v>#DIV/0!</v>
      </c>
    </row>
    <row r="130" spans="1:5" ht="15.75" thickBot="1" x14ac:dyDescent="0.3">
      <c r="A130" s="5" t="s">
        <v>23</v>
      </c>
      <c r="B130" s="113" t="s">
        <v>21</v>
      </c>
      <c r="C130" s="11">
        <f>C127/B127-1</f>
        <v>0</v>
      </c>
      <c r="D130" s="11" t="e">
        <f t="shared" si="11"/>
        <v>#DIV/0!</v>
      </c>
      <c r="E130" s="11" t="e">
        <f t="shared" si="11"/>
        <v>#DIV/0!</v>
      </c>
    </row>
    <row r="131" spans="1:5" ht="15.75" thickBot="1" x14ac:dyDescent="0.3">
      <c r="A131" s="689" t="s">
        <v>307</v>
      </c>
      <c r="B131" s="690"/>
      <c r="C131" s="690"/>
      <c r="D131" s="690"/>
      <c r="E131" s="691"/>
    </row>
    <row r="132" spans="1:5" ht="12.75" customHeight="1" x14ac:dyDescent="0.25">
      <c r="A132" s="698"/>
      <c r="B132" s="8">
        <v>2018</v>
      </c>
      <c r="C132" s="8">
        <v>2019</v>
      </c>
      <c r="D132" s="8">
        <v>2020</v>
      </c>
      <c r="E132" s="8">
        <v>2021</v>
      </c>
    </row>
    <row r="133" spans="1:5" ht="9" customHeight="1" thickBot="1" x14ac:dyDescent="0.3">
      <c r="A133" s="699"/>
      <c r="B133" s="9" t="s">
        <v>8</v>
      </c>
      <c r="C133" s="9" t="s">
        <v>9</v>
      </c>
      <c r="D133" s="9" t="s">
        <v>9</v>
      </c>
      <c r="E133" s="9" t="s">
        <v>9</v>
      </c>
    </row>
    <row r="134" spans="1:5" ht="15.75" thickBot="1" x14ac:dyDescent="0.3">
      <c r="A134" s="13" t="s">
        <v>42</v>
      </c>
      <c r="B134" s="14"/>
      <c r="C134" s="14"/>
      <c r="D134" s="14"/>
      <c r="E134" s="14"/>
    </row>
    <row r="135" spans="1:5" ht="15.75" thickBot="1" x14ac:dyDescent="0.3">
      <c r="A135" s="13" t="s">
        <v>43</v>
      </c>
      <c r="B135" s="15">
        <v>800</v>
      </c>
      <c r="C135" s="14">
        <v>800</v>
      </c>
      <c r="D135" s="14">
        <v>0</v>
      </c>
      <c r="E135" s="14">
        <v>800</v>
      </c>
    </row>
    <row r="136" spans="1:5" ht="15.75" thickBot="1" x14ac:dyDescent="0.3">
      <c r="A136" s="16" t="s">
        <v>71</v>
      </c>
      <c r="B136" s="15">
        <f>B135+B134</f>
        <v>800</v>
      </c>
      <c r="C136" s="15">
        <f t="shared" ref="C136:E136" si="12">C135+C134</f>
        <v>800</v>
      </c>
      <c r="D136" s="15">
        <f t="shared" si="12"/>
        <v>0</v>
      </c>
      <c r="E136" s="15">
        <f t="shared" si="12"/>
        <v>800</v>
      </c>
    </row>
    <row r="137" spans="1:5" ht="15.75" thickBot="1" x14ac:dyDescent="0.3">
      <c r="A137" s="20"/>
      <c r="B137" s="21"/>
      <c r="C137" s="21"/>
      <c r="D137" s="21"/>
      <c r="E137" s="21"/>
    </row>
    <row r="138" spans="1:5" ht="27" customHeight="1" thickBot="1" x14ac:dyDescent="0.3">
      <c r="A138" s="6" t="s">
        <v>57</v>
      </c>
      <c r="B138" s="22">
        <f>+B126+B109+B67+B30</f>
        <v>163740</v>
      </c>
      <c r="C138" s="22">
        <f t="shared" ref="C138:E138" si="13">+C126+C109+C67+C30</f>
        <v>169120</v>
      </c>
      <c r="D138" s="22">
        <f t="shared" si="13"/>
        <v>170120</v>
      </c>
      <c r="E138" s="22">
        <f t="shared" si="13"/>
        <v>171000</v>
      </c>
    </row>
    <row r="139" spans="1:5" ht="24.75" thickBot="1" x14ac:dyDescent="0.3">
      <c r="A139" s="6" t="s">
        <v>58</v>
      </c>
      <c r="B139" s="22">
        <f>B135+B119+B96+B59</f>
        <v>163740</v>
      </c>
      <c r="C139" s="22">
        <f t="shared" ref="C139:E139" si="14">C135+C119+C96+C59</f>
        <v>169120</v>
      </c>
      <c r="D139" s="22">
        <f t="shared" si="14"/>
        <v>170120</v>
      </c>
      <c r="E139" s="22">
        <f t="shared" si="14"/>
        <v>171000</v>
      </c>
    </row>
    <row r="140" spans="1:5" ht="15.75" thickBot="1" x14ac:dyDescent="0.3">
      <c r="A140" s="13" t="s">
        <v>24</v>
      </c>
      <c r="B140" s="36">
        <f>B141+B142</f>
        <v>7992</v>
      </c>
      <c r="C140" s="36">
        <f t="shared" ref="C140:E140" si="15">C141+C142</f>
        <v>7992</v>
      </c>
      <c r="D140" s="36">
        <f t="shared" si="15"/>
        <v>7992</v>
      </c>
      <c r="E140" s="36">
        <f t="shared" si="15"/>
        <v>7992</v>
      </c>
    </row>
    <row r="141" spans="1:5" ht="15.75" thickBot="1" x14ac:dyDescent="0.3">
      <c r="A141" s="26" t="s">
        <v>388</v>
      </c>
      <c r="B141" s="15">
        <f>B39+B76</f>
        <v>7992</v>
      </c>
      <c r="C141" s="15">
        <f t="shared" ref="C141:E141" si="16">C39+C76</f>
        <v>7992</v>
      </c>
      <c r="D141" s="15">
        <f t="shared" si="16"/>
        <v>7992</v>
      </c>
      <c r="E141" s="15">
        <f t="shared" si="16"/>
        <v>7992</v>
      </c>
    </row>
    <row r="142" spans="1:5" ht="15.75" thickBot="1" x14ac:dyDescent="0.3">
      <c r="A142" s="26" t="s">
        <v>417</v>
      </c>
      <c r="B142" s="15"/>
      <c r="C142" s="15"/>
      <c r="D142" s="15"/>
      <c r="E142" s="15"/>
    </row>
    <row r="143" spans="1:5" ht="24.75" thickBot="1" x14ac:dyDescent="0.3">
      <c r="A143" s="13" t="s">
        <v>25</v>
      </c>
      <c r="B143" s="36">
        <f>B144+B145</f>
        <v>1308</v>
      </c>
      <c r="C143" s="36">
        <f t="shared" ref="C143:E143" si="17">C144+C145</f>
        <v>1308</v>
      </c>
      <c r="D143" s="36">
        <f t="shared" si="17"/>
        <v>1308</v>
      </c>
      <c r="E143" s="36">
        <f t="shared" si="17"/>
        <v>1308</v>
      </c>
    </row>
    <row r="144" spans="1:5" ht="15.75" thickBot="1" x14ac:dyDescent="0.3">
      <c r="A144" s="26" t="s">
        <v>388</v>
      </c>
      <c r="B144" s="14">
        <f>B42+B79</f>
        <v>1308</v>
      </c>
      <c r="C144" s="14">
        <f t="shared" ref="C144:E145" si="18">C42+C79</f>
        <v>1308</v>
      </c>
      <c r="D144" s="14">
        <f t="shared" si="18"/>
        <v>1308</v>
      </c>
      <c r="E144" s="14">
        <f t="shared" si="18"/>
        <v>1308</v>
      </c>
    </row>
    <row r="145" spans="1:5" ht="15.75" thickBot="1" x14ac:dyDescent="0.3">
      <c r="A145" s="26" t="s">
        <v>417</v>
      </c>
      <c r="B145" s="15">
        <f>B43+B80</f>
        <v>0</v>
      </c>
      <c r="C145" s="15">
        <f t="shared" si="18"/>
        <v>0</v>
      </c>
      <c r="D145" s="15">
        <f t="shared" si="18"/>
        <v>0</v>
      </c>
      <c r="E145" s="15">
        <f t="shared" si="18"/>
        <v>0</v>
      </c>
    </row>
    <row r="146" spans="1:5" ht="15.75" thickBot="1" x14ac:dyDescent="0.3">
      <c r="A146" s="13" t="s">
        <v>26</v>
      </c>
      <c r="B146" s="36">
        <f>B147+B148</f>
        <v>4000</v>
      </c>
      <c r="C146" s="36">
        <f t="shared" ref="C146:E146" si="19">C147+C148</f>
        <v>4000</v>
      </c>
      <c r="D146" s="36">
        <f t="shared" si="19"/>
        <v>4000</v>
      </c>
      <c r="E146" s="36">
        <f t="shared" si="19"/>
        <v>4000</v>
      </c>
    </row>
    <row r="147" spans="1:5" ht="15.75" thickBot="1" x14ac:dyDescent="0.3">
      <c r="A147" s="26" t="s">
        <v>388</v>
      </c>
      <c r="B147" s="15">
        <f>B45+B82</f>
        <v>4000</v>
      </c>
      <c r="C147" s="15">
        <f t="shared" ref="C147:E148" si="20">C45+C82</f>
        <v>4000</v>
      </c>
      <c r="D147" s="15">
        <f t="shared" si="20"/>
        <v>4000</v>
      </c>
      <c r="E147" s="15">
        <f t="shared" si="20"/>
        <v>4000</v>
      </c>
    </row>
    <row r="148" spans="1:5" ht="15.75" thickBot="1" x14ac:dyDescent="0.3">
      <c r="A148" s="26" t="s">
        <v>417</v>
      </c>
      <c r="B148" s="15">
        <f>B46+B83</f>
        <v>0</v>
      </c>
      <c r="C148" s="15">
        <f t="shared" si="20"/>
        <v>0</v>
      </c>
      <c r="D148" s="15">
        <f t="shared" si="20"/>
        <v>0</v>
      </c>
      <c r="E148" s="15">
        <f t="shared" si="20"/>
        <v>0</v>
      </c>
    </row>
    <row r="149" spans="1:5" ht="15.75" thickBot="1" x14ac:dyDescent="0.3">
      <c r="A149" s="13" t="s">
        <v>27</v>
      </c>
      <c r="B149" s="36">
        <f>B150+B151</f>
        <v>0</v>
      </c>
      <c r="C149" s="36">
        <f t="shared" ref="C149:E149" si="21">C150+C151</f>
        <v>0</v>
      </c>
      <c r="D149" s="36">
        <f t="shared" si="21"/>
        <v>0</v>
      </c>
      <c r="E149" s="36">
        <f t="shared" si="21"/>
        <v>0</v>
      </c>
    </row>
    <row r="150" spans="1:5" ht="15.75" thickBot="1" x14ac:dyDescent="0.3">
      <c r="A150" s="26" t="s">
        <v>388</v>
      </c>
      <c r="B150" s="14">
        <f>B48+B85</f>
        <v>0</v>
      </c>
      <c r="C150" s="14">
        <f t="shared" ref="C150:E151" si="22">C48+C85</f>
        <v>0</v>
      </c>
      <c r="D150" s="14">
        <f t="shared" si="22"/>
        <v>0</v>
      </c>
      <c r="E150" s="14">
        <f t="shared" si="22"/>
        <v>0</v>
      </c>
    </row>
    <row r="151" spans="1:5" ht="15.75" thickBot="1" x14ac:dyDescent="0.3">
      <c r="A151" s="26" t="s">
        <v>417</v>
      </c>
      <c r="B151" s="15">
        <f>B49+B86</f>
        <v>0</v>
      </c>
      <c r="C151" s="15">
        <f t="shared" si="22"/>
        <v>0</v>
      </c>
      <c r="D151" s="15">
        <f t="shared" si="22"/>
        <v>0</v>
      </c>
      <c r="E151" s="15">
        <f t="shared" si="22"/>
        <v>0</v>
      </c>
    </row>
    <row r="152" spans="1:5" ht="15.75" thickBot="1" x14ac:dyDescent="0.3">
      <c r="A152" s="13" t="s">
        <v>28</v>
      </c>
      <c r="B152" s="36">
        <f>B153+B154</f>
        <v>130400</v>
      </c>
      <c r="C152" s="36">
        <f t="shared" ref="C152:E152" si="23">C153+C154</f>
        <v>136220</v>
      </c>
      <c r="D152" s="36">
        <f t="shared" si="23"/>
        <v>137220</v>
      </c>
      <c r="E152" s="36">
        <f t="shared" si="23"/>
        <v>138100</v>
      </c>
    </row>
    <row r="153" spans="1:5" ht="15.75" thickBot="1" x14ac:dyDescent="0.3">
      <c r="A153" s="26" t="s">
        <v>388</v>
      </c>
      <c r="B153" s="14">
        <f>B51+B88</f>
        <v>130400</v>
      </c>
      <c r="C153" s="14">
        <f t="shared" ref="C153:E154" si="24">C51+C88</f>
        <v>136220</v>
      </c>
      <c r="D153" s="14">
        <f t="shared" si="24"/>
        <v>137220</v>
      </c>
      <c r="E153" s="14">
        <f t="shared" si="24"/>
        <v>138100</v>
      </c>
    </row>
    <row r="154" spans="1:5" ht="15.75" thickBot="1" x14ac:dyDescent="0.3">
      <c r="A154" s="26" t="s">
        <v>417</v>
      </c>
      <c r="B154" s="15">
        <f>B52+B89</f>
        <v>0</v>
      </c>
      <c r="C154" s="15">
        <f t="shared" si="24"/>
        <v>0</v>
      </c>
      <c r="D154" s="15">
        <f t="shared" si="24"/>
        <v>0</v>
      </c>
      <c r="E154" s="15">
        <f t="shared" si="24"/>
        <v>0</v>
      </c>
    </row>
    <row r="155" spans="1:5" ht="15.75" thickBot="1" x14ac:dyDescent="0.3">
      <c r="A155" s="13" t="s">
        <v>29</v>
      </c>
      <c r="B155" s="36">
        <f>B156+B157</f>
        <v>18600</v>
      </c>
      <c r="C155" s="36">
        <f>C156+C157</f>
        <v>18600</v>
      </c>
      <c r="D155" s="36">
        <f t="shared" ref="D155:E155" si="25">D156+D157</f>
        <v>18600</v>
      </c>
      <c r="E155" s="36">
        <f t="shared" si="25"/>
        <v>18600</v>
      </c>
    </row>
    <row r="156" spans="1:5" ht="15.75" thickBot="1" x14ac:dyDescent="0.3">
      <c r="A156" s="26" t="s">
        <v>388</v>
      </c>
      <c r="B156" s="14">
        <f>B54+B91</f>
        <v>18600</v>
      </c>
      <c r="C156" s="14">
        <f t="shared" ref="C156:E157" si="26">C54+C91</f>
        <v>18600</v>
      </c>
      <c r="D156" s="14">
        <f t="shared" si="26"/>
        <v>18600</v>
      </c>
      <c r="E156" s="14">
        <f t="shared" si="26"/>
        <v>18600</v>
      </c>
    </row>
    <row r="157" spans="1:5" ht="15.75" thickBot="1" x14ac:dyDescent="0.3">
      <c r="A157" s="26" t="s">
        <v>417</v>
      </c>
      <c r="B157" s="15">
        <f>B55+B92</f>
        <v>0</v>
      </c>
      <c r="C157" s="15">
        <f t="shared" si="26"/>
        <v>0</v>
      </c>
      <c r="D157" s="15">
        <f t="shared" si="26"/>
        <v>0</v>
      </c>
      <c r="E157" s="15">
        <f t="shared" si="26"/>
        <v>0</v>
      </c>
    </row>
    <row r="158" spans="1:5" ht="14.25" customHeight="1" thickBot="1" x14ac:dyDescent="0.3">
      <c r="A158" s="13" t="s">
        <v>30</v>
      </c>
      <c r="B158" s="36">
        <f>B93+B56</f>
        <v>0</v>
      </c>
      <c r="C158" s="36">
        <f>C93+C56</f>
        <v>0</v>
      </c>
      <c r="D158" s="36">
        <f>D93+D56</f>
        <v>0</v>
      </c>
      <c r="E158" s="36">
        <f>E93+E56</f>
        <v>0</v>
      </c>
    </row>
    <row r="159" spans="1:5" ht="15.75" thickBot="1" x14ac:dyDescent="0.3">
      <c r="A159" s="26" t="s">
        <v>388</v>
      </c>
      <c r="B159" s="14">
        <f>B57+B94</f>
        <v>0</v>
      </c>
      <c r="C159" s="14">
        <f t="shared" ref="C159:E160" si="27">C57+C94</f>
        <v>0</v>
      </c>
      <c r="D159" s="14">
        <f t="shared" si="27"/>
        <v>0</v>
      </c>
      <c r="E159" s="14">
        <f t="shared" si="27"/>
        <v>0</v>
      </c>
    </row>
    <row r="160" spans="1:5" ht="15.75" thickBot="1" x14ac:dyDescent="0.3">
      <c r="A160" s="26" t="s">
        <v>417</v>
      </c>
      <c r="B160" s="15">
        <f>B58+B95</f>
        <v>0</v>
      </c>
      <c r="C160" s="15">
        <f t="shared" si="27"/>
        <v>0</v>
      </c>
      <c r="D160" s="15">
        <f t="shared" si="27"/>
        <v>0</v>
      </c>
      <c r="E160" s="15">
        <f t="shared" si="27"/>
        <v>0</v>
      </c>
    </row>
    <row r="161" spans="1:5" ht="15.75" thickBot="1" x14ac:dyDescent="0.3">
      <c r="A161" s="13" t="s">
        <v>59</v>
      </c>
      <c r="B161" s="14">
        <f>B117+B134</f>
        <v>0</v>
      </c>
      <c r="C161" s="14">
        <f t="shared" ref="C161:E162" si="28">C117+C134</f>
        <v>0</v>
      </c>
      <c r="D161" s="14">
        <f t="shared" si="28"/>
        <v>0</v>
      </c>
      <c r="E161" s="14">
        <f t="shared" si="28"/>
        <v>0</v>
      </c>
    </row>
    <row r="162" spans="1:5" ht="15.75" thickBot="1" x14ac:dyDescent="0.3">
      <c r="A162" s="13" t="s">
        <v>60</v>
      </c>
      <c r="B162" s="14">
        <f>B118+B135</f>
        <v>1440</v>
      </c>
      <c r="C162" s="14">
        <f t="shared" si="28"/>
        <v>1000</v>
      </c>
      <c r="D162" s="14">
        <f t="shared" si="28"/>
        <v>1000</v>
      </c>
      <c r="E162" s="14">
        <f t="shared" si="28"/>
        <v>1000</v>
      </c>
    </row>
    <row r="163" spans="1:5" ht="15.75" thickBot="1" x14ac:dyDescent="0.3">
      <c r="A163" s="17" t="s">
        <v>32</v>
      </c>
      <c r="B163" s="18">
        <f>IF(B139-B138=0,0,"Error")</f>
        <v>0</v>
      </c>
      <c r="C163" s="18">
        <f>IF(C139-C138=0,0,"Error")</f>
        <v>0</v>
      </c>
      <c r="D163" s="18">
        <f>IF(D139-D138=0,0,"Error")</f>
        <v>0</v>
      </c>
      <c r="E163" s="18">
        <f>IF(E139-E138=0,0,"Error")</f>
        <v>0</v>
      </c>
    </row>
  </sheetData>
  <mergeCells count="42">
    <mergeCell ref="A2:E2"/>
    <mergeCell ref="A3:E3"/>
    <mergeCell ref="B5:E5"/>
    <mergeCell ref="B6:E6"/>
    <mergeCell ref="B7:E7"/>
    <mergeCell ref="A8:E8"/>
    <mergeCell ref="A35:E35"/>
    <mergeCell ref="A9:E11"/>
    <mergeCell ref="B12:E12"/>
    <mergeCell ref="A13:A14"/>
    <mergeCell ref="B18:E18"/>
    <mergeCell ref="A19:E19"/>
    <mergeCell ref="A22:E22"/>
    <mergeCell ref="A23:E23"/>
    <mergeCell ref="B24:E24"/>
    <mergeCell ref="B25:E25"/>
    <mergeCell ref="B26:E26"/>
    <mergeCell ref="A27:A28"/>
    <mergeCell ref="D102:E102"/>
    <mergeCell ref="A36:A37"/>
    <mergeCell ref="B61:E61"/>
    <mergeCell ref="B62:E62"/>
    <mergeCell ref="B63:E63"/>
    <mergeCell ref="A64:A65"/>
    <mergeCell ref="A72:E72"/>
    <mergeCell ref="A73:A74"/>
    <mergeCell ref="B98:E98"/>
    <mergeCell ref="A99:E99"/>
    <mergeCell ref="A100:E100"/>
    <mergeCell ref="B101:E101"/>
    <mergeCell ref="B103:E103"/>
    <mergeCell ref="B104:E104"/>
    <mergeCell ref="B105:E105"/>
    <mergeCell ref="A106:A107"/>
    <mergeCell ref="A114:E114"/>
    <mergeCell ref="A132:A133"/>
    <mergeCell ref="A115:A116"/>
    <mergeCell ref="D120:E120"/>
    <mergeCell ref="B121:E121"/>
    <mergeCell ref="B122:E122"/>
    <mergeCell ref="A123:A124"/>
    <mergeCell ref="A131:E131"/>
  </mergeCells>
  <pageMargins left="0.7" right="0.7" top="0.75" bottom="0.75" header="0.3" footer="0.3"/>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J292"/>
  <sheetViews>
    <sheetView view="pageBreakPreview" topLeftCell="A272" zoomScale="60" zoomScaleNormal="120" workbookViewId="0">
      <selection activeCell="C41" sqref="C41"/>
    </sheetView>
  </sheetViews>
  <sheetFormatPr defaultRowHeight="18.75" x14ac:dyDescent="0.3"/>
  <cols>
    <col min="1" max="1" width="34.28515625" style="376" customWidth="1"/>
    <col min="2" max="2" width="16" style="376" customWidth="1"/>
    <col min="3" max="3" width="12.85546875" style="376" customWidth="1"/>
    <col min="4" max="4" width="9.42578125" style="376" customWidth="1"/>
    <col min="5" max="5" width="17.7109375" style="376" customWidth="1"/>
    <col min="6" max="254" width="9.140625" style="376"/>
    <col min="255" max="255" width="5.85546875" style="376" customWidth="1"/>
    <col min="256" max="256" width="0" style="376" hidden="1" customWidth="1"/>
    <col min="257" max="257" width="44.28515625" style="376" customWidth="1"/>
    <col min="258" max="258" width="29.5703125" style="376" customWidth="1"/>
    <col min="259" max="259" width="23.28515625" style="376" customWidth="1"/>
    <col min="260" max="260" width="22" style="376" customWidth="1"/>
    <col min="261" max="261" width="26" style="376" customWidth="1"/>
    <col min="262" max="510" width="9.140625" style="376"/>
    <col min="511" max="511" width="5.85546875" style="376" customWidth="1"/>
    <col min="512" max="512" width="0" style="376" hidden="1" customWidth="1"/>
    <col min="513" max="513" width="44.28515625" style="376" customWidth="1"/>
    <col min="514" max="514" width="29.5703125" style="376" customWidth="1"/>
    <col min="515" max="515" width="23.28515625" style="376" customWidth="1"/>
    <col min="516" max="516" width="22" style="376" customWidth="1"/>
    <col min="517" max="517" width="26" style="376" customWidth="1"/>
    <col min="518" max="766" width="9.140625" style="376"/>
    <col min="767" max="767" width="5.85546875" style="376" customWidth="1"/>
    <col min="768" max="768" width="0" style="376" hidden="1" customWidth="1"/>
    <col min="769" max="769" width="44.28515625" style="376" customWidth="1"/>
    <col min="770" max="770" width="29.5703125" style="376" customWidth="1"/>
    <col min="771" max="771" width="23.28515625" style="376" customWidth="1"/>
    <col min="772" max="772" width="22" style="376" customWidth="1"/>
    <col min="773" max="773" width="26" style="376" customWidth="1"/>
    <col min="774" max="1022" width="9.140625" style="376"/>
    <col min="1023" max="1023" width="5.85546875" style="376" customWidth="1"/>
    <col min="1024" max="1024" width="0" style="376" hidden="1" customWidth="1"/>
    <col min="1025" max="1025" width="44.28515625" style="376" customWidth="1"/>
    <col min="1026" max="1026" width="29.5703125" style="376" customWidth="1"/>
    <col min="1027" max="1027" width="23.28515625" style="376" customWidth="1"/>
    <col min="1028" max="1028" width="22" style="376" customWidth="1"/>
    <col min="1029" max="1029" width="26" style="376" customWidth="1"/>
    <col min="1030" max="1278" width="9.140625" style="376"/>
    <col min="1279" max="1279" width="5.85546875" style="376" customWidth="1"/>
    <col min="1280" max="1280" width="0" style="376" hidden="1" customWidth="1"/>
    <col min="1281" max="1281" width="44.28515625" style="376" customWidth="1"/>
    <col min="1282" max="1282" width="29.5703125" style="376" customWidth="1"/>
    <col min="1283" max="1283" width="23.28515625" style="376" customWidth="1"/>
    <col min="1284" max="1284" width="22" style="376" customWidth="1"/>
    <col min="1285" max="1285" width="26" style="376" customWidth="1"/>
    <col min="1286" max="1534" width="9.140625" style="376"/>
    <col min="1535" max="1535" width="5.85546875" style="376" customWidth="1"/>
    <col min="1536" max="1536" width="0" style="376" hidden="1" customWidth="1"/>
    <col min="1537" max="1537" width="44.28515625" style="376" customWidth="1"/>
    <col min="1538" max="1538" width="29.5703125" style="376" customWidth="1"/>
    <col min="1539" max="1539" width="23.28515625" style="376" customWidth="1"/>
    <col min="1540" max="1540" width="22" style="376" customWidth="1"/>
    <col min="1541" max="1541" width="26" style="376" customWidth="1"/>
    <col min="1542" max="1790" width="9.140625" style="376"/>
    <col min="1791" max="1791" width="5.85546875" style="376" customWidth="1"/>
    <col min="1792" max="1792" width="0" style="376" hidden="1" customWidth="1"/>
    <col min="1793" max="1793" width="44.28515625" style="376" customWidth="1"/>
    <col min="1794" max="1794" width="29.5703125" style="376" customWidth="1"/>
    <col min="1795" max="1795" width="23.28515625" style="376" customWidth="1"/>
    <col min="1796" max="1796" width="22" style="376" customWidth="1"/>
    <col min="1797" max="1797" width="26" style="376" customWidth="1"/>
    <col min="1798" max="2046" width="9.140625" style="376"/>
    <col min="2047" max="2047" width="5.85546875" style="376" customWidth="1"/>
    <col min="2048" max="2048" width="0" style="376" hidden="1" customWidth="1"/>
    <col min="2049" max="2049" width="44.28515625" style="376" customWidth="1"/>
    <col min="2050" max="2050" width="29.5703125" style="376" customWidth="1"/>
    <col min="2051" max="2051" width="23.28515625" style="376" customWidth="1"/>
    <col min="2052" max="2052" width="22" style="376" customWidth="1"/>
    <col min="2053" max="2053" width="26" style="376" customWidth="1"/>
    <col min="2054" max="2302" width="9.140625" style="376"/>
    <col min="2303" max="2303" width="5.85546875" style="376" customWidth="1"/>
    <col min="2304" max="2304" width="0" style="376" hidden="1" customWidth="1"/>
    <col min="2305" max="2305" width="44.28515625" style="376" customWidth="1"/>
    <col min="2306" max="2306" width="29.5703125" style="376" customWidth="1"/>
    <col min="2307" max="2307" width="23.28515625" style="376" customWidth="1"/>
    <col min="2308" max="2308" width="22" style="376" customWidth="1"/>
    <col min="2309" max="2309" width="26" style="376" customWidth="1"/>
    <col min="2310" max="2558" width="9.140625" style="376"/>
    <col min="2559" max="2559" width="5.85546875" style="376" customWidth="1"/>
    <col min="2560" max="2560" width="0" style="376" hidden="1" customWidth="1"/>
    <col min="2561" max="2561" width="44.28515625" style="376" customWidth="1"/>
    <col min="2562" max="2562" width="29.5703125" style="376" customWidth="1"/>
    <col min="2563" max="2563" width="23.28515625" style="376" customWidth="1"/>
    <col min="2564" max="2564" width="22" style="376" customWidth="1"/>
    <col min="2565" max="2565" width="26" style="376" customWidth="1"/>
    <col min="2566" max="2814" width="9.140625" style="376"/>
    <col min="2815" max="2815" width="5.85546875" style="376" customWidth="1"/>
    <col min="2816" max="2816" width="0" style="376" hidden="1" customWidth="1"/>
    <col min="2817" max="2817" width="44.28515625" style="376" customWidth="1"/>
    <col min="2818" max="2818" width="29.5703125" style="376" customWidth="1"/>
    <col min="2819" max="2819" width="23.28515625" style="376" customWidth="1"/>
    <col min="2820" max="2820" width="22" style="376" customWidth="1"/>
    <col min="2821" max="2821" width="26" style="376" customWidth="1"/>
    <col min="2822" max="3070" width="9.140625" style="376"/>
    <col min="3071" max="3071" width="5.85546875" style="376" customWidth="1"/>
    <col min="3072" max="3072" width="0" style="376" hidden="1" customWidth="1"/>
    <col min="3073" max="3073" width="44.28515625" style="376" customWidth="1"/>
    <col min="3074" max="3074" width="29.5703125" style="376" customWidth="1"/>
    <col min="3075" max="3075" width="23.28515625" style="376" customWidth="1"/>
    <col min="3076" max="3076" width="22" style="376" customWidth="1"/>
    <col min="3077" max="3077" width="26" style="376" customWidth="1"/>
    <col min="3078" max="3326" width="9.140625" style="376"/>
    <col min="3327" max="3327" width="5.85546875" style="376" customWidth="1"/>
    <col min="3328" max="3328" width="0" style="376" hidden="1" customWidth="1"/>
    <col min="3329" max="3329" width="44.28515625" style="376" customWidth="1"/>
    <col min="3330" max="3330" width="29.5703125" style="376" customWidth="1"/>
    <col min="3331" max="3331" width="23.28515625" style="376" customWidth="1"/>
    <col min="3332" max="3332" width="22" style="376" customWidth="1"/>
    <col min="3333" max="3333" width="26" style="376" customWidth="1"/>
    <col min="3334" max="3582" width="9.140625" style="376"/>
    <col min="3583" max="3583" width="5.85546875" style="376" customWidth="1"/>
    <col min="3584" max="3584" width="0" style="376" hidden="1" customWidth="1"/>
    <col min="3585" max="3585" width="44.28515625" style="376" customWidth="1"/>
    <col min="3586" max="3586" width="29.5703125" style="376" customWidth="1"/>
    <col min="3587" max="3587" width="23.28515625" style="376" customWidth="1"/>
    <col min="3588" max="3588" width="22" style="376" customWidth="1"/>
    <col min="3589" max="3589" width="26" style="376" customWidth="1"/>
    <col min="3590" max="3838" width="9.140625" style="376"/>
    <col min="3839" max="3839" width="5.85546875" style="376" customWidth="1"/>
    <col min="3840" max="3840" width="0" style="376" hidden="1" customWidth="1"/>
    <col min="3841" max="3841" width="44.28515625" style="376" customWidth="1"/>
    <col min="3842" max="3842" width="29.5703125" style="376" customWidth="1"/>
    <col min="3843" max="3843" width="23.28515625" style="376" customWidth="1"/>
    <col min="3844" max="3844" width="22" style="376" customWidth="1"/>
    <col min="3845" max="3845" width="26" style="376" customWidth="1"/>
    <col min="3846" max="4094" width="9.140625" style="376"/>
    <col min="4095" max="4095" width="5.85546875" style="376" customWidth="1"/>
    <col min="4096" max="4096" width="0" style="376" hidden="1" customWidth="1"/>
    <col min="4097" max="4097" width="44.28515625" style="376" customWidth="1"/>
    <col min="4098" max="4098" width="29.5703125" style="376" customWidth="1"/>
    <col min="4099" max="4099" width="23.28515625" style="376" customWidth="1"/>
    <col min="4100" max="4100" width="22" style="376" customWidth="1"/>
    <col min="4101" max="4101" width="26" style="376" customWidth="1"/>
    <col min="4102" max="4350" width="9.140625" style="376"/>
    <col min="4351" max="4351" width="5.85546875" style="376" customWidth="1"/>
    <col min="4352" max="4352" width="0" style="376" hidden="1" customWidth="1"/>
    <col min="4353" max="4353" width="44.28515625" style="376" customWidth="1"/>
    <col min="4354" max="4354" width="29.5703125" style="376" customWidth="1"/>
    <col min="4355" max="4355" width="23.28515625" style="376" customWidth="1"/>
    <col min="4356" max="4356" width="22" style="376" customWidth="1"/>
    <col min="4357" max="4357" width="26" style="376" customWidth="1"/>
    <col min="4358" max="4606" width="9.140625" style="376"/>
    <col min="4607" max="4607" width="5.85546875" style="376" customWidth="1"/>
    <col min="4608" max="4608" width="0" style="376" hidden="1" customWidth="1"/>
    <col min="4609" max="4609" width="44.28515625" style="376" customWidth="1"/>
    <col min="4610" max="4610" width="29.5703125" style="376" customWidth="1"/>
    <col min="4611" max="4611" width="23.28515625" style="376" customWidth="1"/>
    <col min="4612" max="4612" width="22" style="376" customWidth="1"/>
    <col min="4613" max="4613" width="26" style="376" customWidth="1"/>
    <col min="4614" max="4862" width="9.140625" style="376"/>
    <col min="4863" max="4863" width="5.85546875" style="376" customWidth="1"/>
    <col min="4864" max="4864" width="0" style="376" hidden="1" customWidth="1"/>
    <col min="4865" max="4865" width="44.28515625" style="376" customWidth="1"/>
    <col min="4866" max="4866" width="29.5703125" style="376" customWidth="1"/>
    <col min="4867" max="4867" width="23.28515625" style="376" customWidth="1"/>
    <col min="4868" max="4868" width="22" style="376" customWidth="1"/>
    <col min="4869" max="4869" width="26" style="376" customWidth="1"/>
    <col min="4870" max="5118" width="9.140625" style="376"/>
    <col min="5119" max="5119" width="5.85546875" style="376" customWidth="1"/>
    <col min="5120" max="5120" width="0" style="376" hidden="1" customWidth="1"/>
    <col min="5121" max="5121" width="44.28515625" style="376" customWidth="1"/>
    <col min="5122" max="5122" width="29.5703125" style="376" customWidth="1"/>
    <col min="5123" max="5123" width="23.28515625" style="376" customWidth="1"/>
    <col min="5124" max="5124" width="22" style="376" customWidth="1"/>
    <col min="5125" max="5125" width="26" style="376" customWidth="1"/>
    <col min="5126" max="5374" width="9.140625" style="376"/>
    <col min="5375" max="5375" width="5.85546875" style="376" customWidth="1"/>
    <col min="5376" max="5376" width="0" style="376" hidden="1" customWidth="1"/>
    <col min="5377" max="5377" width="44.28515625" style="376" customWidth="1"/>
    <col min="5378" max="5378" width="29.5703125" style="376" customWidth="1"/>
    <col min="5379" max="5379" width="23.28515625" style="376" customWidth="1"/>
    <col min="5380" max="5380" width="22" style="376" customWidth="1"/>
    <col min="5381" max="5381" width="26" style="376" customWidth="1"/>
    <col min="5382" max="5630" width="9.140625" style="376"/>
    <col min="5631" max="5631" width="5.85546875" style="376" customWidth="1"/>
    <col min="5632" max="5632" width="0" style="376" hidden="1" customWidth="1"/>
    <col min="5633" max="5633" width="44.28515625" style="376" customWidth="1"/>
    <col min="5634" max="5634" width="29.5703125" style="376" customWidth="1"/>
    <col min="5635" max="5635" width="23.28515625" style="376" customWidth="1"/>
    <col min="5636" max="5636" width="22" style="376" customWidth="1"/>
    <col min="5637" max="5637" width="26" style="376" customWidth="1"/>
    <col min="5638" max="5886" width="9.140625" style="376"/>
    <col min="5887" max="5887" width="5.85546875" style="376" customWidth="1"/>
    <col min="5888" max="5888" width="0" style="376" hidden="1" customWidth="1"/>
    <col min="5889" max="5889" width="44.28515625" style="376" customWidth="1"/>
    <col min="5890" max="5890" width="29.5703125" style="376" customWidth="1"/>
    <col min="5891" max="5891" width="23.28515625" style="376" customWidth="1"/>
    <col min="5892" max="5892" width="22" style="376" customWidth="1"/>
    <col min="5893" max="5893" width="26" style="376" customWidth="1"/>
    <col min="5894" max="6142" width="9.140625" style="376"/>
    <col min="6143" max="6143" width="5.85546875" style="376" customWidth="1"/>
    <col min="6144" max="6144" width="0" style="376" hidden="1" customWidth="1"/>
    <col min="6145" max="6145" width="44.28515625" style="376" customWidth="1"/>
    <col min="6146" max="6146" width="29.5703125" style="376" customWidth="1"/>
    <col min="6147" max="6147" width="23.28515625" style="376" customWidth="1"/>
    <col min="6148" max="6148" width="22" style="376" customWidth="1"/>
    <col min="6149" max="6149" width="26" style="376" customWidth="1"/>
    <col min="6150" max="6398" width="9.140625" style="376"/>
    <col min="6399" max="6399" width="5.85546875" style="376" customWidth="1"/>
    <col min="6400" max="6400" width="0" style="376" hidden="1" customWidth="1"/>
    <col min="6401" max="6401" width="44.28515625" style="376" customWidth="1"/>
    <col min="6402" max="6402" width="29.5703125" style="376" customWidth="1"/>
    <col min="6403" max="6403" width="23.28515625" style="376" customWidth="1"/>
    <col min="6404" max="6404" width="22" style="376" customWidth="1"/>
    <col min="6405" max="6405" width="26" style="376" customWidth="1"/>
    <col min="6406" max="6654" width="9.140625" style="376"/>
    <col min="6655" max="6655" width="5.85546875" style="376" customWidth="1"/>
    <col min="6656" max="6656" width="0" style="376" hidden="1" customWidth="1"/>
    <col min="6657" max="6657" width="44.28515625" style="376" customWidth="1"/>
    <col min="6658" max="6658" width="29.5703125" style="376" customWidth="1"/>
    <col min="6659" max="6659" width="23.28515625" style="376" customWidth="1"/>
    <col min="6660" max="6660" width="22" style="376" customWidth="1"/>
    <col min="6661" max="6661" width="26" style="376" customWidth="1"/>
    <col min="6662" max="6910" width="9.140625" style="376"/>
    <col min="6911" max="6911" width="5.85546875" style="376" customWidth="1"/>
    <col min="6912" max="6912" width="0" style="376" hidden="1" customWidth="1"/>
    <col min="6913" max="6913" width="44.28515625" style="376" customWidth="1"/>
    <col min="6914" max="6914" width="29.5703125" style="376" customWidth="1"/>
    <col min="6915" max="6915" width="23.28515625" style="376" customWidth="1"/>
    <col min="6916" max="6916" width="22" style="376" customWidth="1"/>
    <col min="6917" max="6917" width="26" style="376" customWidth="1"/>
    <col min="6918" max="7166" width="9.140625" style="376"/>
    <col min="7167" max="7167" width="5.85546875" style="376" customWidth="1"/>
    <col min="7168" max="7168" width="0" style="376" hidden="1" customWidth="1"/>
    <col min="7169" max="7169" width="44.28515625" style="376" customWidth="1"/>
    <col min="7170" max="7170" width="29.5703125" style="376" customWidth="1"/>
    <col min="7171" max="7171" width="23.28515625" style="376" customWidth="1"/>
    <col min="7172" max="7172" width="22" style="376" customWidth="1"/>
    <col min="7173" max="7173" width="26" style="376" customWidth="1"/>
    <col min="7174" max="7422" width="9.140625" style="376"/>
    <col min="7423" max="7423" width="5.85546875" style="376" customWidth="1"/>
    <col min="7424" max="7424" width="0" style="376" hidden="1" customWidth="1"/>
    <col min="7425" max="7425" width="44.28515625" style="376" customWidth="1"/>
    <col min="7426" max="7426" width="29.5703125" style="376" customWidth="1"/>
    <col min="7427" max="7427" width="23.28515625" style="376" customWidth="1"/>
    <col min="7428" max="7428" width="22" style="376" customWidth="1"/>
    <col min="7429" max="7429" width="26" style="376" customWidth="1"/>
    <col min="7430" max="7678" width="9.140625" style="376"/>
    <col min="7679" max="7679" width="5.85546875" style="376" customWidth="1"/>
    <col min="7680" max="7680" width="0" style="376" hidden="1" customWidth="1"/>
    <col min="7681" max="7681" width="44.28515625" style="376" customWidth="1"/>
    <col min="7682" max="7682" width="29.5703125" style="376" customWidth="1"/>
    <col min="7683" max="7683" width="23.28515625" style="376" customWidth="1"/>
    <col min="7684" max="7684" width="22" style="376" customWidth="1"/>
    <col min="7685" max="7685" width="26" style="376" customWidth="1"/>
    <col min="7686" max="7934" width="9.140625" style="376"/>
    <col min="7935" max="7935" width="5.85546875" style="376" customWidth="1"/>
    <col min="7936" max="7936" width="0" style="376" hidden="1" customWidth="1"/>
    <col min="7937" max="7937" width="44.28515625" style="376" customWidth="1"/>
    <col min="7938" max="7938" width="29.5703125" style="376" customWidth="1"/>
    <col min="7939" max="7939" width="23.28515625" style="376" customWidth="1"/>
    <col min="7940" max="7940" width="22" style="376" customWidth="1"/>
    <col min="7941" max="7941" width="26" style="376" customWidth="1"/>
    <col min="7942" max="8190" width="9.140625" style="376"/>
    <col min="8191" max="8191" width="5.85546875" style="376" customWidth="1"/>
    <col min="8192" max="8192" width="0" style="376" hidden="1" customWidth="1"/>
    <col min="8193" max="8193" width="44.28515625" style="376" customWidth="1"/>
    <col min="8194" max="8194" width="29.5703125" style="376" customWidth="1"/>
    <col min="8195" max="8195" width="23.28515625" style="376" customWidth="1"/>
    <col min="8196" max="8196" width="22" style="376" customWidth="1"/>
    <col min="8197" max="8197" width="26" style="376" customWidth="1"/>
    <col min="8198" max="8446" width="9.140625" style="376"/>
    <col min="8447" max="8447" width="5.85546875" style="376" customWidth="1"/>
    <col min="8448" max="8448" width="0" style="376" hidden="1" customWidth="1"/>
    <col min="8449" max="8449" width="44.28515625" style="376" customWidth="1"/>
    <col min="8450" max="8450" width="29.5703125" style="376" customWidth="1"/>
    <col min="8451" max="8451" width="23.28515625" style="376" customWidth="1"/>
    <col min="8452" max="8452" width="22" style="376" customWidth="1"/>
    <col min="8453" max="8453" width="26" style="376" customWidth="1"/>
    <col min="8454" max="8702" width="9.140625" style="376"/>
    <col min="8703" max="8703" width="5.85546875" style="376" customWidth="1"/>
    <col min="8704" max="8704" width="0" style="376" hidden="1" customWidth="1"/>
    <col min="8705" max="8705" width="44.28515625" style="376" customWidth="1"/>
    <col min="8706" max="8706" width="29.5703125" style="376" customWidth="1"/>
    <col min="8707" max="8707" width="23.28515625" style="376" customWidth="1"/>
    <col min="8708" max="8708" width="22" style="376" customWidth="1"/>
    <col min="8709" max="8709" width="26" style="376" customWidth="1"/>
    <col min="8710" max="8958" width="9.140625" style="376"/>
    <col min="8959" max="8959" width="5.85546875" style="376" customWidth="1"/>
    <col min="8960" max="8960" width="0" style="376" hidden="1" customWidth="1"/>
    <col min="8961" max="8961" width="44.28515625" style="376" customWidth="1"/>
    <col min="8962" max="8962" width="29.5703125" style="376" customWidth="1"/>
    <col min="8963" max="8963" width="23.28515625" style="376" customWidth="1"/>
    <col min="8964" max="8964" width="22" style="376" customWidth="1"/>
    <col min="8965" max="8965" width="26" style="376" customWidth="1"/>
    <col min="8966" max="9214" width="9.140625" style="376"/>
    <col min="9215" max="9215" width="5.85546875" style="376" customWidth="1"/>
    <col min="9216" max="9216" width="0" style="376" hidden="1" customWidth="1"/>
    <col min="9217" max="9217" width="44.28515625" style="376" customWidth="1"/>
    <col min="9218" max="9218" width="29.5703125" style="376" customWidth="1"/>
    <col min="9219" max="9219" width="23.28515625" style="376" customWidth="1"/>
    <col min="9220" max="9220" width="22" style="376" customWidth="1"/>
    <col min="9221" max="9221" width="26" style="376" customWidth="1"/>
    <col min="9222" max="9470" width="9.140625" style="376"/>
    <col min="9471" max="9471" width="5.85546875" style="376" customWidth="1"/>
    <col min="9472" max="9472" width="0" style="376" hidden="1" customWidth="1"/>
    <col min="9473" max="9473" width="44.28515625" style="376" customWidth="1"/>
    <col min="9474" max="9474" width="29.5703125" style="376" customWidth="1"/>
    <col min="9475" max="9475" width="23.28515625" style="376" customWidth="1"/>
    <col min="9476" max="9476" width="22" style="376" customWidth="1"/>
    <col min="9477" max="9477" width="26" style="376" customWidth="1"/>
    <col min="9478" max="9726" width="9.140625" style="376"/>
    <col min="9727" max="9727" width="5.85546875" style="376" customWidth="1"/>
    <col min="9728" max="9728" width="0" style="376" hidden="1" customWidth="1"/>
    <col min="9729" max="9729" width="44.28515625" style="376" customWidth="1"/>
    <col min="9730" max="9730" width="29.5703125" style="376" customWidth="1"/>
    <col min="9731" max="9731" width="23.28515625" style="376" customWidth="1"/>
    <col min="9732" max="9732" width="22" style="376" customWidth="1"/>
    <col min="9733" max="9733" width="26" style="376" customWidth="1"/>
    <col min="9734" max="9982" width="9.140625" style="376"/>
    <col min="9983" max="9983" width="5.85546875" style="376" customWidth="1"/>
    <col min="9984" max="9984" width="0" style="376" hidden="1" customWidth="1"/>
    <col min="9985" max="9985" width="44.28515625" style="376" customWidth="1"/>
    <col min="9986" max="9986" width="29.5703125" style="376" customWidth="1"/>
    <col min="9987" max="9987" width="23.28515625" style="376" customWidth="1"/>
    <col min="9988" max="9988" width="22" style="376" customWidth="1"/>
    <col min="9989" max="9989" width="26" style="376" customWidth="1"/>
    <col min="9990" max="10238" width="9.140625" style="376"/>
    <col min="10239" max="10239" width="5.85546875" style="376" customWidth="1"/>
    <col min="10240" max="10240" width="0" style="376" hidden="1" customWidth="1"/>
    <col min="10241" max="10241" width="44.28515625" style="376" customWidth="1"/>
    <col min="10242" max="10242" width="29.5703125" style="376" customWidth="1"/>
    <col min="10243" max="10243" width="23.28515625" style="376" customWidth="1"/>
    <col min="10244" max="10244" width="22" style="376" customWidth="1"/>
    <col min="10245" max="10245" width="26" style="376" customWidth="1"/>
    <col min="10246" max="10494" width="9.140625" style="376"/>
    <col min="10495" max="10495" width="5.85546875" style="376" customWidth="1"/>
    <col min="10496" max="10496" width="0" style="376" hidden="1" customWidth="1"/>
    <col min="10497" max="10497" width="44.28515625" style="376" customWidth="1"/>
    <col min="10498" max="10498" width="29.5703125" style="376" customWidth="1"/>
    <col min="10499" max="10499" width="23.28515625" style="376" customWidth="1"/>
    <col min="10500" max="10500" width="22" style="376" customWidth="1"/>
    <col min="10501" max="10501" width="26" style="376" customWidth="1"/>
    <col min="10502" max="10750" width="9.140625" style="376"/>
    <col min="10751" max="10751" width="5.85546875" style="376" customWidth="1"/>
    <col min="10752" max="10752" width="0" style="376" hidden="1" customWidth="1"/>
    <col min="10753" max="10753" width="44.28515625" style="376" customWidth="1"/>
    <col min="10754" max="10754" width="29.5703125" style="376" customWidth="1"/>
    <col min="10755" max="10755" width="23.28515625" style="376" customWidth="1"/>
    <col min="10756" max="10756" width="22" style="376" customWidth="1"/>
    <col min="10757" max="10757" width="26" style="376" customWidth="1"/>
    <col min="10758" max="11006" width="9.140625" style="376"/>
    <col min="11007" max="11007" width="5.85546875" style="376" customWidth="1"/>
    <col min="11008" max="11008" width="0" style="376" hidden="1" customWidth="1"/>
    <col min="11009" max="11009" width="44.28515625" style="376" customWidth="1"/>
    <col min="11010" max="11010" width="29.5703125" style="376" customWidth="1"/>
    <col min="11011" max="11011" width="23.28515625" style="376" customWidth="1"/>
    <col min="11012" max="11012" width="22" style="376" customWidth="1"/>
    <col min="11013" max="11013" width="26" style="376" customWidth="1"/>
    <col min="11014" max="11262" width="9.140625" style="376"/>
    <col min="11263" max="11263" width="5.85546875" style="376" customWidth="1"/>
    <col min="11264" max="11264" width="0" style="376" hidden="1" customWidth="1"/>
    <col min="11265" max="11265" width="44.28515625" style="376" customWidth="1"/>
    <col min="11266" max="11266" width="29.5703125" style="376" customWidth="1"/>
    <col min="11267" max="11267" width="23.28515625" style="376" customWidth="1"/>
    <col min="11268" max="11268" width="22" style="376" customWidth="1"/>
    <col min="11269" max="11269" width="26" style="376" customWidth="1"/>
    <col min="11270" max="11518" width="9.140625" style="376"/>
    <col min="11519" max="11519" width="5.85546875" style="376" customWidth="1"/>
    <col min="11520" max="11520" width="0" style="376" hidden="1" customWidth="1"/>
    <col min="11521" max="11521" width="44.28515625" style="376" customWidth="1"/>
    <col min="11522" max="11522" width="29.5703125" style="376" customWidth="1"/>
    <col min="11523" max="11523" width="23.28515625" style="376" customWidth="1"/>
    <col min="11524" max="11524" width="22" style="376" customWidth="1"/>
    <col min="11525" max="11525" width="26" style="376" customWidth="1"/>
    <col min="11526" max="11774" width="9.140625" style="376"/>
    <col min="11775" max="11775" width="5.85546875" style="376" customWidth="1"/>
    <col min="11776" max="11776" width="0" style="376" hidden="1" customWidth="1"/>
    <col min="11777" max="11777" width="44.28515625" style="376" customWidth="1"/>
    <col min="11778" max="11778" width="29.5703125" style="376" customWidth="1"/>
    <col min="11779" max="11779" width="23.28515625" style="376" customWidth="1"/>
    <col min="11780" max="11780" width="22" style="376" customWidth="1"/>
    <col min="11781" max="11781" width="26" style="376" customWidth="1"/>
    <col min="11782" max="12030" width="9.140625" style="376"/>
    <col min="12031" max="12031" width="5.85546875" style="376" customWidth="1"/>
    <col min="12032" max="12032" width="0" style="376" hidden="1" customWidth="1"/>
    <col min="12033" max="12033" width="44.28515625" style="376" customWidth="1"/>
    <col min="12034" max="12034" width="29.5703125" style="376" customWidth="1"/>
    <col min="12035" max="12035" width="23.28515625" style="376" customWidth="1"/>
    <col min="12036" max="12036" width="22" style="376" customWidth="1"/>
    <col min="12037" max="12037" width="26" style="376" customWidth="1"/>
    <col min="12038" max="12286" width="9.140625" style="376"/>
    <col min="12287" max="12287" width="5.85546875" style="376" customWidth="1"/>
    <col min="12288" max="12288" width="0" style="376" hidden="1" customWidth="1"/>
    <col min="12289" max="12289" width="44.28515625" style="376" customWidth="1"/>
    <col min="12290" max="12290" width="29.5703125" style="376" customWidth="1"/>
    <col min="12291" max="12291" width="23.28515625" style="376" customWidth="1"/>
    <col min="12292" max="12292" width="22" style="376" customWidth="1"/>
    <col min="12293" max="12293" width="26" style="376" customWidth="1"/>
    <col min="12294" max="12542" width="9.140625" style="376"/>
    <col min="12543" max="12543" width="5.85546875" style="376" customWidth="1"/>
    <col min="12544" max="12544" width="0" style="376" hidden="1" customWidth="1"/>
    <col min="12545" max="12545" width="44.28515625" style="376" customWidth="1"/>
    <col min="12546" max="12546" width="29.5703125" style="376" customWidth="1"/>
    <col min="12547" max="12547" width="23.28515625" style="376" customWidth="1"/>
    <col min="12548" max="12548" width="22" style="376" customWidth="1"/>
    <col min="12549" max="12549" width="26" style="376" customWidth="1"/>
    <col min="12550" max="12798" width="9.140625" style="376"/>
    <col min="12799" max="12799" width="5.85546875" style="376" customWidth="1"/>
    <col min="12800" max="12800" width="0" style="376" hidden="1" customWidth="1"/>
    <col min="12801" max="12801" width="44.28515625" style="376" customWidth="1"/>
    <col min="12802" max="12802" width="29.5703125" style="376" customWidth="1"/>
    <col min="12803" max="12803" width="23.28515625" style="376" customWidth="1"/>
    <col min="12804" max="12804" width="22" style="376" customWidth="1"/>
    <col min="12805" max="12805" width="26" style="376" customWidth="1"/>
    <col min="12806" max="13054" width="9.140625" style="376"/>
    <col min="13055" max="13055" width="5.85546875" style="376" customWidth="1"/>
    <col min="13056" max="13056" width="0" style="376" hidden="1" customWidth="1"/>
    <col min="13057" max="13057" width="44.28515625" style="376" customWidth="1"/>
    <col min="13058" max="13058" width="29.5703125" style="376" customWidth="1"/>
    <col min="13059" max="13059" width="23.28515625" style="376" customWidth="1"/>
    <col min="13060" max="13060" width="22" style="376" customWidth="1"/>
    <col min="13061" max="13061" width="26" style="376" customWidth="1"/>
    <col min="13062" max="13310" width="9.140625" style="376"/>
    <col min="13311" max="13311" width="5.85546875" style="376" customWidth="1"/>
    <col min="13312" max="13312" width="0" style="376" hidden="1" customWidth="1"/>
    <col min="13313" max="13313" width="44.28515625" style="376" customWidth="1"/>
    <col min="13314" max="13314" width="29.5703125" style="376" customWidth="1"/>
    <col min="13315" max="13315" width="23.28515625" style="376" customWidth="1"/>
    <col min="13316" max="13316" width="22" style="376" customWidth="1"/>
    <col min="13317" max="13317" width="26" style="376" customWidth="1"/>
    <col min="13318" max="13566" width="9.140625" style="376"/>
    <col min="13567" max="13567" width="5.85546875" style="376" customWidth="1"/>
    <col min="13568" max="13568" width="0" style="376" hidden="1" customWidth="1"/>
    <col min="13569" max="13569" width="44.28515625" style="376" customWidth="1"/>
    <col min="13570" max="13570" width="29.5703125" style="376" customWidth="1"/>
    <col min="13571" max="13571" width="23.28515625" style="376" customWidth="1"/>
    <col min="13572" max="13572" width="22" style="376" customWidth="1"/>
    <col min="13573" max="13573" width="26" style="376" customWidth="1"/>
    <col min="13574" max="13822" width="9.140625" style="376"/>
    <col min="13823" max="13823" width="5.85546875" style="376" customWidth="1"/>
    <col min="13824" max="13824" width="0" style="376" hidden="1" customWidth="1"/>
    <col min="13825" max="13825" width="44.28515625" style="376" customWidth="1"/>
    <col min="13826" max="13826" width="29.5703125" style="376" customWidth="1"/>
    <col min="13827" max="13827" width="23.28515625" style="376" customWidth="1"/>
    <col min="13828" max="13828" width="22" style="376" customWidth="1"/>
    <col min="13829" max="13829" width="26" style="376" customWidth="1"/>
    <col min="13830" max="14078" width="9.140625" style="376"/>
    <col min="14079" max="14079" width="5.85546875" style="376" customWidth="1"/>
    <col min="14080" max="14080" width="0" style="376" hidden="1" customWidth="1"/>
    <col min="14081" max="14081" width="44.28515625" style="376" customWidth="1"/>
    <col min="14082" max="14082" width="29.5703125" style="376" customWidth="1"/>
    <col min="14083" max="14083" width="23.28515625" style="376" customWidth="1"/>
    <col min="14084" max="14084" width="22" style="376" customWidth="1"/>
    <col min="14085" max="14085" width="26" style="376" customWidth="1"/>
    <col min="14086" max="14334" width="9.140625" style="376"/>
    <col min="14335" max="14335" width="5.85546875" style="376" customWidth="1"/>
    <col min="14336" max="14336" width="0" style="376" hidden="1" customWidth="1"/>
    <col min="14337" max="14337" width="44.28515625" style="376" customWidth="1"/>
    <col min="14338" max="14338" width="29.5703125" style="376" customWidth="1"/>
    <col min="14339" max="14339" width="23.28515625" style="376" customWidth="1"/>
    <col min="14340" max="14340" width="22" style="376" customWidth="1"/>
    <col min="14341" max="14341" width="26" style="376" customWidth="1"/>
    <col min="14342" max="14590" width="9.140625" style="376"/>
    <col min="14591" max="14591" width="5.85546875" style="376" customWidth="1"/>
    <col min="14592" max="14592" width="0" style="376" hidden="1" customWidth="1"/>
    <col min="14593" max="14593" width="44.28515625" style="376" customWidth="1"/>
    <col min="14594" max="14594" width="29.5703125" style="376" customWidth="1"/>
    <col min="14595" max="14595" width="23.28515625" style="376" customWidth="1"/>
    <col min="14596" max="14596" width="22" style="376" customWidth="1"/>
    <col min="14597" max="14597" width="26" style="376" customWidth="1"/>
    <col min="14598" max="14846" width="9.140625" style="376"/>
    <col min="14847" max="14847" width="5.85546875" style="376" customWidth="1"/>
    <col min="14848" max="14848" width="0" style="376" hidden="1" customWidth="1"/>
    <col min="14849" max="14849" width="44.28515625" style="376" customWidth="1"/>
    <col min="14850" max="14850" width="29.5703125" style="376" customWidth="1"/>
    <col min="14851" max="14851" width="23.28515625" style="376" customWidth="1"/>
    <col min="14852" max="14852" width="22" style="376" customWidth="1"/>
    <col min="14853" max="14853" width="26" style="376" customWidth="1"/>
    <col min="14854" max="15102" width="9.140625" style="376"/>
    <col min="15103" max="15103" width="5.85546875" style="376" customWidth="1"/>
    <col min="15104" max="15104" width="0" style="376" hidden="1" customWidth="1"/>
    <col min="15105" max="15105" width="44.28515625" style="376" customWidth="1"/>
    <col min="15106" max="15106" width="29.5703125" style="376" customWidth="1"/>
    <col min="15107" max="15107" width="23.28515625" style="376" customWidth="1"/>
    <col min="15108" max="15108" width="22" style="376" customWidth="1"/>
    <col min="15109" max="15109" width="26" style="376" customWidth="1"/>
    <col min="15110" max="15358" width="9.140625" style="376"/>
    <col min="15359" max="15359" width="5.85546875" style="376" customWidth="1"/>
    <col min="15360" max="15360" width="0" style="376" hidden="1" customWidth="1"/>
    <col min="15361" max="15361" width="44.28515625" style="376" customWidth="1"/>
    <col min="15362" max="15362" width="29.5703125" style="376" customWidth="1"/>
    <col min="15363" max="15363" width="23.28515625" style="376" customWidth="1"/>
    <col min="15364" max="15364" width="22" style="376" customWidth="1"/>
    <col min="15365" max="15365" width="26" style="376" customWidth="1"/>
    <col min="15366" max="15614" width="9.140625" style="376"/>
    <col min="15615" max="15615" width="5.85546875" style="376" customWidth="1"/>
    <col min="15616" max="15616" width="0" style="376" hidden="1" customWidth="1"/>
    <col min="15617" max="15617" width="44.28515625" style="376" customWidth="1"/>
    <col min="15618" max="15618" width="29.5703125" style="376" customWidth="1"/>
    <col min="15619" max="15619" width="23.28515625" style="376" customWidth="1"/>
    <col min="15620" max="15620" width="22" style="376" customWidth="1"/>
    <col min="15621" max="15621" width="26" style="376" customWidth="1"/>
    <col min="15622" max="15870" width="9.140625" style="376"/>
    <col min="15871" max="15871" width="5.85546875" style="376" customWidth="1"/>
    <col min="15872" max="15872" width="0" style="376" hidden="1" customWidth="1"/>
    <col min="15873" max="15873" width="44.28515625" style="376" customWidth="1"/>
    <col min="15874" max="15874" width="29.5703125" style="376" customWidth="1"/>
    <col min="15875" max="15875" width="23.28515625" style="376" customWidth="1"/>
    <col min="15876" max="15876" width="22" style="376" customWidth="1"/>
    <col min="15877" max="15877" width="26" style="376" customWidth="1"/>
    <col min="15878" max="16126" width="9.140625" style="376"/>
    <col min="16127" max="16127" width="5.85546875" style="376" customWidth="1"/>
    <col min="16128" max="16128" width="0" style="376" hidden="1" customWidth="1"/>
    <col min="16129" max="16129" width="44.28515625" style="376" customWidth="1"/>
    <col min="16130" max="16130" width="29.5703125" style="376" customWidth="1"/>
    <col min="16131" max="16131" width="23.28515625" style="376" customWidth="1"/>
    <col min="16132" max="16132" width="22" style="376" customWidth="1"/>
    <col min="16133" max="16133" width="26" style="376" customWidth="1"/>
    <col min="16134" max="16384" width="9.140625" style="376"/>
  </cols>
  <sheetData>
    <row r="2" spans="1:6" ht="50.25" customHeight="1" x14ac:dyDescent="0.3">
      <c r="A2" s="1083" t="s">
        <v>73</v>
      </c>
      <c r="B2" s="1083"/>
      <c r="C2" s="1083"/>
      <c r="D2" s="1083"/>
      <c r="E2" s="1083"/>
      <c r="F2" s="671"/>
    </row>
    <row r="3" spans="1:6" x14ac:dyDescent="0.3">
      <c r="A3" s="1118" t="s">
        <v>380</v>
      </c>
      <c r="B3" s="1118"/>
      <c r="C3" s="1118"/>
      <c r="D3" s="1118"/>
      <c r="E3" s="1118"/>
      <c r="F3" s="377"/>
    </row>
    <row r="4" spans="1:6" ht="19.5" thickBot="1" x14ac:dyDescent="0.35"/>
    <row r="5" spans="1:6" ht="41.25" customHeight="1" thickBot="1" x14ac:dyDescent="0.35">
      <c r="A5" s="378" t="s">
        <v>0</v>
      </c>
      <c r="B5" s="1084" t="s">
        <v>99</v>
      </c>
      <c r="C5" s="1085"/>
      <c r="D5" s="1085"/>
      <c r="E5" s="1086"/>
    </row>
    <row r="6" spans="1:6" ht="19.5" thickBot="1" x14ac:dyDescent="0.35">
      <c r="A6" s="378" t="s">
        <v>1</v>
      </c>
      <c r="B6" s="1084" t="s">
        <v>313</v>
      </c>
      <c r="C6" s="1085"/>
      <c r="D6" s="1085"/>
      <c r="E6" s="1086"/>
    </row>
    <row r="7" spans="1:6" ht="34.5" customHeight="1" thickBot="1" x14ac:dyDescent="0.35">
      <c r="A7" s="378" t="s">
        <v>3</v>
      </c>
      <c r="B7" s="1084" t="s">
        <v>4</v>
      </c>
      <c r="C7" s="1085"/>
      <c r="D7" s="1085"/>
      <c r="E7" s="1086"/>
    </row>
    <row r="8" spans="1:6" ht="19.5" thickBot="1" x14ac:dyDescent="0.35">
      <c r="A8" s="1119" t="s">
        <v>5</v>
      </c>
      <c r="B8" s="1120"/>
      <c r="C8" s="1120"/>
      <c r="D8" s="1120"/>
      <c r="E8" s="1121"/>
    </row>
    <row r="9" spans="1:6" ht="19.5" thickBot="1" x14ac:dyDescent="0.35">
      <c r="A9" s="1122" t="s">
        <v>929</v>
      </c>
      <c r="B9" s="1123"/>
      <c r="C9" s="1123"/>
      <c r="D9" s="1123"/>
      <c r="E9" s="1124"/>
    </row>
    <row r="10" spans="1:6" ht="3.75" customHeight="1" thickBot="1" x14ac:dyDescent="0.35">
      <c r="A10" s="1122"/>
      <c r="B10" s="1123"/>
      <c r="C10" s="1123"/>
      <c r="D10" s="1123"/>
      <c r="E10" s="1124"/>
    </row>
    <row r="11" spans="1:6" ht="19.5" thickBot="1" x14ac:dyDescent="0.35">
      <c r="A11" s="1122"/>
      <c r="B11" s="1123"/>
      <c r="C11" s="1123"/>
      <c r="D11" s="1123"/>
      <c r="E11" s="1124"/>
    </row>
    <row r="12" spans="1:6" ht="73.5" customHeight="1" thickBot="1" x14ac:dyDescent="0.35">
      <c r="A12" s="379" t="s">
        <v>6</v>
      </c>
      <c r="B12" s="1125" t="s">
        <v>930</v>
      </c>
      <c r="C12" s="1112"/>
      <c r="D12" s="1112"/>
      <c r="E12" s="1113"/>
      <c r="F12" s="380"/>
    </row>
    <row r="13" spans="1:6" x14ac:dyDescent="0.3">
      <c r="A13" s="1090" t="s">
        <v>7</v>
      </c>
      <c r="B13" s="381">
        <v>2018</v>
      </c>
      <c r="C13" s="381">
        <v>2019</v>
      </c>
      <c r="D13" s="381">
        <v>2020</v>
      </c>
      <c r="E13" s="381">
        <v>2021</v>
      </c>
    </row>
    <row r="14" spans="1:6" ht="38.25" thickBot="1" x14ac:dyDescent="0.35">
      <c r="A14" s="1091"/>
      <c r="B14" s="382" t="s">
        <v>8</v>
      </c>
      <c r="C14" s="382" t="s">
        <v>9</v>
      </c>
      <c r="D14" s="382" t="s">
        <v>9</v>
      </c>
      <c r="E14" s="382" t="s">
        <v>9</v>
      </c>
    </row>
    <row r="15" spans="1:6" ht="63" customHeight="1" thickBot="1" x14ac:dyDescent="0.35">
      <c r="A15" s="383" t="s">
        <v>931</v>
      </c>
      <c r="B15" s="1533">
        <v>1</v>
      </c>
      <c r="C15" s="1533">
        <v>1</v>
      </c>
      <c r="D15" s="1533">
        <v>1</v>
      </c>
      <c r="E15" s="1533">
        <v>1</v>
      </c>
    </row>
    <row r="16" spans="1:6" ht="136.5" customHeight="1" thickBot="1" x14ac:dyDescent="0.35">
      <c r="A16" s="384" t="s">
        <v>10</v>
      </c>
      <c r="B16" s="1111" t="s">
        <v>932</v>
      </c>
      <c r="C16" s="1125"/>
      <c r="D16" s="1125"/>
      <c r="E16" s="1126"/>
    </row>
    <row r="17" spans="1:5" ht="24" customHeight="1" thickBot="1" x14ac:dyDescent="0.35">
      <c r="A17" s="1084" t="s">
        <v>11</v>
      </c>
      <c r="B17" s="1085"/>
      <c r="C17" s="1085"/>
      <c r="D17" s="1085"/>
      <c r="E17" s="1086"/>
    </row>
    <row r="18" spans="1:5" ht="25.5" customHeight="1" thickBot="1" x14ac:dyDescent="0.35">
      <c r="A18" s="383"/>
      <c r="B18" s="1534"/>
      <c r="C18" s="1533" t="s">
        <v>152</v>
      </c>
      <c r="D18" s="1533" t="s">
        <v>152</v>
      </c>
      <c r="E18" s="1533" t="s">
        <v>152</v>
      </c>
    </row>
    <row r="19" spans="1:5" ht="75.75" thickBot="1" x14ac:dyDescent="0.35">
      <c r="A19" s="383" t="s">
        <v>933</v>
      </c>
      <c r="B19" s="1535">
        <v>80</v>
      </c>
      <c r="C19" s="1535">
        <f>C27</f>
        <v>120</v>
      </c>
      <c r="D19" s="1535">
        <f>D27</f>
        <v>150</v>
      </c>
      <c r="E19" s="1535">
        <f>E27</f>
        <v>150</v>
      </c>
    </row>
    <row r="20" spans="1:5" ht="26.25" customHeight="1" thickBot="1" x14ac:dyDescent="0.35">
      <c r="A20" s="1103" t="s">
        <v>12</v>
      </c>
      <c r="B20" s="1104"/>
      <c r="C20" s="1104"/>
      <c r="D20" s="1104"/>
      <c r="E20" s="1105"/>
    </row>
    <row r="21" spans="1:5" ht="25.5" customHeight="1" thickBot="1" x14ac:dyDescent="0.35">
      <c r="A21" s="1103" t="s">
        <v>13</v>
      </c>
      <c r="B21" s="1104"/>
      <c r="C21" s="1104"/>
      <c r="D21" s="1104"/>
      <c r="E21" s="1105"/>
    </row>
    <row r="22" spans="1:5" ht="24" customHeight="1" thickBot="1" x14ac:dyDescent="0.35">
      <c r="A22" s="385" t="s">
        <v>14</v>
      </c>
      <c r="B22" s="1111" t="s">
        <v>934</v>
      </c>
      <c r="C22" s="1112"/>
      <c r="D22" s="1112"/>
      <c r="E22" s="1113"/>
    </row>
    <row r="23" spans="1:5" ht="23.25" customHeight="1" thickBot="1" x14ac:dyDescent="0.35">
      <c r="A23" s="386" t="s">
        <v>15</v>
      </c>
      <c r="B23" s="1111" t="s">
        <v>935</v>
      </c>
      <c r="C23" s="1112"/>
      <c r="D23" s="1112"/>
      <c r="E23" s="1113"/>
    </row>
    <row r="24" spans="1:5" ht="23.25" customHeight="1" thickBot="1" x14ac:dyDescent="0.35">
      <c r="A24" s="387" t="s">
        <v>16</v>
      </c>
      <c r="B24" s="1114" t="s">
        <v>92</v>
      </c>
      <c r="C24" s="1115"/>
      <c r="D24" s="1115"/>
      <c r="E24" s="1116"/>
    </row>
    <row r="25" spans="1:5" x14ac:dyDescent="0.3">
      <c r="A25" s="1090"/>
      <c r="B25" s="388">
        <v>2018</v>
      </c>
      <c r="C25" s="388">
        <v>2019</v>
      </c>
      <c r="D25" s="388">
        <v>2020</v>
      </c>
      <c r="E25" s="388">
        <v>2021</v>
      </c>
    </row>
    <row r="26" spans="1:5" ht="38.25" thickBot="1" x14ac:dyDescent="0.35">
      <c r="A26" s="1091"/>
      <c r="B26" s="389" t="s">
        <v>8</v>
      </c>
      <c r="C26" s="389" t="s">
        <v>9</v>
      </c>
      <c r="D26" s="389" t="s">
        <v>9</v>
      </c>
      <c r="E26" s="389" t="s">
        <v>9</v>
      </c>
    </row>
    <row r="27" spans="1:5" ht="19.5" thickBot="1" x14ac:dyDescent="0.35">
      <c r="A27" s="386" t="s">
        <v>17</v>
      </c>
      <c r="B27" s="390">
        <v>80</v>
      </c>
      <c r="C27" s="390">
        <v>120</v>
      </c>
      <c r="D27" s="390">
        <v>150</v>
      </c>
      <c r="E27" s="390">
        <v>150</v>
      </c>
    </row>
    <row r="28" spans="1:5" ht="19.5" thickBot="1" x14ac:dyDescent="0.35">
      <c r="A28" s="386" t="s">
        <v>18</v>
      </c>
      <c r="B28" s="391">
        <f>B57</f>
        <v>58200</v>
      </c>
      <c r="C28" s="391">
        <f>C57</f>
        <v>65100</v>
      </c>
      <c r="D28" s="391">
        <f>D57</f>
        <v>66200</v>
      </c>
      <c r="E28" s="391">
        <f>E57</f>
        <v>66700</v>
      </c>
    </row>
    <row r="29" spans="1:5" ht="19.5" thickBot="1" x14ac:dyDescent="0.35">
      <c r="A29" s="386" t="s">
        <v>19</v>
      </c>
      <c r="B29" s="391">
        <f>B28/B27</f>
        <v>727.5</v>
      </c>
      <c r="C29" s="391">
        <f>C28/C27</f>
        <v>542.5</v>
      </c>
      <c r="D29" s="391">
        <f>D28/D27</f>
        <v>441.33333333333331</v>
      </c>
      <c r="E29" s="391">
        <f>E28/E27</f>
        <v>444.66666666666669</v>
      </c>
    </row>
    <row r="30" spans="1:5" ht="19.5" thickBot="1" x14ac:dyDescent="0.35">
      <c r="A30" s="386" t="s">
        <v>20</v>
      </c>
      <c r="B30" s="392" t="s">
        <v>21</v>
      </c>
      <c r="C30" s="393">
        <f t="shared" ref="C30:E32" si="0">(C27-B27)/B27</f>
        <v>0.5</v>
      </c>
      <c r="D30" s="393">
        <f t="shared" si="0"/>
        <v>0.25</v>
      </c>
      <c r="E30" s="393">
        <f t="shared" si="0"/>
        <v>0</v>
      </c>
    </row>
    <row r="31" spans="1:5" ht="38.25" thickBot="1" x14ac:dyDescent="0.35">
      <c r="A31" s="386" t="s">
        <v>22</v>
      </c>
      <c r="B31" s="392" t="s">
        <v>21</v>
      </c>
      <c r="C31" s="393">
        <f t="shared" si="0"/>
        <v>0.11855670103092783</v>
      </c>
      <c r="D31" s="393">
        <f t="shared" si="0"/>
        <v>1.6897081413210446E-2</v>
      </c>
      <c r="E31" s="393">
        <f t="shared" si="0"/>
        <v>7.5528700906344415E-3</v>
      </c>
    </row>
    <row r="32" spans="1:5" ht="38.25" thickBot="1" x14ac:dyDescent="0.35">
      <c r="A32" s="386" t="s">
        <v>23</v>
      </c>
      <c r="B32" s="392" t="s">
        <v>21</v>
      </c>
      <c r="C32" s="393">
        <f t="shared" si="0"/>
        <v>-0.25429553264604809</v>
      </c>
      <c r="D32" s="393">
        <f t="shared" si="0"/>
        <v>-0.18648233486943167</v>
      </c>
      <c r="E32" s="393">
        <f t="shared" si="0"/>
        <v>7.5528700906345274E-3</v>
      </c>
    </row>
    <row r="33" spans="1:10" ht="32.25" customHeight="1" thickBot="1" x14ac:dyDescent="0.35">
      <c r="A33" s="1092" t="s">
        <v>936</v>
      </c>
      <c r="B33" s="1093"/>
      <c r="C33" s="1093"/>
      <c r="D33" s="1093"/>
      <c r="E33" s="1094"/>
    </row>
    <row r="34" spans="1:10" ht="20.25" customHeight="1" x14ac:dyDescent="0.3">
      <c r="A34" s="1090"/>
      <c r="B34" s="388">
        <v>2018</v>
      </c>
      <c r="C34" s="388">
        <v>2019</v>
      </c>
      <c r="D34" s="388">
        <v>2020</v>
      </c>
      <c r="E34" s="388">
        <v>2021</v>
      </c>
    </row>
    <row r="35" spans="1:10" ht="26.25" customHeight="1" thickBot="1" x14ac:dyDescent="0.35">
      <c r="A35" s="1091"/>
      <c r="B35" s="389" t="s">
        <v>8</v>
      </c>
      <c r="C35" s="389" t="s">
        <v>9</v>
      </c>
      <c r="D35" s="389" t="s">
        <v>9</v>
      </c>
      <c r="E35" s="389" t="s">
        <v>9</v>
      </c>
    </row>
    <row r="36" spans="1:10" ht="35.25" customHeight="1" thickBot="1" x14ac:dyDescent="0.35">
      <c r="A36" s="394" t="s">
        <v>24</v>
      </c>
      <c r="B36" s="395">
        <v>49400</v>
      </c>
      <c r="C36" s="395">
        <v>50600</v>
      </c>
      <c r="D36" s="395">
        <v>50600</v>
      </c>
      <c r="E36" s="395">
        <v>50600</v>
      </c>
    </row>
    <row r="37" spans="1:10" ht="27.75" customHeight="1" thickBot="1" x14ac:dyDescent="0.35">
      <c r="A37" s="396" t="s">
        <v>388</v>
      </c>
      <c r="B37" s="397">
        <f>B36</f>
        <v>49400</v>
      </c>
      <c r="C37" s="397">
        <f>C36</f>
        <v>50600</v>
      </c>
      <c r="D37" s="397">
        <f>D36</f>
        <v>50600</v>
      </c>
      <c r="E37" s="397">
        <f>E36</f>
        <v>50600</v>
      </c>
    </row>
    <row r="38" spans="1:10" ht="24.75" customHeight="1" thickBot="1" x14ac:dyDescent="0.35">
      <c r="A38" s="396" t="s">
        <v>389</v>
      </c>
      <c r="B38" s="397">
        <v>0</v>
      </c>
      <c r="C38" s="397">
        <v>0</v>
      </c>
      <c r="D38" s="397">
        <v>0</v>
      </c>
      <c r="E38" s="397">
        <v>0</v>
      </c>
    </row>
    <row r="39" spans="1:10" ht="38.25" thickBot="1" x14ac:dyDescent="0.35">
      <c r="A39" s="394" t="s">
        <v>25</v>
      </c>
      <c r="B39" s="395">
        <v>4800</v>
      </c>
      <c r="C39" s="395">
        <v>5500</v>
      </c>
      <c r="D39" s="395">
        <v>5600</v>
      </c>
      <c r="E39" s="395">
        <v>5600</v>
      </c>
    </row>
    <row r="40" spans="1:10" ht="30.75" customHeight="1" thickBot="1" x14ac:dyDescent="0.35">
      <c r="A40" s="396" t="s">
        <v>388</v>
      </c>
      <c r="B40" s="397">
        <f>B39</f>
        <v>4800</v>
      </c>
      <c r="C40" s="397">
        <f>C39</f>
        <v>5500</v>
      </c>
      <c r="D40" s="397">
        <f>D39</f>
        <v>5600</v>
      </c>
      <c r="E40" s="397">
        <f>E39</f>
        <v>5600</v>
      </c>
    </row>
    <row r="41" spans="1:10" ht="19.5" thickBot="1" x14ac:dyDescent="0.35">
      <c r="A41" s="396" t="s">
        <v>389</v>
      </c>
      <c r="B41" s="397"/>
      <c r="C41" s="398"/>
      <c r="D41" s="398"/>
      <c r="E41" s="398"/>
    </row>
    <row r="42" spans="1:10" ht="27.75" customHeight="1" thickBot="1" x14ac:dyDescent="0.35">
      <c r="A42" s="394" t="s">
        <v>26</v>
      </c>
      <c r="B42" s="397">
        <v>4000</v>
      </c>
      <c r="C42" s="398">
        <v>9000</v>
      </c>
      <c r="D42" s="398">
        <v>10000</v>
      </c>
      <c r="E42" s="398">
        <v>10500</v>
      </c>
      <c r="G42" s="399"/>
      <c r="H42" s="399"/>
      <c r="I42" s="399"/>
      <c r="J42" s="399"/>
    </row>
    <row r="43" spans="1:10" ht="36" customHeight="1" thickBot="1" x14ac:dyDescent="0.35">
      <c r="A43" s="396" t="s">
        <v>388</v>
      </c>
      <c r="B43" s="397">
        <f>B42</f>
        <v>4000</v>
      </c>
      <c r="C43" s="397">
        <f>C42</f>
        <v>9000</v>
      </c>
      <c r="D43" s="397">
        <f>D42</f>
        <v>10000</v>
      </c>
      <c r="E43" s="397">
        <f>E42</f>
        <v>10500</v>
      </c>
      <c r="G43" s="399"/>
      <c r="H43" s="399"/>
    </row>
    <row r="44" spans="1:10" ht="19.5" thickBot="1" x14ac:dyDescent="0.35">
      <c r="A44" s="396" t="s">
        <v>389</v>
      </c>
      <c r="B44" s="397"/>
      <c r="C44" s="398"/>
      <c r="D44" s="398"/>
      <c r="E44" s="398"/>
    </row>
    <row r="45" spans="1:10" ht="19.5" thickBot="1" x14ac:dyDescent="0.35">
      <c r="A45" s="394" t="s">
        <v>27</v>
      </c>
      <c r="B45" s="397"/>
      <c r="C45" s="398"/>
      <c r="D45" s="398"/>
      <c r="E45" s="398"/>
    </row>
    <row r="46" spans="1:10" ht="19.5" thickBot="1" x14ac:dyDescent="0.35">
      <c r="A46" s="400" t="s">
        <v>388</v>
      </c>
      <c r="B46" s="397"/>
      <c r="C46" s="398"/>
      <c r="D46" s="398"/>
      <c r="E46" s="398"/>
    </row>
    <row r="47" spans="1:10" ht="19.5" thickBot="1" x14ac:dyDescent="0.35">
      <c r="A47" s="396" t="s">
        <v>389</v>
      </c>
      <c r="B47" s="397"/>
      <c r="C47" s="398"/>
      <c r="D47" s="398"/>
      <c r="E47" s="398"/>
    </row>
    <row r="48" spans="1:10" ht="38.25" thickBot="1" x14ac:dyDescent="0.35">
      <c r="A48" s="394" t="s">
        <v>28</v>
      </c>
      <c r="B48" s="397"/>
      <c r="C48" s="398"/>
      <c r="D48" s="398"/>
      <c r="E48" s="398"/>
    </row>
    <row r="49" spans="1:7" ht="19.5" thickBot="1" x14ac:dyDescent="0.35">
      <c r="A49" s="396" t="s">
        <v>388</v>
      </c>
      <c r="B49" s="397"/>
      <c r="C49" s="398"/>
      <c r="D49" s="398"/>
      <c r="E49" s="398"/>
    </row>
    <row r="50" spans="1:7" ht="19.5" thickBot="1" x14ac:dyDescent="0.35">
      <c r="A50" s="396" t="s">
        <v>389</v>
      </c>
      <c r="B50" s="397"/>
      <c r="C50" s="398"/>
      <c r="D50" s="398"/>
      <c r="E50" s="398"/>
    </row>
    <row r="51" spans="1:7" ht="19.5" thickBot="1" x14ac:dyDescent="0.35">
      <c r="A51" s="394" t="s">
        <v>29</v>
      </c>
      <c r="B51" s="397"/>
      <c r="C51" s="398"/>
      <c r="D51" s="398"/>
      <c r="E51" s="398"/>
    </row>
    <row r="52" spans="1:7" ht="19.5" thickBot="1" x14ac:dyDescent="0.35">
      <c r="A52" s="396" t="s">
        <v>388</v>
      </c>
      <c r="B52" s="397"/>
      <c r="C52" s="398"/>
      <c r="D52" s="398"/>
      <c r="E52" s="398"/>
    </row>
    <row r="53" spans="1:7" ht="19.5" thickBot="1" x14ac:dyDescent="0.35">
      <c r="A53" s="396" t="s">
        <v>389</v>
      </c>
      <c r="B53" s="397"/>
      <c r="C53" s="398"/>
      <c r="D53" s="398"/>
      <c r="E53" s="398"/>
    </row>
    <row r="54" spans="1:7" ht="38.25" thickBot="1" x14ac:dyDescent="0.35">
      <c r="A54" s="394" t="s">
        <v>30</v>
      </c>
      <c r="B54" s="397">
        <v>0</v>
      </c>
      <c r="C54" s="398">
        <v>0</v>
      </c>
      <c r="D54" s="398">
        <v>0</v>
      </c>
      <c r="E54" s="398">
        <v>0</v>
      </c>
    </row>
    <row r="55" spans="1:7" ht="19.5" thickBot="1" x14ac:dyDescent="0.35">
      <c r="A55" s="396" t="s">
        <v>388</v>
      </c>
      <c r="B55" s="397"/>
      <c r="C55" s="401"/>
      <c r="D55" s="401"/>
      <c r="E55" s="401"/>
      <c r="G55" s="402"/>
    </row>
    <row r="56" spans="1:7" ht="19.5" thickBot="1" x14ac:dyDescent="0.35">
      <c r="A56" s="396" t="s">
        <v>389</v>
      </c>
      <c r="B56" s="397"/>
      <c r="C56" s="403"/>
      <c r="D56" s="401"/>
      <c r="E56" s="401"/>
    </row>
    <row r="57" spans="1:7" ht="19.5" thickBot="1" x14ac:dyDescent="0.35">
      <c r="A57" s="404" t="s">
        <v>31</v>
      </c>
      <c r="B57" s="397">
        <f>B36+B39+B42+B45+B48+B51+B54</f>
        <v>58200</v>
      </c>
      <c r="C57" s="397">
        <f>C36+C39+C42+C45+C48+C51+C54</f>
        <v>65100</v>
      </c>
      <c r="D57" s="397">
        <f>D36+D39+D42+D45+D48+D51+D54</f>
        <v>66200</v>
      </c>
      <c r="E57" s="397">
        <f>E36+E39+E42+E45+E48+E51+E54</f>
        <v>66700</v>
      </c>
    </row>
    <row r="58" spans="1:7" ht="19.5" thickBot="1" x14ac:dyDescent="0.35">
      <c r="A58" s="405" t="s">
        <v>32</v>
      </c>
      <c r="B58" s="406">
        <f>IF(B57-B28=0,0,"Error")</f>
        <v>0</v>
      </c>
      <c r="C58" s="406">
        <v>0</v>
      </c>
      <c r="D58" s="406">
        <v>0</v>
      </c>
      <c r="E58" s="406">
        <v>0</v>
      </c>
    </row>
    <row r="59" spans="1:7" ht="16.5" customHeight="1" thickBot="1" x14ac:dyDescent="0.35">
      <c r="A59" s="1092" t="s">
        <v>937</v>
      </c>
      <c r="B59" s="1093"/>
      <c r="C59" s="1093"/>
      <c r="D59" s="1093"/>
      <c r="E59" s="1094"/>
    </row>
    <row r="60" spans="1:7" ht="19.5" hidden="1" thickBot="1" x14ac:dyDescent="0.35">
      <c r="A60" s="1090"/>
      <c r="B60" s="388">
        <v>2018</v>
      </c>
      <c r="C60" s="388">
        <v>2019</v>
      </c>
      <c r="D60" s="388">
        <v>2020</v>
      </c>
      <c r="E60" s="388">
        <v>2021</v>
      </c>
    </row>
    <row r="61" spans="1:7" ht="38.25" hidden="1" thickBot="1" x14ac:dyDescent="0.35">
      <c r="A61" s="1091"/>
      <c r="B61" s="389" t="s">
        <v>8</v>
      </c>
      <c r="C61" s="389" t="s">
        <v>9</v>
      </c>
      <c r="D61" s="389" t="s">
        <v>9</v>
      </c>
      <c r="E61" s="389" t="s">
        <v>9</v>
      </c>
    </row>
    <row r="62" spans="1:7" ht="19.5" hidden="1" thickBot="1" x14ac:dyDescent="0.35">
      <c r="A62" s="394" t="s">
        <v>24</v>
      </c>
      <c r="B62" s="398"/>
      <c r="C62" s="398"/>
      <c r="D62" s="398"/>
      <c r="E62" s="398"/>
    </row>
    <row r="63" spans="1:7" ht="19.5" hidden="1" thickBot="1" x14ac:dyDescent="0.35">
      <c r="A63" s="396" t="s">
        <v>388</v>
      </c>
      <c r="B63" s="397"/>
      <c r="C63" s="407"/>
      <c r="D63" s="407"/>
      <c r="E63" s="407"/>
    </row>
    <row r="64" spans="1:7" ht="19.5" hidden="1" thickBot="1" x14ac:dyDescent="0.35">
      <c r="A64" s="396" t="s">
        <v>389</v>
      </c>
      <c r="B64" s="397"/>
      <c r="C64" s="407"/>
      <c r="D64" s="407"/>
      <c r="E64" s="407"/>
    </row>
    <row r="65" spans="1:5" ht="38.25" hidden="1" thickBot="1" x14ac:dyDescent="0.35">
      <c r="A65" s="394" t="s">
        <v>25</v>
      </c>
      <c r="B65" s="398"/>
      <c r="C65" s="398"/>
      <c r="D65" s="398"/>
      <c r="E65" s="398"/>
    </row>
    <row r="66" spans="1:5" ht="19.5" hidden="1" thickBot="1" x14ac:dyDescent="0.35">
      <c r="A66" s="396" t="s">
        <v>388</v>
      </c>
      <c r="B66" s="397"/>
      <c r="C66" s="398"/>
      <c r="D66" s="398"/>
      <c r="E66" s="398"/>
    </row>
    <row r="67" spans="1:5" ht="19.5" hidden="1" thickBot="1" x14ac:dyDescent="0.35">
      <c r="A67" s="396" t="s">
        <v>389</v>
      </c>
      <c r="B67" s="397"/>
      <c r="C67" s="398"/>
      <c r="D67" s="398"/>
      <c r="E67" s="398"/>
    </row>
    <row r="68" spans="1:5" ht="19.5" hidden="1" thickBot="1" x14ac:dyDescent="0.35">
      <c r="A68" s="394" t="s">
        <v>26</v>
      </c>
      <c r="B68" s="397">
        <v>0</v>
      </c>
      <c r="C68" s="398">
        <v>0</v>
      </c>
      <c r="D68" s="398">
        <v>0</v>
      </c>
      <c r="E68" s="398">
        <v>0</v>
      </c>
    </row>
    <row r="69" spans="1:5" ht="19.5" hidden="1" thickBot="1" x14ac:dyDescent="0.35">
      <c r="A69" s="396" t="s">
        <v>388</v>
      </c>
      <c r="B69" s="397"/>
      <c r="C69" s="398"/>
      <c r="D69" s="398"/>
      <c r="E69" s="398"/>
    </row>
    <row r="70" spans="1:5" ht="19.5" hidden="1" thickBot="1" x14ac:dyDescent="0.35">
      <c r="A70" s="396" t="s">
        <v>389</v>
      </c>
      <c r="B70" s="397"/>
      <c r="C70" s="398"/>
      <c r="D70" s="398"/>
      <c r="E70" s="398"/>
    </row>
    <row r="71" spans="1:5" ht="19.5" hidden="1" thickBot="1" x14ac:dyDescent="0.35">
      <c r="A71" s="394" t="s">
        <v>27</v>
      </c>
      <c r="B71" s="397"/>
      <c r="C71" s="398"/>
      <c r="D71" s="398"/>
      <c r="E71" s="398"/>
    </row>
    <row r="72" spans="1:5" ht="19.5" hidden="1" thickBot="1" x14ac:dyDescent="0.35">
      <c r="A72" s="396" t="s">
        <v>388</v>
      </c>
      <c r="B72" s="397"/>
      <c r="C72" s="398"/>
      <c r="D72" s="398"/>
      <c r="E72" s="398"/>
    </row>
    <row r="73" spans="1:5" ht="19.5" hidden="1" thickBot="1" x14ac:dyDescent="0.35">
      <c r="A73" s="396" t="s">
        <v>389</v>
      </c>
      <c r="B73" s="397"/>
      <c r="C73" s="398"/>
      <c r="D73" s="398"/>
      <c r="E73" s="398"/>
    </row>
    <row r="74" spans="1:5" ht="38.25" hidden="1" thickBot="1" x14ac:dyDescent="0.35">
      <c r="A74" s="394" t="s">
        <v>28</v>
      </c>
      <c r="B74" s="397"/>
      <c r="C74" s="398"/>
      <c r="D74" s="398"/>
      <c r="E74" s="398"/>
    </row>
    <row r="75" spans="1:5" ht="19.5" hidden="1" thickBot="1" x14ac:dyDescent="0.35">
      <c r="A75" s="396" t="s">
        <v>388</v>
      </c>
      <c r="B75" s="397"/>
      <c r="C75" s="398"/>
      <c r="D75" s="398"/>
      <c r="E75" s="398"/>
    </row>
    <row r="76" spans="1:5" ht="19.5" hidden="1" thickBot="1" x14ac:dyDescent="0.35">
      <c r="A76" s="396" t="s">
        <v>389</v>
      </c>
      <c r="B76" s="397"/>
      <c r="C76" s="398"/>
      <c r="D76" s="398"/>
      <c r="E76" s="398"/>
    </row>
    <row r="77" spans="1:5" ht="19.5" hidden="1" thickBot="1" x14ac:dyDescent="0.35">
      <c r="A77" s="394" t="s">
        <v>29</v>
      </c>
      <c r="B77" s="397"/>
      <c r="C77" s="398"/>
      <c r="D77" s="398"/>
      <c r="E77" s="398"/>
    </row>
    <row r="78" spans="1:5" ht="19.5" hidden="1" thickBot="1" x14ac:dyDescent="0.35">
      <c r="A78" s="396" t="s">
        <v>388</v>
      </c>
      <c r="B78" s="397"/>
      <c r="C78" s="398"/>
      <c r="D78" s="398"/>
      <c r="E78" s="398"/>
    </row>
    <row r="79" spans="1:5" ht="19.5" hidden="1" thickBot="1" x14ac:dyDescent="0.35">
      <c r="A79" s="396" t="s">
        <v>389</v>
      </c>
      <c r="B79" s="397"/>
      <c r="C79" s="398"/>
      <c r="D79" s="398"/>
      <c r="E79" s="398"/>
    </row>
    <row r="80" spans="1:5" ht="38.25" hidden="1" thickBot="1" x14ac:dyDescent="0.35">
      <c r="A80" s="394" t="s">
        <v>30</v>
      </c>
      <c r="B80" s="397"/>
      <c r="C80" s="398"/>
      <c r="D80" s="398"/>
      <c r="E80" s="398"/>
    </row>
    <row r="81" spans="1:5" ht="19.5" hidden="1" thickBot="1" x14ac:dyDescent="0.35">
      <c r="A81" s="396" t="s">
        <v>388</v>
      </c>
      <c r="B81" s="397"/>
      <c r="C81" s="398"/>
      <c r="D81" s="398"/>
      <c r="E81" s="398"/>
    </row>
    <row r="82" spans="1:5" ht="19.5" hidden="1" thickBot="1" x14ac:dyDescent="0.35">
      <c r="A82" s="396" t="s">
        <v>389</v>
      </c>
      <c r="B82" s="397"/>
      <c r="C82" s="398"/>
      <c r="D82" s="398"/>
      <c r="E82" s="398"/>
    </row>
    <row r="83" spans="1:5" ht="19.5" hidden="1" thickBot="1" x14ac:dyDescent="0.35">
      <c r="A83" s="408" t="s">
        <v>53</v>
      </c>
      <c r="B83" s="397">
        <v>0</v>
      </c>
      <c r="C83" s="397">
        <v>0</v>
      </c>
      <c r="D83" s="397">
        <v>0</v>
      </c>
      <c r="E83" s="397">
        <v>0</v>
      </c>
    </row>
    <row r="84" spans="1:5" ht="19.5" hidden="1" thickBot="1" x14ac:dyDescent="0.35">
      <c r="A84" s="405" t="s">
        <v>32</v>
      </c>
      <c r="B84" s="406">
        <v>0</v>
      </c>
      <c r="C84" s="406">
        <v>0</v>
      </c>
      <c r="D84" s="406">
        <v>0</v>
      </c>
      <c r="E84" s="406">
        <v>0</v>
      </c>
    </row>
    <row r="85" spans="1:5" ht="38.25" hidden="1" thickBot="1" x14ac:dyDescent="0.35">
      <c r="A85" s="409" t="s">
        <v>938</v>
      </c>
      <c r="B85" s="1117"/>
      <c r="C85" s="1112"/>
      <c r="D85" s="1112"/>
      <c r="E85" s="1113"/>
    </row>
    <row r="86" spans="1:5" ht="19.5" hidden="1" thickBot="1" x14ac:dyDescent="0.35">
      <c r="A86" s="386" t="s">
        <v>15</v>
      </c>
      <c r="B86" s="1084"/>
      <c r="C86" s="1085"/>
      <c r="D86" s="1085"/>
      <c r="E86" s="1086"/>
    </row>
    <row r="87" spans="1:5" ht="19.5" hidden="1" thickBot="1" x14ac:dyDescent="0.35">
      <c r="A87" s="386" t="s">
        <v>16</v>
      </c>
      <c r="B87" s="1087"/>
      <c r="C87" s="1088"/>
      <c r="D87" s="1088"/>
      <c r="E87" s="1089"/>
    </row>
    <row r="88" spans="1:5" ht="19.5" hidden="1" thickBot="1" x14ac:dyDescent="0.35">
      <c r="A88" s="1090"/>
      <c r="B88" s="388">
        <v>2018</v>
      </c>
      <c r="C88" s="388">
        <v>2019</v>
      </c>
      <c r="D88" s="388">
        <v>2020</v>
      </c>
      <c r="E88" s="388">
        <v>2021</v>
      </c>
    </row>
    <row r="89" spans="1:5" ht="38.25" hidden="1" thickBot="1" x14ac:dyDescent="0.35">
      <c r="A89" s="1091"/>
      <c r="B89" s="389" t="s">
        <v>8</v>
      </c>
      <c r="C89" s="389" t="s">
        <v>9</v>
      </c>
      <c r="D89" s="389" t="s">
        <v>9</v>
      </c>
      <c r="E89" s="389" t="s">
        <v>9</v>
      </c>
    </row>
    <row r="90" spans="1:5" ht="19.5" hidden="1" thickBot="1" x14ac:dyDescent="0.35">
      <c r="A90" s="386" t="s">
        <v>17</v>
      </c>
      <c r="B90" s="410"/>
      <c r="C90" s="410"/>
      <c r="D90" s="410"/>
      <c r="E90" s="410"/>
    </row>
    <row r="91" spans="1:5" ht="19.5" hidden="1" thickBot="1" x14ac:dyDescent="0.35">
      <c r="A91" s="386" t="s">
        <v>18</v>
      </c>
      <c r="B91" s="391">
        <v>0</v>
      </c>
      <c r="C91" s="391">
        <v>0</v>
      </c>
      <c r="D91" s="391">
        <v>0</v>
      </c>
      <c r="E91" s="391">
        <v>0</v>
      </c>
    </row>
    <row r="92" spans="1:5" ht="19.5" hidden="1" thickBot="1" x14ac:dyDescent="0.35">
      <c r="A92" s="386" t="s">
        <v>19</v>
      </c>
      <c r="B92" s="391" t="e">
        <v>#DIV/0!</v>
      </c>
      <c r="C92" s="391" t="e">
        <v>#DIV/0!</v>
      </c>
      <c r="D92" s="391" t="e">
        <v>#DIV/0!</v>
      </c>
      <c r="E92" s="391" t="e">
        <v>#DIV/0!</v>
      </c>
    </row>
    <row r="93" spans="1:5" ht="19.5" hidden="1" thickBot="1" x14ac:dyDescent="0.35">
      <c r="A93" s="386" t="s">
        <v>20</v>
      </c>
      <c r="B93" s="392"/>
      <c r="C93" s="393" t="e">
        <v>#DIV/0!</v>
      </c>
      <c r="D93" s="393" t="e">
        <v>#DIV/0!</v>
      </c>
      <c r="E93" s="393" t="e">
        <v>#DIV/0!</v>
      </c>
    </row>
    <row r="94" spans="1:5" ht="38.25" hidden="1" thickBot="1" x14ac:dyDescent="0.35">
      <c r="A94" s="386" t="s">
        <v>22</v>
      </c>
      <c r="B94" s="392"/>
      <c r="C94" s="393" t="e">
        <v>#DIV/0!</v>
      </c>
      <c r="D94" s="393" t="e">
        <v>#DIV/0!</v>
      </c>
      <c r="E94" s="393" t="e">
        <v>#DIV/0!</v>
      </c>
    </row>
    <row r="95" spans="1:5" ht="38.25" hidden="1" thickBot="1" x14ac:dyDescent="0.35">
      <c r="A95" s="386" t="s">
        <v>23</v>
      </c>
      <c r="B95" s="392"/>
      <c r="C95" s="393" t="e">
        <v>#DIV/0!</v>
      </c>
      <c r="D95" s="393" t="e">
        <v>#DIV/0!</v>
      </c>
      <c r="E95" s="393" t="e">
        <v>#DIV/0!</v>
      </c>
    </row>
    <row r="96" spans="1:5" ht="19.5" hidden="1" thickBot="1" x14ac:dyDescent="0.35">
      <c r="A96" s="1092" t="s">
        <v>937</v>
      </c>
      <c r="B96" s="1093"/>
      <c r="C96" s="1093"/>
      <c r="D96" s="1093"/>
      <c r="E96" s="1094"/>
    </row>
    <row r="97" spans="1:5" ht="19.5" hidden="1" thickBot="1" x14ac:dyDescent="0.35">
      <c r="A97" s="1090"/>
      <c r="B97" s="388">
        <v>2018</v>
      </c>
      <c r="C97" s="388">
        <v>2019</v>
      </c>
      <c r="D97" s="388">
        <v>2020</v>
      </c>
      <c r="E97" s="388">
        <v>2021</v>
      </c>
    </row>
    <row r="98" spans="1:5" ht="38.25" hidden="1" thickBot="1" x14ac:dyDescent="0.35">
      <c r="A98" s="1091"/>
      <c r="B98" s="389" t="s">
        <v>8</v>
      </c>
      <c r="C98" s="389" t="s">
        <v>9</v>
      </c>
      <c r="D98" s="389" t="s">
        <v>9</v>
      </c>
      <c r="E98" s="389" t="s">
        <v>9</v>
      </c>
    </row>
    <row r="99" spans="1:5" ht="19.5" hidden="1" thickBot="1" x14ac:dyDescent="0.35">
      <c r="A99" s="394" t="s">
        <v>24</v>
      </c>
      <c r="B99" s="398"/>
      <c r="C99" s="398"/>
      <c r="D99" s="398"/>
      <c r="E99" s="398"/>
    </row>
    <row r="100" spans="1:5" ht="19.5" hidden="1" thickBot="1" x14ac:dyDescent="0.35">
      <c r="A100" s="396" t="s">
        <v>388</v>
      </c>
      <c r="B100" s="397"/>
      <c r="C100" s="407"/>
      <c r="D100" s="407"/>
      <c r="E100" s="407"/>
    </row>
    <row r="101" spans="1:5" ht="19.5" hidden="1" thickBot="1" x14ac:dyDescent="0.35">
      <c r="A101" s="396" t="s">
        <v>389</v>
      </c>
      <c r="B101" s="397"/>
      <c r="C101" s="407"/>
      <c r="D101" s="407"/>
      <c r="E101" s="407"/>
    </row>
    <row r="102" spans="1:5" ht="38.25" hidden="1" thickBot="1" x14ac:dyDescent="0.35">
      <c r="A102" s="394" t="s">
        <v>25</v>
      </c>
      <c r="B102" s="398"/>
      <c r="C102" s="398"/>
      <c r="D102" s="398"/>
      <c r="E102" s="398"/>
    </row>
    <row r="103" spans="1:5" ht="19.5" hidden="1" thickBot="1" x14ac:dyDescent="0.35">
      <c r="A103" s="396" t="s">
        <v>388</v>
      </c>
      <c r="B103" s="397"/>
      <c r="C103" s="398"/>
      <c r="D103" s="398"/>
      <c r="E103" s="398"/>
    </row>
    <row r="104" spans="1:5" ht="19.5" hidden="1" thickBot="1" x14ac:dyDescent="0.35">
      <c r="A104" s="396" t="s">
        <v>389</v>
      </c>
      <c r="B104" s="397"/>
      <c r="C104" s="398"/>
      <c r="D104" s="398"/>
      <c r="E104" s="398"/>
    </row>
    <row r="105" spans="1:5" ht="19.5" hidden="1" thickBot="1" x14ac:dyDescent="0.35">
      <c r="A105" s="394" t="s">
        <v>26</v>
      </c>
      <c r="B105" s="411">
        <v>0</v>
      </c>
      <c r="C105" s="412">
        <v>0</v>
      </c>
      <c r="D105" s="412">
        <v>0</v>
      </c>
      <c r="E105" s="412">
        <v>0</v>
      </c>
    </row>
    <row r="106" spans="1:5" ht="19.5" hidden="1" thickBot="1" x14ac:dyDescent="0.35">
      <c r="A106" s="396" t="s">
        <v>388</v>
      </c>
      <c r="B106" s="397"/>
      <c r="C106" s="398"/>
      <c r="D106" s="398"/>
      <c r="E106" s="398"/>
    </row>
    <row r="107" spans="1:5" ht="19.5" hidden="1" thickBot="1" x14ac:dyDescent="0.35">
      <c r="A107" s="396" t="s">
        <v>389</v>
      </c>
      <c r="B107" s="397"/>
      <c r="C107" s="398"/>
      <c r="D107" s="398"/>
      <c r="E107" s="398"/>
    </row>
    <row r="108" spans="1:5" ht="19.5" hidden="1" thickBot="1" x14ac:dyDescent="0.35">
      <c r="A108" s="394" t="s">
        <v>27</v>
      </c>
      <c r="B108" s="397"/>
      <c r="C108" s="398"/>
      <c r="D108" s="398"/>
      <c r="E108" s="398"/>
    </row>
    <row r="109" spans="1:5" ht="19.5" hidden="1" thickBot="1" x14ac:dyDescent="0.35">
      <c r="A109" s="396" t="s">
        <v>388</v>
      </c>
      <c r="B109" s="397"/>
      <c r="C109" s="398"/>
      <c r="D109" s="398"/>
      <c r="E109" s="398"/>
    </row>
    <row r="110" spans="1:5" ht="19.5" hidden="1" thickBot="1" x14ac:dyDescent="0.35">
      <c r="A110" s="396" t="s">
        <v>389</v>
      </c>
      <c r="B110" s="397"/>
      <c r="C110" s="398"/>
      <c r="D110" s="398"/>
      <c r="E110" s="398"/>
    </row>
    <row r="111" spans="1:5" ht="38.25" hidden="1" thickBot="1" x14ac:dyDescent="0.35">
      <c r="A111" s="394" t="s">
        <v>28</v>
      </c>
      <c r="B111" s="397"/>
      <c r="C111" s="398"/>
      <c r="D111" s="398"/>
      <c r="E111" s="398"/>
    </row>
    <row r="112" spans="1:5" ht="19.5" hidden="1" thickBot="1" x14ac:dyDescent="0.35">
      <c r="A112" s="396" t="s">
        <v>388</v>
      </c>
      <c r="B112" s="397"/>
      <c r="C112" s="398"/>
      <c r="D112" s="398"/>
      <c r="E112" s="398"/>
    </row>
    <row r="113" spans="1:5" ht="19.5" hidden="1" thickBot="1" x14ac:dyDescent="0.35">
      <c r="A113" s="396" t="s">
        <v>389</v>
      </c>
      <c r="B113" s="397"/>
      <c r="C113" s="398"/>
      <c r="D113" s="398"/>
      <c r="E113" s="398"/>
    </row>
    <row r="114" spans="1:5" ht="19.5" hidden="1" thickBot="1" x14ac:dyDescent="0.35">
      <c r="A114" s="394" t="s">
        <v>29</v>
      </c>
      <c r="B114" s="397">
        <v>0</v>
      </c>
      <c r="C114" s="398">
        <v>0</v>
      </c>
      <c r="D114" s="398">
        <v>0</v>
      </c>
      <c r="E114" s="398">
        <v>0</v>
      </c>
    </row>
    <row r="115" spans="1:5" ht="19.5" hidden="1" thickBot="1" x14ac:dyDescent="0.35">
      <c r="A115" s="396" t="s">
        <v>388</v>
      </c>
      <c r="B115" s="397"/>
      <c r="C115" s="398"/>
      <c r="D115" s="398"/>
      <c r="E115" s="398"/>
    </row>
    <row r="116" spans="1:5" ht="19.5" hidden="1" thickBot="1" x14ac:dyDescent="0.35">
      <c r="A116" s="396" t="s">
        <v>389</v>
      </c>
      <c r="B116" s="397"/>
      <c r="C116" s="398"/>
      <c r="D116" s="398"/>
      <c r="E116" s="398"/>
    </row>
    <row r="117" spans="1:5" ht="38.25" hidden="1" thickBot="1" x14ac:dyDescent="0.35">
      <c r="A117" s="394" t="s">
        <v>30</v>
      </c>
      <c r="B117" s="397"/>
      <c r="C117" s="398"/>
      <c r="D117" s="398"/>
      <c r="E117" s="398"/>
    </row>
    <row r="118" spans="1:5" ht="19.5" hidden="1" thickBot="1" x14ac:dyDescent="0.35">
      <c r="A118" s="396" t="s">
        <v>388</v>
      </c>
      <c r="B118" s="397"/>
      <c r="C118" s="398"/>
      <c r="D118" s="398"/>
      <c r="E118" s="398"/>
    </row>
    <row r="119" spans="1:5" ht="19.5" hidden="1" thickBot="1" x14ac:dyDescent="0.35">
      <c r="A119" s="396" t="s">
        <v>389</v>
      </c>
      <c r="B119" s="397"/>
      <c r="C119" s="398"/>
      <c r="D119" s="398"/>
      <c r="E119" s="398"/>
    </row>
    <row r="120" spans="1:5" ht="19.5" hidden="1" thickBot="1" x14ac:dyDescent="0.35">
      <c r="A120" s="408" t="s">
        <v>53</v>
      </c>
      <c r="B120" s="397">
        <v>0</v>
      </c>
      <c r="C120" s="397">
        <v>0</v>
      </c>
      <c r="D120" s="397">
        <v>0</v>
      </c>
      <c r="E120" s="397">
        <v>0</v>
      </c>
    </row>
    <row r="121" spans="1:5" ht="19.5" hidden="1" thickBot="1" x14ac:dyDescent="0.35">
      <c r="A121" s="405" t="s">
        <v>32</v>
      </c>
      <c r="B121" s="406">
        <v>0</v>
      </c>
      <c r="C121" s="406">
        <v>0</v>
      </c>
      <c r="D121" s="406">
        <v>0</v>
      </c>
      <c r="E121" s="406">
        <v>0</v>
      </c>
    </row>
    <row r="122" spans="1:5" ht="19.5" thickBot="1" x14ac:dyDescent="0.35">
      <c r="A122" s="1103" t="s">
        <v>39</v>
      </c>
      <c r="B122" s="1104"/>
      <c r="C122" s="1104"/>
      <c r="D122" s="1104"/>
      <c r="E122" s="1105"/>
    </row>
    <row r="123" spans="1:5" ht="19.5" thickBot="1" x14ac:dyDescent="0.35">
      <c r="A123" s="1103" t="s">
        <v>40</v>
      </c>
      <c r="B123" s="1104"/>
      <c r="C123" s="1104"/>
      <c r="D123" s="1104"/>
      <c r="E123" s="1105"/>
    </row>
    <row r="124" spans="1:5" ht="38.25" thickBot="1" x14ac:dyDescent="0.35">
      <c r="A124" s="385" t="s">
        <v>56</v>
      </c>
      <c r="B124" s="1106" t="s">
        <v>635</v>
      </c>
      <c r="C124" s="1107"/>
      <c r="D124" s="1107"/>
      <c r="E124" s="1108"/>
    </row>
    <row r="125" spans="1:5" ht="113.25" thickBot="1" x14ac:dyDescent="0.35">
      <c r="A125" s="385" t="s">
        <v>86</v>
      </c>
      <c r="B125" s="413" t="s">
        <v>939</v>
      </c>
      <c r="C125" s="414" t="s">
        <v>398</v>
      </c>
      <c r="D125" s="1109" t="s">
        <v>191</v>
      </c>
      <c r="E125" s="1102"/>
    </row>
    <row r="126" spans="1:5" ht="19.5" thickBot="1" x14ac:dyDescent="0.35">
      <c r="A126" s="415"/>
      <c r="B126" s="1101"/>
      <c r="C126" s="1110"/>
      <c r="D126" s="1109"/>
      <c r="E126" s="1102"/>
    </row>
    <row r="127" spans="1:5" ht="33" customHeight="1" thickBot="1" x14ac:dyDescent="0.35">
      <c r="A127" s="386" t="s">
        <v>15</v>
      </c>
      <c r="B127" s="1084" t="s">
        <v>940</v>
      </c>
      <c r="C127" s="1085"/>
      <c r="D127" s="1085"/>
      <c r="E127" s="1086"/>
    </row>
    <row r="128" spans="1:5" ht="19.5" thickBot="1" x14ac:dyDescent="0.35">
      <c r="A128" s="386" t="s">
        <v>16</v>
      </c>
      <c r="B128" s="1087" t="s">
        <v>941</v>
      </c>
      <c r="C128" s="1088"/>
      <c r="D128" s="1088"/>
      <c r="E128" s="1089"/>
    </row>
    <row r="129" spans="1:5" x14ac:dyDescent="0.3">
      <c r="A129" s="1090"/>
      <c r="B129" s="388">
        <v>2018</v>
      </c>
      <c r="C129" s="388">
        <v>2019</v>
      </c>
      <c r="D129" s="388">
        <v>2020</v>
      </c>
      <c r="E129" s="388">
        <v>2021</v>
      </c>
    </row>
    <row r="130" spans="1:5" ht="38.25" thickBot="1" x14ac:dyDescent="0.35">
      <c r="A130" s="1091"/>
      <c r="B130" s="389" t="s">
        <v>8</v>
      </c>
      <c r="C130" s="389" t="s">
        <v>9</v>
      </c>
      <c r="D130" s="389" t="s">
        <v>9</v>
      </c>
      <c r="E130" s="389" t="s">
        <v>9</v>
      </c>
    </row>
    <row r="131" spans="1:5" ht="19.5" thickBot="1" x14ac:dyDescent="0.35">
      <c r="A131" s="386" t="s">
        <v>17</v>
      </c>
      <c r="B131" s="391">
        <v>6</v>
      </c>
      <c r="C131" s="391">
        <v>5</v>
      </c>
      <c r="D131" s="391">
        <v>5</v>
      </c>
      <c r="E131" s="391">
        <v>5</v>
      </c>
    </row>
    <row r="132" spans="1:5" ht="19.5" thickBot="1" x14ac:dyDescent="0.35">
      <c r="A132" s="386" t="s">
        <v>18</v>
      </c>
      <c r="B132" s="391">
        <v>960</v>
      </c>
      <c r="C132" s="391">
        <v>850</v>
      </c>
      <c r="D132" s="391">
        <v>850</v>
      </c>
      <c r="E132" s="391">
        <v>850</v>
      </c>
    </row>
    <row r="133" spans="1:5" ht="19.5" thickBot="1" x14ac:dyDescent="0.35">
      <c r="A133" s="386" t="s">
        <v>19</v>
      </c>
      <c r="B133" s="391">
        <f>B132/B131</f>
        <v>160</v>
      </c>
      <c r="C133" s="391">
        <f>C132/C131</f>
        <v>170</v>
      </c>
      <c r="D133" s="391">
        <f>D132/D131</f>
        <v>170</v>
      </c>
      <c r="E133" s="391">
        <f>E132/E131</f>
        <v>170</v>
      </c>
    </row>
    <row r="134" spans="1:5" ht="19.5" thickBot="1" x14ac:dyDescent="0.35">
      <c r="A134" s="386" t="s">
        <v>20</v>
      </c>
      <c r="B134" s="392" t="s">
        <v>21</v>
      </c>
      <c r="C134" s="393">
        <f>C131/B131-1</f>
        <v>-0.16666666666666663</v>
      </c>
      <c r="D134" s="393">
        <f t="shared" ref="D134:E136" si="1">D131/C131-1</f>
        <v>0</v>
      </c>
      <c r="E134" s="393">
        <f t="shared" si="1"/>
        <v>0</v>
      </c>
    </row>
    <row r="135" spans="1:5" ht="38.25" thickBot="1" x14ac:dyDescent="0.35">
      <c r="A135" s="386" t="s">
        <v>22</v>
      </c>
      <c r="B135" s="392" t="s">
        <v>21</v>
      </c>
      <c r="C135" s="393">
        <f>C132/B132-1</f>
        <v>-0.11458333333333337</v>
      </c>
      <c r="D135" s="393">
        <f t="shared" si="1"/>
        <v>0</v>
      </c>
      <c r="E135" s="393">
        <f t="shared" si="1"/>
        <v>0</v>
      </c>
    </row>
    <row r="136" spans="1:5" ht="38.25" thickBot="1" x14ac:dyDescent="0.35">
      <c r="A136" s="386" t="s">
        <v>23</v>
      </c>
      <c r="B136" s="392" t="s">
        <v>21</v>
      </c>
      <c r="C136" s="393">
        <f>C133/B133-1</f>
        <v>6.25E-2</v>
      </c>
      <c r="D136" s="393">
        <f t="shared" si="1"/>
        <v>0</v>
      </c>
      <c r="E136" s="393">
        <f t="shared" si="1"/>
        <v>0</v>
      </c>
    </row>
    <row r="137" spans="1:5" ht="16.5" customHeight="1" thickBot="1" x14ac:dyDescent="0.35">
      <c r="A137" s="1092" t="s">
        <v>942</v>
      </c>
      <c r="B137" s="1093"/>
      <c r="C137" s="1093"/>
      <c r="D137" s="1093"/>
      <c r="E137" s="1094"/>
    </row>
    <row r="138" spans="1:5" x14ac:dyDescent="0.3">
      <c r="A138" s="1090"/>
      <c r="B138" s="388">
        <v>2018</v>
      </c>
      <c r="C138" s="388">
        <v>2019</v>
      </c>
      <c r="D138" s="388">
        <v>2020</v>
      </c>
      <c r="E138" s="388">
        <v>2021</v>
      </c>
    </row>
    <row r="139" spans="1:5" ht="38.25" thickBot="1" x14ac:dyDescent="0.35">
      <c r="A139" s="1091"/>
      <c r="B139" s="389" t="s">
        <v>8</v>
      </c>
      <c r="C139" s="389" t="s">
        <v>9</v>
      </c>
      <c r="D139" s="389" t="s">
        <v>9</v>
      </c>
      <c r="E139" s="389" t="s">
        <v>9</v>
      </c>
    </row>
    <row r="140" spans="1:5" ht="19.5" thickBot="1" x14ac:dyDescent="0.35">
      <c r="A140" s="394" t="s">
        <v>42</v>
      </c>
      <c r="B140" s="398">
        <f>B141+B142+B143+B144</f>
        <v>0</v>
      </c>
      <c r="C140" s="398">
        <f>C141+C142+C143+C144</f>
        <v>0</v>
      </c>
      <c r="D140" s="398">
        <f>D141+D142+D143+D144</f>
        <v>0</v>
      </c>
      <c r="E140" s="398">
        <f>E141+E142+E143+E144</f>
        <v>0</v>
      </c>
    </row>
    <row r="141" spans="1:5" ht="19.5" thickBot="1" x14ac:dyDescent="0.35">
      <c r="A141" s="396" t="s">
        <v>388</v>
      </c>
      <c r="B141" s="398"/>
      <c r="C141" s="398"/>
      <c r="D141" s="398"/>
      <c r="E141" s="398"/>
    </row>
    <row r="142" spans="1:5" ht="19.5" thickBot="1" x14ac:dyDescent="0.35">
      <c r="A142" s="396" t="s">
        <v>403</v>
      </c>
      <c r="B142" s="398"/>
      <c r="C142" s="398"/>
      <c r="D142" s="398"/>
      <c r="E142" s="398"/>
    </row>
    <row r="143" spans="1:5" ht="19.5" thickBot="1" x14ac:dyDescent="0.35">
      <c r="A143" s="396" t="s">
        <v>404</v>
      </c>
      <c r="B143" s="398"/>
      <c r="C143" s="398"/>
      <c r="D143" s="398"/>
      <c r="E143" s="398"/>
    </row>
    <row r="144" spans="1:5" ht="19.5" thickBot="1" x14ac:dyDescent="0.35">
      <c r="A144" s="396" t="s">
        <v>405</v>
      </c>
      <c r="B144" s="398"/>
      <c r="C144" s="398"/>
      <c r="D144" s="398"/>
      <c r="E144" s="398"/>
    </row>
    <row r="145" spans="1:5" ht="19.5" thickBot="1" x14ac:dyDescent="0.35">
      <c r="A145" s="394" t="s">
        <v>43</v>
      </c>
      <c r="B145" s="397">
        <f>B132</f>
        <v>960</v>
      </c>
      <c r="C145" s="397">
        <f>C132</f>
        <v>850</v>
      </c>
      <c r="D145" s="397">
        <f>D132</f>
        <v>850</v>
      </c>
      <c r="E145" s="397">
        <f>E132</f>
        <v>850</v>
      </c>
    </row>
    <row r="146" spans="1:5" ht="19.5" thickBot="1" x14ac:dyDescent="0.35">
      <c r="A146" s="396" t="s">
        <v>388</v>
      </c>
      <c r="B146" s="397">
        <f>B145</f>
        <v>960</v>
      </c>
      <c r="C146" s="397">
        <f>C145</f>
        <v>850</v>
      </c>
      <c r="D146" s="397">
        <f>D145</f>
        <v>850</v>
      </c>
      <c r="E146" s="397">
        <f>E145</f>
        <v>850</v>
      </c>
    </row>
    <row r="147" spans="1:5" ht="19.5" thickBot="1" x14ac:dyDescent="0.35">
      <c r="A147" s="396" t="s">
        <v>403</v>
      </c>
      <c r="B147" s="397"/>
      <c r="C147" s="398"/>
      <c r="D147" s="398"/>
      <c r="E147" s="398"/>
    </row>
    <row r="148" spans="1:5" ht="19.5" thickBot="1" x14ac:dyDescent="0.35">
      <c r="A148" s="396" t="s">
        <v>404</v>
      </c>
      <c r="B148" s="397"/>
      <c r="C148" s="398"/>
      <c r="D148" s="398"/>
      <c r="E148" s="398"/>
    </row>
    <row r="149" spans="1:5" ht="19.5" thickBot="1" x14ac:dyDescent="0.35">
      <c r="A149" s="396" t="s">
        <v>405</v>
      </c>
      <c r="B149" s="397"/>
      <c r="C149" s="398"/>
      <c r="D149" s="398"/>
      <c r="E149" s="398"/>
    </row>
    <row r="150" spans="1:5" ht="19.5" thickBot="1" x14ac:dyDescent="0.35">
      <c r="A150" s="416" t="s">
        <v>31</v>
      </c>
      <c r="B150" s="417">
        <f>B140+B145</f>
        <v>960</v>
      </c>
      <c r="C150" s="417">
        <f>C140+C145</f>
        <v>850</v>
      </c>
      <c r="D150" s="417">
        <f>D140+D145</f>
        <v>850</v>
      </c>
      <c r="E150" s="417">
        <f>E140+E145</f>
        <v>850</v>
      </c>
    </row>
    <row r="151" spans="1:5" ht="19.5" thickBot="1" x14ac:dyDescent="0.35">
      <c r="A151" s="418"/>
      <c r="B151" s="419"/>
      <c r="C151" s="419"/>
      <c r="D151" s="419"/>
      <c r="E151" s="420"/>
    </row>
    <row r="152" spans="1:5" ht="113.25" thickBot="1" x14ac:dyDescent="0.35">
      <c r="A152" s="385" t="s">
        <v>72</v>
      </c>
      <c r="B152" s="413" t="s">
        <v>943</v>
      </c>
      <c r="C152" s="414" t="s">
        <v>398</v>
      </c>
      <c r="D152" s="1101" t="s">
        <v>321</v>
      </c>
      <c r="E152" s="1102"/>
    </row>
    <row r="153" spans="1:5" ht="19.5" thickBot="1" x14ac:dyDescent="0.35">
      <c r="A153" s="386" t="s">
        <v>15</v>
      </c>
      <c r="B153" s="1084" t="s">
        <v>944</v>
      </c>
      <c r="C153" s="1085"/>
      <c r="D153" s="1085"/>
      <c r="E153" s="1086"/>
    </row>
    <row r="154" spans="1:5" ht="19.5" thickBot="1" x14ac:dyDescent="0.35">
      <c r="A154" s="386" t="s">
        <v>16</v>
      </c>
      <c r="B154" s="1087" t="s">
        <v>945</v>
      </c>
      <c r="C154" s="1088"/>
      <c r="D154" s="1088"/>
      <c r="E154" s="1089"/>
    </row>
    <row r="155" spans="1:5" x14ac:dyDescent="0.3">
      <c r="A155" s="1090"/>
      <c r="B155" s="388">
        <v>2018</v>
      </c>
      <c r="C155" s="388">
        <v>2019</v>
      </c>
      <c r="D155" s="388">
        <v>2020</v>
      </c>
      <c r="E155" s="388">
        <v>2021</v>
      </c>
    </row>
    <row r="156" spans="1:5" ht="38.25" thickBot="1" x14ac:dyDescent="0.35">
      <c r="A156" s="1091"/>
      <c r="B156" s="389" t="s">
        <v>8</v>
      </c>
      <c r="C156" s="389" t="s">
        <v>9</v>
      </c>
      <c r="D156" s="389" t="s">
        <v>9</v>
      </c>
      <c r="E156" s="389" t="s">
        <v>9</v>
      </c>
    </row>
    <row r="157" spans="1:5" ht="19.5" thickBot="1" x14ac:dyDescent="0.35">
      <c r="A157" s="386" t="s">
        <v>17</v>
      </c>
      <c r="B157" s="392">
        <v>30</v>
      </c>
      <c r="C157" s="392">
        <v>6</v>
      </c>
      <c r="D157" s="392">
        <v>6</v>
      </c>
      <c r="E157" s="392">
        <v>6</v>
      </c>
    </row>
    <row r="158" spans="1:5" ht="19.5" thickBot="1" x14ac:dyDescent="0.35">
      <c r="A158" s="386" t="s">
        <v>18</v>
      </c>
      <c r="B158" s="391">
        <v>3040</v>
      </c>
      <c r="C158" s="391">
        <f>1500-850</f>
        <v>650</v>
      </c>
      <c r="D158" s="391">
        <v>650</v>
      </c>
      <c r="E158" s="391">
        <v>650</v>
      </c>
    </row>
    <row r="159" spans="1:5" ht="19.5" thickBot="1" x14ac:dyDescent="0.35">
      <c r="A159" s="386" t="s">
        <v>19</v>
      </c>
      <c r="B159" s="391">
        <f>B158/B157</f>
        <v>101.33333333333333</v>
      </c>
      <c r="C159" s="391">
        <f>C158/C157</f>
        <v>108.33333333333333</v>
      </c>
      <c r="D159" s="391">
        <f>D158/D157</f>
        <v>108.33333333333333</v>
      </c>
      <c r="E159" s="391">
        <f>E158/E157</f>
        <v>108.33333333333333</v>
      </c>
    </row>
    <row r="160" spans="1:5" ht="19.5" thickBot="1" x14ac:dyDescent="0.35">
      <c r="A160" s="386" t="s">
        <v>20</v>
      </c>
      <c r="B160" s="392" t="s">
        <v>21</v>
      </c>
      <c r="C160" s="393">
        <f t="shared" ref="C160:E162" si="2">C157/B157-1</f>
        <v>-0.8</v>
      </c>
      <c r="D160" s="393">
        <f t="shared" si="2"/>
        <v>0</v>
      </c>
      <c r="E160" s="393">
        <f t="shared" si="2"/>
        <v>0</v>
      </c>
    </row>
    <row r="161" spans="1:5" ht="38.25" thickBot="1" x14ac:dyDescent="0.35">
      <c r="A161" s="386" t="s">
        <v>22</v>
      </c>
      <c r="B161" s="392" t="s">
        <v>21</v>
      </c>
      <c r="C161" s="393">
        <f t="shared" si="2"/>
        <v>-0.78618421052631582</v>
      </c>
      <c r="D161" s="393">
        <f t="shared" si="2"/>
        <v>0</v>
      </c>
      <c r="E161" s="393">
        <f t="shared" si="2"/>
        <v>0</v>
      </c>
    </row>
    <row r="162" spans="1:5" ht="38.25" thickBot="1" x14ac:dyDescent="0.35">
      <c r="A162" s="386" t="s">
        <v>23</v>
      </c>
      <c r="B162" s="392" t="s">
        <v>21</v>
      </c>
      <c r="C162" s="393">
        <f t="shared" si="2"/>
        <v>6.9078947368421018E-2</v>
      </c>
      <c r="D162" s="393">
        <f t="shared" si="2"/>
        <v>0</v>
      </c>
      <c r="E162" s="393">
        <f t="shared" si="2"/>
        <v>0</v>
      </c>
    </row>
    <row r="163" spans="1:5" ht="19.5" thickBot="1" x14ac:dyDescent="0.35">
      <c r="A163" s="1092" t="s">
        <v>946</v>
      </c>
      <c r="B163" s="1093"/>
      <c r="C163" s="1093"/>
      <c r="D163" s="1093"/>
      <c r="E163" s="1094"/>
    </row>
    <row r="164" spans="1:5" x14ac:dyDescent="0.3">
      <c r="A164" s="1090"/>
      <c r="B164" s="388">
        <v>2018</v>
      </c>
      <c r="C164" s="388">
        <v>2019</v>
      </c>
      <c r="D164" s="388">
        <v>2020</v>
      </c>
      <c r="E164" s="388">
        <v>2021</v>
      </c>
    </row>
    <row r="165" spans="1:5" ht="38.25" thickBot="1" x14ac:dyDescent="0.35">
      <c r="A165" s="1091"/>
      <c r="B165" s="389" t="s">
        <v>8</v>
      </c>
      <c r="C165" s="389" t="s">
        <v>9</v>
      </c>
      <c r="D165" s="389" t="s">
        <v>9</v>
      </c>
      <c r="E165" s="389" t="s">
        <v>9</v>
      </c>
    </row>
    <row r="166" spans="1:5" ht="19.5" thickBot="1" x14ac:dyDescent="0.35">
      <c r="A166" s="394" t="s">
        <v>42</v>
      </c>
      <c r="B166" s="398">
        <f>B167+B168+B169+B170</f>
        <v>0</v>
      </c>
      <c r="C166" s="398">
        <f>C167+C168+C169+C170</f>
        <v>0</v>
      </c>
      <c r="D166" s="398">
        <f>D167+D168+D169+D170</f>
        <v>0</v>
      </c>
      <c r="E166" s="398">
        <f>E167+E168+E169+E170</f>
        <v>0</v>
      </c>
    </row>
    <row r="167" spans="1:5" ht="19.5" thickBot="1" x14ac:dyDescent="0.35">
      <c r="A167" s="396" t="s">
        <v>388</v>
      </c>
      <c r="B167" s="398"/>
      <c r="C167" s="398"/>
      <c r="D167" s="398"/>
      <c r="E167" s="398"/>
    </row>
    <row r="168" spans="1:5" ht="19.5" thickBot="1" x14ac:dyDescent="0.35">
      <c r="A168" s="396" t="s">
        <v>403</v>
      </c>
      <c r="B168" s="398"/>
      <c r="C168" s="398"/>
      <c r="D168" s="398"/>
      <c r="E168" s="398"/>
    </row>
    <row r="169" spans="1:5" ht="19.5" thickBot="1" x14ac:dyDescent="0.35">
      <c r="A169" s="396" t="s">
        <v>404</v>
      </c>
      <c r="B169" s="398"/>
      <c r="C169" s="398"/>
      <c r="D169" s="398"/>
      <c r="E169" s="398"/>
    </row>
    <row r="170" spans="1:5" ht="19.5" thickBot="1" x14ac:dyDescent="0.35">
      <c r="A170" s="396" t="s">
        <v>405</v>
      </c>
      <c r="B170" s="398"/>
      <c r="C170" s="398"/>
      <c r="D170" s="398"/>
      <c r="E170" s="398"/>
    </row>
    <row r="171" spans="1:5" ht="19.5" thickBot="1" x14ac:dyDescent="0.35">
      <c r="A171" s="394" t="s">
        <v>43</v>
      </c>
      <c r="B171" s="397">
        <f>B172+B173+B174+B175</f>
        <v>3040</v>
      </c>
      <c r="C171" s="397">
        <f>C172+C173+C174+C175</f>
        <v>650</v>
      </c>
      <c r="D171" s="397">
        <f>D172+D173+D174+D175</f>
        <v>650</v>
      </c>
      <c r="E171" s="397">
        <f>E172+E173+E174+E175</f>
        <v>650</v>
      </c>
    </row>
    <row r="172" spans="1:5" ht="19.5" thickBot="1" x14ac:dyDescent="0.35">
      <c r="A172" s="396" t="s">
        <v>388</v>
      </c>
      <c r="B172" s="397">
        <v>3040</v>
      </c>
      <c r="C172" s="397">
        <v>650</v>
      </c>
      <c r="D172" s="397">
        <v>650</v>
      </c>
      <c r="E172" s="397">
        <v>650</v>
      </c>
    </row>
    <row r="173" spans="1:5" ht="19.5" thickBot="1" x14ac:dyDescent="0.35">
      <c r="A173" s="396" t="s">
        <v>403</v>
      </c>
      <c r="B173" s="397"/>
      <c r="C173" s="398"/>
      <c r="D173" s="398"/>
      <c r="E173" s="398"/>
    </row>
    <row r="174" spans="1:5" ht="19.5" thickBot="1" x14ac:dyDescent="0.35">
      <c r="A174" s="396" t="s">
        <v>404</v>
      </c>
      <c r="B174" s="397"/>
      <c r="C174" s="398"/>
      <c r="D174" s="398"/>
      <c r="E174" s="398"/>
    </row>
    <row r="175" spans="1:5" ht="19.5" thickBot="1" x14ac:dyDescent="0.35">
      <c r="A175" s="396" t="s">
        <v>405</v>
      </c>
      <c r="B175" s="397"/>
      <c r="C175" s="398"/>
      <c r="D175" s="398"/>
      <c r="E175" s="398"/>
    </row>
    <row r="176" spans="1:5" ht="19.5" thickBot="1" x14ac:dyDescent="0.35">
      <c r="A176" s="421" t="s">
        <v>34</v>
      </c>
      <c r="B176" s="397">
        <f>B166+B171</f>
        <v>3040</v>
      </c>
      <c r="C176" s="397">
        <f>C166+C171</f>
        <v>650</v>
      </c>
      <c r="D176" s="397">
        <f>D166+D171</f>
        <v>650</v>
      </c>
      <c r="E176" s="397">
        <f>E166+E171</f>
        <v>650</v>
      </c>
    </row>
    <row r="177" spans="1:5" ht="19.5" thickBot="1" x14ac:dyDescent="0.35">
      <c r="A177" s="418"/>
      <c r="B177" s="419"/>
      <c r="C177" s="419"/>
      <c r="D177" s="419"/>
      <c r="E177" s="420"/>
    </row>
    <row r="178" spans="1:5" x14ac:dyDescent="0.3">
      <c r="A178" s="1095" t="s">
        <v>56</v>
      </c>
      <c r="B178" s="1097" t="s">
        <v>795</v>
      </c>
      <c r="C178" s="1097"/>
      <c r="D178" s="1097"/>
      <c r="E178" s="1098"/>
    </row>
    <row r="179" spans="1:5" ht="19.5" thickBot="1" x14ac:dyDescent="0.35">
      <c r="A179" s="1096"/>
      <c r="B179" s="1099"/>
      <c r="C179" s="1099"/>
      <c r="D179" s="1099"/>
      <c r="E179" s="1100"/>
    </row>
    <row r="180" spans="1:5" ht="113.25" thickBot="1" x14ac:dyDescent="0.35">
      <c r="A180" s="385" t="s">
        <v>408</v>
      </c>
      <c r="B180" s="413" t="s">
        <v>947</v>
      </c>
      <c r="C180" s="414" t="s">
        <v>398</v>
      </c>
      <c r="D180" s="1101" t="s">
        <v>205</v>
      </c>
      <c r="E180" s="1102"/>
    </row>
    <row r="181" spans="1:5" ht="19.5" thickBot="1" x14ac:dyDescent="0.35">
      <c r="A181" s="386" t="s">
        <v>15</v>
      </c>
      <c r="B181" s="1084" t="s">
        <v>948</v>
      </c>
      <c r="C181" s="1085"/>
      <c r="D181" s="1085"/>
      <c r="E181" s="1086"/>
    </row>
    <row r="182" spans="1:5" ht="19.5" thickBot="1" x14ac:dyDescent="0.35">
      <c r="A182" s="386" t="s">
        <v>16</v>
      </c>
      <c r="B182" s="1087" t="s">
        <v>949</v>
      </c>
      <c r="C182" s="1088"/>
      <c r="D182" s="1088"/>
      <c r="E182" s="1089"/>
    </row>
    <row r="183" spans="1:5" x14ac:dyDescent="0.3">
      <c r="A183" s="1090"/>
      <c r="B183" s="388">
        <v>2018</v>
      </c>
      <c r="C183" s="388">
        <v>2019</v>
      </c>
      <c r="D183" s="388">
        <v>2020</v>
      </c>
      <c r="E183" s="388">
        <v>2021</v>
      </c>
    </row>
    <row r="184" spans="1:5" ht="38.25" thickBot="1" x14ac:dyDescent="0.35">
      <c r="A184" s="1091"/>
      <c r="B184" s="389" t="s">
        <v>8</v>
      </c>
      <c r="C184" s="389" t="s">
        <v>9</v>
      </c>
      <c r="D184" s="389" t="s">
        <v>9</v>
      </c>
      <c r="E184" s="389" t="s">
        <v>9</v>
      </c>
    </row>
    <row r="185" spans="1:5" ht="19.5" thickBot="1" x14ac:dyDescent="0.35">
      <c r="A185" s="386" t="s">
        <v>17</v>
      </c>
      <c r="B185" s="392">
        <v>1</v>
      </c>
      <c r="C185" s="392">
        <v>0</v>
      </c>
      <c r="D185" s="392">
        <v>0</v>
      </c>
      <c r="E185" s="392">
        <v>0</v>
      </c>
    </row>
    <row r="186" spans="1:5" ht="19.5" thickBot="1" x14ac:dyDescent="0.35">
      <c r="A186" s="386" t="s">
        <v>18</v>
      </c>
      <c r="B186" s="391">
        <f>B204</f>
        <v>2500</v>
      </c>
      <c r="C186" s="391">
        <f>C204</f>
        <v>0</v>
      </c>
      <c r="D186" s="391">
        <f>D204</f>
        <v>0</v>
      </c>
      <c r="E186" s="391">
        <f>E204</f>
        <v>0</v>
      </c>
    </row>
    <row r="187" spans="1:5" ht="19.5" thickBot="1" x14ac:dyDescent="0.35">
      <c r="A187" s="386" t="s">
        <v>19</v>
      </c>
      <c r="B187" s="391">
        <f>B186/B185</f>
        <v>2500</v>
      </c>
      <c r="C187" s="391" t="e">
        <f>C186/C185</f>
        <v>#DIV/0!</v>
      </c>
      <c r="D187" s="391" t="e">
        <f>D186/D185</f>
        <v>#DIV/0!</v>
      </c>
      <c r="E187" s="391" t="e">
        <f>E186/E185</f>
        <v>#DIV/0!</v>
      </c>
    </row>
    <row r="188" spans="1:5" ht="19.5" thickBot="1" x14ac:dyDescent="0.35">
      <c r="A188" s="386" t="s">
        <v>20</v>
      </c>
      <c r="B188" s="392" t="s">
        <v>21</v>
      </c>
      <c r="C188" s="393">
        <f>C185/B185-1</f>
        <v>-1</v>
      </c>
      <c r="D188" s="393" t="e">
        <f t="shared" ref="D188:E190" si="3">D185/C185-1</f>
        <v>#DIV/0!</v>
      </c>
      <c r="E188" s="393" t="e">
        <f t="shared" si="3"/>
        <v>#DIV/0!</v>
      </c>
    </row>
    <row r="189" spans="1:5" ht="38.25" thickBot="1" x14ac:dyDescent="0.35">
      <c r="A189" s="386" t="s">
        <v>22</v>
      </c>
      <c r="B189" s="392" t="s">
        <v>21</v>
      </c>
      <c r="C189" s="393">
        <f>C186/B186-1</f>
        <v>-1</v>
      </c>
      <c r="D189" s="393" t="e">
        <f t="shared" si="3"/>
        <v>#DIV/0!</v>
      </c>
      <c r="E189" s="393" t="e">
        <f t="shared" si="3"/>
        <v>#DIV/0!</v>
      </c>
    </row>
    <row r="190" spans="1:5" ht="38.25" thickBot="1" x14ac:dyDescent="0.35">
      <c r="A190" s="386" t="s">
        <v>23</v>
      </c>
      <c r="B190" s="392" t="s">
        <v>21</v>
      </c>
      <c r="C190" s="393" t="e">
        <f>C187/B187-1</f>
        <v>#DIV/0!</v>
      </c>
      <c r="D190" s="393" t="e">
        <f t="shared" si="3"/>
        <v>#DIV/0!</v>
      </c>
      <c r="E190" s="393" t="e">
        <f t="shared" si="3"/>
        <v>#DIV/0!</v>
      </c>
    </row>
    <row r="191" spans="1:5" ht="19.5" thickBot="1" x14ac:dyDescent="0.35">
      <c r="A191" s="1092" t="s">
        <v>950</v>
      </c>
      <c r="B191" s="1093"/>
      <c r="C191" s="1093"/>
      <c r="D191" s="1093"/>
      <c r="E191" s="1094"/>
    </row>
    <row r="192" spans="1:5" x14ac:dyDescent="0.3">
      <c r="A192" s="1090"/>
      <c r="B192" s="388">
        <v>2018</v>
      </c>
      <c r="C192" s="388">
        <v>2019</v>
      </c>
      <c r="D192" s="388">
        <v>2020</v>
      </c>
      <c r="E192" s="388">
        <v>2021</v>
      </c>
    </row>
    <row r="193" spans="1:5" ht="38.25" thickBot="1" x14ac:dyDescent="0.35">
      <c r="A193" s="1091"/>
      <c r="B193" s="389" t="s">
        <v>8</v>
      </c>
      <c r="C193" s="389" t="s">
        <v>9</v>
      </c>
      <c r="D193" s="389" t="s">
        <v>9</v>
      </c>
      <c r="E193" s="389" t="s">
        <v>9</v>
      </c>
    </row>
    <row r="194" spans="1:5" ht="19.5" thickBot="1" x14ac:dyDescent="0.35">
      <c r="A194" s="394" t="s">
        <v>42</v>
      </c>
      <c r="B194" s="398">
        <f>B195+B196+B197+B198</f>
        <v>0</v>
      </c>
      <c r="C194" s="398">
        <f>C195+C196+C197+C198</f>
        <v>0</v>
      </c>
      <c r="D194" s="398">
        <f>D195+D196+D197+D198</f>
        <v>0</v>
      </c>
      <c r="E194" s="398">
        <f>E195+E196+E197+E198</f>
        <v>0</v>
      </c>
    </row>
    <row r="195" spans="1:5" ht="19.5" thickBot="1" x14ac:dyDescent="0.35">
      <c r="A195" s="396" t="s">
        <v>388</v>
      </c>
      <c r="B195" s="398"/>
      <c r="C195" s="398"/>
      <c r="D195" s="398"/>
      <c r="E195" s="398"/>
    </row>
    <row r="196" spans="1:5" ht="19.5" thickBot="1" x14ac:dyDescent="0.35">
      <c r="A196" s="396" t="s">
        <v>403</v>
      </c>
      <c r="B196" s="398"/>
      <c r="C196" s="398"/>
      <c r="D196" s="398"/>
      <c r="E196" s="398"/>
    </row>
    <row r="197" spans="1:5" ht="19.5" thickBot="1" x14ac:dyDescent="0.35">
      <c r="A197" s="396" t="s">
        <v>404</v>
      </c>
      <c r="B197" s="398"/>
      <c r="C197" s="398"/>
      <c r="D197" s="398"/>
      <c r="E197" s="398"/>
    </row>
    <row r="198" spans="1:5" ht="19.5" thickBot="1" x14ac:dyDescent="0.35">
      <c r="A198" s="396" t="s">
        <v>405</v>
      </c>
      <c r="B198" s="398"/>
      <c r="C198" s="398"/>
      <c r="D198" s="398"/>
      <c r="E198" s="398"/>
    </row>
    <row r="199" spans="1:5" ht="19.5" thickBot="1" x14ac:dyDescent="0.35">
      <c r="A199" s="394" t="s">
        <v>43</v>
      </c>
      <c r="B199" s="397">
        <f>B200+B201+B202+B203</f>
        <v>2500</v>
      </c>
      <c r="C199" s="397">
        <f>C200+C201+C202+C203</f>
        <v>0</v>
      </c>
      <c r="D199" s="397">
        <f>D200+D201+D202+D203</f>
        <v>0</v>
      </c>
      <c r="E199" s="397">
        <f>E200+E201+E202+E203</f>
        <v>0</v>
      </c>
    </row>
    <row r="200" spans="1:5" ht="19.5" thickBot="1" x14ac:dyDescent="0.35">
      <c r="A200" s="396" t="s">
        <v>388</v>
      </c>
      <c r="B200" s="397">
        <v>2500</v>
      </c>
      <c r="C200" s="397">
        <v>0</v>
      </c>
      <c r="D200" s="397">
        <v>0</v>
      </c>
      <c r="E200" s="397">
        <v>0</v>
      </c>
    </row>
    <row r="201" spans="1:5" ht="19.5" thickBot="1" x14ac:dyDescent="0.35">
      <c r="A201" s="396" t="s">
        <v>403</v>
      </c>
      <c r="B201" s="397"/>
      <c r="C201" s="398"/>
      <c r="D201" s="398"/>
      <c r="E201" s="398"/>
    </row>
    <row r="202" spans="1:5" ht="19.5" thickBot="1" x14ac:dyDescent="0.35">
      <c r="A202" s="396" t="s">
        <v>404</v>
      </c>
      <c r="B202" s="397"/>
      <c r="C202" s="398"/>
      <c r="D202" s="398"/>
      <c r="E202" s="398"/>
    </row>
    <row r="203" spans="1:5" ht="19.5" thickBot="1" x14ac:dyDescent="0.35">
      <c r="A203" s="396" t="s">
        <v>405</v>
      </c>
      <c r="B203" s="397"/>
      <c r="C203" s="398"/>
      <c r="D203" s="398"/>
      <c r="E203" s="398"/>
    </row>
    <row r="204" spans="1:5" ht="19.5" thickBot="1" x14ac:dyDescent="0.35">
      <c r="A204" s="421" t="s">
        <v>951</v>
      </c>
      <c r="B204" s="397">
        <f>B194+B199</f>
        <v>2500</v>
      </c>
      <c r="C204" s="397">
        <f>C194+C199</f>
        <v>0</v>
      </c>
      <c r="D204" s="397">
        <f>D194+D199</f>
        <v>0</v>
      </c>
      <c r="E204" s="397">
        <f>E194+E199</f>
        <v>0</v>
      </c>
    </row>
    <row r="205" spans="1:5" ht="19.5" thickBot="1" x14ac:dyDescent="0.35">
      <c r="A205" s="418"/>
      <c r="B205" s="419"/>
      <c r="C205" s="419"/>
      <c r="D205" s="419"/>
      <c r="E205" s="420"/>
    </row>
    <row r="206" spans="1:5" x14ac:dyDescent="0.3">
      <c r="A206" s="1095" t="s">
        <v>56</v>
      </c>
      <c r="B206" s="1097" t="s">
        <v>823</v>
      </c>
      <c r="C206" s="1097"/>
      <c r="D206" s="1097"/>
      <c r="E206" s="1098"/>
    </row>
    <row r="207" spans="1:5" ht="19.5" thickBot="1" x14ac:dyDescent="0.35">
      <c r="A207" s="1096"/>
      <c r="B207" s="1099"/>
      <c r="C207" s="1099"/>
      <c r="D207" s="1099"/>
      <c r="E207" s="1100"/>
    </row>
    <row r="208" spans="1:5" ht="113.25" thickBot="1" x14ac:dyDescent="0.35">
      <c r="A208" s="385" t="s">
        <v>952</v>
      </c>
      <c r="B208" s="413" t="s">
        <v>953</v>
      </c>
      <c r="C208" s="414" t="s">
        <v>398</v>
      </c>
      <c r="D208" s="1101" t="s">
        <v>192</v>
      </c>
      <c r="E208" s="1102"/>
    </row>
    <row r="209" spans="1:5" ht="19.5" thickBot="1" x14ac:dyDescent="0.35">
      <c r="A209" s="386" t="s">
        <v>15</v>
      </c>
      <c r="B209" s="1084" t="s">
        <v>954</v>
      </c>
      <c r="C209" s="1085"/>
      <c r="D209" s="1085"/>
      <c r="E209" s="1086"/>
    </row>
    <row r="210" spans="1:5" ht="19.5" thickBot="1" x14ac:dyDescent="0.35">
      <c r="A210" s="386" t="s">
        <v>16</v>
      </c>
      <c r="B210" s="1087" t="s">
        <v>955</v>
      </c>
      <c r="C210" s="1088"/>
      <c r="D210" s="1088"/>
      <c r="E210" s="1089"/>
    </row>
    <row r="211" spans="1:5" x14ac:dyDescent="0.3">
      <c r="A211" s="1090"/>
      <c r="B211" s="388">
        <v>2018</v>
      </c>
      <c r="C211" s="388">
        <v>2019</v>
      </c>
      <c r="D211" s="388">
        <v>2020</v>
      </c>
      <c r="E211" s="388">
        <v>2021</v>
      </c>
    </row>
    <row r="212" spans="1:5" ht="38.25" thickBot="1" x14ac:dyDescent="0.35">
      <c r="A212" s="1091"/>
      <c r="B212" s="389" t="s">
        <v>8</v>
      </c>
      <c r="C212" s="389" t="s">
        <v>9</v>
      </c>
      <c r="D212" s="389" t="s">
        <v>9</v>
      </c>
      <c r="E212" s="389" t="s">
        <v>9</v>
      </c>
    </row>
    <row r="213" spans="1:5" ht="19.5" thickBot="1" x14ac:dyDescent="0.35">
      <c r="A213" s="386" t="s">
        <v>17</v>
      </c>
      <c r="B213" s="392">
        <v>1</v>
      </c>
      <c r="C213" s="392">
        <v>0</v>
      </c>
      <c r="D213" s="392">
        <v>0</v>
      </c>
      <c r="E213" s="392">
        <v>0</v>
      </c>
    </row>
    <row r="214" spans="1:5" ht="19.5" thickBot="1" x14ac:dyDescent="0.35">
      <c r="A214" s="386" t="s">
        <v>18</v>
      </c>
      <c r="B214" s="391">
        <v>2200</v>
      </c>
      <c r="C214" s="391">
        <f>C232</f>
        <v>0</v>
      </c>
      <c r="D214" s="391">
        <f>D232</f>
        <v>0</v>
      </c>
      <c r="E214" s="391">
        <f>E232</f>
        <v>0</v>
      </c>
    </row>
    <row r="215" spans="1:5" ht="19.5" thickBot="1" x14ac:dyDescent="0.35">
      <c r="A215" s="386" t="s">
        <v>19</v>
      </c>
      <c r="B215" s="391">
        <f>B214/B213</f>
        <v>2200</v>
      </c>
      <c r="C215" s="391" t="e">
        <f>C214/C213</f>
        <v>#DIV/0!</v>
      </c>
      <c r="D215" s="391" t="e">
        <f>D214/D213</f>
        <v>#DIV/0!</v>
      </c>
      <c r="E215" s="391" t="e">
        <f>E214/E213</f>
        <v>#DIV/0!</v>
      </c>
    </row>
    <row r="216" spans="1:5" ht="19.5" thickBot="1" x14ac:dyDescent="0.35">
      <c r="A216" s="386" t="s">
        <v>20</v>
      </c>
      <c r="B216" s="392" t="s">
        <v>21</v>
      </c>
      <c r="C216" s="393">
        <f t="shared" ref="C216:E218" si="4">C213/B213-1</f>
        <v>-1</v>
      </c>
      <c r="D216" s="393" t="e">
        <f t="shared" si="4"/>
        <v>#DIV/0!</v>
      </c>
      <c r="E216" s="393" t="e">
        <f t="shared" si="4"/>
        <v>#DIV/0!</v>
      </c>
    </row>
    <row r="217" spans="1:5" ht="38.25" thickBot="1" x14ac:dyDescent="0.35">
      <c r="A217" s="386" t="s">
        <v>22</v>
      </c>
      <c r="B217" s="392" t="s">
        <v>21</v>
      </c>
      <c r="C217" s="393">
        <f t="shared" si="4"/>
        <v>-1</v>
      </c>
      <c r="D217" s="393" t="e">
        <f t="shared" si="4"/>
        <v>#DIV/0!</v>
      </c>
      <c r="E217" s="393" t="e">
        <f t="shared" si="4"/>
        <v>#DIV/0!</v>
      </c>
    </row>
    <row r="218" spans="1:5" ht="38.25" thickBot="1" x14ac:dyDescent="0.35">
      <c r="A218" s="386" t="s">
        <v>23</v>
      </c>
      <c r="B218" s="392" t="s">
        <v>21</v>
      </c>
      <c r="C218" s="393" t="e">
        <f t="shared" si="4"/>
        <v>#DIV/0!</v>
      </c>
      <c r="D218" s="393" t="e">
        <f t="shared" si="4"/>
        <v>#DIV/0!</v>
      </c>
      <c r="E218" s="393" t="e">
        <f t="shared" si="4"/>
        <v>#DIV/0!</v>
      </c>
    </row>
    <row r="219" spans="1:5" ht="19.5" thickBot="1" x14ac:dyDescent="0.35">
      <c r="A219" s="1092" t="s">
        <v>956</v>
      </c>
      <c r="B219" s="1093"/>
      <c r="C219" s="1093"/>
      <c r="D219" s="1093"/>
      <c r="E219" s="1094"/>
    </row>
    <row r="220" spans="1:5" x14ac:dyDescent="0.3">
      <c r="A220" s="1090"/>
      <c r="B220" s="388">
        <v>2018</v>
      </c>
      <c r="C220" s="388">
        <v>2019</v>
      </c>
      <c r="D220" s="388">
        <v>2020</v>
      </c>
      <c r="E220" s="388">
        <v>2021</v>
      </c>
    </row>
    <row r="221" spans="1:5" ht="38.25" thickBot="1" x14ac:dyDescent="0.35">
      <c r="A221" s="1091"/>
      <c r="B221" s="389" t="s">
        <v>8</v>
      </c>
      <c r="C221" s="389" t="s">
        <v>9</v>
      </c>
      <c r="D221" s="389" t="s">
        <v>9</v>
      </c>
      <c r="E221" s="389" t="s">
        <v>9</v>
      </c>
    </row>
    <row r="222" spans="1:5" ht="19.5" thickBot="1" x14ac:dyDescent="0.35">
      <c r="A222" s="394" t="s">
        <v>42</v>
      </c>
      <c r="B222" s="398">
        <f>B223+B224+B225+B226</f>
        <v>0</v>
      </c>
      <c r="C222" s="398">
        <f>C223+C224+C225+C226</f>
        <v>0</v>
      </c>
      <c r="D222" s="398">
        <f>D223+D224+D225+D226</f>
        <v>0</v>
      </c>
      <c r="E222" s="398">
        <f>E223+E224+E225+E226</f>
        <v>0</v>
      </c>
    </row>
    <row r="223" spans="1:5" ht="19.5" thickBot="1" x14ac:dyDescent="0.35">
      <c r="A223" s="396" t="s">
        <v>388</v>
      </c>
      <c r="B223" s="398"/>
      <c r="C223" s="398"/>
      <c r="D223" s="398"/>
      <c r="E223" s="398"/>
    </row>
    <row r="224" spans="1:5" ht="19.5" thickBot="1" x14ac:dyDescent="0.35">
      <c r="A224" s="396" t="s">
        <v>403</v>
      </c>
      <c r="B224" s="398"/>
      <c r="C224" s="398"/>
      <c r="D224" s="398"/>
      <c r="E224" s="398"/>
    </row>
    <row r="225" spans="1:5" ht="19.5" thickBot="1" x14ac:dyDescent="0.35">
      <c r="A225" s="396" t="s">
        <v>404</v>
      </c>
      <c r="B225" s="398"/>
      <c r="C225" s="398"/>
      <c r="D225" s="398"/>
      <c r="E225" s="398"/>
    </row>
    <row r="226" spans="1:5" ht="19.5" thickBot="1" x14ac:dyDescent="0.35">
      <c r="A226" s="396" t="s">
        <v>405</v>
      </c>
      <c r="B226" s="398"/>
      <c r="C226" s="398"/>
      <c r="D226" s="398"/>
      <c r="E226" s="398"/>
    </row>
    <row r="227" spans="1:5" ht="19.5" thickBot="1" x14ac:dyDescent="0.35">
      <c r="A227" s="394" t="s">
        <v>43</v>
      </c>
      <c r="B227" s="397">
        <f>B228+B229+B230+B231</f>
        <v>2200</v>
      </c>
      <c r="C227" s="397">
        <f>C228+C229+C230+C231</f>
        <v>0</v>
      </c>
      <c r="D227" s="397">
        <f>D228+D229+D230+D231</f>
        <v>0</v>
      </c>
      <c r="E227" s="397">
        <f>E228+E229+E230+E231</f>
        <v>0</v>
      </c>
    </row>
    <row r="228" spans="1:5" ht="19.5" thickBot="1" x14ac:dyDescent="0.35">
      <c r="A228" s="396" t="s">
        <v>388</v>
      </c>
      <c r="B228" s="397">
        <f>B214</f>
        <v>2200</v>
      </c>
      <c r="C228" s="397">
        <v>0</v>
      </c>
      <c r="D228" s="397">
        <v>0</v>
      </c>
      <c r="E228" s="397">
        <v>0</v>
      </c>
    </row>
    <row r="229" spans="1:5" ht="19.5" thickBot="1" x14ac:dyDescent="0.35">
      <c r="A229" s="396" t="s">
        <v>403</v>
      </c>
      <c r="B229" s="397"/>
      <c r="C229" s="398"/>
      <c r="D229" s="398"/>
      <c r="E229" s="398"/>
    </row>
    <row r="230" spans="1:5" ht="19.5" thickBot="1" x14ac:dyDescent="0.35">
      <c r="A230" s="396" t="s">
        <v>404</v>
      </c>
      <c r="B230" s="397"/>
      <c r="C230" s="398"/>
      <c r="D230" s="398"/>
      <c r="E230" s="398"/>
    </row>
    <row r="231" spans="1:5" ht="19.5" thickBot="1" x14ac:dyDescent="0.35">
      <c r="A231" s="396" t="s">
        <v>405</v>
      </c>
      <c r="B231" s="397"/>
      <c r="C231" s="398"/>
      <c r="D231" s="398"/>
      <c r="E231" s="398"/>
    </row>
    <row r="232" spans="1:5" ht="19.5" thickBot="1" x14ac:dyDescent="0.35">
      <c r="A232" s="421" t="s">
        <v>957</v>
      </c>
      <c r="B232" s="397">
        <f>B222+B227</f>
        <v>2200</v>
      </c>
      <c r="C232" s="397">
        <f>C222+C227</f>
        <v>0</v>
      </c>
      <c r="D232" s="397">
        <f>D222+D227</f>
        <v>0</v>
      </c>
      <c r="E232" s="397">
        <f>E222+E227</f>
        <v>0</v>
      </c>
    </row>
    <row r="233" spans="1:5" ht="54.75" customHeight="1" thickBot="1" x14ac:dyDescent="0.35">
      <c r="A233" s="385" t="s">
        <v>958</v>
      </c>
      <c r="B233" s="413" t="s">
        <v>196</v>
      </c>
      <c r="C233" s="414" t="s">
        <v>398</v>
      </c>
      <c r="D233" s="1101" t="s">
        <v>195</v>
      </c>
      <c r="E233" s="1102"/>
    </row>
    <row r="234" spans="1:5" ht="19.5" customHeight="1" thickBot="1" x14ac:dyDescent="0.35">
      <c r="A234" s="386" t="s">
        <v>15</v>
      </c>
      <c r="B234" s="1084" t="s">
        <v>959</v>
      </c>
      <c r="C234" s="1085"/>
      <c r="D234" s="1085"/>
      <c r="E234" s="1086"/>
    </row>
    <row r="235" spans="1:5" ht="19.5" thickBot="1" x14ac:dyDescent="0.35">
      <c r="A235" s="386" t="s">
        <v>16</v>
      </c>
      <c r="B235" s="1087" t="s">
        <v>955</v>
      </c>
      <c r="C235" s="1088"/>
      <c r="D235" s="1088"/>
      <c r="E235" s="1089"/>
    </row>
    <row r="236" spans="1:5" x14ac:dyDescent="0.3">
      <c r="A236" s="1090"/>
      <c r="B236" s="388">
        <v>2018</v>
      </c>
      <c r="C236" s="388">
        <v>2019</v>
      </c>
      <c r="D236" s="388">
        <v>2020</v>
      </c>
      <c r="E236" s="388">
        <v>2021</v>
      </c>
    </row>
    <row r="237" spans="1:5" ht="38.25" thickBot="1" x14ac:dyDescent="0.35">
      <c r="A237" s="1091"/>
      <c r="B237" s="389" t="s">
        <v>8</v>
      </c>
      <c r="C237" s="389" t="s">
        <v>9</v>
      </c>
      <c r="D237" s="389" t="s">
        <v>9</v>
      </c>
      <c r="E237" s="389" t="s">
        <v>9</v>
      </c>
    </row>
    <row r="238" spans="1:5" ht="19.5" thickBot="1" x14ac:dyDescent="0.35">
      <c r="A238" s="386" t="s">
        <v>17</v>
      </c>
      <c r="B238" s="392">
        <v>1</v>
      </c>
      <c r="C238" s="392">
        <v>0</v>
      </c>
      <c r="D238" s="392">
        <v>0</v>
      </c>
      <c r="E238" s="392">
        <v>0</v>
      </c>
    </row>
    <row r="239" spans="1:5" ht="19.5" thickBot="1" x14ac:dyDescent="0.35">
      <c r="A239" s="386" t="s">
        <v>18</v>
      </c>
      <c r="B239" s="391">
        <v>300</v>
      </c>
      <c r="C239" s="391">
        <f>C257</f>
        <v>0</v>
      </c>
      <c r="D239" s="391">
        <f>D257</f>
        <v>0</v>
      </c>
      <c r="E239" s="391">
        <f>E257</f>
        <v>0</v>
      </c>
    </row>
    <row r="240" spans="1:5" ht="19.5" thickBot="1" x14ac:dyDescent="0.35">
      <c r="A240" s="386" t="s">
        <v>19</v>
      </c>
      <c r="B240" s="391">
        <f>B239/B238</f>
        <v>300</v>
      </c>
      <c r="C240" s="391" t="e">
        <f>C239/C238</f>
        <v>#DIV/0!</v>
      </c>
      <c r="D240" s="391" t="e">
        <f>D239/D238</f>
        <v>#DIV/0!</v>
      </c>
      <c r="E240" s="391" t="e">
        <f>E239/E238</f>
        <v>#DIV/0!</v>
      </c>
    </row>
    <row r="241" spans="1:5" ht="19.5" thickBot="1" x14ac:dyDescent="0.35">
      <c r="A241" s="386" t="s">
        <v>20</v>
      </c>
      <c r="B241" s="392" t="s">
        <v>21</v>
      </c>
      <c r="C241" s="393">
        <f t="shared" ref="C241:E243" si="5">C238/B238-1</f>
        <v>-1</v>
      </c>
      <c r="D241" s="393" t="e">
        <f t="shared" si="5"/>
        <v>#DIV/0!</v>
      </c>
      <c r="E241" s="393" t="e">
        <f t="shared" si="5"/>
        <v>#DIV/0!</v>
      </c>
    </row>
    <row r="242" spans="1:5" ht="38.25" thickBot="1" x14ac:dyDescent="0.35">
      <c r="A242" s="386" t="s">
        <v>22</v>
      </c>
      <c r="B242" s="392" t="s">
        <v>21</v>
      </c>
      <c r="C242" s="393">
        <f t="shared" si="5"/>
        <v>-1</v>
      </c>
      <c r="D242" s="393" t="e">
        <f t="shared" si="5"/>
        <v>#DIV/0!</v>
      </c>
      <c r="E242" s="393" t="e">
        <f t="shared" si="5"/>
        <v>#DIV/0!</v>
      </c>
    </row>
    <row r="243" spans="1:5" ht="38.25" thickBot="1" x14ac:dyDescent="0.35">
      <c r="A243" s="386" t="s">
        <v>23</v>
      </c>
      <c r="B243" s="392" t="s">
        <v>21</v>
      </c>
      <c r="C243" s="393" t="e">
        <f t="shared" si="5"/>
        <v>#DIV/0!</v>
      </c>
      <c r="D243" s="393" t="e">
        <f t="shared" si="5"/>
        <v>#DIV/0!</v>
      </c>
      <c r="E243" s="393" t="e">
        <f t="shared" si="5"/>
        <v>#DIV/0!</v>
      </c>
    </row>
    <row r="244" spans="1:5" ht="19.5" thickBot="1" x14ac:dyDescent="0.35">
      <c r="A244" s="1092" t="s">
        <v>960</v>
      </c>
      <c r="B244" s="1093"/>
      <c r="C244" s="1093"/>
      <c r="D244" s="1093"/>
      <c r="E244" s="1094"/>
    </row>
    <row r="245" spans="1:5" x14ac:dyDescent="0.3">
      <c r="A245" s="1090"/>
      <c r="B245" s="388">
        <v>2018</v>
      </c>
      <c r="C245" s="388">
        <v>2019</v>
      </c>
      <c r="D245" s="388">
        <v>2020</v>
      </c>
      <c r="E245" s="388">
        <v>2021</v>
      </c>
    </row>
    <row r="246" spans="1:5" ht="38.25" thickBot="1" x14ac:dyDescent="0.35">
      <c r="A246" s="1091"/>
      <c r="B246" s="389" t="s">
        <v>8</v>
      </c>
      <c r="C246" s="389" t="s">
        <v>9</v>
      </c>
      <c r="D246" s="389" t="s">
        <v>9</v>
      </c>
      <c r="E246" s="389" t="s">
        <v>9</v>
      </c>
    </row>
    <row r="247" spans="1:5" ht="19.5" thickBot="1" x14ac:dyDescent="0.35">
      <c r="A247" s="394" t="s">
        <v>42</v>
      </c>
      <c r="B247" s="398">
        <f>B248+B249+B250+B251</f>
        <v>0</v>
      </c>
      <c r="C247" s="398">
        <f>C248+C249+C250+C251</f>
        <v>0</v>
      </c>
      <c r="D247" s="398">
        <f>D248+D249+D250+D251</f>
        <v>0</v>
      </c>
      <c r="E247" s="398">
        <f>E248+E249+E250+E251</f>
        <v>0</v>
      </c>
    </row>
    <row r="248" spans="1:5" ht="19.5" thickBot="1" x14ac:dyDescent="0.35">
      <c r="A248" s="396" t="s">
        <v>388</v>
      </c>
      <c r="B248" s="398"/>
      <c r="C248" s="398"/>
      <c r="D248" s="398"/>
      <c r="E248" s="398"/>
    </row>
    <row r="249" spans="1:5" ht="19.5" thickBot="1" x14ac:dyDescent="0.35">
      <c r="A249" s="396" t="s">
        <v>403</v>
      </c>
      <c r="B249" s="398"/>
      <c r="C249" s="398"/>
      <c r="D249" s="398"/>
      <c r="E249" s="398"/>
    </row>
    <row r="250" spans="1:5" ht="19.5" thickBot="1" x14ac:dyDescent="0.35">
      <c r="A250" s="396" t="s">
        <v>404</v>
      </c>
      <c r="B250" s="398"/>
      <c r="C250" s="398"/>
      <c r="D250" s="398"/>
      <c r="E250" s="398"/>
    </row>
    <row r="251" spans="1:5" ht="19.5" thickBot="1" x14ac:dyDescent="0.35">
      <c r="A251" s="396" t="s">
        <v>405</v>
      </c>
      <c r="B251" s="398"/>
      <c r="C251" s="398"/>
      <c r="D251" s="398"/>
      <c r="E251" s="398"/>
    </row>
    <row r="252" spans="1:5" ht="19.5" thickBot="1" x14ac:dyDescent="0.35">
      <c r="A252" s="394" t="s">
        <v>43</v>
      </c>
      <c r="B252" s="397">
        <f>B253+B254+B255+B256</f>
        <v>300</v>
      </c>
      <c r="C252" s="397">
        <f>C253+C254+C255+C256</f>
        <v>0</v>
      </c>
      <c r="D252" s="397">
        <f>D253+D254+D255+D256</f>
        <v>0</v>
      </c>
      <c r="E252" s="397">
        <f>E253+E254+E255+E256</f>
        <v>0</v>
      </c>
    </row>
    <row r="253" spans="1:5" ht="19.5" thickBot="1" x14ac:dyDescent="0.35">
      <c r="A253" s="396" t="s">
        <v>388</v>
      </c>
      <c r="B253" s="397">
        <f>B239</f>
        <v>300</v>
      </c>
      <c r="C253" s="397">
        <v>0</v>
      </c>
      <c r="D253" s="397">
        <v>0</v>
      </c>
      <c r="E253" s="397">
        <v>0</v>
      </c>
    </row>
    <row r="254" spans="1:5" ht="19.5" thickBot="1" x14ac:dyDescent="0.35">
      <c r="A254" s="396" t="s">
        <v>403</v>
      </c>
      <c r="B254" s="397"/>
      <c r="C254" s="398"/>
      <c r="D254" s="398"/>
      <c r="E254" s="398"/>
    </row>
    <row r="255" spans="1:5" ht="19.5" thickBot="1" x14ac:dyDescent="0.35">
      <c r="A255" s="396" t="s">
        <v>404</v>
      </c>
      <c r="B255" s="397"/>
      <c r="C255" s="398"/>
      <c r="D255" s="398"/>
      <c r="E255" s="398"/>
    </row>
    <row r="256" spans="1:5" ht="19.5" thickBot="1" x14ac:dyDescent="0.35">
      <c r="A256" s="396" t="s">
        <v>405</v>
      </c>
      <c r="B256" s="397"/>
      <c r="C256" s="398"/>
      <c r="D256" s="398"/>
      <c r="E256" s="398"/>
    </row>
    <row r="257" spans="1:10" ht="19.5" thickBot="1" x14ac:dyDescent="0.35">
      <c r="A257" s="421" t="s">
        <v>961</v>
      </c>
      <c r="B257" s="397">
        <f>B247+B252</f>
        <v>300</v>
      </c>
      <c r="C257" s="397">
        <f>C247+C252</f>
        <v>0</v>
      </c>
      <c r="D257" s="397">
        <f>D247+D252</f>
        <v>0</v>
      </c>
      <c r="E257" s="397">
        <f>E247+E252</f>
        <v>0</v>
      </c>
    </row>
    <row r="258" spans="1:10" ht="19.5" thickBot="1" x14ac:dyDescent="0.35">
      <c r="A258" s="422"/>
      <c r="B258" s="423"/>
      <c r="C258" s="423"/>
      <c r="D258" s="423"/>
      <c r="E258" s="423"/>
    </row>
    <row r="259" spans="1:10" ht="36" customHeight="1" thickBot="1" x14ac:dyDescent="0.35">
      <c r="A259" s="384" t="s">
        <v>57</v>
      </c>
      <c r="B259" s="424">
        <f>B28+B132+B186++B158+B214+B239</f>
        <v>67200</v>
      </c>
      <c r="C259" s="424">
        <f>C28+C132+C186++C158+C214+C239</f>
        <v>66600</v>
      </c>
      <c r="D259" s="424">
        <f>D28+D132+D186++D158+D214+D239</f>
        <v>67700</v>
      </c>
      <c r="E259" s="424">
        <f>E28+E132+E186++E158+E214+E239</f>
        <v>68200</v>
      </c>
    </row>
    <row r="260" spans="1:10" ht="57" thickBot="1" x14ac:dyDescent="0.35">
      <c r="A260" s="384" t="s">
        <v>58</v>
      </c>
      <c r="B260" s="424">
        <f>B36+B39+B42+B145+B171+B199+B227+B252</f>
        <v>67200</v>
      </c>
      <c r="C260" s="424">
        <f>C36+C39+C42+C145+C171+C199+C227+C252</f>
        <v>66600</v>
      </c>
      <c r="D260" s="424">
        <f>D36+D39+D42+D145+D171+D199+D227+D252</f>
        <v>67700</v>
      </c>
      <c r="E260" s="424">
        <f>E36+E39+E42+E145+E171+E199+E227+E252</f>
        <v>68200</v>
      </c>
      <c r="G260" s="399"/>
      <c r="H260" s="399"/>
      <c r="I260" s="399"/>
      <c r="J260" s="399"/>
    </row>
    <row r="261" spans="1:10" ht="19.5" thickBot="1" x14ac:dyDescent="0.35">
      <c r="A261" s="394" t="s">
        <v>24</v>
      </c>
      <c r="B261" s="425">
        <v>49400</v>
      </c>
      <c r="C261" s="425">
        <f>C36</f>
        <v>50600</v>
      </c>
      <c r="D261" s="425">
        <f>D36</f>
        <v>50600</v>
      </c>
      <c r="E261" s="425">
        <f>E36</f>
        <v>50600</v>
      </c>
      <c r="G261" s="399"/>
      <c r="H261" s="399"/>
      <c r="I261" s="399"/>
      <c r="J261" s="399"/>
    </row>
    <row r="262" spans="1:10" ht="19.5" thickBot="1" x14ac:dyDescent="0.35">
      <c r="A262" s="396" t="s">
        <v>388</v>
      </c>
      <c r="B262" s="397">
        <f>B261</f>
        <v>49400</v>
      </c>
      <c r="C262" s="397">
        <f>C261</f>
        <v>50600</v>
      </c>
      <c r="D262" s="397">
        <f>D261</f>
        <v>50600</v>
      </c>
      <c r="E262" s="397">
        <f>E261</f>
        <v>50600</v>
      </c>
      <c r="G262" s="399"/>
      <c r="H262" s="399"/>
      <c r="I262" s="399"/>
      <c r="J262" s="399"/>
    </row>
    <row r="263" spans="1:10" ht="19.5" thickBot="1" x14ac:dyDescent="0.35">
      <c r="A263" s="396" t="s">
        <v>417</v>
      </c>
      <c r="B263" s="397">
        <v>0</v>
      </c>
      <c r="C263" s="397">
        <v>0</v>
      </c>
      <c r="D263" s="397">
        <v>0</v>
      </c>
      <c r="E263" s="397">
        <v>0</v>
      </c>
    </row>
    <row r="264" spans="1:10" ht="38.25" thickBot="1" x14ac:dyDescent="0.35">
      <c r="A264" s="394" t="s">
        <v>25</v>
      </c>
      <c r="B264" s="425">
        <f>B39</f>
        <v>4800</v>
      </c>
      <c r="C264" s="425">
        <f>C39</f>
        <v>5500</v>
      </c>
      <c r="D264" s="425">
        <f>D39</f>
        <v>5600</v>
      </c>
      <c r="E264" s="425">
        <f>E39</f>
        <v>5600</v>
      </c>
      <c r="H264" s="399"/>
      <c r="I264" s="399"/>
      <c r="J264" s="399"/>
    </row>
    <row r="265" spans="1:10" ht="19.5" thickBot="1" x14ac:dyDescent="0.35">
      <c r="A265" s="396" t="s">
        <v>388</v>
      </c>
      <c r="B265" s="398">
        <f>B264</f>
        <v>4800</v>
      </c>
      <c r="C265" s="398">
        <f>C264</f>
        <v>5500</v>
      </c>
      <c r="D265" s="398">
        <f>D264</f>
        <v>5600</v>
      </c>
      <c r="E265" s="398">
        <f>E264</f>
        <v>5600</v>
      </c>
    </row>
    <row r="266" spans="1:10" ht="19.5" thickBot="1" x14ac:dyDescent="0.35">
      <c r="A266" s="396" t="s">
        <v>417</v>
      </c>
      <c r="B266" s="397">
        <v>0</v>
      </c>
      <c r="C266" s="397">
        <v>0</v>
      </c>
      <c r="D266" s="397">
        <v>0</v>
      </c>
      <c r="E266" s="397">
        <v>0</v>
      </c>
    </row>
    <row r="267" spans="1:10" ht="19.5" thickBot="1" x14ac:dyDescent="0.35">
      <c r="A267" s="394" t="s">
        <v>26</v>
      </c>
      <c r="B267" s="425">
        <f>B42</f>
        <v>4000</v>
      </c>
      <c r="C267" s="425">
        <f>C42</f>
        <v>9000</v>
      </c>
      <c r="D267" s="425">
        <f>D42</f>
        <v>10000</v>
      </c>
      <c r="E267" s="425">
        <f>E42</f>
        <v>10500</v>
      </c>
    </row>
    <row r="268" spans="1:10" ht="19.5" thickBot="1" x14ac:dyDescent="0.35">
      <c r="A268" s="396" t="s">
        <v>388</v>
      </c>
      <c r="B268" s="397">
        <f>B267</f>
        <v>4000</v>
      </c>
      <c r="C268" s="397">
        <f>C267</f>
        <v>9000</v>
      </c>
      <c r="D268" s="397">
        <f>D267</f>
        <v>10000</v>
      </c>
      <c r="E268" s="397">
        <f>E267</f>
        <v>10500</v>
      </c>
    </row>
    <row r="269" spans="1:10" ht="19.5" thickBot="1" x14ac:dyDescent="0.35">
      <c r="A269" s="396" t="s">
        <v>417</v>
      </c>
      <c r="B269" s="397">
        <v>0</v>
      </c>
      <c r="C269" s="397">
        <v>0</v>
      </c>
      <c r="D269" s="397">
        <v>0</v>
      </c>
      <c r="E269" s="397">
        <v>0</v>
      </c>
      <c r="G269" s="399"/>
    </row>
    <row r="270" spans="1:10" ht="19.5" thickBot="1" x14ac:dyDescent="0.35">
      <c r="A270" s="394" t="s">
        <v>27</v>
      </c>
      <c r="B270" s="425">
        <v>0</v>
      </c>
      <c r="C270" s="425">
        <v>0</v>
      </c>
      <c r="D270" s="425">
        <v>0</v>
      </c>
      <c r="E270" s="425">
        <v>0</v>
      </c>
    </row>
    <row r="271" spans="1:10" ht="19.5" thickBot="1" x14ac:dyDescent="0.35">
      <c r="A271" s="396" t="s">
        <v>388</v>
      </c>
      <c r="B271" s="398">
        <v>0</v>
      </c>
      <c r="C271" s="398">
        <v>0</v>
      </c>
      <c r="D271" s="398">
        <v>0</v>
      </c>
      <c r="E271" s="398">
        <v>0</v>
      </c>
    </row>
    <row r="272" spans="1:10" ht="19.5" thickBot="1" x14ac:dyDescent="0.35">
      <c r="A272" s="396" t="s">
        <v>417</v>
      </c>
      <c r="B272" s="397">
        <v>0</v>
      </c>
      <c r="C272" s="397">
        <v>0</v>
      </c>
      <c r="D272" s="397">
        <v>0</v>
      </c>
      <c r="E272" s="397">
        <v>0</v>
      </c>
    </row>
    <row r="273" spans="1:5" ht="38.25" thickBot="1" x14ac:dyDescent="0.35">
      <c r="A273" s="394" t="s">
        <v>28</v>
      </c>
      <c r="B273" s="425">
        <v>0</v>
      </c>
      <c r="C273" s="425">
        <v>0</v>
      </c>
      <c r="D273" s="425">
        <v>0</v>
      </c>
      <c r="E273" s="425">
        <v>0</v>
      </c>
    </row>
    <row r="274" spans="1:5" ht="19.5" thickBot="1" x14ac:dyDescent="0.35">
      <c r="A274" s="396" t="s">
        <v>388</v>
      </c>
      <c r="B274" s="398">
        <v>0</v>
      </c>
      <c r="C274" s="398">
        <v>0</v>
      </c>
      <c r="D274" s="398">
        <v>0</v>
      </c>
      <c r="E274" s="398">
        <v>0</v>
      </c>
    </row>
    <row r="275" spans="1:5" ht="19.5" thickBot="1" x14ac:dyDescent="0.35">
      <c r="A275" s="396" t="s">
        <v>417</v>
      </c>
      <c r="B275" s="397">
        <v>0</v>
      </c>
      <c r="C275" s="397">
        <v>0</v>
      </c>
      <c r="D275" s="397">
        <v>0</v>
      </c>
      <c r="E275" s="397">
        <v>0</v>
      </c>
    </row>
    <row r="276" spans="1:5" ht="19.5" thickBot="1" x14ac:dyDescent="0.35">
      <c r="A276" s="394" t="s">
        <v>29</v>
      </c>
      <c r="B276" s="425">
        <v>0</v>
      </c>
      <c r="C276" s="425">
        <v>0</v>
      </c>
      <c r="D276" s="425">
        <v>0</v>
      </c>
      <c r="E276" s="425">
        <v>0</v>
      </c>
    </row>
    <row r="277" spans="1:5" ht="19.5" thickBot="1" x14ac:dyDescent="0.35">
      <c r="A277" s="396" t="s">
        <v>388</v>
      </c>
      <c r="B277" s="398">
        <v>0</v>
      </c>
      <c r="C277" s="398">
        <v>0</v>
      </c>
      <c r="D277" s="398">
        <v>0</v>
      </c>
      <c r="E277" s="398">
        <v>0</v>
      </c>
    </row>
    <row r="278" spans="1:5" ht="19.5" thickBot="1" x14ac:dyDescent="0.35">
      <c r="A278" s="396" t="s">
        <v>417</v>
      </c>
      <c r="B278" s="397">
        <v>0</v>
      </c>
      <c r="C278" s="397">
        <v>0</v>
      </c>
      <c r="D278" s="397">
        <v>0</v>
      </c>
      <c r="E278" s="397">
        <v>0</v>
      </c>
    </row>
    <row r="279" spans="1:5" ht="38.25" thickBot="1" x14ac:dyDescent="0.35">
      <c r="A279" s="394" t="s">
        <v>30</v>
      </c>
      <c r="B279" s="425">
        <v>0</v>
      </c>
      <c r="C279" s="425">
        <v>0</v>
      </c>
      <c r="D279" s="425">
        <v>0</v>
      </c>
      <c r="E279" s="425">
        <v>0</v>
      </c>
    </row>
    <row r="280" spans="1:5" ht="19.5" thickBot="1" x14ac:dyDescent="0.35">
      <c r="A280" s="396" t="s">
        <v>388</v>
      </c>
      <c r="B280" s="398">
        <v>0</v>
      </c>
      <c r="C280" s="398">
        <v>0</v>
      </c>
      <c r="D280" s="398">
        <v>0</v>
      </c>
      <c r="E280" s="398">
        <v>0</v>
      </c>
    </row>
    <row r="281" spans="1:5" ht="19.5" thickBot="1" x14ac:dyDescent="0.35">
      <c r="A281" s="396" t="s">
        <v>417</v>
      </c>
      <c r="B281" s="397">
        <v>0</v>
      </c>
      <c r="C281" s="397">
        <v>0</v>
      </c>
      <c r="D281" s="397">
        <v>0</v>
      </c>
      <c r="E281" s="397">
        <v>0</v>
      </c>
    </row>
    <row r="282" spans="1:5" ht="19.5" thickBot="1" x14ac:dyDescent="0.35">
      <c r="A282" s="394" t="s">
        <v>59</v>
      </c>
      <c r="B282" s="398">
        <f>B140+B194</f>
        <v>0</v>
      </c>
      <c r="C282" s="398">
        <f>C140+C194</f>
        <v>0</v>
      </c>
      <c r="D282" s="398">
        <f>D140+D194</f>
        <v>0</v>
      </c>
      <c r="E282" s="398">
        <f>E140+E194</f>
        <v>0</v>
      </c>
    </row>
    <row r="283" spans="1:5" ht="19.5" thickBot="1" x14ac:dyDescent="0.35">
      <c r="A283" s="396" t="s">
        <v>388</v>
      </c>
      <c r="B283" s="398"/>
      <c r="C283" s="398"/>
      <c r="D283" s="398"/>
      <c r="E283" s="398"/>
    </row>
    <row r="284" spans="1:5" ht="19.5" thickBot="1" x14ac:dyDescent="0.35">
      <c r="A284" s="396" t="s">
        <v>403</v>
      </c>
      <c r="B284" s="398"/>
      <c r="C284" s="398"/>
      <c r="D284" s="398"/>
      <c r="E284" s="398"/>
    </row>
    <row r="285" spans="1:5" ht="19.5" thickBot="1" x14ac:dyDescent="0.35">
      <c r="A285" s="396" t="s">
        <v>404</v>
      </c>
      <c r="B285" s="398"/>
      <c r="C285" s="398"/>
      <c r="D285" s="398"/>
      <c r="E285" s="398"/>
    </row>
    <row r="286" spans="1:5" ht="19.5" thickBot="1" x14ac:dyDescent="0.35">
      <c r="A286" s="396" t="s">
        <v>405</v>
      </c>
      <c r="B286" s="398"/>
      <c r="C286" s="398"/>
      <c r="D286" s="398"/>
      <c r="E286" s="398"/>
    </row>
    <row r="287" spans="1:5" ht="19.5" thickBot="1" x14ac:dyDescent="0.35">
      <c r="A287" s="394" t="s">
        <v>60</v>
      </c>
      <c r="B287" s="398">
        <f>B288+B289+B290+B291</f>
        <v>9000</v>
      </c>
      <c r="C287" s="398">
        <f>C288+C289+C290+C291</f>
        <v>1500</v>
      </c>
      <c r="D287" s="398">
        <f>D288+D289+D290+D291</f>
        <v>1500</v>
      </c>
      <c r="E287" s="398">
        <f>E288+E289+E290+E291</f>
        <v>1500</v>
      </c>
    </row>
    <row r="288" spans="1:5" ht="19.5" thickBot="1" x14ac:dyDescent="0.35">
      <c r="A288" s="396" t="s">
        <v>388</v>
      </c>
      <c r="B288" s="398">
        <f>B146+B200+B172+B228+B253</f>
        <v>9000</v>
      </c>
      <c r="C288" s="398">
        <f>C146+C200+C172+C228+C253</f>
        <v>1500</v>
      </c>
      <c r="D288" s="398">
        <f>D146+D200+D172+D228+D253</f>
        <v>1500</v>
      </c>
      <c r="E288" s="398">
        <f>E146+E200+E172+E228+E253</f>
        <v>1500</v>
      </c>
    </row>
    <row r="289" spans="1:5" ht="19.5" thickBot="1" x14ac:dyDescent="0.35">
      <c r="A289" s="396" t="s">
        <v>403</v>
      </c>
      <c r="B289" s="398"/>
      <c r="C289" s="398"/>
      <c r="D289" s="398"/>
      <c r="E289" s="398"/>
    </row>
    <row r="290" spans="1:5" ht="19.5" thickBot="1" x14ac:dyDescent="0.35">
      <c r="A290" s="396" t="s">
        <v>404</v>
      </c>
      <c r="B290" s="398"/>
      <c r="C290" s="398"/>
      <c r="D290" s="398"/>
      <c r="E290" s="398"/>
    </row>
    <row r="291" spans="1:5" ht="19.5" thickBot="1" x14ac:dyDescent="0.35">
      <c r="A291" s="396" t="s">
        <v>405</v>
      </c>
      <c r="B291" s="398"/>
      <c r="C291" s="398"/>
      <c r="D291" s="398"/>
      <c r="E291" s="398"/>
    </row>
    <row r="292" spans="1:5" ht="19.5" thickBot="1" x14ac:dyDescent="0.35">
      <c r="A292" s="405" t="s">
        <v>32</v>
      </c>
      <c r="B292" s="406">
        <f>IF(B329-B328=0,0,"Error")</f>
        <v>0</v>
      </c>
      <c r="C292" s="406">
        <f>IF(C329-C328=0,0,"Error")</f>
        <v>0</v>
      </c>
      <c r="D292" s="406">
        <f>IF(D329-D328=0,0,"Error")</f>
        <v>0</v>
      </c>
      <c r="E292" s="406">
        <f>IF(E329-E328=0,0,"Error")</f>
        <v>0</v>
      </c>
    </row>
  </sheetData>
  <mergeCells count="65">
    <mergeCell ref="A20:E20"/>
    <mergeCell ref="A3:E3"/>
    <mergeCell ref="B5:E5"/>
    <mergeCell ref="B6:E6"/>
    <mergeCell ref="B7:E7"/>
    <mergeCell ref="A8:E8"/>
    <mergeCell ref="A9:E11"/>
    <mergeCell ref="B12:E12"/>
    <mergeCell ref="A13:A14"/>
    <mergeCell ref="B16:E16"/>
    <mergeCell ref="A17:E17"/>
    <mergeCell ref="B87:E87"/>
    <mergeCell ref="A21:E21"/>
    <mergeCell ref="B22:E22"/>
    <mergeCell ref="B23:E23"/>
    <mergeCell ref="B24:E24"/>
    <mergeCell ref="A25:A26"/>
    <mergeCell ref="A33:E33"/>
    <mergeCell ref="A34:A35"/>
    <mergeCell ref="A59:E59"/>
    <mergeCell ref="A60:A61"/>
    <mergeCell ref="B85:E85"/>
    <mergeCell ref="B86:E86"/>
    <mergeCell ref="A137:E137"/>
    <mergeCell ref="A88:A89"/>
    <mergeCell ref="A96:E96"/>
    <mergeCell ref="A97:A98"/>
    <mergeCell ref="A122:E122"/>
    <mergeCell ref="A123:E123"/>
    <mergeCell ref="B124:E124"/>
    <mergeCell ref="D125:E125"/>
    <mergeCell ref="B126:E126"/>
    <mergeCell ref="B127:E127"/>
    <mergeCell ref="B128:E128"/>
    <mergeCell ref="A129:A130"/>
    <mergeCell ref="B182:E182"/>
    <mergeCell ref="A138:A139"/>
    <mergeCell ref="D152:E152"/>
    <mergeCell ref="B153:E153"/>
    <mergeCell ref="B154:E154"/>
    <mergeCell ref="A155:A156"/>
    <mergeCell ref="A163:E163"/>
    <mergeCell ref="A245:A246"/>
    <mergeCell ref="B209:E209"/>
    <mergeCell ref="B210:E210"/>
    <mergeCell ref="A211:A212"/>
    <mergeCell ref="A219:E219"/>
    <mergeCell ref="A220:A221"/>
    <mergeCell ref="D233:E233"/>
    <mergeCell ref="A2:E2"/>
    <mergeCell ref="B234:E234"/>
    <mergeCell ref="B235:E235"/>
    <mergeCell ref="A236:A237"/>
    <mergeCell ref="A244:E244"/>
    <mergeCell ref="A183:A184"/>
    <mergeCell ref="A191:E191"/>
    <mergeCell ref="A192:A193"/>
    <mergeCell ref="A206:A207"/>
    <mergeCell ref="B206:E207"/>
    <mergeCell ref="D208:E208"/>
    <mergeCell ref="A164:A165"/>
    <mergeCell ref="A178:A179"/>
    <mergeCell ref="B178:E179"/>
    <mergeCell ref="D180:E180"/>
    <mergeCell ref="B181:E18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22"/>
  <sheetViews>
    <sheetView view="pageBreakPreview" topLeftCell="A88" zoomScale="60" zoomScaleNormal="170" workbookViewId="0">
      <selection activeCell="A20" sqref="A20:E21"/>
    </sheetView>
  </sheetViews>
  <sheetFormatPr defaultRowHeight="15" x14ac:dyDescent="0.25"/>
  <cols>
    <col min="1" max="1" width="28.5703125" customWidth="1"/>
    <col min="2" max="2" width="13.42578125" customWidth="1"/>
    <col min="3" max="5" width="11.7109375" customWidth="1"/>
  </cols>
  <sheetData>
    <row r="2" spans="1:5" ht="30"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34.5" customHeight="1" thickBot="1" x14ac:dyDescent="0.3">
      <c r="A5" s="2" t="s">
        <v>0</v>
      </c>
      <c r="B5" s="679" t="s">
        <v>220</v>
      </c>
      <c r="C5" s="679"/>
      <c r="D5" s="679"/>
      <c r="E5" s="679"/>
    </row>
    <row r="6" spans="1:5" ht="15.75" thickBot="1" x14ac:dyDescent="0.3">
      <c r="A6" s="2" t="s">
        <v>1</v>
      </c>
      <c r="B6" s="680" t="s">
        <v>89</v>
      </c>
      <c r="C6" s="681"/>
      <c r="D6" s="681"/>
      <c r="E6" s="682"/>
    </row>
    <row r="7" spans="1:5" ht="34.5" customHeight="1"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221</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38.25" customHeight="1" thickBot="1" x14ac:dyDescent="0.3">
      <c r="A12" s="3" t="s">
        <v>6</v>
      </c>
      <c r="B12" s="824" t="s">
        <v>962</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57" thickBot="1" x14ac:dyDescent="0.3">
      <c r="A15" s="114" t="s">
        <v>222</v>
      </c>
      <c r="B15" s="4" t="s">
        <v>223</v>
      </c>
      <c r="C15" s="4" t="s">
        <v>223</v>
      </c>
      <c r="D15" s="4"/>
      <c r="E15" s="4"/>
    </row>
    <row r="16" spans="1:5" ht="15.75" thickBot="1" x14ac:dyDescent="0.3">
      <c r="A16" s="5" t="s">
        <v>98</v>
      </c>
      <c r="B16" s="4" t="s">
        <v>68</v>
      </c>
      <c r="C16" s="4" t="s">
        <v>69</v>
      </c>
      <c r="D16" s="4" t="s">
        <v>69</v>
      </c>
      <c r="E16" s="4" t="s">
        <v>69</v>
      </c>
    </row>
    <row r="17" spans="1:5" ht="23.25" thickBot="1" x14ac:dyDescent="0.3">
      <c r="A17" s="5" t="s">
        <v>67</v>
      </c>
      <c r="B17" s="4" t="s">
        <v>68</v>
      </c>
      <c r="C17" s="4" t="s">
        <v>69</v>
      </c>
      <c r="D17" s="4" t="s">
        <v>69</v>
      </c>
      <c r="E17" s="4" t="s">
        <v>69</v>
      </c>
    </row>
    <row r="18" spans="1:5" ht="76.5" customHeight="1" thickBot="1" x14ac:dyDescent="0.3">
      <c r="A18" s="6" t="s">
        <v>10</v>
      </c>
      <c r="B18" s="700" t="s">
        <v>224</v>
      </c>
      <c r="C18" s="695"/>
      <c r="D18" s="695"/>
      <c r="E18" s="701"/>
    </row>
    <row r="19" spans="1:5" ht="23.25" customHeight="1" thickBot="1" x14ac:dyDescent="0.3">
      <c r="A19" s="702" t="s">
        <v>11</v>
      </c>
      <c r="B19" s="703"/>
      <c r="C19" s="703"/>
      <c r="D19" s="703"/>
      <c r="E19" s="704"/>
    </row>
    <row r="20" spans="1:5" ht="15.75" thickBot="1" x14ac:dyDescent="0.3">
      <c r="A20" s="675"/>
      <c r="B20" s="155"/>
      <c r="C20" s="4" t="s">
        <v>152</v>
      </c>
      <c r="D20" s="4" t="s">
        <v>152</v>
      </c>
      <c r="E20" s="4" t="s">
        <v>152</v>
      </c>
    </row>
    <row r="21" spans="1:5" ht="23.25" thickBot="1" x14ac:dyDescent="0.3">
      <c r="A21" s="5" t="s">
        <v>225</v>
      </c>
      <c r="B21" s="1536">
        <v>0.42</v>
      </c>
      <c r="C21" s="1536">
        <v>0.44</v>
      </c>
      <c r="D21" s="1536">
        <v>0.45</v>
      </c>
      <c r="E21" s="1536">
        <v>0.46</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226</v>
      </c>
      <c r="C24" s="712"/>
      <c r="D24" s="712"/>
      <c r="E24" s="713"/>
    </row>
    <row r="25" spans="1:5" ht="31.5" customHeight="1" thickBot="1" x14ac:dyDescent="0.3">
      <c r="A25" s="5" t="s">
        <v>15</v>
      </c>
      <c r="B25" s="714" t="s">
        <v>227</v>
      </c>
      <c r="C25" s="715"/>
      <c r="D25" s="715"/>
      <c r="E25" s="716"/>
    </row>
    <row r="26" spans="1:5" ht="15.75" thickBot="1" x14ac:dyDescent="0.3">
      <c r="A26" s="5" t="s">
        <v>16</v>
      </c>
      <c r="B26" s="717" t="s">
        <v>963</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4000</v>
      </c>
      <c r="C29" s="10">
        <v>4200</v>
      </c>
      <c r="D29" s="10">
        <v>4300</v>
      </c>
      <c r="E29" s="10">
        <v>4500</v>
      </c>
    </row>
    <row r="30" spans="1:5" ht="15.75" thickBot="1" x14ac:dyDescent="0.3">
      <c r="A30" s="5" t="s">
        <v>18</v>
      </c>
      <c r="B30" s="10">
        <v>112000</v>
      </c>
      <c r="C30" s="10">
        <v>123100</v>
      </c>
      <c r="D30" s="10">
        <v>124100</v>
      </c>
      <c r="E30" s="10">
        <v>130000</v>
      </c>
    </row>
    <row r="31" spans="1:5" ht="15.75" thickBot="1" x14ac:dyDescent="0.3">
      <c r="A31" s="5" t="s">
        <v>19</v>
      </c>
      <c r="B31" s="10">
        <f>B30/B29</f>
        <v>28</v>
      </c>
      <c r="C31" s="10">
        <f t="shared" ref="C31:E31" si="0">C30/C29</f>
        <v>29.30952380952381</v>
      </c>
      <c r="D31" s="10">
        <f t="shared" si="0"/>
        <v>28.86046511627907</v>
      </c>
      <c r="E31" s="10">
        <f t="shared" si="0"/>
        <v>28.888888888888889</v>
      </c>
    </row>
    <row r="32" spans="1:5" ht="15.75" thickBot="1" x14ac:dyDescent="0.3">
      <c r="A32" s="5" t="s">
        <v>20</v>
      </c>
      <c r="B32" s="113" t="s">
        <v>21</v>
      </c>
      <c r="C32" s="11">
        <f>C29/B29-1</f>
        <v>5.0000000000000044E-2</v>
      </c>
      <c r="D32" s="11">
        <f t="shared" ref="D32:E34" si="1">D29/C29-1</f>
        <v>2.3809523809523725E-2</v>
      </c>
      <c r="E32" s="11">
        <f t="shared" si="1"/>
        <v>4.6511627906976827E-2</v>
      </c>
    </row>
    <row r="33" spans="1:5" ht="15.75" thickBot="1" x14ac:dyDescent="0.3">
      <c r="A33" s="5" t="s">
        <v>22</v>
      </c>
      <c r="B33" s="113" t="s">
        <v>21</v>
      </c>
      <c r="C33" s="11">
        <f>C30/B30-1</f>
        <v>9.9107142857142838E-2</v>
      </c>
      <c r="D33" s="11">
        <f t="shared" si="1"/>
        <v>8.1234768480908937E-3</v>
      </c>
      <c r="E33" s="11">
        <f t="shared" si="1"/>
        <v>4.7542304593070073E-2</v>
      </c>
    </row>
    <row r="34" spans="1:5" ht="15.75" thickBot="1" x14ac:dyDescent="0.3">
      <c r="A34" s="5" t="s">
        <v>23</v>
      </c>
      <c r="B34" s="113" t="s">
        <v>21</v>
      </c>
      <c r="C34" s="11">
        <f>C31/B31-1</f>
        <v>4.6768707482993221E-2</v>
      </c>
      <c r="D34" s="11">
        <f t="shared" si="1"/>
        <v>-1.5321255171632076E-2</v>
      </c>
      <c r="E34" s="11">
        <f t="shared" si="1"/>
        <v>9.8486883337822739E-4</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f>B39+B40</f>
        <v>81800</v>
      </c>
      <c r="C38" s="14">
        <f t="shared" ref="C38:E38" si="2">C39+C40</f>
        <v>90800</v>
      </c>
      <c r="D38" s="14">
        <f t="shared" si="2"/>
        <v>90800</v>
      </c>
      <c r="E38" s="14">
        <f t="shared" si="2"/>
        <v>92800</v>
      </c>
    </row>
    <row r="39" spans="1:5" ht="15.75" thickBot="1" x14ac:dyDescent="0.3">
      <c r="A39" s="26" t="s">
        <v>388</v>
      </c>
      <c r="B39" s="15">
        <v>81800</v>
      </c>
      <c r="C39" s="15">
        <v>90800</v>
      </c>
      <c r="D39" s="15">
        <v>90800</v>
      </c>
      <c r="E39" s="15">
        <v>92800</v>
      </c>
    </row>
    <row r="40" spans="1:5" ht="15.75" thickBot="1" x14ac:dyDescent="0.3">
      <c r="A40" s="26" t="s">
        <v>389</v>
      </c>
      <c r="B40" s="15"/>
      <c r="C40" s="27"/>
      <c r="D40" s="27"/>
      <c r="E40" s="27"/>
    </row>
    <row r="41" spans="1:5" ht="24.75" thickBot="1" x14ac:dyDescent="0.3">
      <c r="A41" s="13" t="s">
        <v>25</v>
      </c>
      <c r="B41" s="14">
        <f>B42+B43</f>
        <v>12700</v>
      </c>
      <c r="C41" s="14">
        <f t="shared" ref="C41:E41" si="3">C42+C43</f>
        <v>13700</v>
      </c>
      <c r="D41" s="14">
        <f t="shared" si="3"/>
        <v>13700</v>
      </c>
      <c r="E41" s="14">
        <f t="shared" si="3"/>
        <v>14000</v>
      </c>
    </row>
    <row r="42" spans="1:5" ht="15.75" thickBot="1" x14ac:dyDescent="0.3">
      <c r="A42" s="26" t="s">
        <v>388</v>
      </c>
      <c r="B42" s="15">
        <v>12700</v>
      </c>
      <c r="C42" s="14">
        <v>13700</v>
      </c>
      <c r="D42" s="14">
        <v>13700</v>
      </c>
      <c r="E42" s="14">
        <v>14000</v>
      </c>
    </row>
    <row r="43" spans="1:5" ht="15.75" thickBot="1" x14ac:dyDescent="0.3">
      <c r="A43" s="26" t="s">
        <v>389</v>
      </c>
      <c r="B43" s="15"/>
      <c r="C43" s="14"/>
      <c r="D43" s="14"/>
      <c r="E43" s="14"/>
    </row>
    <row r="44" spans="1:5" ht="15.75" thickBot="1" x14ac:dyDescent="0.3">
      <c r="A44" s="13" t="s">
        <v>26</v>
      </c>
      <c r="B44" s="15">
        <f>B45+B46</f>
        <v>15400</v>
      </c>
      <c r="C44" s="15">
        <f t="shared" ref="C44:E44" si="4">C45+C46</f>
        <v>16500</v>
      </c>
      <c r="D44" s="15">
        <f t="shared" si="4"/>
        <v>17500</v>
      </c>
      <c r="E44" s="15">
        <f t="shared" si="4"/>
        <v>21100</v>
      </c>
    </row>
    <row r="45" spans="1:5" ht="15.75" thickBot="1" x14ac:dyDescent="0.3">
      <c r="A45" s="26" t="s">
        <v>388</v>
      </c>
      <c r="B45" s="15">
        <v>15400</v>
      </c>
      <c r="C45" s="14">
        <v>16500</v>
      </c>
      <c r="D45" s="14">
        <v>17500</v>
      </c>
      <c r="E45" s="14">
        <v>21100</v>
      </c>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f>B54+B55</f>
        <v>1600</v>
      </c>
      <c r="C53" s="15">
        <f t="shared" ref="C53:E53" si="5">C54+C55</f>
        <v>1600</v>
      </c>
      <c r="D53" s="15">
        <f t="shared" si="5"/>
        <v>1600</v>
      </c>
      <c r="E53" s="15">
        <f t="shared" si="5"/>
        <v>1600</v>
      </c>
    </row>
    <row r="54" spans="1:5" ht="15.75" thickBot="1" x14ac:dyDescent="0.3">
      <c r="A54" s="26" t="s">
        <v>388</v>
      </c>
      <c r="B54" s="15">
        <v>1600</v>
      </c>
      <c r="C54" s="14">
        <v>1600</v>
      </c>
      <c r="D54" s="14">
        <v>1600</v>
      </c>
      <c r="E54" s="14">
        <v>1600</v>
      </c>
    </row>
    <row r="55" spans="1:5" ht="15.75" thickBot="1" x14ac:dyDescent="0.3">
      <c r="A55" s="26" t="s">
        <v>389</v>
      </c>
      <c r="B55" s="15"/>
      <c r="C55" s="14"/>
      <c r="D55" s="14"/>
      <c r="E55" s="14"/>
    </row>
    <row r="56" spans="1:5" ht="24.75" thickBot="1" x14ac:dyDescent="0.3">
      <c r="A56" s="13" t="s">
        <v>30</v>
      </c>
      <c r="B56" s="15">
        <f>B57+B58</f>
        <v>500</v>
      </c>
      <c r="C56" s="15">
        <f t="shared" ref="C56:E56" si="6">C57+C58</f>
        <v>500</v>
      </c>
      <c r="D56" s="15">
        <f t="shared" si="6"/>
        <v>500</v>
      </c>
      <c r="E56" s="15">
        <f t="shared" si="6"/>
        <v>500</v>
      </c>
    </row>
    <row r="57" spans="1:5" ht="15.75" thickBot="1" x14ac:dyDescent="0.3">
      <c r="A57" s="26" t="s">
        <v>388</v>
      </c>
      <c r="B57" s="15">
        <v>500</v>
      </c>
      <c r="C57" s="15">
        <v>500</v>
      </c>
      <c r="D57" s="15">
        <v>500</v>
      </c>
      <c r="E57" s="15">
        <v>500</v>
      </c>
    </row>
    <row r="58" spans="1:5" ht="15.75" thickBot="1" x14ac:dyDescent="0.3">
      <c r="A58" s="26" t="s">
        <v>389</v>
      </c>
      <c r="B58" s="15"/>
      <c r="C58" s="135"/>
      <c r="D58" s="40"/>
      <c r="E58" s="40"/>
    </row>
    <row r="59" spans="1:5" ht="15.75" thickBot="1" x14ac:dyDescent="0.3">
      <c r="A59" s="16" t="s">
        <v>31</v>
      </c>
      <c r="B59" s="15">
        <f>B56+B53+B50+B47+B44+B41+B38</f>
        <v>112000</v>
      </c>
      <c r="C59" s="15">
        <f t="shared" ref="C59:E59" si="7">C56+C53+C50+C47+C44+C41+C38</f>
        <v>123100</v>
      </c>
      <c r="D59" s="15">
        <f t="shared" si="7"/>
        <v>124100</v>
      </c>
      <c r="E59" s="15">
        <f t="shared" si="7"/>
        <v>130000</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708" t="s">
        <v>39</v>
      </c>
      <c r="B61" s="709"/>
      <c r="C61" s="709"/>
      <c r="D61" s="709"/>
      <c r="E61" s="710"/>
    </row>
    <row r="62" spans="1:5" ht="15.75" thickBot="1" x14ac:dyDescent="0.3">
      <c r="A62" s="1127" t="s">
        <v>40</v>
      </c>
      <c r="B62" s="1128"/>
      <c r="C62" s="1128"/>
      <c r="D62" s="1128"/>
      <c r="E62" s="1129"/>
    </row>
    <row r="63" spans="1:5" ht="15.75" thickBot="1" x14ac:dyDescent="0.3">
      <c r="A63" s="426" t="s">
        <v>56</v>
      </c>
      <c r="B63" s="1130" t="s">
        <v>964</v>
      </c>
      <c r="C63" s="1131"/>
      <c r="D63" s="1132"/>
      <c r="E63" s="1133"/>
    </row>
    <row r="64" spans="1:5" ht="21.75" customHeight="1" thickBot="1" x14ac:dyDescent="0.3">
      <c r="A64" s="427" t="s">
        <v>86</v>
      </c>
      <c r="B64" s="428" t="s">
        <v>965</v>
      </c>
      <c r="C64" s="429" t="s">
        <v>966</v>
      </c>
      <c r="D64" s="430" t="s">
        <v>967</v>
      </c>
      <c r="E64" s="431"/>
    </row>
    <row r="65" spans="1:5" ht="17.25" customHeight="1" thickBot="1" x14ac:dyDescent="0.3">
      <c r="A65" s="5" t="s">
        <v>15</v>
      </c>
      <c r="B65" s="867" t="s">
        <v>968</v>
      </c>
      <c r="C65" s="781"/>
      <c r="D65" s="703"/>
      <c r="E65" s="704"/>
    </row>
    <row r="66" spans="1:5" ht="15.75" thickBot="1" x14ac:dyDescent="0.3">
      <c r="A66" s="5" t="s">
        <v>16</v>
      </c>
      <c r="B66" s="717" t="s">
        <v>928</v>
      </c>
      <c r="C66" s="718"/>
      <c r="D66" s="718"/>
      <c r="E66" s="719"/>
    </row>
    <row r="67" spans="1:5" ht="12.75" customHeight="1" x14ac:dyDescent="0.25">
      <c r="A67" s="698"/>
      <c r="B67" s="8">
        <v>2018</v>
      </c>
      <c r="C67" s="8">
        <v>2019</v>
      </c>
      <c r="D67" s="8">
        <v>2020</v>
      </c>
      <c r="E67" s="8">
        <v>2021</v>
      </c>
    </row>
    <row r="68" spans="1:5" ht="9" customHeight="1" thickBot="1" x14ac:dyDescent="0.3">
      <c r="A68" s="699"/>
      <c r="B68" s="9" t="s">
        <v>8</v>
      </c>
      <c r="C68" s="9" t="s">
        <v>9</v>
      </c>
      <c r="D68" s="9" t="s">
        <v>9</v>
      </c>
      <c r="E68" s="9" t="s">
        <v>9</v>
      </c>
    </row>
    <row r="69" spans="1:5" ht="15.75" thickBot="1" x14ac:dyDescent="0.3">
      <c r="A69" s="5" t="s">
        <v>17</v>
      </c>
      <c r="B69" s="10">
        <v>42</v>
      </c>
      <c r="C69" s="10">
        <v>20</v>
      </c>
      <c r="D69" s="10">
        <v>20</v>
      </c>
      <c r="E69" s="10">
        <v>20</v>
      </c>
    </row>
    <row r="70" spans="1:5" ht="15.75" thickBot="1" x14ac:dyDescent="0.3">
      <c r="A70" s="5" t="s">
        <v>18</v>
      </c>
      <c r="B70" s="10">
        <v>4000</v>
      </c>
      <c r="C70" s="10">
        <v>2000</v>
      </c>
      <c r="D70" s="10">
        <v>2000</v>
      </c>
      <c r="E70" s="10">
        <v>2000</v>
      </c>
    </row>
    <row r="71" spans="1:5" ht="15.75" thickBot="1" x14ac:dyDescent="0.3">
      <c r="A71" s="5" t="s">
        <v>19</v>
      </c>
      <c r="B71" s="10">
        <f>B70/B69</f>
        <v>95.238095238095241</v>
      </c>
      <c r="C71" s="10">
        <f t="shared" ref="C71:E71" si="8">C70/C69</f>
        <v>100</v>
      </c>
      <c r="D71" s="10">
        <f t="shared" si="8"/>
        <v>100</v>
      </c>
      <c r="E71" s="10">
        <f t="shared" si="8"/>
        <v>100</v>
      </c>
    </row>
    <row r="72" spans="1:5" ht="15.75" thickBot="1" x14ac:dyDescent="0.3">
      <c r="A72" s="5" t="s">
        <v>20</v>
      </c>
      <c r="B72" s="113" t="s">
        <v>21</v>
      </c>
      <c r="C72" s="11">
        <f>C69/B69-1</f>
        <v>-0.52380952380952384</v>
      </c>
      <c r="D72" s="11">
        <f t="shared" ref="D72:E74" si="9">D69/C69-1</f>
        <v>0</v>
      </c>
      <c r="E72" s="11">
        <f t="shared" si="9"/>
        <v>0</v>
      </c>
    </row>
    <row r="73" spans="1:5" ht="15.75" thickBot="1" x14ac:dyDescent="0.3">
      <c r="A73" s="5" t="s">
        <v>22</v>
      </c>
      <c r="B73" s="113" t="s">
        <v>21</v>
      </c>
      <c r="C73" s="11">
        <f>C70/B70-1</f>
        <v>-0.5</v>
      </c>
      <c r="D73" s="11">
        <f t="shared" si="9"/>
        <v>0</v>
      </c>
      <c r="E73" s="11">
        <f t="shared" si="9"/>
        <v>0</v>
      </c>
    </row>
    <row r="74" spans="1:5" ht="15.75" thickBot="1" x14ac:dyDescent="0.3">
      <c r="A74" s="5" t="s">
        <v>23</v>
      </c>
      <c r="B74" s="113" t="s">
        <v>21</v>
      </c>
      <c r="C74" s="11">
        <f>C71/B71-1</f>
        <v>5.0000000000000044E-2</v>
      </c>
      <c r="D74" s="11">
        <f t="shared" si="9"/>
        <v>0</v>
      </c>
      <c r="E74" s="11">
        <f t="shared" si="9"/>
        <v>0</v>
      </c>
    </row>
    <row r="75" spans="1:5" ht="15.75" thickBot="1" x14ac:dyDescent="0.3">
      <c r="A75" s="689" t="s">
        <v>213</v>
      </c>
      <c r="B75" s="690"/>
      <c r="C75" s="690"/>
      <c r="D75" s="690"/>
      <c r="E75" s="691"/>
    </row>
    <row r="76" spans="1:5" ht="12.75" customHeight="1" x14ac:dyDescent="0.25">
      <c r="A76" s="698"/>
      <c r="B76" s="8">
        <v>2018</v>
      </c>
      <c r="C76" s="8">
        <v>2019</v>
      </c>
      <c r="D76" s="8">
        <v>2020</v>
      </c>
      <c r="E76" s="8">
        <v>2021</v>
      </c>
    </row>
    <row r="77" spans="1:5" ht="9" customHeight="1" thickBot="1" x14ac:dyDescent="0.3">
      <c r="A77" s="699"/>
      <c r="B77" s="9" t="s">
        <v>8</v>
      </c>
      <c r="C77" s="9" t="s">
        <v>9</v>
      </c>
      <c r="D77" s="9" t="s">
        <v>9</v>
      </c>
      <c r="E77" s="9" t="s">
        <v>9</v>
      </c>
    </row>
    <row r="78" spans="1:5" ht="15.75" thickBot="1" x14ac:dyDescent="0.3">
      <c r="A78" s="13" t="s">
        <v>42</v>
      </c>
      <c r="B78" s="14">
        <f>B79+B80+B81+B82</f>
        <v>0</v>
      </c>
      <c r="C78" s="14">
        <f t="shared" ref="C78:E78" si="10">C79+C80+C81+C82</f>
        <v>0</v>
      </c>
      <c r="D78" s="14">
        <f t="shared" si="10"/>
        <v>0</v>
      </c>
      <c r="E78" s="14">
        <f t="shared" si="10"/>
        <v>0</v>
      </c>
    </row>
    <row r="79" spans="1:5" ht="15.75" thickBot="1" x14ac:dyDescent="0.3">
      <c r="A79" s="26" t="s">
        <v>388</v>
      </c>
      <c r="B79" s="14"/>
      <c r="C79" s="14"/>
      <c r="D79" s="14"/>
      <c r="E79" s="14"/>
    </row>
    <row r="80" spans="1:5" ht="15.75" thickBot="1" x14ac:dyDescent="0.3">
      <c r="A80" s="26" t="s">
        <v>403</v>
      </c>
      <c r="B80" s="14"/>
      <c r="C80" s="14"/>
      <c r="D80" s="14"/>
      <c r="E80" s="14"/>
    </row>
    <row r="81" spans="1:5" ht="15.75" thickBot="1" x14ac:dyDescent="0.3">
      <c r="A81" s="26" t="s">
        <v>404</v>
      </c>
      <c r="B81" s="14"/>
      <c r="C81" s="14"/>
      <c r="D81" s="14"/>
      <c r="E81" s="14"/>
    </row>
    <row r="82" spans="1:5" ht="15.75" thickBot="1" x14ac:dyDescent="0.3">
      <c r="A82" s="26" t="s">
        <v>405</v>
      </c>
      <c r="B82" s="14"/>
      <c r="C82" s="14"/>
      <c r="D82" s="14"/>
      <c r="E82" s="14"/>
    </row>
    <row r="83" spans="1:5" ht="15.75" thickBot="1" x14ac:dyDescent="0.3">
      <c r="A83" s="13" t="s">
        <v>43</v>
      </c>
      <c r="B83" s="15">
        <f>B84+B85+B86+B87</f>
        <v>4000</v>
      </c>
      <c r="C83" s="15">
        <f t="shared" ref="C83:E83" si="11">C84+C85+C86+C87</f>
        <v>2000</v>
      </c>
      <c r="D83" s="15">
        <f t="shared" si="11"/>
        <v>2000</v>
      </c>
      <c r="E83" s="15">
        <f t="shared" si="11"/>
        <v>2000</v>
      </c>
    </row>
    <row r="84" spans="1:5" ht="15.75" thickBot="1" x14ac:dyDescent="0.3">
      <c r="A84" s="26" t="s">
        <v>388</v>
      </c>
      <c r="B84" s="15">
        <v>4000</v>
      </c>
      <c r="C84" s="14">
        <v>2000</v>
      </c>
      <c r="D84" s="14">
        <v>2000</v>
      </c>
      <c r="E84" s="14">
        <v>2000</v>
      </c>
    </row>
    <row r="85" spans="1:5" ht="15.75" thickBot="1" x14ac:dyDescent="0.3">
      <c r="A85" s="26" t="s">
        <v>403</v>
      </c>
      <c r="B85" s="15"/>
      <c r="C85" s="14"/>
      <c r="D85" s="14"/>
      <c r="E85" s="14"/>
    </row>
    <row r="86" spans="1:5" ht="15.75" thickBot="1" x14ac:dyDescent="0.3">
      <c r="A86" s="26" t="s">
        <v>404</v>
      </c>
      <c r="B86" s="15"/>
      <c r="C86" s="14"/>
      <c r="D86" s="14"/>
      <c r="E86" s="14"/>
    </row>
    <row r="87" spans="1:5" ht="15.75" thickBot="1" x14ac:dyDescent="0.3">
      <c r="A87" s="26" t="s">
        <v>405</v>
      </c>
      <c r="B87" s="15"/>
      <c r="C87" s="14"/>
      <c r="D87" s="14"/>
      <c r="E87" s="14"/>
    </row>
    <row r="88" spans="1:5" ht="15.75" thickBot="1" x14ac:dyDescent="0.3">
      <c r="A88" s="140" t="s">
        <v>31</v>
      </c>
      <c r="B88" s="15">
        <f>B78+B83</f>
        <v>4000</v>
      </c>
      <c r="C88" s="15">
        <f t="shared" ref="C88:E88" si="12">C78+C83</f>
        <v>2000</v>
      </c>
      <c r="D88" s="15">
        <f t="shared" si="12"/>
        <v>2000</v>
      </c>
      <c r="E88" s="15">
        <f t="shared" si="12"/>
        <v>2000</v>
      </c>
    </row>
    <row r="89" spans="1:5" ht="27" customHeight="1" thickBot="1" x14ac:dyDescent="0.3">
      <c r="A89" s="6" t="s">
        <v>57</v>
      </c>
      <c r="B89" s="22">
        <f>B70+B30</f>
        <v>116000</v>
      </c>
      <c r="C89" s="22">
        <f>C70+C30</f>
        <v>125100</v>
      </c>
      <c r="D89" s="22">
        <f>D70+D30</f>
        <v>126100</v>
      </c>
      <c r="E89" s="22">
        <f>E70+E30</f>
        <v>132000</v>
      </c>
    </row>
    <row r="90" spans="1:5" ht="24.75" thickBot="1" x14ac:dyDescent="0.3">
      <c r="A90" s="6" t="s">
        <v>58</v>
      </c>
      <c r="B90" s="22">
        <f>B59+B88</f>
        <v>116000</v>
      </c>
      <c r="C90" s="22">
        <f>C59+C88</f>
        <v>125100</v>
      </c>
      <c r="D90" s="22">
        <f>D59+D88</f>
        <v>126100</v>
      </c>
      <c r="E90" s="22">
        <f>E59+E88</f>
        <v>132000</v>
      </c>
    </row>
    <row r="91" spans="1:5" ht="15.75" thickBot="1" x14ac:dyDescent="0.3">
      <c r="A91" s="13" t="s">
        <v>24</v>
      </c>
      <c r="B91" s="36">
        <f>B92+B93</f>
        <v>81800</v>
      </c>
      <c r="C91" s="36">
        <f t="shared" ref="C91:E91" si="13">C92+C93</f>
        <v>90800</v>
      </c>
      <c r="D91" s="36">
        <f t="shared" si="13"/>
        <v>90800</v>
      </c>
      <c r="E91" s="36">
        <f t="shared" si="13"/>
        <v>92800</v>
      </c>
    </row>
    <row r="92" spans="1:5" ht="15.75" thickBot="1" x14ac:dyDescent="0.3">
      <c r="A92" s="26" t="s">
        <v>388</v>
      </c>
      <c r="B92" s="15">
        <f t="shared" ref="B92:E93" si="14">B39</f>
        <v>81800</v>
      </c>
      <c r="C92" s="15">
        <f t="shared" si="14"/>
        <v>90800</v>
      </c>
      <c r="D92" s="15">
        <f t="shared" si="14"/>
        <v>90800</v>
      </c>
      <c r="E92" s="15">
        <f t="shared" si="14"/>
        <v>92800</v>
      </c>
    </row>
    <row r="93" spans="1:5" ht="15.75" thickBot="1" x14ac:dyDescent="0.3">
      <c r="A93" s="26" t="s">
        <v>417</v>
      </c>
      <c r="B93" s="15">
        <f t="shared" si="14"/>
        <v>0</v>
      </c>
      <c r="C93" s="15">
        <f t="shared" si="14"/>
        <v>0</v>
      </c>
      <c r="D93" s="15">
        <f t="shared" si="14"/>
        <v>0</v>
      </c>
      <c r="E93" s="15">
        <f t="shared" si="14"/>
        <v>0</v>
      </c>
    </row>
    <row r="94" spans="1:5" ht="24.75" thickBot="1" x14ac:dyDescent="0.3">
      <c r="A94" s="13" t="s">
        <v>25</v>
      </c>
      <c r="B94" s="36">
        <f>B95+B96</f>
        <v>12700</v>
      </c>
      <c r="C94" s="36">
        <f t="shared" ref="C94:E94" si="15">C95+C96</f>
        <v>13700</v>
      </c>
      <c r="D94" s="36">
        <f t="shared" si="15"/>
        <v>13700</v>
      </c>
      <c r="E94" s="36">
        <f t="shared" si="15"/>
        <v>14000</v>
      </c>
    </row>
    <row r="95" spans="1:5" ht="15.75" thickBot="1" x14ac:dyDescent="0.3">
      <c r="A95" s="26" t="s">
        <v>388</v>
      </c>
      <c r="B95" s="14">
        <f t="shared" ref="B95:E96" si="16">B42</f>
        <v>12700</v>
      </c>
      <c r="C95" s="14">
        <f t="shared" si="16"/>
        <v>13700</v>
      </c>
      <c r="D95" s="14">
        <f t="shared" si="16"/>
        <v>13700</v>
      </c>
      <c r="E95" s="14">
        <f t="shared" si="16"/>
        <v>14000</v>
      </c>
    </row>
    <row r="96" spans="1:5" ht="15.75" thickBot="1" x14ac:dyDescent="0.3">
      <c r="A96" s="26" t="s">
        <v>417</v>
      </c>
      <c r="B96" s="15">
        <f t="shared" si="16"/>
        <v>0</v>
      </c>
      <c r="C96" s="15">
        <f t="shared" si="16"/>
        <v>0</v>
      </c>
      <c r="D96" s="15">
        <f t="shared" si="16"/>
        <v>0</v>
      </c>
      <c r="E96" s="15">
        <f t="shared" si="16"/>
        <v>0</v>
      </c>
    </row>
    <row r="97" spans="1:5" ht="15.75" thickBot="1" x14ac:dyDescent="0.3">
      <c r="A97" s="13" t="s">
        <v>26</v>
      </c>
      <c r="B97" s="36">
        <f>B98+B99</f>
        <v>15400</v>
      </c>
      <c r="C97" s="36">
        <f t="shared" ref="C97:E97" si="17">C98+C99</f>
        <v>16500</v>
      </c>
      <c r="D97" s="36">
        <f t="shared" si="17"/>
        <v>17500</v>
      </c>
      <c r="E97" s="36">
        <f t="shared" si="17"/>
        <v>21100</v>
      </c>
    </row>
    <row r="98" spans="1:5" ht="15.75" thickBot="1" x14ac:dyDescent="0.3">
      <c r="A98" s="26" t="s">
        <v>388</v>
      </c>
      <c r="B98" s="15">
        <f t="shared" ref="B98:E99" si="18">B45</f>
        <v>15400</v>
      </c>
      <c r="C98" s="15">
        <f t="shared" si="18"/>
        <v>16500</v>
      </c>
      <c r="D98" s="15">
        <f t="shared" si="18"/>
        <v>17500</v>
      </c>
      <c r="E98" s="15">
        <f t="shared" si="18"/>
        <v>21100</v>
      </c>
    </row>
    <row r="99" spans="1:5" ht="15.75" thickBot="1" x14ac:dyDescent="0.3">
      <c r="A99" s="26" t="s">
        <v>417</v>
      </c>
      <c r="B99" s="15">
        <f t="shared" si="18"/>
        <v>0</v>
      </c>
      <c r="C99" s="15">
        <f t="shared" si="18"/>
        <v>0</v>
      </c>
      <c r="D99" s="15">
        <f t="shared" si="18"/>
        <v>0</v>
      </c>
      <c r="E99" s="15">
        <f t="shared" si="18"/>
        <v>0</v>
      </c>
    </row>
    <row r="100" spans="1:5" ht="15.75" thickBot="1" x14ac:dyDescent="0.3">
      <c r="A100" s="13" t="s">
        <v>27</v>
      </c>
      <c r="B100" s="36">
        <f>B101+B102</f>
        <v>0</v>
      </c>
      <c r="C100" s="36">
        <f t="shared" ref="C100:E100" si="19">C101+C102</f>
        <v>0</v>
      </c>
      <c r="D100" s="36">
        <f t="shared" si="19"/>
        <v>0</v>
      </c>
      <c r="E100" s="36">
        <f t="shared" si="19"/>
        <v>0</v>
      </c>
    </row>
    <row r="101" spans="1:5" ht="15.75" thickBot="1" x14ac:dyDescent="0.3">
      <c r="A101" s="26" t="s">
        <v>388</v>
      </c>
      <c r="B101" s="14">
        <f t="shared" ref="B101:E102" si="20">B48</f>
        <v>0</v>
      </c>
      <c r="C101" s="14">
        <f t="shared" si="20"/>
        <v>0</v>
      </c>
      <c r="D101" s="14">
        <f t="shared" si="20"/>
        <v>0</v>
      </c>
      <c r="E101" s="14">
        <f t="shared" si="20"/>
        <v>0</v>
      </c>
    </row>
    <row r="102" spans="1:5" ht="15.75" thickBot="1" x14ac:dyDescent="0.3">
      <c r="A102" s="26" t="s">
        <v>417</v>
      </c>
      <c r="B102" s="15">
        <f t="shared" si="20"/>
        <v>0</v>
      </c>
      <c r="C102" s="15">
        <f t="shared" si="20"/>
        <v>0</v>
      </c>
      <c r="D102" s="15">
        <f t="shared" si="20"/>
        <v>0</v>
      </c>
      <c r="E102" s="15">
        <f t="shared" si="20"/>
        <v>0</v>
      </c>
    </row>
    <row r="103" spans="1:5" ht="15.75" thickBot="1" x14ac:dyDescent="0.3">
      <c r="A103" s="13" t="s">
        <v>28</v>
      </c>
      <c r="B103" s="36">
        <f>B104+B105</f>
        <v>0</v>
      </c>
      <c r="C103" s="36">
        <f t="shared" ref="C103:E103" si="21">C104+C105</f>
        <v>0</v>
      </c>
      <c r="D103" s="36">
        <f t="shared" si="21"/>
        <v>0</v>
      </c>
      <c r="E103" s="36">
        <f t="shared" si="21"/>
        <v>0</v>
      </c>
    </row>
    <row r="104" spans="1:5" ht="15.75" thickBot="1" x14ac:dyDescent="0.3">
      <c r="A104" s="26" t="s">
        <v>388</v>
      </c>
      <c r="B104" s="14">
        <f t="shared" ref="B104:E105" si="22">B51</f>
        <v>0</v>
      </c>
      <c r="C104" s="14">
        <f t="shared" si="22"/>
        <v>0</v>
      </c>
      <c r="D104" s="14">
        <f t="shared" si="22"/>
        <v>0</v>
      </c>
      <c r="E104" s="14">
        <f t="shared" si="22"/>
        <v>0</v>
      </c>
    </row>
    <row r="105" spans="1:5" ht="15.75" thickBot="1" x14ac:dyDescent="0.3">
      <c r="A105" s="26" t="s">
        <v>417</v>
      </c>
      <c r="B105" s="15">
        <f t="shared" si="22"/>
        <v>0</v>
      </c>
      <c r="C105" s="15">
        <f t="shared" si="22"/>
        <v>0</v>
      </c>
      <c r="D105" s="15">
        <f t="shared" si="22"/>
        <v>0</v>
      </c>
      <c r="E105" s="15">
        <f t="shared" si="22"/>
        <v>0</v>
      </c>
    </row>
    <row r="106" spans="1:5" ht="15.75" thickBot="1" x14ac:dyDescent="0.3">
      <c r="A106" s="13" t="s">
        <v>29</v>
      </c>
      <c r="B106" s="36">
        <f>B107+B108</f>
        <v>1600</v>
      </c>
      <c r="C106" s="36">
        <f>C107+C108</f>
        <v>1600</v>
      </c>
      <c r="D106" s="36">
        <f t="shared" ref="D106:E106" si="23">D107+D108</f>
        <v>1600</v>
      </c>
      <c r="E106" s="36">
        <f t="shared" si="23"/>
        <v>1600</v>
      </c>
    </row>
    <row r="107" spans="1:5" ht="15.75" thickBot="1" x14ac:dyDescent="0.3">
      <c r="A107" s="26" t="s">
        <v>388</v>
      </c>
      <c r="B107" s="14">
        <f t="shared" ref="B107:E111" si="24">B54</f>
        <v>1600</v>
      </c>
      <c r="C107" s="14">
        <f t="shared" si="24"/>
        <v>1600</v>
      </c>
      <c r="D107" s="14">
        <f t="shared" si="24"/>
        <v>1600</v>
      </c>
      <c r="E107" s="14">
        <f t="shared" si="24"/>
        <v>1600</v>
      </c>
    </row>
    <row r="108" spans="1:5" ht="15.75" thickBot="1" x14ac:dyDescent="0.3">
      <c r="A108" s="26" t="s">
        <v>417</v>
      </c>
      <c r="B108" s="15">
        <f t="shared" si="24"/>
        <v>0</v>
      </c>
      <c r="C108" s="15">
        <f t="shared" si="24"/>
        <v>0</v>
      </c>
      <c r="D108" s="15">
        <f t="shared" si="24"/>
        <v>0</v>
      </c>
      <c r="E108" s="15">
        <f t="shared" si="24"/>
        <v>0</v>
      </c>
    </row>
    <row r="109" spans="1:5" ht="24.75" thickBot="1" x14ac:dyDescent="0.3">
      <c r="A109" s="13" t="s">
        <v>30</v>
      </c>
      <c r="B109" s="36">
        <f t="shared" si="24"/>
        <v>500</v>
      </c>
      <c r="C109" s="36">
        <f t="shared" si="24"/>
        <v>500</v>
      </c>
      <c r="D109" s="36">
        <f t="shared" si="24"/>
        <v>500</v>
      </c>
      <c r="E109" s="36">
        <f t="shared" si="24"/>
        <v>500</v>
      </c>
    </row>
    <row r="110" spans="1:5" ht="15.75" thickBot="1" x14ac:dyDescent="0.3">
      <c r="A110" s="26" t="s">
        <v>388</v>
      </c>
      <c r="B110" s="14">
        <f t="shared" si="24"/>
        <v>500</v>
      </c>
      <c r="C110" s="14">
        <f t="shared" si="24"/>
        <v>500</v>
      </c>
      <c r="D110" s="14">
        <f t="shared" si="24"/>
        <v>500</v>
      </c>
      <c r="E110" s="14">
        <f t="shared" si="24"/>
        <v>500</v>
      </c>
    </row>
    <row r="111" spans="1:5" ht="15.75" thickBot="1" x14ac:dyDescent="0.3">
      <c r="A111" s="26" t="s">
        <v>417</v>
      </c>
      <c r="B111" s="15">
        <f t="shared" si="24"/>
        <v>0</v>
      </c>
      <c r="C111" s="15">
        <f t="shared" si="24"/>
        <v>0</v>
      </c>
      <c r="D111" s="15">
        <f t="shared" si="24"/>
        <v>0</v>
      </c>
      <c r="E111" s="15">
        <f t="shared" si="24"/>
        <v>0</v>
      </c>
    </row>
    <row r="112" spans="1:5" ht="15.75" thickBot="1" x14ac:dyDescent="0.3">
      <c r="A112" s="13" t="s">
        <v>59</v>
      </c>
      <c r="B112" s="36">
        <f>B113+B114+B115+B116</f>
        <v>0</v>
      </c>
      <c r="C112" s="36">
        <f t="shared" ref="C112:E112" si="25">C113+C114+C115+C116</f>
        <v>0</v>
      </c>
      <c r="D112" s="36">
        <f t="shared" si="25"/>
        <v>0</v>
      </c>
      <c r="E112" s="36">
        <f t="shared" si="25"/>
        <v>0</v>
      </c>
    </row>
    <row r="113" spans="1:5" ht="15.75" thickBot="1" x14ac:dyDescent="0.3">
      <c r="A113" s="26" t="s">
        <v>388</v>
      </c>
      <c r="B113" s="14">
        <f>B79</f>
        <v>0</v>
      </c>
      <c r="C113" s="14">
        <f t="shared" ref="C113:E116" si="26">C79</f>
        <v>0</v>
      </c>
      <c r="D113" s="14">
        <f t="shared" si="26"/>
        <v>0</v>
      </c>
      <c r="E113" s="14">
        <f t="shared" si="26"/>
        <v>0</v>
      </c>
    </row>
    <row r="114" spans="1:5" ht="15.75" thickBot="1" x14ac:dyDescent="0.3">
      <c r="A114" s="26" t="s">
        <v>418</v>
      </c>
      <c r="B114" s="14">
        <f>B80</f>
        <v>0</v>
      </c>
      <c r="C114" s="14">
        <f t="shared" si="26"/>
        <v>0</v>
      </c>
      <c r="D114" s="14">
        <f t="shared" si="26"/>
        <v>0</v>
      </c>
      <c r="E114" s="14">
        <f t="shared" si="26"/>
        <v>0</v>
      </c>
    </row>
    <row r="115" spans="1:5" ht="15.75" thickBot="1" x14ac:dyDescent="0.3">
      <c r="A115" s="26" t="s">
        <v>404</v>
      </c>
      <c r="B115" s="14">
        <f>B81</f>
        <v>0</v>
      </c>
      <c r="C115" s="14">
        <f t="shared" si="26"/>
        <v>0</v>
      </c>
      <c r="D115" s="14">
        <f t="shared" si="26"/>
        <v>0</v>
      </c>
      <c r="E115" s="14">
        <f t="shared" si="26"/>
        <v>0</v>
      </c>
    </row>
    <row r="116" spans="1:5" ht="15.75" thickBot="1" x14ac:dyDescent="0.3">
      <c r="A116" s="26" t="s">
        <v>405</v>
      </c>
      <c r="B116" s="14">
        <f>B82</f>
        <v>0</v>
      </c>
      <c r="C116" s="14">
        <f t="shared" si="26"/>
        <v>0</v>
      </c>
      <c r="D116" s="14">
        <f t="shared" si="26"/>
        <v>0</v>
      </c>
      <c r="E116" s="14">
        <f t="shared" si="26"/>
        <v>0</v>
      </c>
    </row>
    <row r="117" spans="1:5" ht="15.75" thickBot="1" x14ac:dyDescent="0.3">
      <c r="A117" s="13" t="s">
        <v>60</v>
      </c>
      <c r="B117" s="36">
        <f>B118+B119+B120+B121</f>
        <v>4000</v>
      </c>
      <c r="C117" s="36">
        <f t="shared" ref="C117:E117" si="27">C118+C119+C120+C121</f>
        <v>2000</v>
      </c>
      <c r="D117" s="36">
        <f t="shared" si="27"/>
        <v>2000</v>
      </c>
      <c r="E117" s="36">
        <f t="shared" si="27"/>
        <v>2000</v>
      </c>
    </row>
    <row r="118" spans="1:5" ht="15.75" thickBot="1" x14ac:dyDescent="0.3">
      <c r="A118" s="26" t="s">
        <v>388</v>
      </c>
      <c r="B118" s="14">
        <f>B84</f>
        <v>4000</v>
      </c>
      <c r="C118" s="14">
        <f t="shared" ref="C118:E120" si="28">C84</f>
        <v>2000</v>
      </c>
      <c r="D118" s="14">
        <f t="shared" si="28"/>
        <v>2000</v>
      </c>
      <c r="E118" s="14">
        <f t="shared" si="28"/>
        <v>2000</v>
      </c>
    </row>
    <row r="119" spans="1:5" ht="15.75" thickBot="1" x14ac:dyDescent="0.3">
      <c r="A119" s="26" t="s">
        <v>418</v>
      </c>
      <c r="B119" s="14">
        <f>B85</f>
        <v>0</v>
      </c>
      <c r="C119" s="14">
        <f t="shared" si="28"/>
        <v>0</v>
      </c>
      <c r="D119" s="14">
        <f t="shared" si="28"/>
        <v>0</v>
      </c>
      <c r="E119" s="14">
        <f t="shared" si="28"/>
        <v>0</v>
      </c>
    </row>
    <row r="120" spans="1:5" ht="15.75" thickBot="1" x14ac:dyDescent="0.3">
      <c r="A120" s="26" t="s">
        <v>404</v>
      </c>
      <c r="B120" s="14">
        <f>B86</f>
        <v>0</v>
      </c>
      <c r="C120" s="14">
        <f t="shared" si="28"/>
        <v>0</v>
      </c>
      <c r="D120" s="14">
        <f t="shared" si="28"/>
        <v>0</v>
      </c>
      <c r="E120" s="14">
        <f t="shared" si="28"/>
        <v>0</v>
      </c>
    </row>
    <row r="121" spans="1:5" ht="15.75" thickBot="1" x14ac:dyDescent="0.3">
      <c r="A121" s="26" t="s">
        <v>405</v>
      </c>
      <c r="B121" s="14">
        <f>B87</f>
        <v>0</v>
      </c>
      <c r="C121" s="14">
        <f>C87</f>
        <v>0</v>
      </c>
      <c r="D121" s="14">
        <f>D87</f>
        <v>0</v>
      </c>
      <c r="E121" s="14">
        <f>E87</f>
        <v>0</v>
      </c>
    </row>
    <row r="122" spans="1:5" ht="15.75" thickBot="1" x14ac:dyDescent="0.3">
      <c r="A122" s="17" t="s">
        <v>32</v>
      </c>
      <c r="B122" s="18">
        <f>IF(B90-B89=0,0,"Error")</f>
        <v>0</v>
      </c>
      <c r="C122" s="18">
        <f>IF(C90-C89=0,0,"Error")</f>
        <v>0</v>
      </c>
      <c r="D122" s="18">
        <f>IF(D90-D89=0,0,"Error")</f>
        <v>0</v>
      </c>
      <c r="E122" s="18">
        <f>IF(E90-E89=0,0,"Error")</f>
        <v>0</v>
      </c>
    </row>
  </sheetData>
  <mergeCells count="27">
    <mergeCell ref="A22:E22"/>
    <mergeCell ref="A3:E3"/>
    <mergeCell ref="B5:E5"/>
    <mergeCell ref="B6:E6"/>
    <mergeCell ref="B7:E7"/>
    <mergeCell ref="A8:E8"/>
    <mergeCell ref="A9:E11"/>
    <mergeCell ref="B12:E12"/>
    <mergeCell ref="A13:A14"/>
    <mergeCell ref="B18:E18"/>
    <mergeCell ref="A19:E19"/>
    <mergeCell ref="A2:E2"/>
    <mergeCell ref="B66:E66"/>
    <mergeCell ref="A67:A68"/>
    <mergeCell ref="A75:E75"/>
    <mergeCell ref="A76:A77"/>
    <mergeCell ref="A36:A37"/>
    <mergeCell ref="A61:E61"/>
    <mergeCell ref="A62:E62"/>
    <mergeCell ref="B63:E63"/>
    <mergeCell ref="B65:E65"/>
    <mergeCell ref="A23:E23"/>
    <mergeCell ref="B24:E24"/>
    <mergeCell ref="B25:E25"/>
    <mergeCell ref="B26:E26"/>
    <mergeCell ref="A27:A28"/>
    <mergeCell ref="A35:E3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200"/>
  <sheetViews>
    <sheetView view="pageBreakPreview" topLeftCell="A156" zoomScale="60" zoomScaleNormal="170" workbookViewId="0">
      <selection activeCell="A135" sqref="A135:E136"/>
    </sheetView>
  </sheetViews>
  <sheetFormatPr defaultRowHeight="15" x14ac:dyDescent="0.25"/>
  <cols>
    <col min="1" max="1" width="28.5703125" customWidth="1"/>
    <col min="2" max="2" width="17.85546875" customWidth="1"/>
    <col min="3" max="3" width="14.140625" customWidth="1"/>
    <col min="4" max="4" width="13.42578125" customWidth="1"/>
    <col min="5" max="5" width="14.5703125" customWidth="1"/>
  </cols>
  <sheetData>
    <row r="2" spans="1:5" ht="33.7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167</v>
      </c>
      <c r="C5" s="679"/>
      <c r="D5" s="679"/>
      <c r="E5" s="679"/>
    </row>
    <row r="6" spans="1:5" ht="15.75" thickBot="1" x14ac:dyDescent="0.3">
      <c r="A6" s="2" t="s">
        <v>1</v>
      </c>
      <c r="B6" s="1135" t="s">
        <v>168</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customHeight="1" thickBot="1" x14ac:dyDescent="0.3">
      <c r="A9" s="692" t="s">
        <v>169</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87" customHeight="1" thickBot="1" x14ac:dyDescent="0.3">
      <c r="A12" s="3" t="s">
        <v>6</v>
      </c>
      <c r="B12" s="824" t="s">
        <v>170</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14" t="s">
        <v>97</v>
      </c>
      <c r="B15" s="4" t="s">
        <v>68</v>
      </c>
      <c r="C15" s="4" t="s">
        <v>69</v>
      </c>
      <c r="D15" s="4" t="s">
        <v>69</v>
      </c>
      <c r="E15" s="4" t="s">
        <v>69</v>
      </c>
    </row>
    <row r="16" spans="1:5" ht="15.75" thickBot="1" x14ac:dyDescent="0.3">
      <c r="A16" s="5" t="s">
        <v>98</v>
      </c>
      <c r="B16" s="4" t="s">
        <v>68</v>
      </c>
      <c r="C16" s="4" t="s">
        <v>69</v>
      </c>
      <c r="D16" s="4" t="s">
        <v>69</v>
      </c>
      <c r="E16" s="4" t="s">
        <v>69</v>
      </c>
    </row>
    <row r="17" spans="1:5" ht="23.25" thickBot="1" x14ac:dyDescent="0.3">
      <c r="A17" s="5" t="s">
        <v>67</v>
      </c>
      <c r="B17" s="4" t="s">
        <v>68</v>
      </c>
      <c r="C17" s="4" t="s">
        <v>69</v>
      </c>
      <c r="D17" s="4" t="s">
        <v>69</v>
      </c>
      <c r="E17" s="4" t="s">
        <v>69</v>
      </c>
    </row>
    <row r="18" spans="1:5" ht="24.75" customHeight="1" thickBot="1" x14ac:dyDescent="0.3">
      <c r="A18" s="6" t="s">
        <v>10</v>
      </c>
      <c r="B18" s="700" t="s">
        <v>171</v>
      </c>
      <c r="C18" s="695"/>
      <c r="D18" s="695"/>
      <c r="E18" s="701"/>
    </row>
    <row r="19" spans="1:5" ht="23.25" customHeight="1" thickBot="1" x14ac:dyDescent="0.3">
      <c r="A19" s="702" t="s">
        <v>969</v>
      </c>
      <c r="B19" s="703"/>
      <c r="C19" s="703"/>
      <c r="D19" s="703"/>
      <c r="E19" s="704"/>
    </row>
    <row r="20" spans="1:5" ht="15.75" thickBot="1" x14ac:dyDescent="0.3">
      <c r="A20" s="675"/>
      <c r="B20" s="155"/>
      <c r="C20" s="4" t="s">
        <v>152</v>
      </c>
      <c r="D20" s="4" t="s">
        <v>152</v>
      </c>
      <c r="E20" s="4" t="s">
        <v>152</v>
      </c>
    </row>
    <row r="21" spans="1:5" ht="15.75" thickBot="1" x14ac:dyDescent="0.3">
      <c r="A21" s="5"/>
      <c r="B21" s="1514"/>
      <c r="C21" s="1515" t="s">
        <v>69</v>
      </c>
      <c r="D21" s="1515" t="s">
        <v>69</v>
      </c>
      <c r="E21" s="1515" t="s">
        <v>69</v>
      </c>
    </row>
    <row r="22" spans="1:5" ht="15.75" thickBot="1" x14ac:dyDescent="0.3">
      <c r="A22" s="705" t="s">
        <v>970</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172</v>
      </c>
      <c r="C24" s="712"/>
      <c r="D24" s="712"/>
      <c r="E24" s="713"/>
    </row>
    <row r="25" spans="1:5" ht="148.5" customHeight="1" thickBot="1" x14ac:dyDescent="0.3">
      <c r="A25" s="5" t="s">
        <v>15</v>
      </c>
      <c r="B25" s="702" t="s">
        <v>173</v>
      </c>
      <c r="C25" s="703"/>
      <c r="D25" s="703"/>
      <c r="E25" s="704"/>
    </row>
    <row r="26" spans="1:5" ht="15.75" thickBot="1" x14ac:dyDescent="0.3">
      <c r="A26" s="5" t="s">
        <v>16</v>
      </c>
      <c r="B26" s="717" t="s">
        <v>971</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100</v>
      </c>
      <c r="C29" s="10">
        <v>200</v>
      </c>
      <c r="D29" s="10">
        <v>200</v>
      </c>
      <c r="E29" s="10">
        <v>200</v>
      </c>
    </row>
    <row r="30" spans="1:5" ht="15.75" thickBot="1" x14ac:dyDescent="0.3">
      <c r="A30" s="5" t="s">
        <v>18</v>
      </c>
      <c r="B30" s="10">
        <f>177200+50</f>
        <v>177250</v>
      </c>
      <c r="C30" s="10">
        <v>187600</v>
      </c>
      <c r="D30" s="10">
        <v>188200</v>
      </c>
      <c r="E30" s="10">
        <v>188200</v>
      </c>
    </row>
    <row r="31" spans="1:5" ht="15.75" thickBot="1" x14ac:dyDescent="0.3">
      <c r="A31" s="5" t="s">
        <v>19</v>
      </c>
      <c r="B31" s="10">
        <f>B30/B29</f>
        <v>1772.5</v>
      </c>
      <c r="C31" s="10">
        <f t="shared" ref="C31:E31" si="0">C30/C29</f>
        <v>938</v>
      </c>
      <c r="D31" s="10">
        <f t="shared" si="0"/>
        <v>941</v>
      </c>
      <c r="E31" s="10">
        <f t="shared" si="0"/>
        <v>941</v>
      </c>
    </row>
    <row r="32" spans="1:5" ht="15.75" thickBot="1" x14ac:dyDescent="0.3">
      <c r="A32" s="5" t="s">
        <v>20</v>
      </c>
      <c r="B32" s="113" t="s">
        <v>21</v>
      </c>
      <c r="C32" s="11">
        <f>C29/B29-1</f>
        <v>1</v>
      </c>
      <c r="D32" s="11">
        <f t="shared" ref="D32:E34" si="1">D29/C29-1</f>
        <v>0</v>
      </c>
      <c r="E32" s="11">
        <f t="shared" si="1"/>
        <v>0</v>
      </c>
    </row>
    <row r="33" spans="1:5" ht="15.75" thickBot="1" x14ac:dyDescent="0.3">
      <c r="A33" s="5" t="s">
        <v>22</v>
      </c>
      <c r="B33" s="113" t="s">
        <v>21</v>
      </c>
      <c r="C33" s="11">
        <f>C30/B30-1</f>
        <v>5.8392101551481002E-2</v>
      </c>
      <c r="D33" s="11">
        <f t="shared" si="1"/>
        <v>3.1982942430703876E-3</v>
      </c>
      <c r="E33" s="11">
        <f t="shared" si="1"/>
        <v>0</v>
      </c>
    </row>
    <row r="34" spans="1:5" ht="15.75" thickBot="1" x14ac:dyDescent="0.3">
      <c r="A34" s="5" t="s">
        <v>23</v>
      </c>
      <c r="B34" s="113" t="s">
        <v>21</v>
      </c>
      <c r="C34" s="11">
        <f>C31/B31-1</f>
        <v>-0.4708039492242595</v>
      </c>
      <c r="D34" s="11">
        <f t="shared" si="1"/>
        <v>3.1982942430703876E-3</v>
      </c>
      <c r="E34" s="11">
        <f t="shared" si="1"/>
        <v>0</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v>134300</v>
      </c>
      <c r="C38" s="14">
        <v>142300</v>
      </c>
      <c r="D38" s="14">
        <f>142300+500</f>
        <v>142800</v>
      </c>
      <c r="E38" s="14">
        <f>142300+500</f>
        <v>142800</v>
      </c>
    </row>
    <row r="39" spans="1:5" ht="15.75" thickBot="1" x14ac:dyDescent="0.3">
      <c r="A39" s="26" t="s">
        <v>388</v>
      </c>
      <c r="B39" s="15">
        <v>134300</v>
      </c>
      <c r="C39" s="432">
        <v>142300</v>
      </c>
      <c r="D39" s="432">
        <v>142800</v>
      </c>
      <c r="E39" s="432">
        <v>142800</v>
      </c>
    </row>
    <row r="40" spans="1:5" ht="15.75" thickBot="1" x14ac:dyDescent="0.3">
      <c r="A40" s="26" t="s">
        <v>389</v>
      </c>
      <c r="B40" s="15">
        <v>0</v>
      </c>
      <c r="C40" s="15">
        <v>0</v>
      </c>
      <c r="D40" s="15">
        <v>0</v>
      </c>
      <c r="E40" s="15">
        <v>0</v>
      </c>
    </row>
    <row r="41" spans="1:5" ht="24.75" thickBot="1" x14ac:dyDescent="0.3">
      <c r="A41" s="13" t="s">
        <v>25</v>
      </c>
      <c r="B41" s="14">
        <v>10900</v>
      </c>
      <c r="C41" s="14">
        <v>13300</v>
      </c>
      <c r="D41" s="14">
        <f>13300+100</f>
        <v>13400</v>
      </c>
      <c r="E41" s="14">
        <f>13300+100</f>
        <v>13400</v>
      </c>
    </row>
    <row r="42" spans="1:5" ht="15.75" thickBot="1" x14ac:dyDescent="0.3">
      <c r="A42" s="26" t="s">
        <v>388</v>
      </c>
      <c r="B42" s="15">
        <v>10900</v>
      </c>
      <c r="C42" s="14">
        <v>13300</v>
      </c>
      <c r="D42" s="14">
        <v>13400</v>
      </c>
      <c r="E42" s="14">
        <v>13400</v>
      </c>
    </row>
    <row r="43" spans="1:5" ht="15.75" thickBot="1" x14ac:dyDescent="0.3">
      <c r="A43" s="26" t="s">
        <v>389</v>
      </c>
      <c r="B43" s="15">
        <v>0</v>
      </c>
      <c r="C43" s="14">
        <v>0</v>
      </c>
      <c r="D43" s="14">
        <v>0</v>
      </c>
      <c r="E43" s="14">
        <v>0</v>
      </c>
    </row>
    <row r="44" spans="1:5" ht="15.75" thickBot="1" x14ac:dyDescent="0.3">
      <c r="A44" s="13" t="s">
        <v>26</v>
      </c>
      <c r="B44" s="15">
        <v>32000</v>
      </c>
      <c r="C44" s="14">
        <v>32000</v>
      </c>
      <c r="D44" s="14">
        <v>32000</v>
      </c>
      <c r="E44" s="14">
        <v>32000</v>
      </c>
    </row>
    <row r="45" spans="1:5" ht="15.75" thickBot="1" x14ac:dyDescent="0.3">
      <c r="A45" s="26" t="s">
        <v>388</v>
      </c>
      <c r="B45" s="15">
        <v>32000</v>
      </c>
      <c r="C45" s="14">
        <v>32000</v>
      </c>
      <c r="D45" s="14">
        <v>32000</v>
      </c>
      <c r="E45" s="14">
        <v>32000</v>
      </c>
    </row>
    <row r="46" spans="1:5" ht="15.75" thickBot="1" x14ac:dyDescent="0.3">
      <c r="A46" s="26" t="s">
        <v>389</v>
      </c>
      <c r="B46" s="15">
        <v>0</v>
      </c>
      <c r="C46" s="14">
        <v>0</v>
      </c>
      <c r="D46" s="14">
        <v>0</v>
      </c>
      <c r="E46" s="14">
        <v>0</v>
      </c>
    </row>
    <row r="47" spans="1:5" ht="15.75" thickBot="1" x14ac:dyDescent="0.3">
      <c r="A47" s="13" t="s">
        <v>27</v>
      </c>
      <c r="B47" s="15">
        <v>0</v>
      </c>
      <c r="C47" s="14">
        <v>0</v>
      </c>
      <c r="D47" s="14">
        <v>0</v>
      </c>
      <c r="E47" s="14">
        <v>0</v>
      </c>
    </row>
    <row r="48" spans="1:5" ht="15.75" thickBot="1" x14ac:dyDescent="0.3">
      <c r="A48" s="26" t="s">
        <v>388</v>
      </c>
      <c r="B48" s="15">
        <v>0</v>
      </c>
      <c r="C48" s="14">
        <v>0</v>
      </c>
      <c r="D48" s="14">
        <v>0</v>
      </c>
      <c r="E48" s="14">
        <v>0</v>
      </c>
    </row>
    <row r="49" spans="1:5" ht="15.75" thickBot="1" x14ac:dyDescent="0.3">
      <c r="A49" s="26" t="s">
        <v>389</v>
      </c>
      <c r="B49" s="15">
        <v>0</v>
      </c>
      <c r="C49" s="14">
        <v>0</v>
      </c>
      <c r="D49" s="14">
        <v>0</v>
      </c>
      <c r="E49" s="14">
        <v>0</v>
      </c>
    </row>
    <row r="50" spans="1:5" ht="15.75" thickBot="1" x14ac:dyDescent="0.3">
      <c r="A50" s="13" t="s">
        <v>28</v>
      </c>
      <c r="B50" s="15">
        <v>0</v>
      </c>
      <c r="C50" s="14">
        <v>0</v>
      </c>
      <c r="D50" s="14">
        <v>0</v>
      </c>
      <c r="E50" s="14">
        <v>0</v>
      </c>
    </row>
    <row r="51" spans="1:5" ht="15.75" thickBot="1" x14ac:dyDescent="0.3">
      <c r="A51" s="26" t="s">
        <v>388</v>
      </c>
      <c r="B51" s="15">
        <v>0</v>
      </c>
      <c r="C51" s="14">
        <v>0</v>
      </c>
      <c r="D51" s="14">
        <v>0</v>
      </c>
      <c r="E51" s="14">
        <v>0</v>
      </c>
    </row>
    <row r="52" spans="1:5" ht="15.75" thickBot="1" x14ac:dyDescent="0.3">
      <c r="A52" s="26" t="s">
        <v>389</v>
      </c>
      <c r="B52" s="15">
        <v>0</v>
      </c>
      <c r="C52" s="14">
        <v>0</v>
      </c>
      <c r="D52" s="14">
        <v>0</v>
      </c>
      <c r="E52" s="14">
        <v>0</v>
      </c>
    </row>
    <row r="53" spans="1:5" ht="15.75" thickBot="1" x14ac:dyDescent="0.3">
      <c r="A53" s="13" t="s">
        <v>29</v>
      </c>
      <c r="B53" s="15">
        <v>0</v>
      </c>
      <c r="C53" s="14">
        <v>0</v>
      </c>
      <c r="D53" s="14">
        <v>0</v>
      </c>
      <c r="E53" s="14">
        <v>0</v>
      </c>
    </row>
    <row r="54" spans="1:5" ht="15.75" thickBot="1" x14ac:dyDescent="0.3">
      <c r="A54" s="26" t="s">
        <v>388</v>
      </c>
      <c r="B54" s="15">
        <v>0</v>
      </c>
      <c r="C54" s="14">
        <v>0</v>
      </c>
      <c r="D54" s="14">
        <v>0</v>
      </c>
      <c r="E54" s="14">
        <v>0</v>
      </c>
    </row>
    <row r="55" spans="1:5" ht="15.75" thickBot="1" x14ac:dyDescent="0.3">
      <c r="A55" s="26" t="s">
        <v>389</v>
      </c>
      <c r="B55" s="15">
        <v>0</v>
      </c>
      <c r="C55" s="14">
        <v>0</v>
      </c>
      <c r="D55" s="14">
        <v>0</v>
      </c>
      <c r="E55" s="14">
        <v>0</v>
      </c>
    </row>
    <row r="56" spans="1:5" ht="24.75" thickBot="1" x14ac:dyDescent="0.3">
      <c r="A56" s="13" t="s">
        <v>30</v>
      </c>
      <c r="B56" s="15">
        <v>50</v>
      </c>
      <c r="C56" s="14">
        <v>0</v>
      </c>
      <c r="D56" s="14">
        <f>C56*1.03*0.99</f>
        <v>0</v>
      </c>
      <c r="E56" s="14">
        <f>D56*1.03*0.99</f>
        <v>0</v>
      </c>
    </row>
    <row r="57" spans="1:5" ht="15.75" thickBot="1" x14ac:dyDescent="0.3">
      <c r="A57" s="26" t="s">
        <v>388</v>
      </c>
      <c r="B57" s="15">
        <v>50</v>
      </c>
      <c r="C57" s="433">
        <v>0</v>
      </c>
      <c r="D57" s="433">
        <v>0</v>
      </c>
      <c r="E57" s="433">
        <v>0</v>
      </c>
    </row>
    <row r="58" spans="1:5" ht="15.75" thickBot="1" x14ac:dyDescent="0.3">
      <c r="A58" s="26" t="s">
        <v>389</v>
      </c>
      <c r="B58" s="15">
        <v>0</v>
      </c>
      <c r="C58" s="433">
        <v>0</v>
      </c>
      <c r="D58" s="433">
        <v>0</v>
      </c>
      <c r="E58" s="433">
        <v>0</v>
      </c>
    </row>
    <row r="59" spans="1:5" ht="15.75" thickBot="1" x14ac:dyDescent="0.3">
      <c r="A59" s="16" t="s">
        <v>31</v>
      </c>
      <c r="B59" s="15">
        <f>B56+B53+B50+B47+B44+B41+B38</f>
        <v>177250</v>
      </c>
      <c r="C59" s="15">
        <f t="shared" ref="C59:E59" si="2">C56+C53+C50+C47+C44+C41+C38</f>
        <v>187600</v>
      </c>
      <c r="D59" s="15">
        <f t="shared" si="2"/>
        <v>188200</v>
      </c>
      <c r="E59" s="15">
        <f t="shared" si="2"/>
        <v>188200</v>
      </c>
    </row>
    <row r="60" spans="1:5" ht="15.75" thickBot="1" x14ac:dyDescent="0.3">
      <c r="A60" s="17" t="s">
        <v>32</v>
      </c>
      <c r="B60" s="18">
        <f>IF(B59-B30=0,0,"Error")</f>
        <v>0</v>
      </c>
      <c r="C60" s="18">
        <f>IF(C59-C30=0,0,"Error")</f>
        <v>0</v>
      </c>
      <c r="D60" s="18">
        <f>IF(D59-D30=0,0,"Error")</f>
        <v>0</v>
      </c>
      <c r="E60" s="18">
        <f>IF(E59-E30=0,0,"Error")</f>
        <v>0</v>
      </c>
    </row>
    <row r="61" spans="1:5" ht="15.75" hidden="1" thickBot="1" x14ac:dyDescent="0.3">
      <c r="A61" s="37" t="s">
        <v>455</v>
      </c>
      <c r="B61" s="725"/>
      <c r="C61" s="712"/>
      <c r="D61" s="712"/>
      <c r="E61" s="713"/>
    </row>
    <row r="62" spans="1:5" ht="26.25" hidden="1" customHeight="1" thickBot="1" x14ac:dyDescent="0.3">
      <c r="A62" s="5" t="s">
        <v>15</v>
      </c>
      <c r="B62" s="702"/>
      <c r="C62" s="703"/>
      <c r="D62" s="703"/>
      <c r="E62" s="704"/>
    </row>
    <row r="63" spans="1:5" ht="15.75" hidden="1" thickBot="1" x14ac:dyDescent="0.3">
      <c r="A63" s="5" t="s">
        <v>16</v>
      </c>
      <c r="B63" s="717"/>
      <c r="C63" s="718"/>
      <c r="D63" s="718"/>
      <c r="E63" s="719"/>
    </row>
    <row r="64" spans="1:5" ht="12.75" hidden="1" customHeight="1" x14ac:dyDescent="0.25">
      <c r="A64" s="698"/>
      <c r="B64" s="8">
        <v>2018</v>
      </c>
      <c r="C64" s="8">
        <v>2019</v>
      </c>
      <c r="D64" s="8">
        <v>2020</v>
      </c>
      <c r="E64" s="8">
        <v>2021</v>
      </c>
    </row>
    <row r="65" spans="1:5" ht="9" hidden="1" customHeight="1" thickBot="1" x14ac:dyDescent="0.3">
      <c r="A65" s="699"/>
      <c r="B65" s="9" t="s">
        <v>8</v>
      </c>
      <c r="C65" s="9" t="s">
        <v>9</v>
      </c>
      <c r="D65" s="9" t="s">
        <v>9</v>
      </c>
      <c r="E65" s="9" t="s">
        <v>9</v>
      </c>
    </row>
    <row r="66" spans="1:5" ht="15.75" hidden="1" thickBot="1" x14ac:dyDescent="0.3">
      <c r="A66" s="5" t="s">
        <v>17</v>
      </c>
      <c r="B66" s="5"/>
      <c r="C66" s="5"/>
      <c r="D66" s="5"/>
      <c r="E66" s="5"/>
    </row>
    <row r="67" spans="1:5" ht="15.75" hidden="1" thickBot="1" x14ac:dyDescent="0.3">
      <c r="A67" s="5" t="s">
        <v>18</v>
      </c>
      <c r="B67" s="10">
        <f>B96</f>
        <v>0</v>
      </c>
      <c r="C67" s="10">
        <f t="shared" ref="C67:E67" si="3">C96</f>
        <v>0</v>
      </c>
      <c r="D67" s="10">
        <f t="shared" si="3"/>
        <v>0</v>
      </c>
      <c r="E67" s="10">
        <f t="shared" si="3"/>
        <v>0</v>
      </c>
    </row>
    <row r="68" spans="1:5" ht="15.75" hidden="1" thickBot="1" x14ac:dyDescent="0.3">
      <c r="A68" s="5" t="s">
        <v>19</v>
      </c>
      <c r="B68" s="10" t="e">
        <f>B67/B66</f>
        <v>#DIV/0!</v>
      </c>
      <c r="C68" s="10" t="e">
        <f>C67/C66</f>
        <v>#DIV/0!</v>
      </c>
      <c r="D68" s="10" t="e">
        <f>D67/D66</f>
        <v>#DIV/0!</v>
      </c>
      <c r="E68" s="10" t="e">
        <f>E67/E66</f>
        <v>#DIV/0!</v>
      </c>
    </row>
    <row r="69" spans="1:5" ht="15.75" hidden="1" thickBot="1" x14ac:dyDescent="0.3">
      <c r="A69" s="5" t="s">
        <v>20</v>
      </c>
      <c r="B69" s="113"/>
      <c r="C69" s="11" t="e">
        <f>C66/B66-1</f>
        <v>#DIV/0!</v>
      </c>
      <c r="D69" s="11" t="e">
        <f>D66/C66-1</f>
        <v>#DIV/0!</v>
      </c>
      <c r="E69" s="11" t="e">
        <f>E66/D66-1</f>
        <v>#DIV/0!</v>
      </c>
    </row>
    <row r="70" spans="1:5" ht="15.75" hidden="1" thickBot="1" x14ac:dyDescent="0.3">
      <c r="A70" s="5" t="s">
        <v>22</v>
      </c>
      <c r="B70" s="113"/>
      <c r="C70" s="11" t="e">
        <f>C67/B67-1</f>
        <v>#DIV/0!</v>
      </c>
      <c r="D70" s="11" t="e">
        <f t="shared" ref="D70:E71" si="4">D67/C67-1</f>
        <v>#DIV/0!</v>
      </c>
      <c r="E70" s="11" t="e">
        <f t="shared" si="4"/>
        <v>#DIV/0!</v>
      </c>
    </row>
    <row r="71" spans="1:5" ht="15.75" hidden="1" thickBot="1" x14ac:dyDescent="0.3">
      <c r="A71" s="5" t="s">
        <v>23</v>
      </c>
      <c r="B71" s="113"/>
      <c r="C71" s="11" t="e">
        <f>C68/B68-1</f>
        <v>#DIV/0!</v>
      </c>
      <c r="D71" s="11" t="e">
        <f t="shared" si="4"/>
        <v>#DIV/0!</v>
      </c>
      <c r="E71" s="11" t="e">
        <f t="shared" si="4"/>
        <v>#DIV/0!</v>
      </c>
    </row>
    <row r="72" spans="1:5" ht="24.75" hidden="1" customHeight="1" thickBot="1" x14ac:dyDescent="0.3">
      <c r="A72" s="689" t="s">
        <v>281</v>
      </c>
      <c r="B72" s="690"/>
      <c r="C72" s="690"/>
      <c r="D72" s="690"/>
      <c r="E72" s="691"/>
    </row>
    <row r="73" spans="1:5" ht="12.75" hidden="1" customHeight="1" x14ac:dyDescent="0.25">
      <c r="A73" s="698"/>
      <c r="B73" s="8">
        <v>2018</v>
      </c>
      <c r="C73" s="8">
        <v>2019</v>
      </c>
      <c r="D73" s="8">
        <v>2020</v>
      </c>
      <c r="E73" s="8">
        <v>2021</v>
      </c>
    </row>
    <row r="74" spans="1:5" ht="9" hidden="1" customHeight="1" thickBot="1" x14ac:dyDescent="0.3">
      <c r="A74" s="699"/>
      <c r="B74" s="9" t="s">
        <v>8</v>
      </c>
      <c r="C74" s="9" t="s">
        <v>9</v>
      </c>
      <c r="D74" s="9" t="s">
        <v>9</v>
      </c>
      <c r="E74" s="9" t="s">
        <v>9</v>
      </c>
    </row>
    <row r="75" spans="1:5" ht="24.75" hidden="1" customHeight="1" thickBot="1" x14ac:dyDescent="0.3">
      <c r="A75" s="13" t="s">
        <v>24</v>
      </c>
      <c r="B75" s="14"/>
      <c r="C75" s="14"/>
      <c r="D75" s="14"/>
      <c r="E75" s="14"/>
    </row>
    <row r="76" spans="1:5" ht="38.25" hidden="1" customHeight="1" thickBot="1" x14ac:dyDescent="0.3">
      <c r="A76" s="26" t="s">
        <v>388</v>
      </c>
      <c r="B76" s="15"/>
      <c r="C76" s="27"/>
      <c r="D76" s="27"/>
      <c r="E76" s="27"/>
    </row>
    <row r="77" spans="1:5" ht="24.75" hidden="1" customHeight="1" thickBot="1" x14ac:dyDescent="0.3">
      <c r="A77" s="26" t="s">
        <v>389</v>
      </c>
      <c r="B77" s="15"/>
      <c r="C77" s="27"/>
      <c r="D77" s="27"/>
      <c r="E77" s="27"/>
    </row>
    <row r="78" spans="1:5" ht="24.75" hidden="1" customHeight="1" thickBot="1" x14ac:dyDescent="0.3">
      <c r="A78" s="13" t="s">
        <v>25</v>
      </c>
      <c r="B78" s="14"/>
      <c r="C78" s="14"/>
      <c r="D78" s="14"/>
      <c r="E78" s="14"/>
    </row>
    <row r="79" spans="1:5" ht="15.75" hidden="1" thickBot="1" x14ac:dyDescent="0.3">
      <c r="A79" s="26" t="s">
        <v>388</v>
      </c>
      <c r="B79" s="15"/>
      <c r="C79" s="14"/>
      <c r="D79" s="14"/>
      <c r="E79" s="14"/>
    </row>
    <row r="80" spans="1:5" ht="15.75" hidden="1" thickBot="1" x14ac:dyDescent="0.3">
      <c r="A80" s="26" t="s">
        <v>389</v>
      </c>
      <c r="B80" s="15"/>
      <c r="C80" s="14"/>
      <c r="D80" s="14"/>
      <c r="E80" s="14"/>
    </row>
    <row r="81" spans="1:5" ht="24.75" hidden="1" customHeight="1" thickBot="1" x14ac:dyDescent="0.3">
      <c r="A81" s="13" t="s">
        <v>26</v>
      </c>
      <c r="B81" s="15">
        <v>0</v>
      </c>
      <c r="C81" s="14">
        <v>0</v>
      </c>
      <c r="D81" s="14">
        <v>0</v>
      </c>
      <c r="E81" s="14">
        <v>0</v>
      </c>
    </row>
    <row r="82" spans="1:5" ht="15.75" hidden="1" thickBot="1" x14ac:dyDescent="0.3">
      <c r="A82" s="26" t="s">
        <v>388</v>
      </c>
      <c r="B82" s="15"/>
      <c r="C82" s="14"/>
      <c r="D82" s="14"/>
      <c r="E82" s="14"/>
    </row>
    <row r="83" spans="1:5" ht="15.75" hidden="1" thickBot="1" x14ac:dyDescent="0.3">
      <c r="A83" s="26" t="s">
        <v>389</v>
      </c>
      <c r="B83" s="15"/>
      <c r="C83" s="14"/>
      <c r="D83" s="14"/>
      <c r="E83" s="14"/>
    </row>
    <row r="84" spans="1:5" ht="15.75" hidden="1" thickBot="1" x14ac:dyDescent="0.3">
      <c r="A84" s="13" t="s">
        <v>27</v>
      </c>
      <c r="B84" s="15"/>
      <c r="C84" s="14"/>
      <c r="D84" s="14"/>
      <c r="E84" s="14"/>
    </row>
    <row r="85" spans="1:5" ht="15.75" hidden="1" thickBot="1" x14ac:dyDescent="0.3">
      <c r="A85" s="26" t="s">
        <v>388</v>
      </c>
      <c r="B85" s="15"/>
      <c r="C85" s="14"/>
      <c r="D85" s="14"/>
      <c r="E85" s="14"/>
    </row>
    <row r="86" spans="1:5" ht="15.75" hidden="1" thickBot="1" x14ac:dyDescent="0.3">
      <c r="A86" s="26" t="s">
        <v>389</v>
      </c>
      <c r="B86" s="15"/>
      <c r="C86" s="14"/>
      <c r="D86" s="14"/>
      <c r="E86" s="14"/>
    </row>
    <row r="87" spans="1:5" ht="15.75" hidden="1" thickBot="1" x14ac:dyDescent="0.3">
      <c r="A87" s="13" t="s">
        <v>28</v>
      </c>
      <c r="B87" s="15"/>
      <c r="C87" s="14"/>
      <c r="D87" s="14"/>
      <c r="E87" s="14"/>
    </row>
    <row r="88" spans="1:5" ht="15.75" hidden="1" thickBot="1" x14ac:dyDescent="0.3">
      <c r="A88" s="26" t="s">
        <v>388</v>
      </c>
      <c r="B88" s="15"/>
      <c r="C88" s="14"/>
      <c r="D88" s="14"/>
      <c r="E88" s="14"/>
    </row>
    <row r="89" spans="1:5" ht="15.75" hidden="1" thickBot="1" x14ac:dyDescent="0.3">
      <c r="A89" s="26" t="s">
        <v>389</v>
      </c>
      <c r="B89" s="15"/>
      <c r="C89" s="14"/>
      <c r="D89" s="14"/>
      <c r="E89" s="14"/>
    </row>
    <row r="90" spans="1:5" ht="15.75" hidden="1" thickBot="1" x14ac:dyDescent="0.3">
      <c r="A90" s="13" t="s">
        <v>29</v>
      </c>
      <c r="B90" s="15"/>
      <c r="C90" s="14"/>
      <c r="D90" s="14"/>
      <c r="E90" s="14"/>
    </row>
    <row r="91" spans="1:5" ht="15.75" hidden="1" thickBot="1" x14ac:dyDescent="0.3">
      <c r="A91" s="26" t="s">
        <v>388</v>
      </c>
      <c r="B91" s="15"/>
      <c r="C91" s="14"/>
      <c r="D91" s="14"/>
      <c r="E91" s="14"/>
    </row>
    <row r="92" spans="1:5" ht="15.75" hidden="1" thickBot="1" x14ac:dyDescent="0.3">
      <c r="A92" s="26" t="s">
        <v>389</v>
      </c>
      <c r="B92" s="15"/>
      <c r="C92" s="14"/>
      <c r="D92" s="14"/>
      <c r="E92" s="14"/>
    </row>
    <row r="93" spans="1:5" ht="24.75" hidden="1" thickBot="1" x14ac:dyDescent="0.3">
      <c r="A93" s="13" t="s">
        <v>30</v>
      </c>
      <c r="B93" s="15"/>
      <c r="C93" s="14"/>
      <c r="D93" s="14"/>
      <c r="E93" s="14"/>
    </row>
    <row r="94" spans="1:5" ht="15.75" hidden="1" thickBot="1" x14ac:dyDescent="0.3">
      <c r="A94" s="26" t="s">
        <v>388</v>
      </c>
      <c r="B94" s="15"/>
      <c r="C94" s="14"/>
      <c r="D94" s="14"/>
      <c r="E94" s="14"/>
    </row>
    <row r="95" spans="1:5" ht="15.75" hidden="1" thickBot="1" x14ac:dyDescent="0.3">
      <c r="A95" s="26" t="s">
        <v>389</v>
      </c>
      <c r="B95" s="15"/>
      <c r="C95" s="14"/>
      <c r="D95" s="14"/>
      <c r="E95" s="14"/>
    </row>
    <row r="96" spans="1:5" ht="15.75" hidden="1" thickBot="1" x14ac:dyDescent="0.3">
      <c r="A96" s="35" t="s">
        <v>53</v>
      </c>
      <c r="B96" s="15">
        <f>B93+B90+B87+B84+B81+B78+B75</f>
        <v>0</v>
      </c>
      <c r="C96" s="15">
        <f t="shared" ref="C96:E96" si="5">C93+C90+C87+C84+C81+C78+C75</f>
        <v>0</v>
      </c>
      <c r="D96" s="15">
        <f t="shared" si="5"/>
        <v>0</v>
      </c>
      <c r="E96" s="15">
        <f t="shared" si="5"/>
        <v>0</v>
      </c>
    </row>
    <row r="97" spans="1:5" ht="17.25" hidden="1" customHeight="1" thickBot="1" x14ac:dyDescent="0.3">
      <c r="A97" s="17" t="s">
        <v>32</v>
      </c>
      <c r="B97" s="18">
        <f>IF(B96-B67=0,0,"Error")</f>
        <v>0</v>
      </c>
      <c r="C97" s="18">
        <f>IF(C96-C67=0,0,"Error")</f>
        <v>0</v>
      </c>
      <c r="D97" s="18">
        <f>IF(D96-D67=0,0,"Error")</f>
        <v>0</v>
      </c>
      <c r="E97" s="18">
        <f>IF(E96-E67=0,0,"Error")</f>
        <v>0</v>
      </c>
    </row>
    <row r="98" spans="1:5" ht="15.75" hidden="1" thickBot="1" x14ac:dyDescent="0.3">
      <c r="A98" s="37" t="s">
        <v>456</v>
      </c>
      <c r="B98" s="725"/>
      <c r="C98" s="712"/>
      <c r="D98" s="712"/>
      <c r="E98" s="713"/>
    </row>
    <row r="99" spans="1:5" ht="26.25" hidden="1" customHeight="1" thickBot="1" x14ac:dyDescent="0.3">
      <c r="A99" s="5" t="s">
        <v>15</v>
      </c>
      <c r="B99" s="702"/>
      <c r="C99" s="703"/>
      <c r="D99" s="703"/>
      <c r="E99" s="704"/>
    </row>
    <row r="100" spans="1:5" ht="15.75" hidden="1" thickBot="1" x14ac:dyDescent="0.3">
      <c r="A100" s="5" t="s">
        <v>16</v>
      </c>
      <c r="B100" s="717"/>
      <c r="C100" s="718"/>
      <c r="D100" s="718"/>
      <c r="E100" s="719"/>
    </row>
    <row r="101" spans="1:5" ht="12.75" hidden="1" customHeight="1" x14ac:dyDescent="0.25">
      <c r="A101" s="698"/>
      <c r="B101" s="8">
        <v>2018</v>
      </c>
      <c r="C101" s="8">
        <v>2019</v>
      </c>
      <c r="D101" s="8">
        <v>2020</v>
      </c>
      <c r="E101" s="8">
        <v>2021</v>
      </c>
    </row>
    <row r="102" spans="1:5" ht="9" hidden="1" customHeight="1" thickBot="1" x14ac:dyDescent="0.3">
      <c r="A102" s="699"/>
      <c r="B102" s="9" t="s">
        <v>8</v>
      </c>
      <c r="C102" s="9" t="s">
        <v>9</v>
      </c>
      <c r="D102" s="9" t="s">
        <v>9</v>
      </c>
      <c r="E102" s="9" t="s">
        <v>9</v>
      </c>
    </row>
    <row r="103" spans="1:5" ht="15.75" hidden="1" thickBot="1" x14ac:dyDescent="0.3">
      <c r="A103" s="5" t="s">
        <v>17</v>
      </c>
      <c r="B103" s="41"/>
      <c r="C103" s="41"/>
      <c r="D103" s="41"/>
      <c r="E103" s="41"/>
    </row>
    <row r="104" spans="1:5" ht="15.75" hidden="1" thickBot="1" x14ac:dyDescent="0.3">
      <c r="A104" s="5" t="s">
        <v>18</v>
      </c>
      <c r="B104" s="10">
        <f>B133</f>
        <v>0</v>
      </c>
      <c r="C104" s="10">
        <f t="shared" ref="C104:E104" si="6">C133</f>
        <v>0</v>
      </c>
      <c r="D104" s="10">
        <f t="shared" si="6"/>
        <v>0</v>
      </c>
      <c r="E104" s="10">
        <f t="shared" si="6"/>
        <v>0</v>
      </c>
    </row>
    <row r="105" spans="1:5" ht="15.75" hidden="1" thickBot="1" x14ac:dyDescent="0.3">
      <c r="A105" s="5" t="s">
        <v>19</v>
      </c>
      <c r="B105" s="10" t="e">
        <f>B104/B103</f>
        <v>#DIV/0!</v>
      </c>
      <c r="C105" s="10" t="e">
        <f>C104/C103</f>
        <v>#DIV/0!</v>
      </c>
      <c r="D105" s="10" t="e">
        <f>D104/D103</f>
        <v>#DIV/0!</v>
      </c>
      <c r="E105" s="10" t="e">
        <f>E104/E103</f>
        <v>#DIV/0!</v>
      </c>
    </row>
    <row r="106" spans="1:5" ht="15.75" hidden="1" thickBot="1" x14ac:dyDescent="0.3">
      <c r="A106" s="5" t="s">
        <v>20</v>
      </c>
      <c r="B106" s="113"/>
      <c r="C106" s="11" t="e">
        <f>C103/B103-1</f>
        <v>#DIV/0!</v>
      </c>
      <c r="D106" s="11" t="e">
        <f>D103/C103-1</f>
        <v>#DIV/0!</v>
      </c>
      <c r="E106" s="11" t="e">
        <f>E103/D103-1</f>
        <v>#DIV/0!</v>
      </c>
    </row>
    <row r="107" spans="1:5" ht="15.75" hidden="1" thickBot="1" x14ac:dyDescent="0.3">
      <c r="A107" s="5" t="s">
        <v>22</v>
      </c>
      <c r="B107" s="113"/>
      <c r="C107" s="11" t="e">
        <f>C104/B104-1</f>
        <v>#DIV/0!</v>
      </c>
      <c r="D107" s="11" t="e">
        <f t="shared" ref="D107:E108" si="7">D104/C104-1</f>
        <v>#DIV/0!</v>
      </c>
      <c r="E107" s="11" t="e">
        <f t="shared" si="7"/>
        <v>#DIV/0!</v>
      </c>
    </row>
    <row r="108" spans="1:5" ht="15.75" hidden="1" thickBot="1" x14ac:dyDescent="0.3">
      <c r="A108" s="5" t="s">
        <v>23</v>
      </c>
      <c r="B108" s="113"/>
      <c r="C108" s="11" t="e">
        <f>C105/B105-1</f>
        <v>#DIV/0!</v>
      </c>
      <c r="D108" s="11" t="e">
        <f t="shared" si="7"/>
        <v>#DIV/0!</v>
      </c>
      <c r="E108" s="11" t="e">
        <f t="shared" si="7"/>
        <v>#DIV/0!</v>
      </c>
    </row>
    <row r="109" spans="1:5" ht="24.75" hidden="1" customHeight="1" thickBot="1" x14ac:dyDescent="0.3">
      <c r="A109" s="689" t="s">
        <v>281</v>
      </c>
      <c r="B109" s="690"/>
      <c r="C109" s="690"/>
      <c r="D109" s="690"/>
      <c r="E109" s="691"/>
    </row>
    <row r="110" spans="1:5" ht="12.75" hidden="1" customHeight="1" x14ac:dyDescent="0.25">
      <c r="A110" s="698"/>
      <c r="B110" s="8">
        <v>2018</v>
      </c>
      <c r="C110" s="8">
        <v>2019</v>
      </c>
      <c r="D110" s="8">
        <v>2020</v>
      </c>
      <c r="E110" s="8">
        <v>2021</v>
      </c>
    </row>
    <row r="111" spans="1:5" ht="9" hidden="1" customHeight="1" thickBot="1" x14ac:dyDescent="0.3">
      <c r="A111" s="699"/>
      <c r="B111" s="9" t="s">
        <v>8</v>
      </c>
      <c r="C111" s="9" t="s">
        <v>9</v>
      </c>
      <c r="D111" s="9" t="s">
        <v>9</v>
      </c>
      <c r="E111" s="9" t="s">
        <v>9</v>
      </c>
    </row>
    <row r="112" spans="1:5" ht="24.75" hidden="1" customHeight="1" thickBot="1" x14ac:dyDescent="0.3">
      <c r="A112" s="13" t="s">
        <v>24</v>
      </c>
      <c r="B112" s="14"/>
      <c r="C112" s="14"/>
      <c r="D112" s="14"/>
      <c r="E112" s="14"/>
    </row>
    <row r="113" spans="1:5" ht="15.75" hidden="1" thickBot="1" x14ac:dyDescent="0.3">
      <c r="A113" s="26" t="s">
        <v>388</v>
      </c>
      <c r="B113" s="15"/>
      <c r="C113" s="27"/>
      <c r="D113" s="27"/>
      <c r="E113" s="27"/>
    </row>
    <row r="114" spans="1:5" ht="15.75" hidden="1" thickBot="1" x14ac:dyDescent="0.3">
      <c r="A114" s="26" t="s">
        <v>389</v>
      </c>
      <c r="B114" s="15"/>
      <c r="C114" s="27"/>
      <c r="D114" s="27"/>
      <c r="E114" s="27"/>
    </row>
    <row r="115" spans="1:5" ht="24.75" hidden="1" customHeight="1" thickBot="1" x14ac:dyDescent="0.3">
      <c r="A115" s="13" t="s">
        <v>25</v>
      </c>
      <c r="B115" s="14"/>
      <c r="C115" s="14"/>
      <c r="D115" s="14"/>
      <c r="E115" s="14"/>
    </row>
    <row r="116" spans="1:5" ht="15.75" hidden="1" thickBot="1" x14ac:dyDescent="0.3">
      <c r="A116" s="26" t="s">
        <v>388</v>
      </c>
      <c r="B116" s="15"/>
      <c r="C116" s="14"/>
      <c r="D116" s="14"/>
      <c r="E116" s="14"/>
    </row>
    <row r="117" spans="1:5" ht="15.75" hidden="1" thickBot="1" x14ac:dyDescent="0.3">
      <c r="A117" s="26" t="s">
        <v>389</v>
      </c>
      <c r="B117" s="15"/>
      <c r="C117" s="14"/>
      <c r="D117" s="14"/>
      <c r="E117" s="14"/>
    </row>
    <row r="118" spans="1:5" ht="24.75" hidden="1" customHeight="1" thickBot="1" x14ac:dyDescent="0.3">
      <c r="A118" s="13" t="s">
        <v>26</v>
      </c>
      <c r="B118" s="42">
        <v>0</v>
      </c>
      <c r="C118" s="43">
        <v>0</v>
      </c>
      <c r="D118" s="43">
        <v>0</v>
      </c>
      <c r="E118" s="43">
        <v>0</v>
      </c>
    </row>
    <row r="119" spans="1:5" ht="15.75" hidden="1" thickBot="1" x14ac:dyDescent="0.3">
      <c r="A119" s="26" t="s">
        <v>388</v>
      </c>
      <c r="B119" s="15"/>
      <c r="C119" s="14"/>
      <c r="D119" s="14"/>
      <c r="E119" s="14"/>
    </row>
    <row r="120" spans="1:5" ht="15.75" hidden="1" thickBot="1" x14ac:dyDescent="0.3">
      <c r="A120" s="26" t="s">
        <v>389</v>
      </c>
      <c r="B120" s="15"/>
      <c r="C120" s="14"/>
      <c r="D120" s="14"/>
      <c r="E120" s="14"/>
    </row>
    <row r="121" spans="1:5" ht="15.75" hidden="1" thickBot="1" x14ac:dyDescent="0.3">
      <c r="A121" s="13" t="s">
        <v>27</v>
      </c>
      <c r="B121" s="15"/>
      <c r="C121" s="14"/>
      <c r="D121" s="14"/>
      <c r="E121" s="14"/>
    </row>
    <row r="122" spans="1:5" ht="15.75" hidden="1" thickBot="1" x14ac:dyDescent="0.3">
      <c r="A122" s="26" t="s">
        <v>388</v>
      </c>
      <c r="B122" s="15"/>
      <c r="C122" s="14"/>
      <c r="D122" s="14"/>
      <c r="E122" s="14"/>
    </row>
    <row r="123" spans="1:5" ht="15.75" hidden="1" thickBot="1" x14ac:dyDescent="0.3">
      <c r="A123" s="26" t="s">
        <v>389</v>
      </c>
      <c r="B123" s="15"/>
      <c r="C123" s="14"/>
      <c r="D123" s="14"/>
      <c r="E123" s="14"/>
    </row>
    <row r="124" spans="1:5" ht="15.75" hidden="1" thickBot="1" x14ac:dyDescent="0.3">
      <c r="A124" s="13" t="s">
        <v>28</v>
      </c>
      <c r="B124" s="15"/>
      <c r="C124" s="14"/>
      <c r="D124" s="14"/>
      <c r="E124" s="14"/>
    </row>
    <row r="125" spans="1:5" ht="15.75" hidden="1" thickBot="1" x14ac:dyDescent="0.3">
      <c r="A125" s="26" t="s">
        <v>388</v>
      </c>
      <c r="B125" s="15"/>
      <c r="C125" s="14"/>
      <c r="D125" s="14"/>
      <c r="E125" s="14"/>
    </row>
    <row r="126" spans="1:5" ht="15" hidden="1" customHeight="1" thickBot="1" x14ac:dyDescent="0.3">
      <c r="A126" s="26" t="s">
        <v>389</v>
      </c>
      <c r="B126" s="15"/>
      <c r="C126" s="14"/>
      <c r="D126" s="14"/>
      <c r="E126" s="14"/>
    </row>
    <row r="127" spans="1:5" ht="15.75" hidden="1" thickBot="1" x14ac:dyDescent="0.3">
      <c r="A127" s="13" t="s">
        <v>29</v>
      </c>
      <c r="B127" s="15">
        <v>0</v>
      </c>
      <c r="C127" s="14">
        <v>0</v>
      </c>
      <c r="D127" s="14">
        <v>0</v>
      </c>
      <c r="E127" s="14">
        <v>0</v>
      </c>
    </row>
    <row r="128" spans="1:5" ht="15.75" hidden="1" thickBot="1" x14ac:dyDescent="0.3">
      <c r="A128" s="26" t="s">
        <v>388</v>
      </c>
      <c r="B128" s="15"/>
      <c r="C128" s="14"/>
      <c r="D128" s="14"/>
      <c r="E128" s="14"/>
    </row>
    <row r="129" spans="1:5" ht="15.75" hidden="1" thickBot="1" x14ac:dyDescent="0.3">
      <c r="A129" s="26" t="s">
        <v>389</v>
      </c>
      <c r="B129" s="15"/>
      <c r="C129" s="14"/>
      <c r="D129" s="14"/>
      <c r="E129" s="14"/>
    </row>
    <row r="130" spans="1:5" ht="24.75" hidden="1" thickBot="1" x14ac:dyDescent="0.3">
      <c r="A130" s="13" t="s">
        <v>30</v>
      </c>
      <c r="B130" s="15"/>
      <c r="C130" s="14"/>
      <c r="D130" s="14"/>
      <c r="E130" s="14"/>
    </row>
    <row r="131" spans="1:5" ht="15.75" hidden="1" thickBot="1" x14ac:dyDescent="0.3">
      <c r="A131" s="26" t="s">
        <v>388</v>
      </c>
      <c r="B131" s="15"/>
      <c r="C131" s="14"/>
      <c r="D131" s="14"/>
      <c r="E131" s="14"/>
    </row>
    <row r="132" spans="1:5" ht="15.75" hidden="1" thickBot="1" x14ac:dyDescent="0.3">
      <c r="A132" s="26" t="s">
        <v>389</v>
      </c>
      <c r="B132" s="15"/>
      <c r="C132" s="14"/>
      <c r="D132" s="14"/>
      <c r="E132" s="14"/>
    </row>
    <row r="133" spans="1:5" ht="15.75" hidden="1" thickBot="1" x14ac:dyDescent="0.3">
      <c r="A133" s="35" t="s">
        <v>53</v>
      </c>
      <c r="B133" s="15">
        <f>B130+B127+B124+B121+B118+B115+B112</f>
        <v>0</v>
      </c>
      <c r="C133" s="15">
        <f t="shared" ref="C133:E133" si="8">C130+C127+C124+C121+C118+C115+C112</f>
        <v>0</v>
      </c>
      <c r="D133" s="15">
        <f t="shared" si="8"/>
        <v>0</v>
      </c>
      <c r="E133" s="15">
        <f t="shared" si="8"/>
        <v>0</v>
      </c>
    </row>
    <row r="134" spans="1:5" ht="17.25" hidden="1" customHeight="1" thickBot="1" x14ac:dyDescent="0.3">
      <c r="A134" s="17" t="s">
        <v>32</v>
      </c>
      <c r="B134" s="18">
        <f>IF(B133-B104=0,0,"Error")</f>
        <v>0</v>
      </c>
      <c r="C134" s="18">
        <f>IF(C133-C104=0,0,"Error")</f>
        <v>0</v>
      </c>
      <c r="D134" s="18">
        <f>IF(D133-D104=0,0,"Error")</f>
        <v>0</v>
      </c>
      <c r="E134" s="18">
        <f>IF(E133-E104=0,0,"Error")</f>
        <v>0</v>
      </c>
    </row>
    <row r="135" spans="1:5" ht="15.75" thickBot="1" x14ac:dyDescent="0.3">
      <c r="A135" s="947" t="s">
        <v>39</v>
      </c>
      <c r="B135" s="948"/>
      <c r="C135" s="948"/>
      <c r="D135" s="948"/>
      <c r="E135" s="949"/>
    </row>
    <row r="136" spans="1:5" ht="15.75" thickBot="1" x14ac:dyDescent="0.3">
      <c r="A136" s="947" t="s">
        <v>40</v>
      </c>
      <c r="B136" s="948"/>
      <c r="C136" s="948"/>
      <c r="D136" s="948"/>
      <c r="E136" s="949"/>
    </row>
    <row r="137" spans="1:5" ht="15.75" customHeight="1" thickBot="1" x14ac:dyDescent="0.3">
      <c r="A137" s="7" t="s">
        <v>56</v>
      </c>
      <c r="B137" s="859" t="s">
        <v>635</v>
      </c>
      <c r="C137" s="1134"/>
      <c r="D137" s="860"/>
      <c r="E137" s="861"/>
    </row>
    <row r="138" spans="1:5" ht="37.5" customHeight="1" thickBot="1" x14ac:dyDescent="0.3">
      <c r="A138" s="7" t="s">
        <v>86</v>
      </c>
      <c r="B138" s="434" t="s">
        <v>972</v>
      </c>
      <c r="C138" s="139" t="s">
        <v>398</v>
      </c>
      <c r="D138" s="720" t="s">
        <v>321</v>
      </c>
      <c r="E138" s="722"/>
    </row>
    <row r="139" spans="1:5" ht="32.25" customHeight="1" thickBot="1" x14ac:dyDescent="0.3">
      <c r="A139" s="5" t="s">
        <v>15</v>
      </c>
      <c r="B139" s="702" t="s">
        <v>973</v>
      </c>
      <c r="C139" s="703"/>
      <c r="D139" s="703"/>
      <c r="E139" s="704"/>
    </row>
    <row r="140" spans="1:5" ht="17.25" customHeight="1" thickBot="1" x14ac:dyDescent="0.3">
      <c r="A140" s="5" t="s">
        <v>16</v>
      </c>
      <c r="B140" s="717" t="s">
        <v>52</v>
      </c>
      <c r="C140" s="718"/>
      <c r="D140" s="718"/>
      <c r="E140" s="719"/>
    </row>
    <row r="141" spans="1:5" ht="27.75" customHeight="1" x14ac:dyDescent="0.25">
      <c r="A141" s="698"/>
      <c r="B141" s="8">
        <v>2018</v>
      </c>
      <c r="C141" s="8">
        <v>2019</v>
      </c>
      <c r="D141" s="8">
        <v>2020</v>
      </c>
      <c r="E141" s="8">
        <v>2021</v>
      </c>
    </row>
    <row r="142" spans="1:5" ht="15.75" thickBot="1" x14ac:dyDescent="0.3">
      <c r="A142" s="699"/>
      <c r="B142" s="9" t="s">
        <v>8</v>
      </c>
      <c r="C142" s="9" t="s">
        <v>9</v>
      </c>
      <c r="D142" s="9" t="s">
        <v>9</v>
      </c>
      <c r="E142" s="9" t="s">
        <v>9</v>
      </c>
    </row>
    <row r="143" spans="1:5" ht="12.75" customHeight="1" thickBot="1" x14ac:dyDescent="0.3">
      <c r="A143" s="5" t="s">
        <v>17</v>
      </c>
      <c r="B143" s="435">
        <v>50</v>
      </c>
      <c r="C143" s="435">
        <v>64</v>
      </c>
      <c r="D143" s="435">
        <v>64</v>
      </c>
      <c r="E143" s="435">
        <v>64</v>
      </c>
    </row>
    <row r="144" spans="1:5" ht="15.75" thickBot="1" x14ac:dyDescent="0.3">
      <c r="A144" s="5" t="s">
        <v>18</v>
      </c>
      <c r="B144" s="10">
        <v>15000</v>
      </c>
      <c r="C144" s="10">
        <v>3800</v>
      </c>
      <c r="D144" s="10">
        <v>2000</v>
      </c>
      <c r="E144" s="10">
        <v>2000</v>
      </c>
    </row>
    <row r="145" spans="1:5" ht="15.75" thickBot="1" x14ac:dyDescent="0.3">
      <c r="A145" s="5" t="s">
        <v>19</v>
      </c>
      <c r="B145" s="10">
        <f>B144/B143</f>
        <v>300</v>
      </c>
      <c r="C145" s="10">
        <f t="shared" ref="C145:E145" si="9">C144/C143</f>
        <v>59.375</v>
      </c>
      <c r="D145" s="10">
        <f t="shared" si="9"/>
        <v>31.25</v>
      </c>
      <c r="E145" s="10">
        <f t="shared" si="9"/>
        <v>31.25</v>
      </c>
    </row>
    <row r="146" spans="1:5" ht="15.75" thickBot="1" x14ac:dyDescent="0.3">
      <c r="A146" s="5" t="s">
        <v>20</v>
      </c>
      <c r="B146" s="113" t="s">
        <v>21</v>
      </c>
      <c r="C146" s="11">
        <f>C143/B143-1</f>
        <v>0.28000000000000003</v>
      </c>
      <c r="D146" s="11">
        <f t="shared" ref="D146:E148" si="10">D143/C143-1</f>
        <v>0</v>
      </c>
      <c r="E146" s="11">
        <f t="shared" si="10"/>
        <v>0</v>
      </c>
    </row>
    <row r="147" spans="1:5" ht="15.75" thickBot="1" x14ac:dyDescent="0.3">
      <c r="A147" s="5" t="s">
        <v>22</v>
      </c>
      <c r="B147" s="113" t="s">
        <v>21</v>
      </c>
      <c r="C147" s="11">
        <f>C144/B144-1</f>
        <v>-0.74666666666666659</v>
      </c>
      <c r="D147" s="11">
        <f t="shared" si="10"/>
        <v>-0.47368421052631582</v>
      </c>
      <c r="E147" s="11">
        <f t="shared" si="10"/>
        <v>0</v>
      </c>
    </row>
    <row r="148" spans="1:5" ht="15.75" thickBot="1" x14ac:dyDescent="0.3">
      <c r="A148" s="5" t="s">
        <v>23</v>
      </c>
      <c r="B148" s="113" t="s">
        <v>21</v>
      </c>
      <c r="C148" s="11">
        <f>C145/B145-1</f>
        <v>-0.80208333333333337</v>
      </c>
      <c r="D148" s="11">
        <f t="shared" si="10"/>
        <v>-0.47368421052631582</v>
      </c>
      <c r="E148" s="11">
        <f t="shared" si="10"/>
        <v>0</v>
      </c>
    </row>
    <row r="149" spans="1:5" ht="15.75" thickBot="1" x14ac:dyDescent="0.3">
      <c r="A149" s="689" t="s">
        <v>622</v>
      </c>
      <c r="B149" s="690"/>
      <c r="C149" s="690"/>
      <c r="D149" s="690"/>
      <c r="E149" s="691"/>
    </row>
    <row r="150" spans="1:5" x14ac:dyDescent="0.25">
      <c r="A150" s="698"/>
      <c r="B150" s="8">
        <v>2018</v>
      </c>
      <c r="C150" s="8">
        <v>2019</v>
      </c>
      <c r="D150" s="8">
        <v>2020</v>
      </c>
      <c r="E150" s="8">
        <v>2021</v>
      </c>
    </row>
    <row r="151" spans="1:5" ht="15.75" thickBot="1" x14ac:dyDescent="0.3">
      <c r="A151" s="699"/>
      <c r="B151" s="9" t="s">
        <v>8</v>
      </c>
      <c r="C151" s="9" t="s">
        <v>9</v>
      </c>
      <c r="D151" s="9" t="s">
        <v>9</v>
      </c>
      <c r="E151" s="9" t="s">
        <v>9</v>
      </c>
    </row>
    <row r="152" spans="1:5" ht="12.75" customHeight="1" thickBot="1" x14ac:dyDescent="0.3">
      <c r="A152" s="13" t="s">
        <v>42</v>
      </c>
      <c r="B152" s="14"/>
      <c r="C152" s="14"/>
      <c r="D152" s="14"/>
      <c r="E152" s="14"/>
    </row>
    <row r="153" spans="1:5" ht="14.25" customHeight="1" thickBot="1" x14ac:dyDescent="0.3">
      <c r="A153" s="13" t="s">
        <v>43</v>
      </c>
      <c r="B153" s="15">
        <v>15000</v>
      </c>
      <c r="C153" s="14">
        <v>3800</v>
      </c>
      <c r="D153" s="14">
        <v>2000</v>
      </c>
      <c r="E153" s="14">
        <v>2000</v>
      </c>
    </row>
    <row r="154" spans="1:5" ht="15.75" thickBot="1" x14ac:dyDescent="0.3">
      <c r="A154" s="16" t="s">
        <v>31</v>
      </c>
      <c r="B154" s="15">
        <f>B153+B152</f>
        <v>15000</v>
      </c>
      <c r="C154" s="15">
        <f t="shared" ref="C154:E154" si="11">C153+C152</f>
        <v>3800</v>
      </c>
      <c r="D154" s="15">
        <f t="shared" si="11"/>
        <v>2000</v>
      </c>
      <c r="E154" s="15">
        <f t="shared" si="11"/>
        <v>2000</v>
      </c>
    </row>
    <row r="155" spans="1:5" ht="34.5" thickBot="1" x14ac:dyDescent="0.3">
      <c r="A155" s="436" t="s">
        <v>33</v>
      </c>
      <c r="B155" s="139" t="s">
        <v>974</v>
      </c>
      <c r="C155" s="139" t="s">
        <v>398</v>
      </c>
      <c r="D155" s="725" t="s">
        <v>316</v>
      </c>
      <c r="E155" s="713"/>
    </row>
    <row r="156" spans="1:5" ht="24" customHeight="1" thickBot="1" x14ac:dyDescent="0.3">
      <c r="A156" s="5" t="s">
        <v>15</v>
      </c>
      <c r="B156" s="702" t="s">
        <v>975</v>
      </c>
      <c r="C156" s="703"/>
      <c r="D156" s="703"/>
      <c r="E156" s="704"/>
    </row>
    <row r="157" spans="1:5" ht="15.75" thickBot="1" x14ac:dyDescent="0.3">
      <c r="A157" s="5" t="s">
        <v>16</v>
      </c>
      <c r="B157" s="717" t="s">
        <v>976</v>
      </c>
      <c r="C157" s="718"/>
      <c r="D157" s="718"/>
      <c r="E157" s="719"/>
    </row>
    <row r="158" spans="1:5" ht="24" customHeight="1" x14ac:dyDescent="0.25">
      <c r="A158" s="698"/>
      <c r="B158" s="8">
        <v>2018</v>
      </c>
      <c r="C158" s="8">
        <v>2019</v>
      </c>
      <c r="D158" s="8">
        <v>2020</v>
      </c>
      <c r="E158" s="8">
        <v>2021</v>
      </c>
    </row>
    <row r="159" spans="1:5" ht="15.75" thickBot="1" x14ac:dyDescent="0.3">
      <c r="A159" s="699"/>
      <c r="B159" s="9" t="s">
        <v>8</v>
      </c>
      <c r="C159" s="9" t="s">
        <v>9</v>
      </c>
      <c r="D159" s="9" t="s">
        <v>9</v>
      </c>
      <c r="E159" s="9" t="s">
        <v>9</v>
      </c>
    </row>
    <row r="160" spans="1:5" ht="12.75" customHeight="1" thickBot="1" x14ac:dyDescent="0.3">
      <c r="A160" s="5" t="s">
        <v>17</v>
      </c>
      <c r="B160" s="5"/>
      <c r="C160" s="113">
        <v>60</v>
      </c>
      <c r="D160" s="113">
        <v>0</v>
      </c>
      <c r="E160" s="113">
        <v>0</v>
      </c>
    </row>
    <row r="161" spans="1:5" ht="20.25" customHeight="1" thickBot="1" x14ac:dyDescent="0.3">
      <c r="A161" s="5" t="s">
        <v>18</v>
      </c>
      <c r="B161" s="10">
        <f>B171</f>
        <v>0</v>
      </c>
      <c r="C161" s="10">
        <f t="shared" ref="C161:E161" si="12">C171</f>
        <v>200</v>
      </c>
      <c r="D161" s="10">
        <f t="shared" si="12"/>
        <v>0</v>
      </c>
      <c r="E161" s="10">
        <f t="shared" si="12"/>
        <v>0</v>
      </c>
    </row>
    <row r="162" spans="1:5" ht="15.75" thickBot="1" x14ac:dyDescent="0.3">
      <c r="A162" s="5" t="s">
        <v>19</v>
      </c>
      <c r="B162" s="10" t="e">
        <f>B161/B160</f>
        <v>#DIV/0!</v>
      </c>
      <c r="C162" s="10">
        <f t="shared" ref="C162:E162" si="13">C161/C160</f>
        <v>3.3333333333333335</v>
      </c>
      <c r="D162" s="10" t="e">
        <f t="shared" si="13"/>
        <v>#DIV/0!</v>
      </c>
      <c r="E162" s="10" t="e">
        <f t="shared" si="13"/>
        <v>#DIV/0!</v>
      </c>
    </row>
    <row r="163" spans="1:5" ht="15.75" thickBot="1" x14ac:dyDescent="0.3">
      <c r="A163" s="5" t="s">
        <v>20</v>
      </c>
      <c r="B163" s="113" t="s">
        <v>21</v>
      </c>
      <c r="C163" s="11" t="e">
        <f>C160/B160-1</f>
        <v>#DIV/0!</v>
      </c>
      <c r="D163" s="11">
        <f t="shared" ref="D163:E165" si="14">D160/C160-1</f>
        <v>-1</v>
      </c>
      <c r="E163" s="11" t="e">
        <f t="shared" si="14"/>
        <v>#DIV/0!</v>
      </c>
    </row>
    <row r="164" spans="1:5" ht="15.75" thickBot="1" x14ac:dyDescent="0.3">
      <c r="A164" s="5" t="s">
        <v>22</v>
      </c>
      <c r="B164" s="113" t="s">
        <v>21</v>
      </c>
      <c r="C164" s="11" t="e">
        <f>C161/B161-1</f>
        <v>#DIV/0!</v>
      </c>
      <c r="D164" s="11">
        <f t="shared" si="14"/>
        <v>-1</v>
      </c>
      <c r="E164" s="11" t="e">
        <f t="shared" si="14"/>
        <v>#DIV/0!</v>
      </c>
    </row>
    <row r="165" spans="1:5" ht="15.75" thickBot="1" x14ac:dyDescent="0.3">
      <c r="A165" s="5" t="s">
        <v>23</v>
      </c>
      <c r="B165" s="113" t="s">
        <v>21</v>
      </c>
      <c r="C165" s="11" t="e">
        <f>C162/B162-1</f>
        <v>#DIV/0!</v>
      </c>
      <c r="D165" s="11" t="e">
        <f t="shared" si="14"/>
        <v>#DIV/0!</v>
      </c>
      <c r="E165" s="11" t="e">
        <f t="shared" si="14"/>
        <v>#DIV/0!</v>
      </c>
    </row>
    <row r="166" spans="1:5" ht="15.75" thickBot="1" x14ac:dyDescent="0.3">
      <c r="A166" s="689" t="s">
        <v>212</v>
      </c>
      <c r="B166" s="690"/>
      <c r="C166" s="690"/>
      <c r="D166" s="690"/>
      <c r="E166" s="691"/>
    </row>
    <row r="167" spans="1:5" x14ac:dyDescent="0.25">
      <c r="A167" s="698"/>
      <c r="B167" s="8">
        <v>2018</v>
      </c>
      <c r="C167" s="8">
        <v>2019</v>
      </c>
      <c r="D167" s="8">
        <v>2020</v>
      </c>
      <c r="E167" s="8">
        <v>2021</v>
      </c>
    </row>
    <row r="168" spans="1:5" ht="15.75" thickBot="1" x14ac:dyDescent="0.3">
      <c r="A168" s="699"/>
      <c r="B168" s="9" t="s">
        <v>8</v>
      </c>
      <c r="C168" s="9" t="s">
        <v>9</v>
      </c>
      <c r="D168" s="9" t="s">
        <v>9</v>
      </c>
      <c r="E168" s="9" t="s">
        <v>9</v>
      </c>
    </row>
    <row r="169" spans="1:5" ht="12.75" customHeight="1" thickBot="1" x14ac:dyDescent="0.3">
      <c r="A169" s="13" t="s">
        <v>42</v>
      </c>
      <c r="B169" s="14"/>
      <c r="C169" s="14"/>
      <c r="D169" s="14"/>
      <c r="E169" s="14"/>
    </row>
    <row r="170" spans="1:5" ht="15" customHeight="1" thickBot="1" x14ac:dyDescent="0.3">
      <c r="A170" s="13" t="s">
        <v>43</v>
      </c>
      <c r="B170" s="15">
        <v>0</v>
      </c>
      <c r="C170" s="15">
        <v>200</v>
      </c>
      <c r="D170" s="15">
        <v>0</v>
      </c>
      <c r="E170" s="15">
        <v>0</v>
      </c>
    </row>
    <row r="171" spans="1:5" ht="15.75" thickBot="1" x14ac:dyDescent="0.3">
      <c r="A171" s="16" t="s">
        <v>53</v>
      </c>
      <c r="B171" s="15">
        <f>B170+B169</f>
        <v>0</v>
      </c>
      <c r="C171" s="15">
        <f t="shared" ref="C171:E171" si="15">C170+C169</f>
        <v>200</v>
      </c>
      <c r="D171" s="15">
        <f t="shared" si="15"/>
        <v>0</v>
      </c>
      <c r="E171" s="15">
        <f t="shared" si="15"/>
        <v>0</v>
      </c>
    </row>
    <row r="172" spans="1:5" ht="15.75" thickBot="1" x14ac:dyDescent="0.3">
      <c r="A172" s="20"/>
      <c r="B172" s="21"/>
      <c r="C172" s="21"/>
      <c r="D172" s="21"/>
      <c r="E172" s="21"/>
    </row>
    <row r="173" spans="1:5" ht="24.75" thickBot="1" x14ac:dyDescent="0.3">
      <c r="A173" s="6" t="s">
        <v>57</v>
      </c>
      <c r="B173" s="22">
        <f>+B161+B67+B30+B144+B104</f>
        <v>192250</v>
      </c>
      <c r="C173" s="22">
        <f>+C161+C67+C30+C144+C104</f>
        <v>191600</v>
      </c>
      <c r="D173" s="22">
        <f>+D161+D67+D30+D144+D104</f>
        <v>190200</v>
      </c>
      <c r="E173" s="22">
        <f>+E161+E67+E30+E144+E104</f>
        <v>190200</v>
      </c>
    </row>
    <row r="174" spans="1:5" ht="24.75" thickBot="1" x14ac:dyDescent="0.3">
      <c r="A174" s="6" t="s">
        <v>58</v>
      </c>
      <c r="B174" s="22">
        <f>B171+B154+B133+B96+B59</f>
        <v>192250</v>
      </c>
      <c r="C174" s="22">
        <f>C171+C154+C133+C96+C59</f>
        <v>191600</v>
      </c>
      <c r="D174" s="22">
        <f>D171+D154+D133+D96+D59</f>
        <v>190200</v>
      </c>
      <c r="E174" s="22">
        <f>E171+E154+E133+E96+E59</f>
        <v>190200</v>
      </c>
    </row>
    <row r="175" spans="1:5" ht="27" customHeight="1" thickBot="1" x14ac:dyDescent="0.3">
      <c r="A175" s="13" t="s">
        <v>24</v>
      </c>
      <c r="B175" s="36">
        <f>B176+B177</f>
        <v>134300</v>
      </c>
      <c r="C175" s="36">
        <f t="shared" ref="C175:E175" si="16">C176+C177</f>
        <v>142300</v>
      </c>
      <c r="D175" s="36">
        <f t="shared" si="16"/>
        <v>142800</v>
      </c>
      <c r="E175" s="36">
        <f t="shared" si="16"/>
        <v>142800</v>
      </c>
    </row>
    <row r="176" spans="1:5" ht="15.75" thickBot="1" x14ac:dyDescent="0.3">
      <c r="A176" s="26" t="s">
        <v>388</v>
      </c>
      <c r="B176" s="15">
        <f t="shared" ref="B176:E177" si="17">B39+B76+B113</f>
        <v>134300</v>
      </c>
      <c r="C176" s="15">
        <f t="shared" si="17"/>
        <v>142300</v>
      </c>
      <c r="D176" s="15">
        <f t="shared" si="17"/>
        <v>142800</v>
      </c>
      <c r="E176" s="15">
        <f t="shared" si="17"/>
        <v>142800</v>
      </c>
    </row>
    <row r="177" spans="1:5" ht="15.75" thickBot="1" x14ac:dyDescent="0.3">
      <c r="A177" s="26" t="s">
        <v>417</v>
      </c>
      <c r="B177" s="15">
        <f t="shared" si="17"/>
        <v>0</v>
      </c>
      <c r="C177" s="15">
        <f t="shared" si="17"/>
        <v>0</v>
      </c>
      <c r="D177" s="15">
        <f t="shared" si="17"/>
        <v>0</v>
      </c>
      <c r="E177" s="15">
        <f t="shared" si="17"/>
        <v>0</v>
      </c>
    </row>
    <row r="178" spans="1:5" ht="24.75" thickBot="1" x14ac:dyDescent="0.3">
      <c r="A178" s="13" t="s">
        <v>25</v>
      </c>
      <c r="B178" s="36">
        <f>B179+B180</f>
        <v>10900</v>
      </c>
      <c r="C178" s="36">
        <f t="shared" ref="C178:E178" si="18">C179+C180</f>
        <v>13300</v>
      </c>
      <c r="D178" s="36">
        <f t="shared" si="18"/>
        <v>13400</v>
      </c>
      <c r="E178" s="36">
        <f t="shared" si="18"/>
        <v>13400</v>
      </c>
    </row>
    <row r="179" spans="1:5" ht="15.75" thickBot="1" x14ac:dyDescent="0.3">
      <c r="A179" s="26" t="s">
        <v>388</v>
      </c>
      <c r="B179" s="14">
        <f>B42+B79+B116</f>
        <v>10900</v>
      </c>
      <c r="C179" s="14">
        <f>C42+C79+C116</f>
        <v>13300</v>
      </c>
      <c r="D179" s="14">
        <f>D42+D79+D116</f>
        <v>13400</v>
      </c>
      <c r="E179" s="14">
        <f>E42+E79+E116</f>
        <v>13400</v>
      </c>
    </row>
    <row r="180" spans="1:5" ht="15.75" thickBot="1" x14ac:dyDescent="0.3">
      <c r="A180" s="26" t="s">
        <v>417</v>
      </c>
      <c r="B180" s="15">
        <f>B43+B80+B114</f>
        <v>0</v>
      </c>
      <c r="C180" s="15">
        <f>C43+C80+C114</f>
        <v>0</v>
      </c>
      <c r="D180" s="15">
        <f>D43+D80+D114</f>
        <v>0</v>
      </c>
      <c r="E180" s="15">
        <f>E43+E80+E114</f>
        <v>0</v>
      </c>
    </row>
    <row r="181" spans="1:5" ht="15.75" thickBot="1" x14ac:dyDescent="0.3">
      <c r="A181" s="13" t="s">
        <v>26</v>
      </c>
      <c r="B181" s="36">
        <f>B182+B183</f>
        <v>32000</v>
      </c>
      <c r="C181" s="36">
        <f t="shared" ref="C181:E181" si="19">C182+C183</f>
        <v>32000</v>
      </c>
      <c r="D181" s="36">
        <f t="shared" si="19"/>
        <v>32000</v>
      </c>
      <c r="E181" s="36">
        <f t="shared" si="19"/>
        <v>32000</v>
      </c>
    </row>
    <row r="182" spans="1:5" ht="15.75" thickBot="1" x14ac:dyDescent="0.3">
      <c r="A182" s="26" t="s">
        <v>388</v>
      </c>
      <c r="B182" s="15">
        <f t="shared" ref="B182:E183" si="20">B45+B82+B119</f>
        <v>32000</v>
      </c>
      <c r="C182" s="15">
        <f t="shared" si="20"/>
        <v>32000</v>
      </c>
      <c r="D182" s="15">
        <f t="shared" si="20"/>
        <v>32000</v>
      </c>
      <c r="E182" s="15">
        <f t="shared" si="20"/>
        <v>32000</v>
      </c>
    </row>
    <row r="183" spans="1:5" ht="15.75" thickBot="1" x14ac:dyDescent="0.3">
      <c r="A183" s="26" t="s">
        <v>417</v>
      </c>
      <c r="B183" s="15">
        <f t="shared" si="20"/>
        <v>0</v>
      </c>
      <c r="C183" s="15">
        <f t="shared" si="20"/>
        <v>0</v>
      </c>
      <c r="D183" s="15">
        <f t="shared" si="20"/>
        <v>0</v>
      </c>
      <c r="E183" s="15">
        <f t="shared" si="20"/>
        <v>0</v>
      </c>
    </row>
    <row r="184" spans="1:5" ht="15.75" thickBot="1" x14ac:dyDescent="0.3">
      <c r="A184" s="13" t="s">
        <v>27</v>
      </c>
      <c r="B184" s="36">
        <f>B185+B186</f>
        <v>0</v>
      </c>
      <c r="C184" s="36">
        <f t="shared" ref="C184:E184" si="21">C185+C186</f>
        <v>0</v>
      </c>
      <c r="D184" s="36">
        <f t="shared" si="21"/>
        <v>0</v>
      </c>
      <c r="E184" s="36">
        <f t="shared" si="21"/>
        <v>0</v>
      </c>
    </row>
    <row r="185" spans="1:5" ht="15.75" thickBot="1" x14ac:dyDescent="0.3">
      <c r="A185" s="26" t="s">
        <v>388</v>
      </c>
      <c r="B185" s="14">
        <f t="shared" ref="B185:E186" si="22">B48+B85+B122</f>
        <v>0</v>
      </c>
      <c r="C185" s="14">
        <f t="shared" si="22"/>
        <v>0</v>
      </c>
      <c r="D185" s="14">
        <f t="shared" si="22"/>
        <v>0</v>
      </c>
      <c r="E185" s="14">
        <f t="shared" si="22"/>
        <v>0</v>
      </c>
    </row>
    <row r="186" spans="1:5" ht="15.75" thickBot="1" x14ac:dyDescent="0.3">
      <c r="A186" s="26" t="s">
        <v>417</v>
      </c>
      <c r="B186" s="15">
        <f t="shared" si="22"/>
        <v>0</v>
      </c>
      <c r="C186" s="15">
        <f t="shared" si="22"/>
        <v>0</v>
      </c>
      <c r="D186" s="15">
        <f t="shared" si="22"/>
        <v>0</v>
      </c>
      <c r="E186" s="15">
        <f t="shared" si="22"/>
        <v>0</v>
      </c>
    </row>
    <row r="187" spans="1:5" ht="15.75" thickBot="1" x14ac:dyDescent="0.3">
      <c r="A187" s="13" t="s">
        <v>28</v>
      </c>
      <c r="B187" s="36">
        <f>B188+B189</f>
        <v>0</v>
      </c>
      <c r="C187" s="36">
        <f t="shared" ref="C187:E187" si="23">C188+C189</f>
        <v>0</v>
      </c>
      <c r="D187" s="36">
        <f t="shared" si="23"/>
        <v>0</v>
      </c>
      <c r="E187" s="36">
        <f t="shared" si="23"/>
        <v>0</v>
      </c>
    </row>
    <row r="188" spans="1:5" ht="15.75" thickBot="1" x14ac:dyDescent="0.3">
      <c r="A188" s="26" t="s">
        <v>388</v>
      </c>
      <c r="B188" s="14">
        <f t="shared" ref="B188:E189" si="24">B51+B88+B125</f>
        <v>0</v>
      </c>
      <c r="C188" s="14">
        <f t="shared" si="24"/>
        <v>0</v>
      </c>
      <c r="D188" s="14">
        <f t="shared" si="24"/>
        <v>0</v>
      </c>
      <c r="E188" s="14">
        <f t="shared" si="24"/>
        <v>0</v>
      </c>
    </row>
    <row r="189" spans="1:5" ht="15.75" thickBot="1" x14ac:dyDescent="0.3">
      <c r="A189" s="26" t="s">
        <v>417</v>
      </c>
      <c r="B189" s="15">
        <f t="shared" si="24"/>
        <v>0</v>
      </c>
      <c r="C189" s="15">
        <f t="shared" si="24"/>
        <v>0</v>
      </c>
      <c r="D189" s="15">
        <f t="shared" si="24"/>
        <v>0</v>
      </c>
      <c r="E189" s="15">
        <f t="shared" si="24"/>
        <v>0</v>
      </c>
    </row>
    <row r="190" spans="1:5" ht="15.75" thickBot="1" x14ac:dyDescent="0.3">
      <c r="A190" s="13" t="s">
        <v>29</v>
      </c>
      <c r="B190" s="36">
        <f>B191+B192</f>
        <v>0</v>
      </c>
      <c r="C190" s="36">
        <f>C191+C192</f>
        <v>0</v>
      </c>
      <c r="D190" s="36">
        <f t="shared" ref="D190:E190" si="25">D191+D192</f>
        <v>0</v>
      </c>
      <c r="E190" s="36">
        <f t="shared" si="25"/>
        <v>0</v>
      </c>
    </row>
    <row r="191" spans="1:5" ht="15.75" thickBot="1" x14ac:dyDescent="0.3">
      <c r="A191" s="26" t="s">
        <v>388</v>
      </c>
      <c r="B191" s="14">
        <f t="shared" ref="B191:E192" si="26">B54+B91+B128</f>
        <v>0</v>
      </c>
      <c r="C191" s="14">
        <f t="shared" si="26"/>
        <v>0</v>
      </c>
      <c r="D191" s="14">
        <f t="shared" si="26"/>
        <v>0</v>
      </c>
      <c r="E191" s="14">
        <f t="shared" si="26"/>
        <v>0</v>
      </c>
    </row>
    <row r="192" spans="1:5" ht="15.75" thickBot="1" x14ac:dyDescent="0.3">
      <c r="A192" s="26" t="s">
        <v>417</v>
      </c>
      <c r="B192" s="15">
        <f t="shared" si="26"/>
        <v>0</v>
      </c>
      <c r="C192" s="15">
        <f t="shared" si="26"/>
        <v>0</v>
      </c>
      <c r="D192" s="15">
        <f t="shared" si="26"/>
        <v>0</v>
      </c>
      <c r="E192" s="15">
        <f t="shared" si="26"/>
        <v>0</v>
      </c>
    </row>
    <row r="193" spans="1:5" ht="24.75" thickBot="1" x14ac:dyDescent="0.3">
      <c r="A193" s="13" t="s">
        <v>30</v>
      </c>
      <c r="B193" s="36">
        <f>B93+B56</f>
        <v>50</v>
      </c>
      <c r="C193" s="36">
        <f>C93+C56</f>
        <v>0</v>
      </c>
      <c r="D193" s="36">
        <f>D93+D56</f>
        <v>0</v>
      </c>
      <c r="E193" s="36">
        <f>E93+E56</f>
        <v>0</v>
      </c>
    </row>
    <row r="194" spans="1:5" ht="15.75" thickBot="1" x14ac:dyDescent="0.3">
      <c r="A194" s="26" t="s">
        <v>388</v>
      </c>
      <c r="B194" s="14">
        <f t="shared" ref="B194:E195" si="27">B57+B94+B131</f>
        <v>50</v>
      </c>
      <c r="C194" s="14">
        <f t="shared" si="27"/>
        <v>0</v>
      </c>
      <c r="D194" s="14">
        <f t="shared" si="27"/>
        <v>0</v>
      </c>
      <c r="E194" s="14">
        <f t="shared" si="27"/>
        <v>0</v>
      </c>
    </row>
    <row r="195" spans="1:5" ht="15.75" thickBot="1" x14ac:dyDescent="0.3">
      <c r="A195" s="26" t="s">
        <v>417</v>
      </c>
      <c r="B195" s="15">
        <f t="shared" si="27"/>
        <v>0</v>
      </c>
      <c r="C195" s="15">
        <f t="shared" si="27"/>
        <v>0</v>
      </c>
      <c r="D195" s="15">
        <f t="shared" si="27"/>
        <v>0</v>
      </c>
      <c r="E195" s="15">
        <f t="shared" si="27"/>
        <v>0</v>
      </c>
    </row>
    <row r="196" spans="1:5" ht="15.75" thickBot="1" x14ac:dyDescent="0.3">
      <c r="A196" s="13" t="s">
        <v>59</v>
      </c>
      <c r="B196" s="14">
        <f t="shared" ref="B196:E197" si="28">B152+B169</f>
        <v>0</v>
      </c>
      <c r="C196" s="14">
        <f t="shared" si="28"/>
        <v>0</v>
      </c>
      <c r="D196" s="14">
        <f t="shared" si="28"/>
        <v>0</v>
      </c>
      <c r="E196" s="14">
        <f t="shared" si="28"/>
        <v>0</v>
      </c>
    </row>
    <row r="197" spans="1:5" ht="15.75" thickBot="1" x14ac:dyDescent="0.3">
      <c r="A197" s="13" t="s">
        <v>60</v>
      </c>
      <c r="B197" s="14">
        <f t="shared" si="28"/>
        <v>15000</v>
      </c>
      <c r="C197" s="14">
        <f t="shared" si="28"/>
        <v>4000</v>
      </c>
      <c r="D197" s="14">
        <f t="shared" si="28"/>
        <v>2000</v>
      </c>
      <c r="E197" s="14">
        <f t="shared" si="28"/>
        <v>2000</v>
      </c>
    </row>
    <row r="198" spans="1:5" ht="15.75" thickBot="1" x14ac:dyDescent="0.3">
      <c r="A198" s="17" t="s">
        <v>32</v>
      </c>
      <c r="B198" s="18">
        <f>IF(B174-B173=0,0,"Error")</f>
        <v>0</v>
      </c>
      <c r="C198" s="18">
        <f>IF(C174-C173=0,0,"Error")</f>
        <v>0</v>
      </c>
      <c r="D198" s="18">
        <f>IF(D174-D173=0,0,"Error")</f>
        <v>0</v>
      </c>
      <c r="E198" s="18">
        <f>IF(E174-E173=0,0,"Error")</f>
        <v>0</v>
      </c>
    </row>
    <row r="200" spans="1:5" ht="47.25" customHeight="1" x14ac:dyDescent="0.25"/>
  </sheetData>
  <mergeCells count="46">
    <mergeCell ref="A2:E2"/>
    <mergeCell ref="A22:E22"/>
    <mergeCell ref="A3:E3"/>
    <mergeCell ref="B5:E5"/>
    <mergeCell ref="B6:E6"/>
    <mergeCell ref="B7:E7"/>
    <mergeCell ref="A8:E8"/>
    <mergeCell ref="A9:E11"/>
    <mergeCell ref="B12:E12"/>
    <mergeCell ref="A13:A14"/>
    <mergeCell ref="B18:E18"/>
    <mergeCell ref="A19:E19"/>
    <mergeCell ref="A72:E72"/>
    <mergeCell ref="A23:E23"/>
    <mergeCell ref="B24:E24"/>
    <mergeCell ref="B25:E25"/>
    <mergeCell ref="B26:E26"/>
    <mergeCell ref="A27:A28"/>
    <mergeCell ref="A35:E35"/>
    <mergeCell ref="A36:A37"/>
    <mergeCell ref="B61:E61"/>
    <mergeCell ref="B62:E62"/>
    <mergeCell ref="B63:E63"/>
    <mergeCell ref="A64:A65"/>
    <mergeCell ref="B139:E139"/>
    <mergeCell ref="B140:E140"/>
    <mergeCell ref="A73:A74"/>
    <mergeCell ref="B98:E98"/>
    <mergeCell ref="B99:E99"/>
    <mergeCell ref="B100:E100"/>
    <mergeCell ref="A101:A102"/>
    <mergeCell ref="A109:E109"/>
    <mergeCell ref="A110:A111"/>
    <mergeCell ref="A135:E135"/>
    <mergeCell ref="A136:E136"/>
    <mergeCell ref="B137:E137"/>
    <mergeCell ref="D138:E138"/>
    <mergeCell ref="A158:A159"/>
    <mergeCell ref="A166:E166"/>
    <mergeCell ref="A167:A168"/>
    <mergeCell ref="A141:A142"/>
    <mergeCell ref="A149:E149"/>
    <mergeCell ref="A150:A151"/>
    <mergeCell ref="D155:E155"/>
    <mergeCell ref="B156:E156"/>
    <mergeCell ref="B157:E15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2:E900"/>
  <sheetViews>
    <sheetView view="pageBreakPreview" topLeftCell="A844" zoomScale="60" zoomScaleNormal="170" workbookViewId="0">
      <selection activeCell="C698" sqref="A698:E744"/>
    </sheetView>
  </sheetViews>
  <sheetFormatPr defaultRowHeight="15" x14ac:dyDescent="0.25"/>
  <cols>
    <col min="1" max="1" width="28.5703125" customWidth="1"/>
    <col min="2" max="5" width="11.7109375" customWidth="1"/>
  </cols>
  <sheetData>
    <row r="2" spans="1:5" ht="48"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678</v>
      </c>
      <c r="C5" s="679"/>
      <c r="D5" s="679"/>
      <c r="E5" s="679"/>
    </row>
    <row r="6" spans="1:5" ht="15.75" thickBot="1" x14ac:dyDescent="0.3">
      <c r="A6" s="2" t="s">
        <v>1</v>
      </c>
      <c r="B6" s="680" t="s">
        <v>376</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807" t="s">
        <v>679</v>
      </c>
      <c r="B9" s="808"/>
      <c r="C9" s="808"/>
      <c r="D9" s="808"/>
      <c r="E9" s="809"/>
    </row>
    <row r="10" spans="1:5" ht="39.75" customHeight="1" thickBot="1" x14ac:dyDescent="0.3">
      <c r="A10" s="807"/>
      <c r="B10" s="808"/>
      <c r="C10" s="808"/>
      <c r="D10" s="808"/>
      <c r="E10" s="809"/>
    </row>
    <row r="11" spans="1:5" ht="15.75" thickBot="1" x14ac:dyDescent="0.3">
      <c r="A11" s="807"/>
      <c r="B11" s="808"/>
      <c r="C11" s="808"/>
      <c r="D11" s="808"/>
      <c r="E11" s="809"/>
    </row>
    <row r="12" spans="1:5" ht="45" customHeight="1" thickBot="1" x14ac:dyDescent="0.3">
      <c r="A12" s="3" t="s">
        <v>6</v>
      </c>
      <c r="B12" s="805" t="s">
        <v>680</v>
      </c>
      <c r="C12" s="810"/>
      <c r="D12" s="810"/>
      <c r="E12" s="811"/>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45.75" thickBot="1" x14ac:dyDescent="0.3">
      <c r="A15" s="114" t="s">
        <v>681</v>
      </c>
      <c r="B15" s="126"/>
      <c r="C15" s="126"/>
      <c r="D15" s="126"/>
      <c r="E15" s="126"/>
    </row>
    <row r="16" spans="1:5" ht="34.5" thickBot="1" x14ac:dyDescent="0.3">
      <c r="A16" s="5" t="s">
        <v>682</v>
      </c>
      <c r="B16" s="126"/>
      <c r="C16" s="126"/>
      <c r="D16" s="126"/>
      <c r="E16" s="126"/>
    </row>
    <row r="17" spans="1:5" ht="23.25" thickBot="1" x14ac:dyDescent="0.3">
      <c r="A17" s="5" t="s">
        <v>683</v>
      </c>
      <c r="B17" s="126"/>
      <c r="C17" s="126"/>
      <c r="D17" s="126"/>
      <c r="E17" s="126"/>
    </row>
    <row r="18" spans="1:5" ht="38.25" customHeight="1" thickBot="1" x14ac:dyDescent="0.3">
      <c r="A18" s="6" t="s">
        <v>10</v>
      </c>
      <c r="B18" s="804" t="s">
        <v>684</v>
      </c>
      <c r="C18" s="805"/>
      <c r="D18" s="805"/>
      <c r="E18" s="806"/>
    </row>
    <row r="19" spans="1:5" ht="23.25" customHeight="1" thickBot="1" x14ac:dyDescent="0.3">
      <c r="A19" s="702" t="s">
        <v>11</v>
      </c>
      <c r="B19" s="703"/>
      <c r="C19" s="703"/>
      <c r="D19" s="703"/>
      <c r="E19" s="704"/>
    </row>
    <row r="20" spans="1:5" ht="15.75" thickBot="1" x14ac:dyDescent="0.3">
      <c r="A20" s="127" t="s">
        <v>685</v>
      </c>
      <c r="B20" s="143"/>
      <c r="C20" s="126" t="s">
        <v>152</v>
      </c>
      <c r="D20" s="126" t="s">
        <v>152</v>
      </c>
      <c r="E20" s="126" t="s">
        <v>152</v>
      </c>
    </row>
    <row r="21" spans="1:5" ht="15.75" thickBot="1" x14ac:dyDescent="0.3">
      <c r="A21" s="127" t="s">
        <v>686</v>
      </c>
      <c r="B21" s="143"/>
      <c r="C21" s="126"/>
      <c r="D21" s="126"/>
      <c r="E21" s="126"/>
    </row>
    <row r="22" spans="1:5" ht="15.75" thickBot="1" x14ac:dyDescent="0.3">
      <c r="A22" s="130" t="s">
        <v>687</v>
      </c>
      <c r="B22" s="137"/>
      <c r="C22" s="138" t="s">
        <v>69</v>
      </c>
      <c r="D22" s="138" t="s">
        <v>69</v>
      </c>
      <c r="E22" s="138" t="s">
        <v>69</v>
      </c>
    </row>
    <row r="23" spans="1:5" ht="15.75" thickBot="1" x14ac:dyDescent="0.3">
      <c r="A23" s="705" t="s">
        <v>12</v>
      </c>
      <c r="B23" s="706"/>
      <c r="C23" s="706"/>
      <c r="D23" s="706"/>
      <c r="E23" s="707"/>
    </row>
    <row r="24" spans="1:5" ht="15.75" thickBot="1" x14ac:dyDescent="0.3">
      <c r="A24" s="708" t="s">
        <v>13</v>
      </c>
      <c r="B24" s="709"/>
      <c r="C24" s="709"/>
      <c r="D24" s="709"/>
      <c r="E24" s="710"/>
    </row>
    <row r="25" spans="1:5" ht="18.75" customHeight="1" thickBot="1" x14ac:dyDescent="0.3">
      <c r="A25" s="7" t="s">
        <v>14</v>
      </c>
      <c r="B25" s="711" t="s">
        <v>688</v>
      </c>
      <c r="C25" s="712"/>
      <c r="D25" s="712"/>
      <c r="E25" s="713"/>
    </row>
    <row r="26" spans="1:5" ht="31.5" customHeight="1" thickBot="1" x14ac:dyDescent="0.3">
      <c r="A26" s="5" t="s">
        <v>15</v>
      </c>
      <c r="B26" s="812" t="s">
        <v>689</v>
      </c>
      <c r="C26" s="813"/>
      <c r="D26" s="813"/>
      <c r="E26" s="814"/>
    </row>
    <row r="27" spans="1:5" ht="15.75" thickBot="1" x14ac:dyDescent="0.3">
      <c r="A27" s="5" t="s">
        <v>16</v>
      </c>
      <c r="B27" s="717" t="s">
        <v>690</v>
      </c>
      <c r="C27" s="718"/>
      <c r="D27" s="718"/>
      <c r="E27" s="719"/>
    </row>
    <row r="28" spans="1:5" ht="12.75" customHeight="1" x14ac:dyDescent="0.25">
      <c r="A28" s="698"/>
      <c r="B28" s="8">
        <v>2018</v>
      </c>
      <c r="C28" s="8">
        <v>2019</v>
      </c>
      <c r="D28" s="8">
        <v>2020</v>
      </c>
      <c r="E28" s="8">
        <v>2021</v>
      </c>
    </row>
    <row r="29" spans="1:5" ht="9" customHeight="1" thickBot="1" x14ac:dyDescent="0.3">
      <c r="A29" s="699"/>
      <c r="B29" s="9" t="s">
        <v>8</v>
      </c>
      <c r="C29" s="9" t="s">
        <v>9</v>
      </c>
      <c r="D29" s="9" t="s">
        <v>9</v>
      </c>
      <c r="E29" s="9" t="s">
        <v>9</v>
      </c>
    </row>
    <row r="30" spans="1:5" ht="15.75" thickBot="1" x14ac:dyDescent="0.3">
      <c r="A30" s="5" t="s">
        <v>17</v>
      </c>
      <c r="B30" s="10">
        <v>179</v>
      </c>
      <c r="C30" s="10">
        <v>184</v>
      </c>
      <c r="D30" s="10">
        <v>180</v>
      </c>
      <c r="E30" s="10">
        <v>189</v>
      </c>
    </row>
    <row r="31" spans="1:5" ht="15.75" thickBot="1" x14ac:dyDescent="0.3">
      <c r="A31" s="5" t="s">
        <v>18</v>
      </c>
      <c r="B31" s="10">
        <f>B60</f>
        <v>579000</v>
      </c>
      <c r="C31" s="10">
        <f t="shared" ref="C31:E31" si="0">C60</f>
        <v>624500</v>
      </c>
      <c r="D31" s="10">
        <f t="shared" si="0"/>
        <v>599000</v>
      </c>
      <c r="E31" s="10">
        <f t="shared" si="0"/>
        <v>604000</v>
      </c>
    </row>
    <row r="32" spans="1:5" ht="15.75" thickBot="1" x14ac:dyDescent="0.3">
      <c r="A32" s="5" t="s">
        <v>19</v>
      </c>
      <c r="B32" s="10">
        <f>B31/B30</f>
        <v>3234.63687150838</v>
      </c>
      <c r="C32" s="10">
        <f t="shared" ref="C32:E32" si="1">C31/C30</f>
        <v>3394.021739130435</v>
      </c>
      <c r="D32" s="10">
        <f t="shared" si="1"/>
        <v>3327.7777777777778</v>
      </c>
      <c r="E32" s="10">
        <f t="shared" si="1"/>
        <v>3195.767195767196</v>
      </c>
    </row>
    <row r="33" spans="1:5" ht="15.75" thickBot="1" x14ac:dyDescent="0.3">
      <c r="A33" s="5" t="s">
        <v>20</v>
      </c>
      <c r="B33" s="113" t="s">
        <v>21</v>
      </c>
      <c r="C33" s="11">
        <f>C30/B30-1</f>
        <v>2.7932960893854775E-2</v>
      </c>
      <c r="D33" s="11">
        <f t="shared" ref="D33:E35" si="2">D30/C30-1</f>
        <v>-2.1739130434782594E-2</v>
      </c>
      <c r="E33" s="11">
        <f t="shared" si="2"/>
        <v>5.0000000000000044E-2</v>
      </c>
    </row>
    <row r="34" spans="1:5" ht="15.75" thickBot="1" x14ac:dyDescent="0.3">
      <c r="A34" s="5" t="s">
        <v>22</v>
      </c>
      <c r="B34" s="113" t="s">
        <v>21</v>
      </c>
      <c r="C34" s="11">
        <f>C31/B31-1</f>
        <v>7.8583765112262505E-2</v>
      </c>
      <c r="D34" s="11">
        <f t="shared" si="2"/>
        <v>-4.083266613290637E-2</v>
      </c>
      <c r="E34" s="11">
        <f t="shared" si="2"/>
        <v>8.3472454090149917E-3</v>
      </c>
    </row>
    <row r="35" spans="1:5" ht="15.75" thickBot="1" x14ac:dyDescent="0.3">
      <c r="A35" s="5" t="s">
        <v>23</v>
      </c>
      <c r="B35" s="113" t="s">
        <v>21</v>
      </c>
      <c r="C35" s="11">
        <f>C32/B32-1</f>
        <v>4.9274423668994594E-2</v>
      </c>
      <c r="D35" s="11">
        <f t="shared" si="2"/>
        <v>-1.9517836491415363E-2</v>
      </c>
      <c r="E35" s="11">
        <f t="shared" si="2"/>
        <v>-3.966929008665232E-2</v>
      </c>
    </row>
    <row r="36" spans="1:5" ht="15.75" thickBot="1" x14ac:dyDescent="0.3">
      <c r="A36" s="689" t="s">
        <v>210</v>
      </c>
      <c r="B36" s="690"/>
      <c r="C36" s="690"/>
      <c r="D36" s="690"/>
      <c r="E36" s="691"/>
    </row>
    <row r="37" spans="1:5" ht="12.75" customHeight="1" x14ac:dyDescent="0.25">
      <c r="A37" s="698"/>
      <c r="B37" s="8">
        <v>2018</v>
      </c>
      <c r="C37" s="8">
        <v>2019</v>
      </c>
      <c r="D37" s="8">
        <v>2020</v>
      </c>
      <c r="E37" s="8">
        <v>2021</v>
      </c>
    </row>
    <row r="38" spans="1:5" ht="9" customHeight="1" thickBot="1" x14ac:dyDescent="0.3">
      <c r="A38" s="699"/>
      <c r="B38" s="9" t="s">
        <v>8</v>
      </c>
      <c r="C38" s="9" t="s">
        <v>9</v>
      </c>
      <c r="D38" s="9" t="s">
        <v>9</v>
      </c>
      <c r="E38" s="9" t="s">
        <v>9</v>
      </c>
    </row>
    <row r="39" spans="1:5" ht="15.75" thickBot="1" x14ac:dyDescent="0.3">
      <c r="A39" s="13" t="s">
        <v>24</v>
      </c>
      <c r="B39" s="14">
        <v>332000</v>
      </c>
      <c r="C39" s="14">
        <v>332000</v>
      </c>
      <c r="D39" s="14">
        <v>332000</v>
      </c>
      <c r="E39" s="14">
        <v>332000</v>
      </c>
    </row>
    <row r="40" spans="1:5" ht="15.75" thickBot="1" x14ac:dyDescent="0.3">
      <c r="A40" s="26" t="s">
        <v>388</v>
      </c>
      <c r="B40" s="14">
        <v>332000</v>
      </c>
      <c r="C40" s="14">
        <v>332000</v>
      </c>
      <c r="D40" s="14">
        <v>332000</v>
      </c>
      <c r="E40" s="14">
        <v>332000</v>
      </c>
    </row>
    <row r="41" spans="1:5" ht="15.75" thickBot="1" x14ac:dyDescent="0.3">
      <c r="A41" s="26" t="s">
        <v>389</v>
      </c>
      <c r="B41" s="15">
        <v>0</v>
      </c>
      <c r="C41" s="15">
        <v>0</v>
      </c>
      <c r="D41" s="15">
        <v>0</v>
      </c>
      <c r="E41" s="15">
        <v>0</v>
      </c>
    </row>
    <row r="42" spans="1:5" ht="24.75" thickBot="1" x14ac:dyDescent="0.3">
      <c r="A42" s="13" t="s">
        <v>25</v>
      </c>
      <c r="B42" s="14">
        <v>47000</v>
      </c>
      <c r="C42" s="14">
        <v>47000</v>
      </c>
      <c r="D42" s="14">
        <v>47000</v>
      </c>
      <c r="E42" s="14">
        <v>47000</v>
      </c>
    </row>
    <row r="43" spans="1:5" ht="15.75" thickBot="1" x14ac:dyDescent="0.3">
      <c r="A43" s="26" t="s">
        <v>388</v>
      </c>
      <c r="B43" s="14">
        <v>47000</v>
      </c>
      <c r="C43" s="14">
        <v>47000</v>
      </c>
      <c r="D43" s="14">
        <v>47000</v>
      </c>
      <c r="E43" s="14">
        <v>47000</v>
      </c>
    </row>
    <row r="44" spans="1:5" ht="15.75" thickBot="1" x14ac:dyDescent="0.3">
      <c r="A44" s="26" t="s">
        <v>389</v>
      </c>
      <c r="B44" s="15"/>
      <c r="C44" s="14"/>
      <c r="D44" s="14"/>
      <c r="E44" s="14"/>
    </row>
    <row r="45" spans="1:5" ht="15.75" thickBot="1" x14ac:dyDescent="0.3">
      <c r="A45" s="13" t="s">
        <v>26</v>
      </c>
      <c r="B45" s="15">
        <v>200000</v>
      </c>
      <c r="C45" s="14">
        <v>245500</v>
      </c>
      <c r="D45" s="14">
        <v>220000</v>
      </c>
      <c r="E45" s="14">
        <v>225000</v>
      </c>
    </row>
    <row r="46" spans="1:5" ht="15.75" thickBot="1" x14ac:dyDescent="0.3">
      <c r="A46" s="26" t="s">
        <v>388</v>
      </c>
      <c r="B46" s="15">
        <v>200000</v>
      </c>
      <c r="C46" s="14">
        <v>245500</v>
      </c>
      <c r="D46" s="14">
        <v>220000</v>
      </c>
      <c r="E46" s="14">
        <v>225000</v>
      </c>
    </row>
    <row r="47" spans="1:5" ht="15.75" thickBot="1" x14ac:dyDescent="0.3">
      <c r="A47" s="26" t="s">
        <v>389</v>
      </c>
      <c r="B47" s="15">
        <v>0</v>
      </c>
      <c r="C47" s="15">
        <v>0</v>
      </c>
      <c r="D47" s="15">
        <v>0</v>
      </c>
      <c r="E47" s="15">
        <v>0</v>
      </c>
    </row>
    <row r="48" spans="1:5" ht="15.75" thickBot="1" x14ac:dyDescent="0.3">
      <c r="A48" s="13" t="s">
        <v>27</v>
      </c>
      <c r="B48" s="15">
        <v>0</v>
      </c>
      <c r="C48" s="15">
        <v>0</v>
      </c>
      <c r="D48" s="15">
        <v>0</v>
      </c>
      <c r="E48" s="15">
        <v>0</v>
      </c>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28</v>
      </c>
      <c r="B51" s="15">
        <v>0</v>
      </c>
      <c r="C51" s="15">
        <v>0</v>
      </c>
      <c r="D51" s="15">
        <v>0</v>
      </c>
      <c r="E51" s="15">
        <v>0</v>
      </c>
    </row>
    <row r="52" spans="1:5" ht="15.75" thickBot="1" x14ac:dyDescent="0.3">
      <c r="A52" s="26" t="s">
        <v>388</v>
      </c>
      <c r="B52" s="15"/>
      <c r="C52" s="14"/>
      <c r="D52" s="14"/>
      <c r="E52" s="14"/>
    </row>
    <row r="53" spans="1:5" ht="15.75" thickBot="1" x14ac:dyDescent="0.3">
      <c r="A53" s="26" t="s">
        <v>389</v>
      </c>
      <c r="B53" s="15"/>
      <c r="C53" s="14"/>
      <c r="D53" s="14"/>
      <c r="E53" s="14"/>
    </row>
    <row r="54" spans="1:5" ht="15.75" thickBot="1" x14ac:dyDescent="0.3">
      <c r="A54" s="13" t="s">
        <v>29</v>
      </c>
      <c r="B54" s="15">
        <v>0</v>
      </c>
      <c r="C54" s="15">
        <v>0</v>
      </c>
      <c r="D54" s="15">
        <v>0</v>
      </c>
      <c r="E54" s="15">
        <v>0</v>
      </c>
    </row>
    <row r="55" spans="1:5" ht="15.75" thickBot="1" x14ac:dyDescent="0.3">
      <c r="A55" s="26" t="s">
        <v>388</v>
      </c>
      <c r="B55" s="15"/>
      <c r="C55" s="14"/>
      <c r="D55" s="14"/>
      <c r="E55" s="14"/>
    </row>
    <row r="56" spans="1:5" ht="15.75" thickBot="1" x14ac:dyDescent="0.3">
      <c r="A56" s="26" t="s">
        <v>389</v>
      </c>
      <c r="B56" s="15"/>
      <c r="C56" s="14"/>
      <c r="D56" s="14"/>
      <c r="E56" s="14"/>
    </row>
    <row r="57" spans="1:5" ht="24.75" thickBot="1" x14ac:dyDescent="0.3">
      <c r="A57" s="13" t="s">
        <v>30</v>
      </c>
      <c r="B57" s="15">
        <v>0</v>
      </c>
      <c r="C57" s="14">
        <v>0</v>
      </c>
      <c r="D57" s="14">
        <f>C57*1.03*0.99</f>
        <v>0</v>
      </c>
      <c r="E57" s="14">
        <f>D57*1.03*0.99</f>
        <v>0</v>
      </c>
    </row>
    <row r="58" spans="1:5" ht="15.75" thickBot="1" x14ac:dyDescent="0.3">
      <c r="A58" s="26" t="s">
        <v>388</v>
      </c>
      <c r="B58" s="15"/>
      <c r="C58" s="40"/>
      <c r="D58" s="40"/>
      <c r="E58" s="40"/>
    </row>
    <row r="59" spans="1:5" ht="15.75" thickBot="1" x14ac:dyDescent="0.3">
      <c r="A59" s="26" t="s">
        <v>389</v>
      </c>
      <c r="B59" s="15"/>
      <c r="C59" s="135"/>
      <c r="D59" s="40"/>
      <c r="E59" s="40"/>
    </row>
    <row r="60" spans="1:5" ht="15.75" thickBot="1" x14ac:dyDescent="0.3">
      <c r="A60" s="16" t="s">
        <v>31</v>
      </c>
      <c r="B60" s="15">
        <f>B57+B54+B51+B48+B45+B42+B39</f>
        <v>579000</v>
      </c>
      <c r="C60" s="15">
        <f t="shared" ref="C60:E60" si="3">C57+C54+C51+C48+C45+C42+C39</f>
        <v>624500</v>
      </c>
      <c r="D60" s="15">
        <f t="shared" si="3"/>
        <v>599000</v>
      </c>
      <c r="E60" s="15">
        <f t="shared" si="3"/>
        <v>604000</v>
      </c>
    </row>
    <row r="61" spans="1:5" ht="15.75" thickBot="1" x14ac:dyDescent="0.3">
      <c r="A61" s="17" t="s">
        <v>32</v>
      </c>
      <c r="B61" s="18">
        <f>IF(B60-B31=0,0,"Error")</f>
        <v>0</v>
      </c>
      <c r="C61" s="18">
        <f>IF(C60-C31=0,0,"Error")</f>
        <v>0</v>
      </c>
      <c r="D61" s="18">
        <f>IF(D60-D31=0,0,"Error")</f>
        <v>0</v>
      </c>
      <c r="E61" s="18">
        <f>IF(E60-E31=0,0,"Error")</f>
        <v>0</v>
      </c>
    </row>
    <row r="62" spans="1:5" ht="15.75" thickBot="1" x14ac:dyDescent="0.3">
      <c r="A62" s="17"/>
      <c r="B62" s="66"/>
      <c r="C62" s="66"/>
      <c r="D62" s="66"/>
      <c r="E62" s="18"/>
    </row>
    <row r="63" spans="1:5" ht="41.25" customHeight="1" thickBot="1" x14ac:dyDescent="0.3">
      <c r="A63" s="6" t="s">
        <v>49</v>
      </c>
      <c r="B63" s="804" t="s">
        <v>691</v>
      </c>
      <c r="C63" s="805"/>
      <c r="D63" s="805"/>
      <c r="E63" s="806"/>
    </row>
    <row r="64" spans="1:5" ht="15.75" thickBot="1" x14ac:dyDescent="0.3">
      <c r="A64" s="702" t="s">
        <v>11</v>
      </c>
      <c r="B64" s="703"/>
      <c r="C64" s="703"/>
      <c r="D64" s="703"/>
      <c r="E64" s="704"/>
    </row>
    <row r="65" spans="1:5" ht="23.25" thickBot="1" x14ac:dyDescent="0.3">
      <c r="A65" s="127" t="s">
        <v>692</v>
      </c>
      <c r="B65" s="143"/>
      <c r="C65" s="126"/>
      <c r="D65" s="126"/>
      <c r="E65" s="126"/>
    </row>
    <row r="66" spans="1:5" ht="34.5" thickBot="1" x14ac:dyDescent="0.3">
      <c r="A66" s="130" t="s">
        <v>693</v>
      </c>
      <c r="B66" s="137"/>
      <c r="C66" s="138"/>
      <c r="D66" s="138"/>
      <c r="E66" s="138"/>
    </row>
    <row r="67" spans="1:5" ht="15.75" thickBot="1" x14ac:dyDescent="0.3">
      <c r="A67" s="708" t="s">
        <v>51</v>
      </c>
      <c r="B67" s="709"/>
      <c r="C67" s="709"/>
      <c r="D67" s="709"/>
      <c r="E67" s="710"/>
    </row>
    <row r="68" spans="1:5" ht="15.75" thickBot="1" x14ac:dyDescent="0.3">
      <c r="A68" s="708" t="s">
        <v>13</v>
      </c>
      <c r="B68" s="709"/>
      <c r="C68" s="709"/>
      <c r="D68" s="709"/>
      <c r="E68" s="710"/>
    </row>
    <row r="69" spans="1:5" ht="15.75" thickBot="1" x14ac:dyDescent="0.3">
      <c r="A69" s="7" t="s">
        <v>14</v>
      </c>
      <c r="B69" s="711" t="s">
        <v>694</v>
      </c>
      <c r="C69" s="712"/>
      <c r="D69" s="712"/>
      <c r="E69" s="713"/>
    </row>
    <row r="70" spans="1:5" ht="30.75" customHeight="1" thickBot="1" x14ac:dyDescent="0.3">
      <c r="A70" s="5" t="s">
        <v>15</v>
      </c>
      <c r="B70" s="812" t="s">
        <v>695</v>
      </c>
      <c r="C70" s="813"/>
      <c r="D70" s="813"/>
      <c r="E70" s="814"/>
    </row>
    <row r="71" spans="1:5" ht="15.75" thickBot="1" x14ac:dyDescent="0.3">
      <c r="A71" s="5" t="s">
        <v>16</v>
      </c>
      <c r="B71" s="717" t="s">
        <v>696</v>
      </c>
      <c r="C71" s="718"/>
      <c r="D71" s="718"/>
      <c r="E71" s="719"/>
    </row>
    <row r="72" spans="1:5" x14ac:dyDescent="0.25">
      <c r="A72" s="698"/>
      <c r="B72" s="8">
        <v>2018</v>
      </c>
      <c r="C72" s="8">
        <v>2019</v>
      </c>
      <c r="D72" s="8">
        <v>2020</v>
      </c>
      <c r="E72" s="8">
        <v>2021</v>
      </c>
    </row>
    <row r="73" spans="1:5" ht="15.75" thickBot="1" x14ac:dyDescent="0.3">
      <c r="A73" s="699"/>
      <c r="B73" s="9" t="s">
        <v>8</v>
      </c>
      <c r="C73" s="9" t="s">
        <v>9</v>
      </c>
      <c r="D73" s="9" t="s">
        <v>9</v>
      </c>
      <c r="E73" s="9" t="s">
        <v>9</v>
      </c>
    </row>
    <row r="74" spans="1:5" ht="15.75" thickBot="1" x14ac:dyDescent="0.3">
      <c r="A74" s="5" t="s">
        <v>17</v>
      </c>
      <c r="B74" s="10">
        <v>120</v>
      </c>
      <c r="C74" s="10">
        <v>116</v>
      </c>
      <c r="D74" s="10">
        <v>118</v>
      </c>
      <c r="E74" s="10">
        <v>122</v>
      </c>
    </row>
    <row r="75" spans="1:5" ht="15.75" thickBot="1" x14ac:dyDescent="0.3">
      <c r="A75" s="5" t="s">
        <v>18</v>
      </c>
      <c r="B75" s="10">
        <f>B104</f>
        <v>92000</v>
      </c>
      <c r="C75" s="10">
        <f t="shared" ref="C75:E75" si="4">C104</f>
        <v>85160</v>
      </c>
      <c r="D75" s="10">
        <f t="shared" si="4"/>
        <v>87160</v>
      </c>
      <c r="E75" s="10">
        <f t="shared" si="4"/>
        <v>89172</v>
      </c>
    </row>
    <row r="76" spans="1:5" ht="15.75" thickBot="1" x14ac:dyDescent="0.3">
      <c r="A76" s="5" t="s">
        <v>19</v>
      </c>
      <c r="B76" s="10">
        <f>B75/B74</f>
        <v>766.66666666666663</v>
      </c>
      <c r="C76" s="10">
        <f t="shared" ref="C76:E76" si="5">C75/C74</f>
        <v>734.13793103448279</v>
      </c>
      <c r="D76" s="10">
        <f t="shared" si="5"/>
        <v>738.64406779661022</v>
      </c>
      <c r="E76" s="10">
        <f t="shared" si="5"/>
        <v>730.91803278688519</v>
      </c>
    </row>
    <row r="77" spans="1:5" ht="15.75" thickBot="1" x14ac:dyDescent="0.3">
      <c r="A77" s="5" t="s">
        <v>20</v>
      </c>
      <c r="B77" s="113" t="s">
        <v>21</v>
      </c>
      <c r="C77" s="11">
        <f>C74/B74-1</f>
        <v>-3.3333333333333326E-2</v>
      </c>
      <c r="D77" s="11">
        <f t="shared" ref="D77:E79" si="6">D74/C74-1</f>
        <v>1.7241379310344751E-2</v>
      </c>
      <c r="E77" s="11">
        <f t="shared" si="6"/>
        <v>3.3898305084745672E-2</v>
      </c>
    </row>
    <row r="78" spans="1:5" ht="15.75" thickBot="1" x14ac:dyDescent="0.3">
      <c r="A78" s="5" t="s">
        <v>22</v>
      </c>
      <c r="B78" s="113" t="s">
        <v>21</v>
      </c>
      <c r="C78" s="11">
        <f>C75/B75-1</f>
        <v>-7.4347826086956559E-2</v>
      </c>
      <c r="D78" s="11">
        <f t="shared" si="6"/>
        <v>2.3485204321277653E-2</v>
      </c>
      <c r="E78" s="11">
        <f t="shared" si="6"/>
        <v>2.3083983478660031E-2</v>
      </c>
    </row>
    <row r="79" spans="1:5" ht="15.75" thickBot="1" x14ac:dyDescent="0.3">
      <c r="A79" s="5" t="s">
        <v>23</v>
      </c>
      <c r="B79" s="113" t="s">
        <v>21</v>
      </c>
      <c r="C79" s="11">
        <f>C76/B76-1</f>
        <v>-4.2428785607196318E-2</v>
      </c>
      <c r="D79" s="11">
        <f t="shared" si="6"/>
        <v>6.137997468374623E-3</v>
      </c>
      <c r="E79" s="11">
        <f t="shared" si="6"/>
        <v>-1.0459753684574968E-2</v>
      </c>
    </row>
    <row r="80" spans="1:5" ht="15.75" thickBot="1" x14ac:dyDescent="0.3">
      <c r="A80" s="689" t="s">
        <v>210</v>
      </c>
      <c r="B80" s="690"/>
      <c r="C80" s="690"/>
      <c r="D80" s="690"/>
      <c r="E80" s="691"/>
    </row>
    <row r="81" spans="1:5" x14ac:dyDescent="0.25">
      <c r="A81" s="698"/>
      <c r="B81" s="8">
        <v>2018</v>
      </c>
      <c r="C81" s="8">
        <v>2019</v>
      </c>
      <c r="D81" s="8">
        <v>2020</v>
      </c>
      <c r="E81" s="8">
        <v>2021</v>
      </c>
    </row>
    <row r="82" spans="1:5" ht="15.75" thickBot="1" x14ac:dyDescent="0.3">
      <c r="A82" s="699"/>
      <c r="B82" s="9" t="s">
        <v>8</v>
      </c>
      <c r="C82" s="9" t="s">
        <v>9</v>
      </c>
      <c r="D82" s="9" t="s">
        <v>9</v>
      </c>
      <c r="E82" s="9" t="s">
        <v>9</v>
      </c>
    </row>
    <row r="83" spans="1:5" ht="15.75" thickBot="1" x14ac:dyDescent="0.3">
      <c r="A83" s="13" t="s">
        <v>24</v>
      </c>
      <c r="B83" s="14">
        <v>0</v>
      </c>
      <c r="C83" s="14">
        <v>0</v>
      </c>
      <c r="D83" s="14">
        <v>0</v>
      </c>
      <c r="E83" s="14">
        <v>0</v>
      </c>
    </row>
    <row r="84" spans="1:5" ht="15.75" thickBot="1" x14ac:dyDescent="0.3">
      <c r="A84" s="26" t="s">
        <v>388</v>
      </c>
      <c r="B84" s="14">
        <v>0</v>
      </c>
      <c r="C84" s="14">
        <v>0</v>
      </c>
      <c r="D84" s="14">
        <v>0</v>
      </c>
      <c r="E84" s="14">
        <v>0</v>
      </c>
    </row>
    <row r="85" spans="1:5" ht="15.75" thickBot="1" x14ac:dyDescent="0.3">
      <c r="A85" s="26" t="s">
        <v>389</v>
      </c>
      <c r="B85" s="14">
        <v>0</v>
      </c>
      <c r="C85" s="14">
        <v>0</v>
      </c>
      <c r="D85" s="14">
        <v>0</v>
      </c>
      <c r="E85" s="14">
        <v>0</v>
      </c>
    </row>
    <row r="86" spans="1:5" ht="24.75" thickBot="1" x14ac:dyDescent="0.3">
      <c r="A86" s="13" t="s">
        <v>25</v>
      </c>
      <c r="B86" s="14">
        <v>0</v>
      </c>
      <c r="C86" s="14">
        <v>0</v>
      </c>
      <c r="D86" s="14">
        <v>0</v>
      </c>
      <c r="E86" s="14">
        <v>0</v>
      </c>
    </row>
    <row r="87" spans="1:5" ht="15.75" thickBot="1" x14ac:dyDescent="0.3">
      <c r="A87" s="26" t="s">
        <v>388</v>
      </c>
      <c r="B87" s="14">
        <v>0</v>
      </c>
      <c r="C87" s="14">
        <v>0</v>
      </c>
      <c r="D87" s="14">
        <v>0</v>
      </c>
      <c r="E87" s="14">
        <v>0</v>
      </c>
    </row>
    <row r="88" spans="1:5" ht="15.75" thickBot="1" x14ac:dyDescent="0.3">
      <c r="A88" s="26" t="s">
        <v>389</v>
      </c>
      <c r="B88" s="15"/>
      <c r="C88" s="14"/>
      <c r="D88" s="14"/>
      <c r="E88" s="31"/>
    </row>
    <row r="89" spans="1:5" ht="15.75" thickBot="1" x14ac:dyDescent="0.3">
      <c r="A89" s="13" t="s">
        <v>26</v>
      </c>
      <c r="B89" s="15">
        <v>92000</v>
      </c>
      <c r="C89" s="14">
        <v>85160</v>
      </c>
      <c r="D89" s="14">
        <v>87160</v>
      </c>
      <c r="E89" s="31">
        <v>89172</v>
      </c>
    </row>
    <row r="90" spans="1:5" ht="15.75" thickBot="1" x14ac:dyDescent="0.3">
      <c r="A90" s="26" t="s">
        <v>388</v>
      </c>
      <c r="B90" s="15">
        <v>92000</v>
      </c>
      <c r="C90" s="14">
        <v>85160</v>
      </c>
      <c r="D90" s="14">
        <v>87160</v>
      </c>
      <c r="E90" s="31">
        <f>89172-0.4</f>
        <v>89171.6</v>
      </c>
    </row>
    <row r="91" spans="1:5" ht="15.75" thickBot="1" x14ac:dyDescent="0.3">
      <c r="A91" s="26" t="s">
        <v>389</v>
      </c>
      <c r="B91" s="15">
        <v>0</v>
      </c>
      <c r="C91" s="14">
        <v>0</v>
      </c>
      <c r="D91" s="14">
        <v>0</v>
      </c>
      <c r="E91" s="31">
        <v>0</v>
      </c>
    </row>
    <row r="92" spans="1:5" ht="15.75" thickBot="1" x14ac:dyDescent="0.3">
      <c r="A92" s="13" t="s">
        <v>27</v>
      </c>
      <c r="B92" s="15">
        <v>0</v>
      </c>
      <c r="C92" s="15">
        <v>0</v>
      </c>
      <c r="D92" s="15">
        <v>0</v>
      </c>
      <c r="E92" s="15">
        <v>0</v>
      </c>
    </row>
    <row r="93" spans="1:5" ht="15.75" thickBot="1" x14ac:dyDescent="0.3">
      <c r="A93" s="26" t="s">
        <v>388</v>
      </c>
      <c r="B93" s="15"/>
      <c r="C93" s="14"/>
      <c r="D93" s="14"/>
      <c r="E93" s="14"/>
    </row>
    <row r="94" spans="1:5" ht="15.75" thickBot="1" x14ac:dyDescent="0.3">
      <c r="A94" s="26" t="s">
        <v>389</v>
      </c>
      <c r="B94" s="15"/>
      <c r="C94" s="14"/>
      <c r="D94" s="14"/>
      <c r="E94" s="14"/>
    </row>
    <row r="95" spans="1:5" ht="15.75" thickBot="1" x14ac:dyDescent="0.3">
      <c r="A95" s="13" t="s">
        <v>28</v>
      </c>
      <c r="B95" s="15">
        <v>0</v>
      </c>
      <c r="C95" s="15">
        <v>0</v>
      </c>
      <c r="D95" s="15">
        <v>0</v>
      </c>
      <c r="E95" s="15">
        <v>0</v>
      </c>
    </row>
    <row r="96" spans="1:5" ht="15.75" thickBot="1" x14ac:dyDescent="0.3">
      <c r="A96" s="26" t="s">
        <v>388</v>
      </c>
      <c r="B96" s="15"/>
      <c r="C96" s="14"/>
      <c r="D96" s="14"/>
      <c r="E96" s="14"/>
    </row>
    <row r="97" spans="1:5" ht="15.75" thickBot="1" x14ac:dyDescent="0.3">
      <c r="A97" s="26" t="s">
        <v>389</v>
      </c>
      <c r="B97" s="15"/>
      <c r="C97" s="14"/>
      <c r="D97" s="14"/>
      <c r="E97" s="14"/>
    </row>
    <row r="98" spans="1:5" ht="15.75" thickBot="1" x14ac:dyDescent="0.3">
      <c r="A98" s="13" t="s">
        <v>29</v>
      </c>
      <c r="B98" s="15">
        <v>0</v>
      </c>
      <c r="C98" s="15">
        <v>0</v>
      </c>
      <c r="D98" s="15">
        <v>0</v>
      </c>
      <c r="E98" s="15">
        <v>0</v>
      </c>
    </row>
    <row r="99" spans="1:5" ht="15.75" thickBot="1" x14ac:dyDescent="0.3">
      <c r="A99" s="26" t="s">
        <v>388</v>
      </c>
      <c r="B99" s="15"/>
      <c r="C99" s="14"/>
      <c r="D99" s="14"/>
      <c r="E99" s="14"/>
    </row>
    <row r="100" spans="1:5" ht="15.75" thickBot="1" x14ac:dyDescent="0.3">
      <c r="A100" s="26" t="s">
        <v>389</v>
      </c>
      <c r="B100" s="15"/>
      <c r="C100" s="14"/>
      <c r="D100" s="14"/>
      <c r="E100" s="14"/>
    </row>
    <row r="101" spans="1:5" ht="24.75" thickBot="1" x14ac:dyDescent="0.3">
      <c r="A101" s="13" t="s">
        <v>30</v>
      </c>
      <c r="B101" s="15">
        <v>0</v>
      </c>
      <c r="C101" s="14">
        <v>0</v>
      </c>
      <c r="D101" s="14">
        <f>C101*1.03*0.99</f>
        <v>0</v>
      </c>
      <c r="E101" s="14">
        <f>D101*1.03*0.99</f>
        <v>0</v>
      </c>
    </row>
    <row r="102" spans="1:5" ht="15.75" thickBot="1" x14ac:dyDescent="0.3">
      <c r="A102" s="26" t="s">
        <v>388</v>
      </c>
      <c r="B102" s="15"/>
      <c r="C102" s="40"/>
      <c r="D102" s="40"/>
      <c r="E102" s="40"/>
    </row>
    <row r="103" spans="1:5" ht="15.75" thickBot="1" x14ac:dyDescent="0.3">
      <c r="A103" s="26" t="s">
        <v>389</v>
      </c>
      <c r="B103" s="15"/>
      <c r="C103" s="135"/>
      <c r="D103" s="40"/>
      <c r="E103" s="40"/>
    </row>
    <row r="104" spans="1:5" ht="15.75" thickBot="1" x14ac:dyDescent="0.3">
      <c r="A104" s="16" t="s">
        <v>31</v>
      </c>
      <c r="B104" s="15">
        <f>B101+B98+B95+B92+B89+B86+B83</f>
        <v>92000</v>
      </c>
      <c r="C104" s="15">
        <f t="shared" ref="C104:E104" si="7">C101+C98+C95+C92+C89+C86+C83</f>
        <v>85160</v>
      </c>
      <c r="D104" s="15">
        <f t="shared" si="7"/>
        <v>87160</v>
      </c>
      <c r="E104" s="15">
        <f t="shared" si="7"/>
        <v>89172</v>
      </c>
    </row>
    <row r="105" spans="1:5" ht="15.75" thickBot="1" x14ac:dyDescent="0.3">
      <c r="A105" s="17" t="s">
        <v>32</v>
      </c>
      <c r="B105" s="18">
        <f>IF(B104-B75=0,0,"Error")</f>
        <v>0</v>
      </c>
      <c r="C105" s="18">
        <f>IF(C104-C75=0,0,"Error")</f>
        <v>0</v>
      </c>
      <c r="D105" s="18">
        <f>IF(D104-D75=0,0,"Error")</f>
        <v>0</v>
      </c>
      <c r="E105" s="18">
        <f>IF(E104-E75=0,0,"Error")</f>
        <v>0</v>
      </c>
    </row>
    <row r="106" spans="1:5" ht="15.75" thickBot="1" x14ac:dyDescent="0.3">
      <c r="A106" s="37" t="s">
        <v>455</v>
      </c>
      <c r="B106" s="725" t="s">
        <v>697</v>
      </c>
      <c r="C106" s="712"/>
      <c r="D106" s="712"/>
      <c r="E106" s="713"/>
    </row>
    <row r="107" spans="1:5" ht="26.25" customHeight="1" thickBot="1" x14ac:dyDescent="0.3">
      <c r="A107" s="5" t="s">
        <v>15</v>
      </c>
      <c r="B107" s="801" t="s">
        <v>698</v>
      </c>
      <c r="C107" s="802"/>
      <c r="D107" s="802"/>
      <c r="E107" s="803"/>
    </row>
    <row r="108" spans="1:5" ht="15.75" thickBot="1" x14ac:dyDescent="0.3">
      <c r="A108" s="5" t="s">
        <v>16</v>
      </c>
      <c r="B108" s="717" t="s">
        <v>699</v>
      </c>
      <c r="C108" s="718"/>
      <c r="D108" s="718"/>
      <c r="E108" s="719"/>
    </row>
    <row r="109" spans="1:5" ht="12.75" customHeight="1" x14ac:dyDescent="0.25">
      <c r="A109" s="698"/>
      <c r="B109" s="8">
        <v>2018</v>
      </c>
      <c r="C109" s="8">
        <v>2019</v>
      </c>
      <c r="D109" s="8">
        <v>2020</v>
      </c>
      <c r="E109" s="8">
        <v>2021</v>
      </c>
    </row>
    <row r="110" spans="1:5" ht="9" customHeight="1" thickBot="1" x14ac:dyDescent="0.3">
      <c r="A110" s="699"/>
      <c r="B110" s="9" t="s">
        <v>8</v>
      </c>
      <c r="C110" s="9" t="s">
        <v>9</v>
      </c>
      <c r="D110" s="9" t="s">
        <v>9</v>
      </c>
      <c r="E110" s="9" t="s">
        <v>9</v>
      </c>
    </row>
    <row r="111" spans="1:5" ht="15.75" thickBot="1" x14ac:dyDescent="0.3">
      <c r="A111" s="5" t="s">
        <v>17</v>
      </c>
      <c r="B111" s="113">
        <v>9</v>
      </c>
      <c r="C111" s="113">
        <v>10</v>
      </c>
      <c r="D111" s="113">
        <v>10</v>
      </c>
      <c r="E111" s="113">
        <v>10</v>
      </c>
    </row>
    <row r="112" spans="1:5" ht="15.75" thickBot="1" x14ac:dyDescent="0.3">
      <c r="A112" s="5" t="s">
        <v>18</v>
      </c>
      <c r="B112" s="10">
        <f>B141</f>
        <v>14800</v>
      </c>
      <c r="C112" s="10">
        <f t="shared" ref="C112:E112" si="8">C141</f>
        <v>15000</v>
      </c>
      <c r="D112" s="10">
        <f t="shared" si="8"/>
        <v>15000</v>
      </c>
      <c r="E112" s="10">
        <f t="shared" si="8"/>
        <v>15000</v>
      </c>
    </row>
    <row r="113" spans="1:5" ht="15.75" thickBot="1" x14ac:dyDescent="0.3">
      <c r="A113" s="5" t="s">
        <v>19</v>
      </c>
      <c r="B113" s="10">
        <f>B112/B111</f>
        <v>1644.4444444444443</v>
      </c>
      <c r="C113" s="10">
        <f>C112/C111</f>
        <v>1500</v>
      </c>
      <c r="D113" s="10">
        <f>D112/D111</f>
        <v>1500</v>
      </c>
      <c r="E113" s="10">
        <f>E112/E111</f>
        <v>1500</v>
      </c>
    </row>
    <row r="114" spans="1:5" ht="15.75" thickBot="1" x14ac:dyDescent="0.3">
      <c r="A114" s="5" t="s">
        <v>20</v>
      </c>
      <c r="B114" s="113"/>
      <c r="C114" s="11">
        <f>C111/B111-1</f>
        <v>0.11111111111111116</v>
      </c>
      <c r="D114" s="11">
        <f>D111/C111-1</f>
        <v>0</v>
      </c>
      <c r="E114" s="11">
        <f>E111/D111-1</f>
        <v>0</v>
      </c>
    </row>
    <row r="115" spans="1:5" ht="15.75" thickBot="1" x14ac:dyDescent="0.3">
      <c r="A115" s="5" t="s">
        <v>22</v>
      </c>
      <c r="B115" s="113"/>
      <c r="C115" s="11">
        <f>C112/B112-1</f>
        <v>1.3513513513513598E-2</v>
      </c>
      <c r="D115" s="11">
        <f t="shared" ref="D115:E116" si="9">D112/C112-1</f>
        <v>0</v>
      </c>
      <c r="E115" s="11">
        <f t="shared" si="9"/>
        <v>0</v>
      </c>
    </row>
    <row r="116" spans="1:5" ht="15.75" thickBot="1" x14ac:dyDescent="0.3">
      <c r="A116" s="5" t="s">
        <v>23</v>
      </c>
      <c r="B116" s="113"/>
      <c r="C116" s="11">
        <f>C113/B113-1</f>
        <v>-8.7837837837837829E-2</v>
      </c>
      <c r="D116" s="11">
        <f t="shared" si="9"/>
        <v>0</v>
      </c>
      <c r="E116" s="11">
        <f t="shared" si="9"/>
        <v>0</v>
      </c>
    </row>
    <row r="117" spans="1:5" ht="24.75" customHeight="1" thickBot="1" x14ac:dyDescent="0.3">
      <c r="A117" s="689" t="s">
        <v>281</v>
      </c>
      <c r="B117" s="690"/>
      <c r="C117" s="690"/>
      <c r="D117" s="690"/>
      <c r="E117" s="691"/>
    </row>
    <row r="118" spans="1:5" ht="12.75" customHeight="1" x14ac:dyDescent="0.25">
      <c r="A118" s="698"/>
      <c r="B118" s="8">
        <v>2018</v>
      </c>
      <c r="C118" s="8">
        <v>2019</v>
      </c>
      <c r="D118" s="8">
        <v>2020</v>
      </c>
      <c r="E118" s="8">
        <v>2021</v>
      </c>
    </row>
    <row r="119" spans="1:5" ht="9" customHeight="1" thickBot="1" x14ac:dyDescent="0.3">
      <c r="A119" s="699"/>
      <c r="B119" s="9" t="s">
        <v>8</v>
      </c>
      <c r="C119" s="9" t="s">
        <v>9</v>
      </c>
      <c r="D119" s="9" t="s">
        <v>9</v>
      </c>
      <c r="E119" s="9" t="s">
        <v>9</v>
      </c>
    </row>
    <row r="120" spans="1:5" ht="13.5" customHeight="1" thickBot="1" x14ac:dyDescent="0.3">
      <c r="A120" s="13" t="s">
        <v>24</v>
      </c>
      <c r="B120" s="14">
        <v>0</v>
      </c>
      <c r="C120" s="14">
        <v>0</v>
      </c>
      <c r="D120" s="14">
        <v>0</v>
      </c>
      <c r="E120" s="14">
        <v>0</v>
      </c>
    </row>
    <row r="121" spans="1:5" ht="12.75" customHeight="1" thickBot="1" x14ac:dyDescent="0.3">
      <c r="A121" s="26" t="s">
        <v>388</v>
      </c>
      <c r="B121" s="15">
        <v>0</v>
      </c>
      <c r="C121" s="15">
        <v>0</v>
      </c>
      <c r="D121" s="15">
        <v>0</v>
      </c>
      <c r="E121" s="15">
        <v>0</v>
      </c>
    </row>
    <row r="122" spans="1:5" ht="10.5" customHeight="1" thickBot="1" x14ac:dyDescent="0.3">
      <c r="A122" s="26" t="s">
        <v>389</v>
      </c>
      <c r="B122" s="15"/>
      <c r="C122" s="27"/>
      <c r="D122" s="27"/>
      <c r="E122" s="27"/>
    </row>
    <row r="123" spans="1:5" ht="18" customHeight="1" thickBot="1" x14ac:dyDescent="0.3">
      <c r="A123" s="13" t="s">
        <v>25</v>
      </c>
      <c r="B123" s="14">
        <v>0</v>
      </c>
      <c r="C123" s="14">
        <v>0</v>
      </c>
      <c r="D123" s="14">
        <v>0</v>
      </c>
      <c r="E123" s="14">
        <v>0</v>
      </c>
    </row>
    <row r="124" spans="1:5" ht="15.75" thickBot="1" x14ac:dyDescent="0.3">
      <c r="A124" s="26" t="s">
        <v>388</v>
      </c>
      <c r="B124" s="14">
        <v>0</v>
      </c>
      <c r="C124" s="14">
        <v>0</v>
      </c>
      <c r="D124" s="14">
        <v>0</v>
      </c>
      <c r="E124" s="14">
        <v>0</v>
      </c>
    </row>
    <row r="125" spans="1:5" ht="15.75" thickBot="1" x14ac:dyDescent="0.3">
      <c r="A125" s="26" t="s">
        <v>389</v>
      </c>
      <c r="B125" s="15"/>
      <c r="C125" s="14"/>
      <c r="D125" s="14"/>
      <c r="E125" s="14"/>
    </row>
    <row r="126" spans="1:5" ht="16.5" customHeight="1" thickBot="1" x14ac:dyDescent="0.3">
      <c r="A126" s="13" t="s">
        <v>26</v>
      </c>
      <c r="B126" s="15">
        <v>0</v>
      </c>
      <c r="C126" s="15">
        <v>0</v>
      </c>
      <c r="D126" s="15">
        <v>0</v>
      </c>
      <c r="E126" s="15">
        <v>0</v>
      </c>
    </row>
    <row r="127" spans="1:5" ht="15.75" thickBot="1" x14ac:dyDescent="0.3">
      <c r="A127" s="26" t="s">
        <v>388</v>
      </c>
      <c r="B127" s="15">
        <v>0</v>
      </c>
      <c r="C127" s="15">
        <v>0</v>
      </c>
      <c r="D127" s="15">
        <v>0</v>
      </c>
      <c r="E127" s="15">
        <v>0</v>
      </c>
    </row>
    <row r="128" spans="1:5" ht="15.75" thickBot="1" x14ac:dyDescent="0.3">
      <c r="A128" s="26" t="s">
        <v>389</v>
      </c>
      <c r="B128" s="15"/>
      <c r="C128" s="14"/>
      <c r="D128" s="14"/>
      <c r="E128" s="14"/>
    </row>
    <row r="129" spans="1:5" ht="15.75" thickBot="1" x14ac:dyDescent="0.3">
      <c r="A129" s="13" t="s">
        <v>27</v>
      </c>
      <c r="B129" s="15">
        <v>0</v>
      </c>
      <c r="C129" s="15">
        <v>0</v>
      </c>
      <c r="D129" s="15">
        <v>0</v>
      </c>
      <c r="E129" s="15">
        <v>0</v>
      </c>
    </row>
    <row r="130" spans="1:5" ht="15.75" thickBot="1" x14ac:dyDescent="0.3">
      <c r="A130" s="26" t="s">
        <v>388</v>
      </c>
      <c r="B130" s="15"/>
      <c r="C130" s="14"/>
      <c r="D130" s="14"/>
      <c r="E130" s="14"/>
    </row>
    <row r="131" spans="1:5" ht="15.75" thickBot="1" x14ac:dyDescent="0.3">
      <c r="A131" s="26" t="s">
        <v>389</v>
      </c>
      <c r="B131" s="15"/>
      <c r="C131" s="14"/>
      <c r="D131" s="14"/>
      <c r="E131" s="14"/>
    </row>
    <row r="132" spans="1:5" ht="15.75" thickBot="1" x14ac:dyDescent="0.3">
      <c r="A132" s="13" t="s">
        <v>28</v>
      </c>
      <c r="B132" s="15">
        <v>0</v>
      </c>
      <c r="C132" s="15">
        <v>0</v>
      </c>
      <c r="D132" s="15">
        <v>0</v>
      </c>
      <c r="E132" s="15">
        <v>0</v>
      </c>
    </row>
    <row r="133" spans="1:5" ht="15.75" thickBot="1" x14ac:dyDescent="0.3">
      <c r="A133" s="26" t="s">
        <v>388</v>
      </c>
      <c r="B133" s="15"/>
      <c r="C133" s="14"/>
      <c r="D133" s="14"/>
      <c r="E133" s="14"/>
    </row>
    <row r="134" spans="1:5" ht="15.75" thickBot="1" x14ac:dyDescent="0.3">
      <c r="A134" s="26" t="s">
        <v>389</v>
      </c>
      <c r="B134" s="15"/>
      <c r="C134" s="14"/>
      <c r="D134" s="14"/>
      <c r="E134" s="14"/>
    </row>
    <row r="135" spans="1:5" ht="15.75" thickBot="1" x14ac:dyDescent="0.3">
      <c r="A135" s="13" t="s">
        <v>29</v>
      </c>
      <c r="B135" s="15">
        <v>14800</v>
      </c>
      <c r="C135" s="14">
        <v>15000</v>
      </c>
      <c r="D135" s="14">
        <v>15000</v>
      </c>
      <c r="E135" s="14">
        <v>15000</v>
      </c>
    </row>
    <row r="136" spans="1:5" ht="15.75" thickBot="1" x14ac:dyDescent="0.3">
      <c r="A136" s="26" t="s">
        <v>388</v>
      </c>
      <c r="B136" s="15">
        <v>14800</v>
      </c>
      <c r="C136" s="14">
        <v>15000</v>
      </c>
      <c r="D136" s="14">
        <v>15000</v>
      </c>
      <c r="E136" s="14">
        <v>15000</v>
      </c>
    </row>
    <row r="137" spans="1:5" ht="15.75" thickBot="1" x14ac:dyDescent="0.3">
      <c r="A137" s="26" t="s">
        <v>389</v>
      </c>
      <c r="B137" s="15"/>
      <c r="C137" s="14"/>
      <c r="D137" s="14"/>
      <c r="E137" s="14"/>
    </row>
    <row r="138" spans="1:5" ht="13.5" customHeight="1" thickBot="1" x14ac:dyDescent="0.3">
      <c r="A138" s="13" t="s">
        <v>30</v>
      </c>
      <c r="B138" s="15"/>
      <c r="C138" s="14"/>
      <c r="D138" s="14"/>
      <c r="E138" s="14"/>
    </row>
    <row r="139" spans="1:5" ht="15.75" thickBot="1" x14ac:dyDescent="0.3">
      <c r="A139" s="26" t="s">
        <v>388</v>
      </c>
      <c r="B139" s="15"/>
      <c r="C139" s="14"/>
      <c r="D139" s="14"/>
      <c r="E139" s="14"/>
    </row>
    <row r="140" spans="1:5" ht="15.75" thickBot="1" x14ac:dyDescent="0.3">
      <c r="A140" s="26" t="s">
        <v>389</v>
      </c>
      <c r="B140" s="15"/>
      <c r="C140" s="14"/>
      <c r="D140" s="14"/>
      <c r="E140" s="14"/>
    </row>
    <row r="141" spans="1:5" ht="15.75" thickBot="1" x14ac:dyDescent="0.3">
      <c r="A141" s="35" t="s">
        <v>53</v>
      </c>
      <c r="B141" s="15">
        <f>B138+B135+B132+B129+B126+B123+B120</f>
        <v>14800</v>
      </c>
      <c r="C141" s="15">
        <f>C138+C135+C132+C129+C126+C123+C120</f>
        <v>15000</v>
      </c>
      <c r="D141" s="15">
        <f>D138+D135+D132+D129+D126+D123+D120</f>
        <v>15000</v>
      </c>
      <c r="E141" s="15">
        <f>E138+E135+E132+E129+E126+E123+E120</f>
        <v>15000</v>
      </c>
    </row>
    <row r="142" spans="1:5" ht="17.25" customHeight="1" thickBot="1" x14ac:dyDescent="0.3">
      <c r="A142" s="17" t="s">
        <v>32</v>
      </c>
      <c r="B142" s="18">
        <f>IF(B141-B112=0,0,"Error")</f>
        <v>0</v>
      </c>
      <c r="C142" s="18">
        <f>IF(C141-C112=0,0,"Error")</f>
        <v>0</v>
      </c>
      <c r="D142" s="18">
        <f>IF(D141-D112=0,0,"Error")</f>
        <v>0</v>
      </c>
      <c r="E142" s="18">
        <f>IF(E141-E112=0,0,"Error")</f>
        <v>0</v>
      </c>
    </row>
    <row r="143" spans="1:5" ht="15.75" hidden="1" thickBot="1" x14ac:dyDescent="0.3">
      <c r="A143" s="37" t="s">
        <v>456</v>
      </c>
      <c r="B143" s="725"/>
      <c r="C143" s="712"/>
      <c r="D143" s="712"/>
      <c r="E143" s="713"/>
    </row>
    <row r="144" spans="1:5" ht="26.25" hidden="1" customHeight="1" thickBot="1" x14ac:dyDescent="0.3">
      <c r="A144" s="5" t="s">
        <v>15</v>
      </c>
      <c r="B144" s="702"/>
      <c r="C144" s="703"/>
      <c r="D144" s="703"/>
      <c r="E144" s="704"/>
    </row>
    <row r="145" spans="1:5" ht="15.75" hidden="1" thickBot="1" x14ac:dyDescent="0.3">
      <c r="A145" s="5" t="s">
        <v>16</v>
      </c>
      <c r="B145" s="717"/>
      <c r="C145" s="718"/>
      <c r="D145" s="718"/>
      <c r="E145" s="719"/>
    </row>
    <row r="146" spans="1:5" ht="12.75" hidden="1" customHeight="1" x14ac:dyDescent="0.25">
      <c r="A146" s="698"/>
      <c r="B146" s="8">
        <v>2018</v>
      </c>
      <c r="C146" s="8">
        <v>2019</v>
      </c>
      <c r="D146" s="8">
        <v>2020</v>
      </c>
      <c r="E146" s="8">
        <v>2021</v>
      </c>
    </row>
    <row r="147" spans="1:5" ht="9" hidden="1" customHeight="1" thickBot="1" x14ac:dyDescent="0.3">
      <c r="A147" s="699"/>
      <c r="B147" s="9" t="s">
        <v>8</v>
      </c>
      <c r="C147" s="9" t="s">
        <v>9</v>
      </c>
      <c r="D147" s="9" t="s">
        <v>9</v>
      </c>
      <c r="E147" s="9" t="s">
        <v>9</v>
      </c>
    </row>
    <row r="148" spans="1:5" ht="15.75" hidden="1" thickBot="1" x14ac:dyDescent="0.3">
      <c r="A148" s="5" t="s">
        <v>17</v>
      </c>
      <c r="B148" s="41"/>
      <c r="C148" s="41"/>
      <c r="D148" s="41"/>
      <c r="E148" s="41"/>
    </row>
    <row r="149" spans="1:5" ht="15.75" hidden="1" thickBot="1" x14ac:dyDescent="0.3">
      <c r="A149" s="5" t="s">
        <v>18</v>
      </c>
      <c r="B149" s="10">
        <f>B178</f>
        <v>0</v>
      </c>
      <c r="C149" s="10">
        <f t="shared" ref="C149:E149" si="10">C178</f>
        <v>0</v>
      </c>
      <c r="D149" s="10">
        <f t="shared" si="10"/>
        <v>0</v>
      </c>
      <c r="E149" s="10">
        <f t="shared" si="10"/>
        <v>0</v>
      </c>
    </row>
    <row r="150" spans="1:5" ht="15.75" hidden="1" thickBot="1" x14ac:dyDescent="0.3">
      <c r="A150" s="5" t="s">
        <v>19</v>
      </c>
      <c r="B150" s="10" t="e">
        <f>B149/B148</f>
        <v>#DIV/0!</v>
      </c>
      <c r="C150" s="10" t="e">
        <f>C149/C148</f>
        <v>#DIV/0!</v>
      </c>
      <c r="D150" s="10" t="e">
        <f>D149/D148</f>
        <v>#DIV/0!</v>
      </c>
      <c r="E150" s="10" t="e">
        <f>E149/E148</f>
        <v>#DIV/0!</v>
      </c>
    </row>
    <row r="151" spans="1:5" ht="15.75" hidden="1" thickBot="1" x14ac:dyDescent="0.3">
      <c r="A151" s="5" t="s">
        <v>20</v>
      </c>
      <c r="B151" s="113"/>
      <c r="C151" s="11" t="e">
        <f>C148/B148-1</f>
        <v>#DIV/0!</v>
      </c>
      <c r="D151" s="11" t="e">
        <f>D148/C148-1</f>
        <v>#DIV/0!</v>
      </c>
      <c r="E151" s="11" t="e">
        <f>E148/D148-1</f>
        <v>#DIV/0!</v>
      </c>
    </row>
    <row r="152" spans="1:5" ht="15.75" hidden="1" thickBot="1" x14ac:dyDescent="0.3">
      <c r="A152" s="5" t="s">
        <v>22</v>
      </c>
      <c r="B152" s="113"/>
      <c r="C152" s="11" t="e">
        <f>C149/B149-1</f>
        <v>#DIV/0!</v>
      </c>
      <c r="D152" s="11" t="e">
        <f t="shared" ref="D152:E153" si="11">D149/C149-1</f>
        <v>#DIV/0!</v>
      </c>
      <c r="E152" s="11" t="e">
        <f t="shared" si="11"/>
        <v>#DIV/0!</v>
      </c>
    </row>
    <row r="153" spans="1:5" ht="15.75" hidden="1" thickBot="1" x14ac:dyDescent="0.3">
      <c r="A153" s="5" t="s">
        <v>23</v>
      </c>
      <c r="B153" s="113"/>
      <c r="C153" s="11" t="e">
        <f>C150/B150-1</f>
        <v>#DIV/0!</v>
      </c>
      <c r="D153" s="11" t="e">
        <f t="shared" si="11"/>
        <v>#DIV/0!</v>
      </c>
      <c r="E153" s="11" t="e">
        <f t="shared" si="11"/>
        <v>#DIV/0!</v>
      </c>
    </row>
    <row r="154" spans="1:5" ht="24.75" hidden="1" customHeight="1" thickBot="1" x14ac:dyDescent="0.3">
      <c r="A154" s="689" t="s">
        <v>281</v>
      </c>
      <c r="B154" s="690"/>
      <c r="C154" s="690"/>
      <c r="D154" s="690"/>
      <c r="E154" s="691"/>
    </row>
    <row r="155" spans="1:5" ht="12.75" hidden="1" customHeight="1" x14ac:dyDescent="0.25">
      <c r="A155" s="698"/>
      <c r="B155" s="8">
        <v>2018</v>
      </c>
      <c r="C155" s="8">
        <v>2019</v>
      </c>
      <c r="D155" s="8">
        <v>2020</v>
      </c>
      <c r="E155" s="8">
        <v>2021</v>
      </c>
    </row>
    <row r="156" spans="1:5" ht="9" hidden="1" customHeight="1" thickBot="1" x14ac:dyDescent="0.3">
      <c r="A156" s="699"/>
      <c r="B156" s="9" t="s">
        <v>8</v>
      </c>
      <c r="C156" s="9" t="s">
        <v>9</v>
      </c>
      <c r="D156" s="9" t="s">
        <v>9</v>
      </c>
      <c r="E156" s="9" t="s">
        <v>9</v>
      </c>
    </row>
    <row r="157" spans="1:5" ht="24.75" hidden="1" customHeight="1" thickBot="1" x14ac:dyDescent="0.3">
      <c r="A157" s="13" t="s">
        <v>24</v>
      </c>
      <c r="B157" s="14"/>
      <c r="C157" s="14"/>
      <c r="D157" s="14"/>
      <c r="E157" s="14"/>
    </row>
    <row r="158" spans="1:5" ht="15.75" hidden="1" thickBot="1" x14ac:dyDescent="0.3">
      <c r="A158" s="26" t="s">
        <v>388</v>
      </c>
      <c r="B158" s="15"/>
      <c r="C158" s="27"/>
      <c r="D158" s="27"/>
      <c r="E158" s="27"/>
    </row>
    <row r="159" spans="1:5" ht="15.75" hidden="1" thickBot="1" x14ac:dyDescent="0.3">
      <c r="A159" s="26" t="s">
        <v>389</v>
      </c>
      <c r="B159" s="15"/>
      <c r="C159" s="27"/>
      <c r="D159" s="27"/>
      <c r="E159" s="27"/>
    </row>
    <row r="160" spans="1:5" ht="24.75" hidden="1" customHeight="1" thickBot="1" x14ac:dyDescent="0.3">
      <c r="A160" s="13" t="s">
        <v>25</v>
      </c>
      <c r="B160" s="14"/>
      <c r="C160" s="14"/>
      <c r="D160" s="14"/>
      <c r="E160" s="14"/>
    </row>
    <row r="161" spans="1:5" ht="15.75" hidden="1" thickBot="1" x14ac:dyDescent="0.3">
      <c r="A161" s="26" t="s">
        <v>388</v>
      </c>
      <c r="B161" s="15"/>
      <c r="C161" s="14"/>
      <c r="D161" s="14"/>
      <c r="E161" s="14"/>
    </row>
    <row r="162" spans="1:5" ht="15.75" hidden="1" thickBot="1" x14ac:dyDescent="0.3">
      <c r="A162" s="26" t="s">
        <v>389</v>
      </c>
      <c r="B162" s="15"/>
      <c r="C162" s="14"/>
      <c r="D162" s="14"/>
      <c r="E162" s="14"/>
    </row>
    <row r="163" spans="1:5" ht="24.75" hidden="1" customHeight="1" thickBot="1" x14ac:dyDescent="0.3">
      <c r="A163" s="13" t="s">
        <v>26</v>
      </c>
      <c r="B163" s="42">
        <v>0</v>
      </c>
      <c r="C163" s="43">
        <v>0</v>
      </c>
      <c r="D163" s="43">
        <v>0</v>
      </c>
      <c r="E163" s="43">
        <v>0</v>
      </c>
    </row>
    <row r="164" spans="1:5" ht="15.75" hidden="1" thickBot="1" x14ac:dyDescent="0.3">
      <c r="A164" s="26" t="s">
        <v>388</v>
      </c>
      <c r="B164" s="15"/>
      <c r="C164" s="14"/>
      <c r="D164" s="14"/>
      <c r="E164" s="14"/>
    </row>
    <row r="165" spans="1:5" ht="15.75" hidden="1" thickBot="1" x14ac:dyDescent="0.3">
      <c r="A165" s="26" t="s">
        <v>389</v>
      </c>
      <c r="B165" s="15"/>
      <c r="C165" s="14"/>
      <c r="D165" s="14"/>
      <c r="E165" s="14"/>
    </row>
    <row r="166" spans="1:5" ht="15.75" hidden="1" thickBot="1" x14ac:dyDescent="0.3">
      <c r="A166" s="13" t="s">
        <v>27</v>
      </c>
      <c r="B166" s="15"/>
      <c r="C166" s="14"/>
      <c r="D166" s="14"/>
      <c r="E166" s="14"/>
    </row>
    <row r="167" spans="1:5" ht="15.75" hidden="1" thickBot="1" x14ac:dyDescent="0.3">
      <c r="A167" s="26" t="s">
        <v>388</v>
      </c>
      <c r="B167" s="15"/>
      <c r="C167" s="14"/>
      <c r="D167" s="14"/>
      <c r="E167" s="14"/>
    </row>
    <row r="168" spans="1:5" ht="15.75" hidden="1" thickBot="1" x14ac:dyDescent="0.3">
      <c r="A168" s="26" t="s">
        <v>389</v>
      </c>
      <c r="B168" s="15"/>
      <c r="C168" s="14"/>
      <c r="D168" s="14"/>
      <c r="E168" s="14"/>
    </row>
    <row r="169" spans="1:5" ht="15.75" hidden="1" thickBot="1" x14ac:dyDescent="0.3">
      <c r="A169" s="13" t="s">
        <v>28</v>
      </c>
      <c r="B169" s="15"/>
      <c r="C169" s="14"/>
      <c r="D169" s="14"/>
      <c r="E169" s="14"/>
    </row>
    <row r="170" spans="1:5" ht="15.75" hidden="1" thickBot="1" x14ac:dyDescent="0.3">
      <c r="A170" s="26" t="s">
        <v>388</v>
      </c>
      <c r="B170" s="15"/>
      <c r="C170" s="14"/>
      <c r="D170" s="14"/>
      <c r="E170" s="14"/>
    </row>
    <row r="171" spans="1:5" ht="15" hidden="1" customHeight="1" thickBot="1" x14ac:dyDescent="0.3">
      <c r="A171" s="26" t="s">
        <v>389</v>
      </c>
      <c r="B171" s="15"/>
      <c r="C171" s="14"/>
      <c r="D171" s="14"/>
      <c r="E171" s="14"/>
    </row>
    <row r="172" spans="1:5" ht="15.75" hidden="1" thickBot="1" x14ac:dyDescent="0.3">
      <c r="A172" s="13" t="s">
        <v>29</v>
      </c>
      <c r="B172" s="15">
        <v>0</v>
      </c>
      <c r="C172" s="14">
        <v>0</v>
      </c>
      <c r="D172" s="14">
        <v>0</v>
      </c>
      <c r="E172" s="14">
        <v>0</v>
      </c>
    </row>
    <row r="173" spans="1:5" ht="15.75" hidden="1" thickBot="1" x14ac:dyDescent="0.3">
      <c r="A173" s="26" t="s">
        <v>388</v>
      </c>
      <c r="B173" s="15"/>
      <c r="C173" s="14"/>
      <c r="D173" s="14"/>
      <c r="E173" s="14"/>
    </row>
    <row r="174" spans="1:5" ht="15.75" hidden="1" thickBot="1" x14ac:dyDescent="0.3">
      <c r="A174" s="26" t="s">
        <v>389</v>
      </c>
      <c r="B174" s="15"/>
      <c r="C174" s="14"/>
      <c r="D174" s="14"/>
      <c r="E174" s="14"/>
    </row>
    <row r="175" spans="1:5" ht="24.75" hidden="1" thickBot="1" x14ac:dyDescent="0.3">
      <c r="A175" s="13" t="s">
        <v>30</v>
      </c>
      <c r="B175" s="15"/>
      <c r="C175" s="14"/>
      <c r="D175" s="14"/>
      <c r="E175" s="14"/>
    </row>
    <row r="176" spans="1:5" ht="15.75" hidden="1" thickBot="1" x14ac:dyDescent="0.3">
      <c r="A176" s="26" t="s">
        <v>388</v>
      </c>
      <c r="B176" s="15"/>
      <c r="C176" s="14"/>
      <c r="D176" s="14"/>
      <c r="E176" s="14"/>
    </row>
    <row r="177" spans="1:5" ht="15.75" hidden="1" thickBot="1" x14ac:dyDescent="0.3">
      <c r="A177" s="26" t="s">
        <v>389</v>
      </c>
      <c r="B177" s="15"/>
      <c r="C177" s="14"/>
      <c r="D177" s="14"/>
      <c r="E177" s="14"/>
    </row>
    <row r="178" spans="1:5" ht="15.75" hidden="1" thickBot="1" x14ac:dyDescent="0.3">
      <c r="A178" s="35" t="s">
        <v>53</v>
      </c>
      <c r="B178" s="15">
        <f>B175+B172+B169+B166+B163+B160+B157</f>
        <v>0</v>
      </c>
      <c r="C178" s="15">
        <f t="shared" ref="C178:E178" si="12">C175+C172+C169+C166+C163+C160+C157</f>
        <v>0</v>
      </c>
      <c r="D178" s="15">
        <f t="shared" si="12"/>
        <v>0</v>
      </c>
      <c r="E178" s="15">
        <f t="shared" si="12"/>
        <v>0</v>
      </c>
    </row>
    <row r="179" spans="1:5" ht="17.25" hidden="1" customHeight="1" thickBot="1" x14ac:dyDescent="0.3">
      <c r="A179" s="17" t="s">
        <v>32</v>
      </c>
      <c r="B179" s="18">
        <f>IF(B178-B149=0,0,"Error")</f>
        <v>0</v>
      </c>
      <c r="C179" s="18">
        <f>IF(C178-C149=0,0,"Error")</f>
        <v>0</v>
      </c>
      <c r="D179" s="18">
        <f>IF(D178-D149=0,0,"Error")</f>
        <v>0</v>
      </c>
      <c r="E179" s="18">
        <f>IF(E178-E149=0,0,"Error")</f>
        <v>0</v>
      </c>
    </row>
    <row r="180" spans="1:5" ht="15.75" hidden="1" thickBot="1" x14ac:dyDescent="0.3">
      <c r="A180" s="708" t="s">
        <v>39</v>
      </c>
      <c r="B180" s="709"/>
      <c r="C180" s="709"/>
      <c r="D180" s="709"/>
      <c r="E180" s="710"/>
    </row>
    <row r="181" spans="1:5" ht="15.75" hidden="1" thickBot="1" x14ac:dyDescent="0.3">
      <c r="A181" s="708" t="s">
        <v>40</v>
      </c>
      <c r="B181" s="709"/>
      <c r="C181" s="709"/>
      <c r="D181" s="709"/>
      <c r="E181" s="710"/>
    </row>
    <row r="182" spans="1:5" ht="15.75" hidden="1" thickBot="1" x14ac:dyDescent="0.3">
      <c r="A182" s="7" t="s">
        <v>56</v>
      </c>
      <c r="B182" s="720"/>
      <c r="C182" s="780"/>
      <c r="D182" s="721"/>
      <c r="E182" s="722"/>
    </row>
    <row r="183" spans="1:5" ht="30.75" hidden="1" customHeight="1" thickBot="1" x14ac:dyDescent="0.3">
      <c r="A183" s="7" t="s">
        <v>86</v>
      </c>
      <c r="B183" s="7"/>
      <c r="C183" s="139" t="s">
        <v>398</v>
      </c>
      <c r="D183" s="721"/>
      <c r="E183" s="722"/>
    </row>
    <row r="184" spans="1:5" ht="15.75" hidden="1" customHeight="1" thickBot="1" x14ac:dyDescent="0.3">
      <c r="A184" s="160"/>
      <c r="B184" s="720"/>
      <c r="C184" s="800"/>
      <c r="D184" s="721"/>
      <c r="E184" s="722"/>
    </row>
    <row r="185" spans="1:5" ht="17.25" hidden="1" customHeight="1" thickBot="1" x14ac:dyDescent="0.3">
      <c r="A185" s="5" t="s">
        <v>15</v>
      </c>
      <c r="B185" s="702"/>
      <c r="C185" s="703"/>
      <c r="D185" s="703"/>
      <c r="E185" s="704"/>
    </row>
    <row r="186" spans="1:5" ht="15.75" hidden="1" thickBot="1" x14ac:dyDescent="0.3">
      <c r="A186" s="5" t="s">
        <v>16</v>
      </c>
      <c r="B186" s="717"/>
      <c r="C186" s="718"/>
      <c r="D186" s="718"/>
      <c r="E186" s="719"/>
    </row>
    <row r="187" spans="1:5" ht="12.75" hidden="1" customHeight="1" x14ac:dyDescent="0.25">
      <c r="A187" s="698"/>
      <c r="B187" s="8">
        <v>2018</v>
      </c>
      <c r="C187" s="8">
        <v>2019</v>
      </c>
      <c r="D187" s="8">
        <v>2020</v>
      </c>
      <c r="E187" s="8">
        <v>2021</v>
      </c>
    </row>
    <row r="188" spans="1:5" ht="9" hidden="1" customHeight="1" thickBot="1" x14ac:dyDescent="0.3">
      <c r="A188" s="699"/>
      <c r="B188" s="9" t="s">
        <v>8</v>
      </c>
      <c r="C188" s="9" t="s">
        <v>9</v>
      </c>
      <c r="D188" s="9" t="s">
        <v>9</v>
      </c>
      <c r="E188" s="9" t="s">
        <v>9</v>
      </c>
    </row>
    <row r="189" spans="1:5" ht="15.75" hidden="1" thickBot="1" x14ac:dyDescent="0.3">
      <c r="A189" s="5" t="s">
        <v>17</v>
      </c>
      <c r="B189" s="10"/>
      <c r="C189" s="10"/>
      <c r="D189" s="10"/>
      <c r="E189" s="10"/>
    </row>
    <row r="190" spans="1:5" ht="15.75" hidden="1" thickBot="1" x14ac:dyDescent="0.3">
      <c r="A190" s="5" t="s">
        <v>18</v>
      </c>
      <c r="B190" s="10">
        <f>B210-B201</f>
        <v>0</v>
      </c>
      <c r="C190" s="10">
        <f t="shared" ref="C190:E190" si="13">C210-C201</f>
        <v>0</v>
      </c>
      <c r="D190" s="10">
        <f t="shared" si="13"/>
        <v>0</v>
      </c>
      <c r="E190" s="10">
        <f t="shared" si="13"/>
        <v>0</v>
      </c>
    </row>
    <row r="191" spans="1:5" ht="15.75" hidden="1" thickBot="1" x14ac:dyDescent="0.3">
      <c r="A191" s="5" t="s">
        <v>19</v>
      </c>
      <c r="B191" s="10" t="e">
        <f>B190/B189</f>
        <v>#DIV/0!</v>
      </c>
      <c r="C191" s="10" t="e">
        <f t="shared" ref="C191:E191" si="14">C190/C189</f>
        <v>#DIV/0!</v>
      </c>
      <c r="D191" s="10" t="e">
        <f t="shared" si="14"/>
        <v>#DIV/0!</v>
      </c>
      <c r="E191" s="10" t="e">
        <f t="shared" si="14"/>
        <v>#DIV/0!</v>
      </c>
    </row>
    <row r="192" spans="1:5" ht="15.75" hidden="1" thickBot="1" x14ac:dyDescent="0.3">
      <c r="A192" s="5" t="s">
        <v>20</v>
      </c>
      <c r="B192" s="113" t="s">
        <v>21</v>
      </c>
      <c r="C192" s="11" t="e">
        <f>C189/B189-1</f>
        <v>#DIV/0!</v>
      </c>
      <c r="D192" s="11" t="e">
        <f t="shared" ref="D192:E194" si="15">D189/C189-1</f>
        <v>#DIV/0!</v>
      </c>
      <c r="E192" s="11" t="e">
        <f t="shared" si="15"/>
        <v>#DIV/0!</v>
      </c>
    </row>
    <row r="193" spans="1:5" ht="15.75" hidden="1" thickBot="1" x14ac:dyDescent="0.3">
      <c r="A193" s="5" t="s">
        <v>22</v>
      </c>
      <c r="B193" s="113" t="s">
        <v>21</v>
      </c>
      <c r="C193" s="11" t="e">
        <f>C190/B190-1</f>
        <v>#DIV/0!</v>
      </c>
      <c r="D193" s="11" t="e">
        <f t="shared" si="15"/>
        <v>#DIV/0!</v>
      </c>
      <c r="E193" s="11" t="e">
        <f t="shared" si="15"/>
        <v>#DIV/0!</v>
      </c>
    </row>
    <row r="194" spans="1:5" ht="15.75" hidden="1" thickBot="1" x14ac:dyDescent="0.3">
      <c r="A194" s="5" t="s">
        <v>23</v>
      </c>
      <c r="B194" s="113" t="s">
        <v>21</v>
      </c>
      <c r="C194" s="11" t="e">
        <f>C191/B191-1</f>
        <v>#DIV/0!</v>
      </c>
      <c r="D194" s="11" t="e">
        <f t="shared" si="15"/>
        <v>#DIV/0!</v>
      </c>
      <c r="E194" s="11" t="e">
        <f t="shared" si="15"/>
        <v>#DIV/0!</v>
      </c>
    </row>
    <row r="195" spans="1:5" ht="15.75" hidden="1" thickBot="1" x14ac:dyDescent="0.3">
      <c r="A195" s="7" t="s">
        <v>14</v>
      </c>
      <c r="B195" s="797"/>
      <c r="C195" s="798"/>
      <c r="D195" s="798"/>
      <c r="E195" s="799"/>
    </row>
    <row r="196" spans="1:5" ht="17.25" hidden="1" customHeight="1" thickBot="1" x14ac:dyDescent="0.3">
      <c r="A196" s="5" t="s">
        <v>15</v>
      </c>
      <c r="B196" s="702"/>
      <c r="C196" s="703"/>
      <c r="D196" s="703"/>
      <c r="E196" s="704"/>
    </row>
    <row r="197" spans="1:5" ht="15.75" hidden="1" thickBot="1" x14ac:dyDescent="0.3">
      <c r="A197" s="5" t="s">
        <v>16</v>
      </c>
      <c r="B197" s="717"/>
      <c r="C197" s="718"/>
      <c r="D197" s="718"/>
      <c r="E197" s="719"/>
    </row>
    <row r="198" spans="1:5" ht="12.75" hidden="1" customHeight="1" x14ac:dyDescent="0.25">
      <c r="A198" s="698"/>
      <c r="B198" s="8">
        <v>2018</v>
      </c>
      <c r="C198" s="8">
        <v>2019</v>
      </c>
      <c r="D198" s="8">
        <v>2020</v>
      </c>
      <c r="E198" s="8">
        <v>2021</v>
      </c>
    </row>
    <row r="199" spans="1:5" ht="9" hidden="1" customHeight="1" thickBot="1" x14ac:dyDescent="0.3">
      <c r="A199" s="699"/>
      <c r="B199" s="9" t="s">
        <v>8</v>
      </c>
      <c r="C199" s="9" t="s">
        <v>9</v>
      </c>
      <c r="D199" s="9" t="s">
        <v>9</v>
      </c>
      <c r="E199" s="9" t="s">
        <v>9</v>
      </c>
    </row>
    <row r="200" spans="1:5" ht="15.75" hidden="1" thickBot="1" x14ac:dyDescent="0.3">
      <c r="A200" s="5" t="s">
        <v>17</v>
      </c>
      <c r="B200" s="5"/>
      <c r="C200" s="5"/>
      <c r="D200" s="5"/>
      <c r="E200" s="5"/>
    </row>
    <row r="201" spans="1:5" ht="15.75" hidden="1" thickBot="1" x14ac:dyDescent="0.3">
      <c r="A201" s="5" t="s">
        <v>18</v>
      </c>
      <c r="B201" s="10"/>
      <c r="C201" s="10"/>
      <c r="D201" s="10"/>
      <c r="E201" s="10"/>
    </row>
    <row r="202" spans="1:5" ht="15.75" hidden="1" thickBot="1" x14ac:dyDescent="0.3">
      <c r="A202" s="5" t="s">
        <v>19</v>
      </c>
      <c r="B202" s="10" t="e">
        <f>B201/B200</f>
        <v>#DIV/0!</v>
      </c>
      <c r="C202" s="10" t="e">
        <f t="shared" ref="C202:E202" si="16">C201/C200</f>
        <v>#DIV/0!</v>
      </c>
      <c r="D202" s="10" t="e">
        <f t="shared" si="16"/>
        <v>#DIV/0!</v>
      </c>
      <c r="E202" s="10" t="e">
        <f t="shared" si="16"/>
        <v>#DIV/0!</v>
      </c>
    </row>
    <row r="203" spans="1:5" ht="15.75" hidden="1" thickBot="1" x14ac:dyDescent="0.3">
      <c r="A203" s="5" t="s">
        <v>20</v>
      </c>
      <c r="B203" s="113" t="s">
        <v>21</v>
      </c>
      <c r="C203" s="11" t="e">
        <f>C200/B200-1</f>
        <v>#DIV/0!</v>
      </c>
      <c r="D203" s="11" t="e">
        <f t="shared" ref="D203:E205" si="17">D200/C200-1</f>
        <v>#DIV/0!</v>
      </c>
      <c r="E203" s="11" t="e">
        <f t="shared" si="17"/>
        <v>#DIV/0!</v>
      </c>
    </row>
    <row r="204" spans="1:5" ht="15.75" hidden="1" thickBot="1" x14ac:dyDescent="0.3">
      <c r="A204" s="5" t="s">
        <v>22</v>
      </c>
      <c r="B204" s="113" t="s">
        <v>21</v>
      </c>
      <c r="C204" s="11" t="e">
        <f>C201/B201-1</f>
        <v>#DIV/0!</v>
      </c>
      <c r="D204" s="11" t="e">
        <f t="shared" si="17"/>
        <v>#DIV/0!</v>
      </c>
      <c r="E204" s="11" t="e">
        <f t="shared" si="17"/>
        <v>#DIV/0!</v>
      </c>
    </row>
    <row r="205" spans="1:5" ht="15.75" hidden="1" thickBot="1" x14ac:dyDescent="0.3">
      <c r="A205" s="5" t="s">
        <v>23</v>
      </c>
      <c r="B205" s="113" t="s">
        <v>21</v>
      </c>
      <c r="C205" s="11" t="e">
        <f>C202/B202-1</f>
        <v>#DIV/0!</v>
      </c>
      <c r="D205" s="11" t="e">
        <f t="shared" si="17"/>
        <v>#DIV/0!</v>
      </c>
      <c r="E205" s="11" t="e">
        <f t="shared" si="17"/>
        <v>#DIV/0!</v>
      </c>
    </row>
    <row r="206" spans="1:5" ht="15.75" hidden="1" thickBot="1" x14ac:dyDescent="0.3">
      <c r="A206" s="689" t="s">
        <v>622</v>
      </c>
      <c r="B206" s="690"/>
      <c r="C206" s="690"/>
      <c r="D206" s="690"/>
      <c r="E206" s="691"/>
    </row>
    <row r="207" spans="1:5" ht="12.75" hidden="1" customHeight="1" x14ac:dyDescent="0.25">
      <c r="A207" s="698"/>
      <c r="B207" s="8">
        <v>2018</v>
      </c>
      <c r="C207" s="8">
        <v>2019</v>
      </c>
      <c r="D207" s="8">
        <v>2020</v>
      </c>
      <c r="E207" s="8">
        <v>2021</v>
      </c>
    </row>
    <row r="208" spans="1:5" ht="9" hidden="1" customHeight="1" thickBot="1" x14ac:dyDescent="0.3">
      <c r="A208" s="699"/>
      <c r="B208" s="9" t="s">
        <v>8</v>
      </c>
      <c r="C208" s="9" t="s">
        <v>9</v>
      </c>
      <c r="D208" s="9" t="s">
        <v>9</v>
      </c>
      <c r="E208" s="9" t="s">
        <v>9</v>
      </c>
    </row>
    <row r="209" spans="1:5" ht="15.75" hidden="1" thickBot="1" x14ac:dyDescent="0.3">
      <c r="A209" s="13" t="s">
        <v>42</v>
      </c>
      <c r="B209" s="14"/>
      <c r="C209" s="14"/>
      <c r="D209" s="14"/>
      <c r="E209" s="14"/>
    </row>
    <row r="210" spans="1:5" ht="15.75" hidden="1" thickBot="1" x14ac:dyDescent="0.3">
      <c r="A210" s="13" t="s">
        <v>43</v>
      </c>
      <c r="B210" s="15"/>
      <c r="C210" s="14"/>
      <c r="D210" s="14"/>
      <c r="E210" s="14"/>
    </row>
    <row r="211" spans="1:5" ht="15.75" hidden="1" thickBot="1" x14ac:dyDescent="0.3">
      <c r="A211" s="16" t="s">
        <v>31</v>
      </c>
      <c r="B211" s="15">
        <f>B210+B209</f>
        <v>0</v>
      </c>
      <c r="C211" s="15">
        <f t="shared" ref="C211:E211" si="18">C210+C209</f>
        <v>0</v>
      </c>
      <c r="D211" s="15">
        <f t="shared" si="18"/>
        <v>0</v>
      </c>
      <c r="E211" s="15">
        <f t="shared" si="18"/>
        <v>0</v>
      </c>
    </row>
    <row r="212" spans="1:5" ht="15.75" hidden="1" thickBot="1" x14ac:dyDescent="0.3">
      <c r="A212" s="149" t="s">
        <v>45</v>
      </c>
      <c r="B212" s="720"/>
      <c r="C212" s="721"/>
      <c r="D212" s="721"/>
      <c r="E212" s="722"/>
    </row>
    <row r="213" spans="1:5" ht="34.5" hidden="1" thickBot="1" x14ac:dyDescent="0.3">
      <c r="A213" s="7" t="s">
        <v>74</v>
      </c>
      <c r="B213" s="146"/>
      <c r="C213" s="141" t="s">
        <v>398</v>
      </c>
      <c r="D213" s="147"/>
      <c r="E213" s="148"/>
    </row>
    <row r="214" spans="1:5" ht="17.25" hidden="1" customHeight="1" thickBot="1" x14ac:dyDescent="0.3">
      <c r="A214" s="5" t="s">
        <v>15</v>
      </c>
      <c r="B214" s="702"/>
      <c r="C214" s="703"/>
      <c r="D214" s="703"/>
      <c r="E214" s="704"/>
    </row>
    <row r="215" spans="1:5" ht="15.75" hidden="1" thickBot="1" x14ac:dyDescent="0.3">
      <c r="A215" s="5" t="s">
        <v>16</v>
      </c>
      <c r="B215" s="717"/>
      <c r="C215" s="718"/>
      <c r="D215" s="718"/>
      <c r="E215" s="719"/>
    </row>
    <row r="216" spans="1:5" ht="12.75" hidden="1" customHeight="1" x14ac:dyDescent="0.25">
      <c r="A216" s="698"/>
      <c r="B216" s="8">
        <v>2018</v>
      </c>
      <c r="C216" s="8">
        <v>2019</v>
      </c>
      <c r="D216" s="8">
        <v>2020</v>
      </c>
      <c r="E216" s="8">
        <v>2021</v>
      </c>
    </row>
    <row r="217" spans="1:5" ht="9" hidden="1" customHeight="1" thickBot="1" x14ac:dyDescent="0.3">
      <c r="A217" s="699"/>
      <c r="B217" s="9" t="s">
        <v>8</v>
      </c>
      <c r="C217" s="9" t="s">
        <v>9</v>
      </c>
      <c r="D217" s="9" t="s">
        <v>9</v>
      </c>
      <c r="E217" s="9" t="s">
        <v>9</v>
      </c>
    </row>
    <row r="218" spans="1:5" ht="15.75" hidden="1" thickBot="1" x14ac:dyDescent="0.3">
      <c r="A218" s="5" t="s">
        <v>17</v>
      </c>
      <c r="B218" s="5"/>
      <c r="C218" s="5"/>
      <c r="D218" s="5"/>
      <c r="E218" s="5"/>
    </row>
    <row r="219" spans="1:5" ht="15.75" hidden="1" thickBot="1" x14ac:dyDescent="0.3">
      <c r="A219" s="5" t="s">
        <v>18</v>
      </c>
      <c r="B219" s="10">
        <f>B229</f>
        <v>0</v>
      </c>
      <c r="C219" s="10">
        <f t="shared" ref="C219:E219" si="19">C229</f>
        <v>0</v>
      </c>
      <c r="D219" s="10">
        <f t="shared" si="19"/>
        <v>0</v>
      </c>
      <c r="E219" s="10">
        <f t="shared" si="19"/>
        <v>0</v>
      </c>
    </row>
    <row r="220" spans="1:5" ht="15.75" hidden="1" thickBot="1" x14ac:dyDescent="0.3">
      <c r="A220" s="5" t="s">
        <v>19</v>
      </c>
      <c r="B220" s="10" t="e">
        <f>B219/B218</f>
        <v>#DIV/0!</v>
      </c>
      <c r="C220" s="10" t="e">
        <f t="shared" ref="C220:E220" si="20">C219/C218</f>
        <v>#DIV/0!</v>
      </c>
      <c r="D220" s="10" t="e">
        <f t="shared" si="20"/>
        <v>#DIV/0!</v>
      </c>
      <c r="E220" s="10" t="e">
        <f t="shared" si="20"/>
        <v>#DIV/0!</v>
      </c>
    </row>
    <row r="221" spans="1:5" ht="15.75" hidden="1" thickBot="1" x14ac:dyDescent="0.3">
      <c r="A221" s="5" t="s">
        <v>20</v>
      </c>
      <c r="B221" s="113" t="s">
        <v>21</v>
      </c>
      <c r="C221" s="11" t="e">
        <f>C218/B218-1</f>
        <v>#DIV/0!</v>
      </c>
      <c r="D221" s="11" t="e">
        <f t="shared" ref="D221:E223" si="21">D218/C218-1</f>
        <v>#DIV/0!</v>
      </c>
      <c r="E221" s="11" t="e">
        <f t="shared" si="21"/>
        <v>#DIV/0!</v>
      </c>
    </row>
    <row r="222" spans="1:5" ht="15.75" hidden="1" thickBot="1" x14ac:dyDescent="0.3">
      <c r="A222" s="5" t="s">
        <v>22</v>
      </c>
      <c r="B222" s="113" t="s">
        <v>21</v>
      </c>
      <c r="C222" s="11" t="e">
        <f>C219/B219-1</f>
        <v>#DIV/0!</v>
      </c>
      <c r="D222" s="11" t="e">
        <f t="shared" si="21"/>
        <v>#DIV/0!</v>
      </c>
      <c r="E222" s="11" t="e">
        <f t="shared" si="21"/>
        <v>#DIV/0!</v>
      </c>
    </row>
    <row r="223" spans="1:5" ht="15.75" hidden="1" thickBot="1" x14ac:dyDescent="0.3">
      <c r="A223" s="5" t="s">
        <v>23</v>
      </c>
      <c r="B223" s="113" t="s">
        <v>21</v>
      </c>
      <c r="C223" s="11" t="e">
        <f>C220/B220-1</f>
        <v>#DIV/0!</v>
      </c>
      <c r="D223" s="11" t="e">
        <f t="shared" si="21"/>
        <v>#DIV/0!</v>
      </c>
      <c r="E223" s="11" t="e">
        <f t="shared" si="21"/>
        <v>#DIV/0!</v>
      </c>
    </row>
    <row r="224" spans="1:5" ht="15.75" hidden="1" thickBot="1" x14ac:dyDescent="0.3">
      <c r="A224" s="689" t="s">
        <v>212</v>
      </c>
      <c r="B224" s="690"/>
      <c r="C224" s="690"/>
      <c r="D224" s="690"/>
      <c r="E224" s="691"/>
    </row>
    <row r="225" spans="1:5" ht="12.75" hidden="1" customHeight="1" x14ac:dyDescent="0.25">
      <c r="A225" s="698"/>
      <c r="B225" s="8">
        <v>2018</v>
      </c>
      <c r="C225" s="8">
        <v>2019</v>
      </c>
      <c r="D225" s="8">
        <v>2020</v>
      </c>
      <c r="E225" s="8">
        <v>2021</v>
      </c>
    </row>
    <row r="226" spans="1:5" ht="9" hidden="1" customHeight="1" thickBot="1" x14ac:dyDescent="0.3">
      <c r="A226" s="699"/>
      <c r="B226" s="9" t="s">
        <v>8</v>
      </c>
      <c r="C226" s="9" t="s">
        <v>9</v>
      </c>
      <c r="D226" s="9" t="s">
        <v>9</v>
      </c>
      <c r="E226" s="9" t="s">
        <v>9</v>
      </c>
    </row>
    <row r="227" spans="1:5" ht="15.75" hidden="1" thickBot="1" x14ac:dyDescent="0.3">
      <c r="A227" s="13" t="s">
        <v>42</v>
      </c>
      <c r="B227" s="14"/>
      <c r="C227" s="14"/>
      <c r="D227" s="14"/>
      <c r="E227" s="14"/>
    </row>
    <row r="228" spans="1:5" ht="15.75" hidden="1" thickBot="1" x14ac:dyDescent="0.3">
      <c r="A228" s="13" t="s">
        <v>43</v>
      </c>
      <c r="B228" s="15">
        <v>0</v>
      </c>
      <c r="C228" s="15">
        <v>0</v>
      </c>
      <c r="D228" s="15">
        <v>0</v>
      </c>
      <c r="E228" s="15">
        <v>0</v>
      </c>
    </row>
    <row r="229" spans="1:5" ht="15.75" hidden="1" thickBot="1" x14ac:dyDescent="0.3">
      <c r="A229" s="16" t="s">
        <v>53</v>
      </c>
      <c r="B229" s="15">
        <f>B228+B227</f>
        <v>0</v>
      </c>
      <c r="C229" s="15">
        <f t="shared" ref="C229:E229" si="22">C228+C227</f>
        <v>0</v>
      </c>
      <c r="D229" s="15">
        <f t="shared" si="22"/>
        <v>0</v>
      </c>
      <c r="E229" s="15">
        <f t="shared" si="22"/>
        <v>0</v>
      </c>
    </row>
    <row r="230" spans="1:5" ht="15.75" hidden="1" thickBot="1" x14ac:dyDescent="0.3">
      <c r="A230" s="708" t="s">
        <v>46</v>
      </c>
      <c r="B230" s="709"/>
      <c r="C230" s="709"/>
      <c r="D230" s="709"/>
      <c r="E230" s="710"/>
    </row>
    <row r="231" spans="1:5" ht="15.75" hidden="1" thickBot="1" x14ac:dyDescent="0.3">
      <c r="A231" s="708" t="s">
        <v>47</v>
      </c>
      <c r="B231" s="709"/>
      <c r="C231" s="709"/>
      <c r="D231" s="709"/>
      <c r="E231" s="710"/>
    </row>
    <row r="232" spans="1:5" ht="15.75" hidden="1" thickBot="1" x14ac:dyDescent="0.3">
      <c r="A232" s="19" t="s">
        <v>45</v>
      </c>
      <c r="B232" s="794"/>
      <c r="C232" s="795"/>
      <c r="D232" s="795"/>
      <c r="E232" s="796"/>
    </row>
    <row r="233" spans="1:5" ht="34.5" hidden="1" thickBot="1" x14ac:dyDescent="0.3">
      <c r="A233" s="7" t="s">
        <v>14</v>
      </c>
      <c r="B233" s="194" t="s">
        <v>62</v>
      </c>
      <c r="C233" s="149" t="s">
        <v>398</v>
      </c>
      <c r="D233" s="147"/>
      <c r="E233" s="148"/>
    </row>
    <row r="234" spans="1:5" ht="17.25" hidden="1" customHeight="1" thickBot="1" x14ac:dyDescent="0.3">
      <c r="A234" s="5" t="s">
        <v>15</v>
      </c>
      <c r="B234" s="702" t="s">
        <v>62</v>
      </c>
      <c r="C234" s="703"/>
      <c r="D234" s="703"/>
      <c r="E234" s="704"/>
    </row>
    <row r="235" spans="1:5" ht="15.75" hidden="1" thickBot="1" x14ac:dyDescent="0.3">
      <c r="A235" s="5" t="s">
        <v>16</v>
      </c>
      <c r="B235" s="717" t="s">
        <v>62</v>
      </c>
      <c r="C235" s="718"/>
      <c r="D235" s="718"/>
      <c r="E235" s="719"/>
    </row>
    <row r="236" spans="1:5" ht="12.75" hidden="1" customHeight="1" x14ac:dyDescent="0.25">
      <c r="A236" s="698"/>
      <c r="B236" s="8">
        <v>2018</v>
      </c>
      <c r="C236" s="8">
        <v>2019</v>
      </c>
      <c r="D236" s="8">
        <v>2020</v>
      </c>
      <c r="E236" s="8">
        <v>2021</v>
      </c>
    </row>
    <row r="237" spans="1:5" ht="9" hidden="1" customHeight="1" thickBot="1" x14ac:dyDescent="0.3">
      <c r="A237" s="699"/>
      <c r="B237" s="9" t="s">
        <v>8</v>
      </c>
      <c r="C237" s="9" t="s">
        <v>9</v>
      </c>
      <c r="D237" s="9" t="s">
        <v>9</v>
      </c>
      <c r="E237" s="9" t="s">
        <v>9</v>
      </c>
    </row>
    <row r="238" spans="1:5" ht="15.75" hidden="1" thickBot="1" x14ac:dyDescent="0.3">
      <c r="A238" s="5" t="s">
        <v>17</v>
      </c>
      <c r="B238" s="10"/>
      <c r="C238" s="10"/>
      <c r="D238" s="10"/>
      <c r="E238" s="10"/>
    </row>
    <row r="239" spans="1:5" ht="15.75" hidden="1" thickBot="1" x14ac:dyDescent="0.3">
      <c r="A239" s="5" t="s">
        <v>18</v>
      </c>
      <c r="B239" s="10">
        <f>B249</f>
        <v>0</v>
      </c>
      <c r="C239" s="10">
        <f t="shared" ref="C239:D239" si="23">C249</f>
        <v>0</v>
      </c>
      <c r="D239" s="10">
        <f t="shared" si="23"/>
        <v>0</v>
      </c>
      <c r="E239" s="10"/>
    </row>
    <row r="240" spans="1:5" ht="15.75" hidden="1" thickBot="1" x14ac:dyDescent="0.3">
      <c r="A240" s="5" t="s">
        <v>19</v>
      </c>
      <c r="B240" s="10" t="e">
        <f>B239/B238</f>
        <v>#DIV/0!</v>
      </c>
      <c r="C240" s="10" t="e">
        <f t="shared" ref="C240:E240" si="24">C239/C238</f>
        <v>#DIV/0!</v>
      </c>
      <c r="D240" s="10" t="e">
        <f t="shared" si="24"/>
        <v>#DIV/0!</v>
      </c>
      <c r="E240" s="10" t="e">
        <f t="shared" si="24"/>
        <v>#DIV/0!</v>
      </c>
    </row>
    <row r="241" spans="1:5" ht="15.75" hidden="1" thickBot="1" x14ac:dyDescent="0.3">
      <c r="A241" s="5" t="s">
        <v>20</v>
      </c>
      <c r="B241" s="113" t="s">
        <v>21</v>
      </c>
      <c r="C241" s="11" t="e">
        <f>C238/B238-1</f>
        <v>#DIV/0!</v>
      </c>
      <c r="D241" s="11" t="e">
        <f t="shared" ref="D241:E243" si="25">D238/C238-1</f>
        <v>#DIV/0!</v>
      </c>
      <c r="E241" s="11" t="e">
        <f t="shared" si="25"/>
        <v>#DIV/0!</v>
      </c>
    </row>
    <row r="242" spans="1:5" ht="15.75" hidden="1" thickBot="1" x14ac:dyDescent="0.3">
      <c r="A242" s="5" t="s">
        <v>22</v>
      </c>
      <c r="B242" s="113" t="s">
        <v>21</v>
      </c>
      <c r="C242" s="11" t="e">
        <f>C239/B239-1</f>
        <v>#DIV/0!</v>
      </c>
      <c r="D242" s="11" t="e">
        <f t="shared" si="25"/>
        <v>#DIV/0!</v>
      </c>
      <c r="E242" s="11" t="e">
        <f t="shared" si="25"/>
        <v>#DIV/0!</v>
      </c>
    </row>
    <row r="243" spans="1:5" ht="15.75" hidden="1" thickBot="1" x14ac:dyDescent="0.3">
      <c r="A243" s="5" t="s">
        <v>23</v>
      </c>
      <c r="B243" s="113" t="s">
        <v>21</v>
      </c>
      <c r="C243" s="11" t="e">
        <f>C240/B240-1</f>
        <v>#DIV/0!</v>
      </c>
      <c r="D243" s="11" t="e">
        <f t="shared" si="25"/>
        <v>#DIV/0!</v>
      </c>
      <c r="E243" s="11" t="e">
        <f t="shared" si="25"/>
        <v>#DIV/0!</v>
      </c>
    </row>
    <row r="244" spans="1:5" ht="15.75" hidden="1" thickBot="1" x14ac:dyDescent="0.3">
      <c r="A244" s="689" t="s">
        <v>210</v>
      </c>
      <c r="B244" s="690"/>
      <c r="C244" s="690"/>
      <c r="D244" s="690"/>
      <c r="E244" s="691"/>
    </row>
    <row r="245" spans="1:5" ht="12.75" hidden="1" customHeight="1" x14ac:dyDescent="0.25">
      <c r="A245" s="698"/>
      <c r="B245" s="8">
        <v>2018</v>
      </c>
      <c r="C245" s="8">
        <v>2019</v>
      </c>
      <c r="D245" s="8">
        <v>2020</v>
      </c>
      <c r="E245" s="8">
        <v>2021</v>
      </c>
    </row>
    <row r="246" spans="1:5" ht="9" hidden="1" customHeight="1" thickBot="1" x14ac:dyDescent="0.3">
      <c r="A246" s="699"/>
      <c r="B246" s="9" t="s">
        <v>8</v>
      </c>
      <c r="C246" s="9" t="s">
        <v>9</v>
      </c>
      <c r="D246" s="9" t="s">
        <v>9</v>
      </c>
      <c r="E246" s="9" t="s">
        <v>9</v>
      </c>
    </row>
    <row r="247" spans="1:5" ht="15.75" hidden="1" thickBot="1" x14ac:dyDescent="0.3">
      <c r="A247" s="13" t="s">
        <v>42</v>
      </c>
      <c r="B247" s="14"/>
      <c r="C247" s="14"/>
      <c r="D247" s="14"/>
      <c r="E247" s="14"/>
    </row>
    <row r="248" spans="1:5" ht="15.75" hidden="1" thickBot="1" x14ac:dyDescent="0.3">
      <c r="A248" s="13" t="s">
        <v>43</v>
      </c>
      <c r="B248" s="15">
        <v>0</v>
      </c>
      <c r="C248" s="14">
        <v>0</v>
      </c>
      <c r="D248" s="14">
        <v>0</v>
      </c>
      <c r="E248" s="14">
        <v>0</v>
      </c>
    </row>
    <row r="249" spans="1:5" ht="15.75" hidden="1" thickBot="1" x14ac:dyDescent="0.3">
      <c r="A249" s="16" t="s">
        <v>31</v>
      </c>
      <c r="B249" s="15">
        <f>B248+B247</f>
        <v>0</v>
      </c>
      <c r="C249" s="15">
        <f t="shared" ref="C249:E249" si="26">C248+C247</f>
        <v>0</v>
      </c>
      <c r="D249" s="15">
        <f t="shared" si="26"/>
        <v>0</v>
      </c>
      <c r="E249" s="15">
        <f t="shared" si="26"/>
        <v>0</v>
      </c>
    </row>
    <row r="250" spans="1:5" hidden="1" x14ac:dyDescent="0.25">
      <c r="A250" s="782" t="s">
        <v>44</v>
      </c>
      <c r="B250" s="785"/>
      <c r="C250" s="786"/>
      <c r="D250" s="786"/>
      <c r="E250" s="787"/>
    </row>
    <row r="251" spans="1:5" hidden="1" x14ac:dyDescent="0.25">
      <c r="A251" s="783"/>
      <c r="B251" s="788"/>
      <c r="C251" s="789"/>
      <c r="D251" s="789"/>
      <c r="E251" s="790"/>
    </row>
    <row r="252" spans="1:5" ht="15.75" hidden="1" thickBot="1" x14ac:dyDescent="0.3">
      <c r="A252" s="784"/>
      <c r="B252" s="791"/>
      <c r="C252" s="792"/>
      <c r="D252" s="792"/>
      <c r="E252" s="793"/>
    </row>
    <row r="253" spans="1:5" ht="15.75" hidden="1" thickBot="1" x14ac:dyDescent="0.3">
      <c r="A253" s="19" t="s">
        <v>45</v>
      </c>
      <c r="B253" s="720"/>
      <c r="C253" s="780"/>
      <c r="D253" s="721"/>
      <c r="E253" s="722"/>
    </row>
    <row r="254" spans="1:5" ht="34.5" hidden="1" thickBot="1" x14ac:dyDescent="0.3">
      <c r="A254" s="7" t="s">
        <v>74</v>
      </c>
      <c r="B254" s="146" t="s">
        <v>62</v>
      </c>
      <c r="C254" s="163" t="s">
        <v>398</v>
      </c>
      <c r="D254" s="147"/>
      <c r="E254" s="148"/>
    </row>
    <row r="255" spans="1:5" ht="17.25" hidden="1" customHeight="1" thickBot="1" x14ac:dyDescent="0.3">
      <c r="A255" s="5" t="s">
        <v>15</v>
      </c>
      <c r="B255" s="702" t="s">
        <v>62</v>
      </c>
      <c r="C255" s="781"/>
      <c r="D255" s="703"/>
      <c r="E255" s="704"/>
    </row>
    <row r="256" spans="1:5" ht="15.75" hidden="1" thickBot="1" x14ac:dyDescent="0.3">
      <c r="A256" s="5" t="s">
        <v>16</v>
      </c>
      <c r="B256" s="717" t="s">
        <v>62</v>
      </c>
      <c r="C256" s="718"/>
      <c r="D256" s="718"/>
      <c r="E256" s="719"/>
    </row>
    <row r="257" spans="1:5" ht="12.75" hidden="1" customHeight="1" x14ac:dyDescent="0.25">
      <c r="A257" s="698"/>
      <c r="B257" s="8">
        <v>2018</v>
      </c>
      <c r="C257" s="8">
        <v>2019</v>
      </c>
      <c r="D257" s="8">
        <v>2020</v>
      </c>
      <c r="E257" s="8">
        <v>2021</v>
      </c>
    </row>
    <row r="258" spans="1:5" ht="9" hidden="1" customHeight="1" thickBot="1" x14ac:dyDescent="0.3">
      <c r="A258" s="699"/>
      <c r="B258" s="9" t="s">
        <v>8</v>
      </c>
      <c r="C258" s="9" t="s">
        <v>9</v>
      </c>
      <c r="D258" s="9" t="s">
        <v>9</v>
      </c>
      <c r="E258" s="9" t="s">
        <v>9</v>
      </c>
    </row>
    <row r="259" spans="1:5" ht="15.75" hidden="1" thickBot="1" x14ac:dyDescent="0.3">
      <c r="A259" s="5" t="s">
        <v>17</v>
      </c>
      <c r="B259" s="10"/>
      <c r="C259" s="10"/>
      <c r="D259" s="10"/>
      <c r="E259" s="10"/>
    </row>
    <row r="260" spans="1:5" ht="15.75" hidden="1" thickBot="1" x14ac:dyDescent="0.3">
      <c r="A260" s="5" t="s">
        <v>18</v>
      </c>
      <c r="B260" s="10">
        <f>B270</f>
        <v>0</v>
      </c>
      <c r="C260" s="10">
        <f t="shared" ref="C260:D260" si="27">C270</f>
        <v>0</v>
      </c>
      <c r="D260" s="10">
        <f t="shared" si="27"/>
        <v>0</v>
      </c>
      <c r="E260" s="10"/>
    </row>
    <row r="261" spans="1:5" ht="15.75" hidden="1" thickBot="1" x14ac:dyDescent="0.3">
      <c r="A261" s="5" t="s">
        <v>19</v>
      </c>
      <c r="B261" s="10" t="e">
        <f>B260/B259</f>
        <v>#DIV/0!</v>
      </c>
      <c r="C261" s="10" t="e">
        <f t="shared" ref="C261:E261" si="28">C260/C259</f>
        <v>#DIV/0!</v>
      </c>
      <c r="D261" s="10" t="e">
        <f t="shared" si="28"/>
        <v>#DIV/0!</v>
      </c>
      <c r="E261" s="10" t="e">
        <f t="shared" si="28"/>
        <v>#DIV/0!</v>
      </c>
    </row>
    <row r="262" spans="1:5" ht="15.75" hidden="1" thickBot="1" x14ac:dyDescent="0.3">
      <c r="A262" s="5" t="s">
        <v>20</v>
      </c>
      <c r="B262" s="113" t="s">
        <v>21</v>
      </c>
      <c r="C262" s="11" t="e">
        <f>C259/B259-1</f>
        <v>#DIV/0!</v>
      </c>
      <c r="D262" s="11" t="e">
        <f t="shared" ref="D262:E264" si="29">D259/C259-1</f>
        <v>#DIV/0!</v>
      </c>
      <c r="E262" s="11" t="e">
        <f t="shared" si="29"/>
        <v>#DIV/0!</v>
      </c>
    </row>
    <row r="263" spans="1:5" ht="15.75" hidden="1" thickBot="1" x14ac:dyDescent="0.3">
      <c r="A263" s="5" t="s">
        <v>22</v>
      </c>
      <c r="B263" s="113" t="s">
        <v>21</v>
      </c>
      <c r="C263" s="11" t="e">
        <f>C260/B260-1</f>
        <v>#DIV/0!</v>
      </c>
      <c r="D263" s="11" t="e">
        <f t="shared" si="29"/>
        <v>#DIV/0!</v>
      </c>
      <c r="E263" s="11" t="e">
        <f t="shared" si="29"/>
        <v>#DIV/0!</v>
      </c>
    </row>
    <row r="264" spans="1:5" ht="15.75" hidden="1" thickBot="1" x14ac:dyDescent="0.3">
      <c r="A264" s="5" t="s">
        <v>23</v>
      </c>
      <c r="B264" s="113" t="s">
        <v>21</v>
      </c>
      <c r="C264" s="11" t="e">
        <f>C261/B261-1</f>
        <v>#DIV/0!</v>
      </c>
      <c r="D264" s="11" t="e">
        <f t="shared" si="29"/>
        <v>#DIV/0!</v>
      </c>
      <c r="E264" s="11" t="e">
        <f t="shared" si="29"/>
        <v>#DIV/0!</v>
      </c>
    </row>
    <row r="265" spans="1:5" ht="15.75" hidden="1" thickBot="1" x14ac:dyDescent="0.3">
      <c r="A265" s="689" t="s">
        <v>212</v>
      </c>
      <c r="B265" s="690"/>
      <c r="C265" s="690"/>
      <c r="D265" s="690"/>
      <c r="E265" s="691"/>
    </row>
    <row r="266" spans="1:5" ht="12.75" hidden="1" customHeight="1" x14ac:dyDescent="0.25">
      <c r="A266" s="698"/>
      <c r="B266" s="8">
        <v>2018</v>
      </c>
      <c r="C266" s="8">
        <v>2019</v>
      </c>
      <c r="D266" s="8">
        <v>2020</v>
      </c>
      <c r="E266" s="8">
        <v>2021</v>
      </c>
    </row>
    <row r="267" spans="1:5" ht="9" hidden="1" customHeight="1" thickBot="1" x14ac:dyDescent="0.3">
      <c r="A267" s="699"/>
      <c r="B267" s="9" t="s">
        <v>8</v>
      </c>
      <c r="C267" s="9" t="s">
        <v>9</v>
      </c>
      <c r="D267" s="9" t="s">
        <v>9</v>
      </c>
      <c r="E267" s="9" t="s">
        <v>9</v>
      </c>
    </row>
    <row r="268" spans="1:5" ht="15.75" hidden="1" thickBot="1" x14ac:dyDescent="0.3">
      <c r="A268" s="13" t="s">
        <v>42</v>
      </c>
      <c r="B268" s="14"/>
      <c r="C268" s="14"/>
      <c r="D268" s="14"/>
      <c r="E268" s="14"/>
    </row>
    <row r="269" spans="1:5" ht="15.75" hidden="1" thickBot="1" x14ac:dyDescent="0.3">
      <c r="A269" s="13" t="s">
        <v>43</v>
      </c>
      <c r="B269" s="15">
        <v>0</v>
      </c>
      <c r="C269" s="14">
        <v>0</v>
      </c>
      <c r="D269" s="14">
        <v>0</v>
      </c>
      <c r="E269" s="14"/>
    </row>
    <row r="270" spans="1:5" ht="15.75" hidden="1" thickBot="1" x14ac:dyDescent="0.3">
      <c r="A270" s="16" t="s">
        <v>53</v>
      </c>
      <c r="B270" s="15">
        <f>B269+B268</f>
        <v>0</v>
      </c>
      <c r="C270" s="15">
        <f t="shared" ref="C270:E270" si="30">C269+C268</f>
        <v>0</v>
      </c>
      <c r="D270" s="15">
        <f t="shared" si="30"/>
        <v>0</v>
      </c>
      <c r="E270" s="15">
        <f t="shared" si="30"/>
        <v>0</v>
      </c>
    </row>
    <row r="271" spans="1:5" ht="15.75" hidden="1" thickBot="1" x14ac:dyDescent="0.3">
      <c r="A271" s="20"/>
      <c r="B271" s="21"/>
      <c r="C271" s="21"/>
      <c r="D271" s="21"/>
      <c r="E271" s="21"/>
    </row>
    <row r="272" spans="1:5" ht="27" customHeight="1" thickBot="1" x14ac:dyDescent="0.3">
      <c r="A272" s="6" t="s">
        <v>57</v>
      </c>
      <c r="B272" s="22">
        <f>SUM(B31,B75,B112)</f>
        <v>685800</v>
      </c>
      <c r="C272" s="22">
        <f t="shared" ref="C272:E272" si="31">SUM(C31,C75,C112)</f>
        <v>724660</v>
      </c>
      <c r="D272" s="22">
        <f t="shared" si="31"/>
        <v>701160</v>
      </c>
      <c r="E272" s="22">
        <f t="shared" si="31"/>
        <v>708172</v>
      </c>
    </row>
    <row r="273" spans="1:5" ht="24.75" thickBot="1" x14ac:dyDescent="0.3">
      <c r="A273" s="6" t="s">
        <v>58</v>
      </c>
      <c r="B273" s="22">
        <f>SUM(B39,B42,B45,B89,B135)</f>
        <v>685800</v>
      </c>
      <c r="C273" s="22">
        <f t="shared" ref="C273:E273" si="32">SUM(C39,C42,C45,C89,C135)</f>
        <v>724660</v>
      </c>
      <c r="D273" s="22">
        <f t="shared" si="32"/>
        <v>701160</v>
      </c>
      <c r="E273" s="22">
        <f t="shared" si="32"/>
        <v>708172</v>
      </c>
    </row>
    <row r="274" spans="1:5" ht="15.75" thickBot="1" x14ac:dyDescent="0.3">
      <c r="A274" s="13" t="s">
        <v>24</v>
      </c>
      <c r="B274" s="36">
        <f>SUM(B39)</f>
        <v>332000</v>
      </c>
      <c r="C274" s="36">
        <f t="shared" ref="C274:E274" si="33">SUM(C39)</f>
        <v>332000</v>
      </c>
      <c r="D274" s="36">
        <f t="shared" si="33"/>
        <v>332000</v>
      </c>
      <c r="E274" s="36">
        <f t="shared" si="33"/>
        <v>332000</v>
      </c>
    </row>
    <row r="275" spans="1:5" ht="15.75" thickBot="1" x14ac:dyDescent="0.3">
      <c r="A275" s="26" t="s">
        <v>388</v>
      </c>
      <c r="B275" s="15">
        <f t="shared" ref="B275:E276" si="34">B40+B121+B158</f>
        <v>332000</v>
      </c>
      <c r="C275" s="15">
        <f t="shared" si="34"/>
        <v>332000</v>
      </c>
      <c r="D275" s="15">
        <f t="shared" si="34"/>
        <v>332000</v>
      </c>
      <c r="E275" s="15">
        <f t="shared" si="34"/>
        <v>332000</v>
      </c>
    </row>
    <row r="276" spans="1:5" ht="15.75" thickBot="1" x14ac:dyDescent="0.3">
      <c r="A276" s="26" t="s">
        <v>417</v>
      </c>
      <c r="B276" s="15">
        <f t="shared" si="34"/>
        <v>0</v>
      </c>
      <c r="C276" s="15">
        <f t="shared" si="34"/>
        <v>0</v>
      </c>
      <c r="D276" s="15">
        <f t="shared" si="34"/>
        <v>0</v>
      </c>
      <c r="E276" s="15">
        <f t="shared" si="34"/>
        <v>0</v>
      </c>
    </row>
    <row r="277" spans="1:5" ht="24.75" thickBot="1" x14ac:dyDescent="0.3">
      <c r="A277" s="13" t="s">
        <v>25</v>
      </c>
      <c r="B277" s="36">
        <f>B278+B279</f>
        <v>47000</v>
      </c>
      <c r="C277" s="36">
        <f t="shared" ref="C277:E277" si="35">C278+C279</f>
        <v>47000</v>
      </c>
      <c r="D277" s="36">
        <f t="shared" si="35"/>
        <v>47000</v>
      </c>
      <c r="E277" s="36">
        <f t="shared" si="35"/>
        <v>47000</v>
      </c>
    </row>
    <row r="278" spans="1:5" ht="15.75" thickBot="1" x14ac:dyDescent="0.3">
      <c r="A278" s="26" t="s">
        <v>388</v>
      </c>
      <c r="B278" s="14">
        <f>B43+B124+B161</f>
        <v>47000</v>
      </c>
      <c r="C278" s="14">
        <f>C43+C124+C161</f>
        <v>47000</v>
      </c>
      <c r="D278" s="14">
        <f>D43+D124+D161</f>
        <v>47000</v>
      </c>
      <c r="E278" s="14">
        <f>E43+E124+E161</f>
        <v>47000</v>
      </c>
    </row>
    <row r="279" spans="1:5" ht="15.75" thickBot="1" x14ac:dyDescent="0.3">
      <c r="A279" s="26" t="s">
        <v>417</v>
      </c>
      <c r="B279" s="15">
        <f>B44+B125+B159</f>
        <v>0</v>
      </c>
      <c r="C279" s="15">
        <f>C44+C125+C159</f>
        <v>0</v>
      </c>
      <c r="D279" s="15">
        <f>D44+D125+D159</f>
        <v>0</v>
      </c>
      <c r="E279" s="15">
        <f>E44+E125+E159</f>
        <v>0</v>
      </c>
    </row>
    <row r="280" spans="1:5" ht="15.75" thickBot="1" x14ac:dyDescent="0.3">
      <c r="A280" s="13" t="s">
        <v>26</v>
      </c>
      <c r="B280" s="36">
        <f>SUM(B45,B89)</f>
        <v>292000</v>
      </c>
      <c r="C280" s="36">
        <f t="shared" ref="C280:E281" si="36">SUM(C45,C89)</f>
        <v>330660</v>
      </c>
      <c r="D280" s="36">
        <f t="shared" si="36"/>
        <v>307160</v>
      </c>
      <c r="E280" s="36">
        <f t="shared" si="36"/>
        <v>314172</v>
      </c>
    </row>
    <row r="281" spans="1:5" ht="15.75" thickBot="1" x14ac:dyDescent="0.3">
      <c r="A281" s="26" t="s">
        <v>388</v>
      </c>
      <c r="B281" s="36">
        <f>SUM(B46,B90)</f>
        <v>292000</v>
      </c>
      <c r="C281" s="36">
        <f t="shared" si="36"/>
        <v>330660</v>
      </c>
      <c r="D281" s="36">
        <f t="shared" si="36"/>
        <v>307160</v>
      </c>
      <c r="E281" s="36">
        <f t="shared" si="36"/>
        <v>314171.59999999998</v>
      </c>
    </row>
    <row r="282" spans="1:5" ht="15.75" thickBot="1" x14ac:dyDescent="0.3">
      <c r="A282" s="26" t="s">
        <v>417</v>
      </c>
      <c r="B282" s="15">
        <f>B47+B128+B165</f>
        <v>0</v>
      </c>
      <c r="C282" s="15">
        <f>C47+C128+C165</f>
        <v>0</v>
      </c>
      <c r="D282" s="15">
        <f>D47+D128+D165</f>
        <v>0</v>
      </c>
      <c r="E282" s="15">
        <f>E47+E128+E165</f>
        <v>0</v>
      </c>
    </row>
    <row r="283" spans="1:5" ht="15.75" thickBot="1" x14ac:dyDescent="0.3">
      <c r="A283" s="13" t="s">
        <v>27</v>
      </c>
      <c r="B283" s="36">
        <f>B284+B285</f>
        <v>0</v>
      </c>
      <c r="C283" s="36">
        <f t="shared" ref="C283:E283" si="37">C284+C285</f>
        <v>0</v>
      </c>
      <c r="D283" s="36">
        <f t="shared" si="37"/>
        <v>0</v>
      </c>
      <c r="E283" s="36">
        <f t="shared" si="37"/>
        <v>0</v>
      </c>
    </row>
    <row r="284" spans="1:5" ht="15.75" thickBot="1" x14ac:dyDescent="0.3">
      <c r="A284" s="26" t="s">
        <v>388</v>
      </c>
      <c r="B284" s="14">
        <f t="shared" ref="B284:E285" si="38">B49+B130+B167</f>
        <v>0</v>
      </c>
      <c r="C284" s="14">
        <f t="shared" si="38"/>
        <v>0</v>
      </c>
      <c r="D284" s="14">
        <f t="shared" si="38"/>
        <v>0</v>
      </c>
      <c r="E284" s="14">
        <f t="shared" si="38"/>
        <v>0</v>
      </c>
    </row>
    <row r="285" spans="1:5" ht="15.75" thickBot="1" x14ac:dyDescent="0.3">
      <c r="A285" s="26" t="s">
        <v>417</v>
      </c>
      <c r="B285" s="15">
        <f t="shared" si="38"/>
        <v>0</v>
      </c>
      <c r="C285" s="15">
        <f t="shared" si="38"/>
        <v>0</v>
      </c>
      <c r="D285" s="15">
        <f t="shared" si="38"/>
        <v>0</v>
      </c>
      <c r="E285" s="15">
        <f t="shared" si="38"/>
        <v>0</v>
      </c>
    </row>
    <row r="286" spans="1:5" ht="15.75" thickBot="1" x14ac:dyDescent="0.3">
      <c r="A286" s="13" t="s">
        <v>28</v>
      </c>
      <c r="B286" s="36">
        <f>B287+B288</f>
        <v>0</v>
      </c>
      <c r="C286" s="36">
        <f t="shared" ref="C286:E286" si="39">C287+C288</f>
        <v>0</v>
      </c>
      <c r="D286" s="36">
        <f t="shared" si="39"/>
        <v>0</v>
      </c>
      <c r="E286" s="36">
        <f t="shared" si="39"/>
        <v>0</v>
      </c>
    </row>
    <row r="287" spans="1:5" ht="15.75" thickBot="1" x14ac:dyDescent="0.3">
      <c r="A287" s="26" t="s">
        <v>388</v>
      </c>
      <c r="B287" s="14">
        <f t="shared" ref="B287:E288" si="40">B52+B133+B170</f>
        <v>0</v>
      </c>
      <c r="C287" s="14">
        <f t="shared" si="40"/>
        <v>0</v>
      </c>
      <c r="D287" s="14">
        <f t="shared" si="40"/>
        <v>0</v>
      </c>
      <c r="E287" s="14">
        <f t="shared" si="40"/>
        <v>0</v>
      </c>
    </row>
    <row r="288" spans="1:5" ht="15.75" thickBot="1" x14ac:dyDescent="0.3">
      <c r="A288" s="26" t="s">
        <v>417</v>
      </c>
      <c r="B288" s="15">
        <f t="shared" si="40"/>
        <v>0</v>
      </c>
      <c r="C288" s="15">
        <f t="shared" si="40"/>
        <v>0</v>
      </c>
      <c r="D288" s="15">
        <f t="shared" si="40"/>
        <v>0</v>
      </c>
      <c r="E288" s="15">
        <f t="shared" si="40"/>
        <v>0</v>
      </c>
    </row>
    <row r="289" spans="1:5" ht="15.75" thickBot="1" x14ac:dyDescent="0.3">
      <c r="A289" s="13" t="s">
        <v>29</v>
      </c>
      <c r="B289" s="36">
        <f>B290+B291</f>
        <v>14800</v>
      </c>
      <c r="C289" s="36">
        <f>C290+C291</f>
        <v>15000</v>
      </c>
      <c r="D289" s="36">
        <f t="shared" ref="D289:E289" si="41">D290+D291</f>
        <v>15000</v>
      </c>
      <c r="E289" s="36">
        <f t="shared" si="41"/>
        <v>15000</v>
      </c>
    </row>
    <row r="290" spans="1:5" ht="15.75" thickBot="1" x14ac:dyDescent="0.3">
      <c r="A290" s="26" t="s">
        <v>388</v>
      </c>
      <c r="B290" s="14">
        <f t="shared" ref="B290:E291" si="42">B55+B136+B173</f>
        <v>14800</v>
      </c>
      <c r="C290" s="14">
        <f t="shared" si="42"/>
        <v>15000</v>
      </c>
      <c r="D290" s="14">
        <f t="shared" si="42"/>
        <v>15000</v>
      </c>
      <c r="E290" s="14">
        <f t="shared" si="42"/>
        <v>15000</v>
      </c>
    </row>
    <row r="291" spans="1:5" ht="15.75" thickBot="1" x14ac:dyDescent="0.3">
      <c r="A291" s="26" t="s">
        <v>417</v>
      </c>
      <c r="B291" s="15">
        <f t="shared" si="42"/>
        <v>0</v>
      </c>
      <c r="C291" s="15">
        <f t="shared" si="42"/>
        <v>0</v>
      </c>
      <c r="D291" s="15">
        <f t="shared" si="42"/>
        <v>0</v>
      </c>
      <c r="E291" s="15">
        <f t="shared" si="42"/>
        <v>0</v>
      </c>
    </row>
    <row r="292" spans="1:5" ht="24.75" thickBot="1" x14ac:dyDescent="0.3">
      <c r="A292" s="13" t="s">
        <v>30</v>
      </c>
      <c r="B292" s="36">
        <f>B138+B57</f>
        <v>0</v>
      </c>
      <c r="C292" s="36">
        <f>C138+C57</f>
        <v>0</v>
      </c>
      <c r="D292" s="36">
        <f>D138+D57</f>
        <v>0</v>
      </c>
      <c r="E292" s="36">
        <f>E138+E57</f>
        <v>0</v>
      </c>
    </row>
    <row r="293" spans="1:5" ht="15.75" thickBot="1" x14ac:dyDescent="0.3">
      <c r="A293" s="26" t="s">
        <v>388</v>
      </c>
      <c r="B293" s="14">
        <f t="shared" ref="B293:E294" si="43">B58+B139+B176</f>
        <v>0</v>
      </c>
      <c r="C293" s="14">
        <f t="shared" si="43"/>
        <v>0</v>
      </c>
      <c r="D293" s="14">
        <f t="shared" si="43"/>
        <v>0</v>
      </c>
      <c r="E293" s="14">
        <f t="shared" si="43"/>
        <v>0</v>
      </c>
    </row>
    <row r="294" spans="1:5" ht="15.75" thickBot="1" x14ac:dyDescent="0.3">
      <c r="A294" s="26" t="s">
        <v>417</v>
      </c>
      <c r="B294" s="15">
        <f t="shared" si="43"/>
        <v>0</v>
      </c>
      <c r="C294" s="15">
        <f t="shared" si="43"/>
        <v>0</v>
      </c>
      <c r="D294" s="15">
        <f t="shared" si="43"/>
        <v>0</v>
      </c>
      <c r="E294" s="15">
        <f t="shared" si="43"/>
        <v>0</v>
      </c>
    </row>
    <row r="295" spans="1:5" ht="15.75" thickBot="1" x14ac:dyDescent="0.3">
      <c r="A295" s="13" t="s">
        <v>59</v>
      </c>
      <c r="B295" s="14">
        <f t="shared" ref="B295:E296" si="44">B209+B227+B247+B268</f>
        <v>0</v>
      </c>
      <c r="C295" s="14">
        <f t="shared" si="44"/>
        <v>0</v>
      </c>
      <c r="D295" s="14">
        <f t="shared" si="44"/>
        <v>0</v>
      </c>
      <c r="E295" s="14">
        <f t="shared" si="44"/>
        <v>0</v>
      </c>
    </row>
    <row r="296" spans="1:5" ht="15.75" thickBot="1" x14ac:dyDescent="0.3">
      <c r="A296" s="13" t="s">
        <v>60</v>
      </c>
      <c r="B296" s="14">
        <f t="shared" si="44"/>
        <v>0</v>
      </c>
      <c r="C296" s="14">
        <f t="shared" si="44"/>
        <v>0</v>
      </c>
      <c r="D296" s="14">
        <f t="shared" si="44"/>
        <v>0</v>
      </c>
      <c r="E296" s="14">
        <f t="shared" si="44"/>
        <v>0</v>
      </c>
    </row>
    <row r="297" spans="1:5" ht="15.75" thickBot="1" x14ac:dyDescent="0.3">
      <c r="A297" s="17" t="s">
        <v>32</v>
      </c>
      <c r="B297" s="18">
        <f>IF(B273-B272=0,0,"Error")</f>
        <v>0</v>
      </c>
      <c r="C297" s="18">
        <f>IF(C273-C272=0,0,"Error")</f>
        <v>0</v>
      </c>
      <c r="D297" s="18">
        <f>IF(D273-D272=0,0,"Error")</f>
        <v>0</v>
      </c>
      <c r="E297" s="18">
        <f>IF(E273-E272=0,0,"Error")</f>
        <v>0</v>
      </c>
    </row>
    <row r="298" spans="1:5" s="164" customFormat="1" ht="12" thickBot="1" x14ac:dyDescent="0.25">
      <c r="A298" s="195" t="s">
        <v>0</v>
      </c>
      <c r="B298" s="769" t="s">
        <v>700</v>
      </c>
      <c r="C298" s="769"/>
      <c r="D298" s="769"/>
      <c r="E298" s="769"/>
    </row>
    <row r="299" spans="1:5" s="164" customFormat="1" ht="12" thickBot="1" x14ac:dyDescent="0.25">
      <c r="A299" s="195" t="s">
        <v>1</v>
      </c>
      <c r="B299" s="770" t="s">
        <v>2</v>
      </c>
      <c r="C299" s="771"/>
      <c r="D299" s="771"/>
      <c r="E299" s="772"/>
    </row>
    <row r="300" spans="1:5" s="164" customFormat="1" ht="12" thickBot="1" x14ac:dyDescent="0.25">
      <c r="A300" s="195" t="s">
        <v>3</v>
      </c>
      <c r="B300" s="736" t="s">
        <v>4</v>
      </c>
      <c r="C300" s="737"/>
      <c r="D300" s="737"/>
      <c r="E300" s="738"/>
    </row>
    <row r="301" spans="1:5" s="164" customFormat="1" ht="12" thickBot="1" x14ac:dyDescent="0.25">
      <c r="A301" s="773" t="s">
        <v>5</v>
      </c>
      <c r="B301" s="774"/>
      <c r="C301" s="774"/>
      <c r="D301" s="774"/>
      <c r="E301" s="775"/>
    </row>
    <row r="302" spans="1:5" s="164" customFormat="1" ht="12" thickBot="1" x14ac:dyDescent="0.25">
      <c r="A302" s="776" t="s">
        <v>154</v>
      </c>
      <c r="B302" s="777"/>
      <c r="C302" s="777"/>
      <c r="D302" s="777"/>
      <c r="E302" s="778"/>
    </row>
    <row r="303" spans="1:5" s="164" customFormat="1" ht="12" thickBot="1" x14ac:dyDescent="0.25">
      <c r="A303" s="776"/>
      <c r="B303" s="777"/>
      <c r="C303" s="777"/>
      <c r="D303" s="777"/>
      <c r="E303" s="778"/>
    </row>
    <row r="304" spans="1:5" s="164" customFormat="1" ht="51.75" customHeight="1" thickBot="1" x14ac:dyDescent="0.25">
      <c r="A304" s="776"/>
      <c r="B304" s="777"/>
      <c r="C304" s="777"/>
      <c r="D304" s="777"/>
      <c r="E304" s="778"/>
    </row>
    <row r="305" spans="1:5" s="164" customFormat="1" ht="52.5" customHeight="1" thickBot="1" x14ac:dyDescent="0.25">
      <c r="A305" s="196" t="s">
        <v>6</v>
      </c>
      <c r="B305" s="779" t="s">
        <v>701</v>
      </c>
      <c r="C305" s="761"/>
      <c r="D305" s="761"/>
      <c r="E305" s="762"/>
    </row>
    <row r="306" spans="1:5" s="164" customFormat="1" ht="11.25" x14ac:dyDescent="0.2">
      <c r="A306" s="734" t="s">
        <v>7</v>
      </c>
      <c r="B306" s="197">
        <v>2018</v>
      </c>
      <c r="C306" s="197">
        <v>2019</v>
      </c>
      <c r="D306" s="197">
        <v>2020</v>
      </c>
      <c r="E306" s="197">
        <v>2021</v>
      </c>
    </row>
    <row r="307" spans="1:5" s="164" customFormat="1" ht="12" thickBot="1" x14ac:dyDescent="0.25">
      <c r="A307" s="735"/>
      <c r="B307" s="198" t="s">
        <v>8</v>
      </c>
      <c r="C307" s="198" t="s">
        <v>9</v>
      </c>
      <c r="D307" s="198" t="s">
        <v>9</v>
      </c>
      <c r="E307" s="198" t="s">
        <v>9</v>
      </c>
    </row>
    <row r="308" spans="1:5" s="164" customFormat="1" ht="12" thickBot="1" x14ac:dyDescent="0.25">
      <c r="A308" s="199" t="s">
        <v>702</v>
      </c>
      <c r="B308" s="1501"/>
      <c r="C308" s="1501"/>
      <c r="D308" s="1501"/>
      <c r="E308" s="1501"/>
    </row>
    <row r="309" spans="1:5" s="164" customFormat="1" ht="23.25" thickBot="1" x14ac:dyDescent="0.25">
      <c r="A309" s="201" t="s">
        <v>703</v>
      </c>
      <c r="B309" s="1501"/>
      <c r="C309" s="1501"/>
      <c r="D309" s="1501"/>
      <c r="E309" s="1501"/>
    </row>
    <row r="310" spans="1:5" s="164" customFormat="1" ht="12" thickBot="1" x14ac:dyDescent="0.25">
      <c r="A310" s="201" t="s">
        <v>704</v>
      </c>
      <c r="B310" s="1501"/>
      <c r="C310" s="1501"/>
      <c r="D310" s="1501"/>
      <c r="E310" s="1501"/>
    </row>
    <row r="311" spans="1:5" s="164" customFormat="1" ht="12" thickBot="1" x14ac:dyDescent="0.25">
      <c r="A311" s="201" t="s">
        <v>705</v>
      </c>
      <c r="B311" s="1501"/>
      <c r="C311" s="1501"/>
      <c r="D311" s="1501"/>
      <c r="E311" s="1501"/>
    </row>
    <row r="312" spans="1:5" s="164" customFormat="1" ht="51" customHeight="1" thickBot="1" x14ac:dyDescent="0.25">
      <c r="A312" s="1502" t="s">
        <v>10</v>
      </c>
      <c r="B312" s="1503" t="s">
        <v>706</v>
      </c>
      <c r="C312" s="1504"/>
      <c r="D312" s="1504"/>
      <c r="E312" s="1505"/>
    </row>
    <row r="313" spans="1:5" s="164" customFormat="1" ht="12" thickBot="1" x14ac:dyDescent="0.25">
      <c r="A313" s="736" t="s">
        <v>11</v>
      </c>
      <c r="B313" s="737"/>
      <c r="C313" s="737"/>
      <c r="D313" s="737"/>
      <c r="E313" s="738"/>
    </row>
    <row r="314" spans="1:5" s="164" customFormat="1" ht="23.25" thickBot="1" x14ac:dyDescent="0.25">
      <c r="A314" s="199" t="s">
        <v>707</v>
      </c>
      <c r="B314" s="1506"/>
      <c r="C314" s="1501"/>
      <c r="D314" s="1501"/>
      <c r="E314" s="1501"/>
    </row>
    <row r="315" spans="1:5" s="164" customFormat="1" ht="23.25" thickBot="1" x14ac:dyDescent="0.25">
      <c r="A315" s="199" t="s">
        <v>708</v>
      </c>
      <c r="B315" s="1506"/>
      <c r="C315" s="1501"/>
      <c r="D315" s="1501"/>
      <c r="E315" s="1501"/>
    </row>
    <row r="316" spans="1:5" s="164" customFormat="1" ht="23.25" thickBot="1" x14ac:dyDescent="0.25">
      <c r="A316" s="201" t="s">
        <v>709</v>
      </c>
      <c r="B316" s="1507"/>
      <c r="C316" s="1508"/>
      <c r="D316" s="1508"/>
      <c r="E316" s="1508"/>
    </row>
    <row r="317" spans="1:5" s="164" customFormat="1" ht="12" thickBot="1" x14ac:dyDescent="0.25">
      <c r="A317" s="739" t="s">
        <v>12</v>
      </c>
      <c r="B317" s="740"/>
      <c r="C317" s="740"/>
      <c r="D317" s="740"/>
      <c r="E317" s="741"/>
    </row>
    <row r="318" spans="1:5" s="164" customFormat="1" ht="12" thickBot="1" x14ac:dyDescent="0.25">
      <c r="A318" s="739" t="s">
        <v>13</v>
      </c>
      <c r="B318" s="740"/>
      <c r="C318" s="740"/>
      <c r="D318" s="740"/>
      <c r="E318" s="741"/>
    </row>
    <row r="319" spans="1:5" s="164" customFormat="1" ht="12" thickBot="1" x14ac:dyDescent="0.25">
      <c r="A319" s="208" t="s">
        <v>14</v>
      </c>
      <c r="B319" s="763" t="s">
        <v>710</v>
      </c>
      <c r="C319" s="764"/>
      <c r="D319" s="764"/>
      <c r="E319" s="765"/>
    </row>
    <row r="320" spans="1:5" s="164" customFormat="1" ht="12" thickBot="1" x14ac:dyDescent="0.25">
      <c r="A320" s="201" t="s">
        <v>15</v>
      </c>
      <c r="B320" s="763" t="s">
        <v>711</v>
      </c>
      <c r="C320" s="764"/>
      <c r="D320" s="764"/>
      <c r="E320" s="765"/>
    </row>
    <row r="321" spans="1:5" s="164" customFormat="1" ht="12" thickBot="1" x14ac:dyDescent="0.25">
      <c r="A321" s="201" t="s">
        <v>16</v>
      </c>
      <c r="B321" s="731" t="s">
        <v>712</v>
      </c>
      <c r="C321" s="732"/>
      <c r="D321" s="732"/>
      <c r="E321" s="733"/>
    </row>
    <row r="322" spans="1:5" s="164" customFormat="1" ht="11.25" x14ac:dyDescent="0.2">
      <c r="A322" s="734"/>
      <c r="B322" s="209">
        <v>2018</v>
      </c>
      <c r="C322" s="209">
        <v>2019</v>
      </c>
      <c r="D322" s="209">
        <v>2020</v>
      </c>
      <c r="E322" s="209">
        <v>2021</v>
      </c>
    </row>
    <row r="323" spans="1:5" s="164" customFormat="1" ht="12" thickBot="1" x14ac:dyDescent="0.25">
      <c r="A323" s="735"/>
      <c r="B323" s="210" t="s">
        <v>8</v>
      </c>
      <c r="C323" s="210" t="s">
        <v>9</v>
      </c>
      <c r="D323" s="210" t="s">
        <v>9</v>
      </c>
      <c r="E323" s="210" t="s">
        <v>9</v>
      </c>
    </row>
    <row r="324" spans="1:5" s="164" customFormat="1" ht="12" thickBot="1" x14ac:dyDescent="0.25">
      <c r="A324" s="201" t="s">
        <v>17</v>
      </c>
      <c r="B324" s="211">
        <v>13</v>
      </c>
      <c r="C324" s="211">
        <v>15</v>
      </c>
      <c r="D324" s="211">
        <v>15</v>
      </c>
      <c r="E324" s="211">
        <v>17</v>
      </c>
    </row>
    <row r="325" spans="1:5" s="164" customFormat="1" ht="12" thickBot="1" x14ac:dyDescent="0.25">
      <c r="A325" s="201" t="s">
        <v>18</v>
      </c>
      <c r="B325" s="211">
        <f>B354</f>
        <v>257585</v>
      </c>
      <c r="C325" s="211">
        <f>C354</f>
        <v>285408</v>
      </c>
      <c r="D325" s="211">
        <f>D354</f>
        <v>281328</v>
      </c>
      <c r="E325" s="211">
        <f>E354</f>
        <v>281328</v>
      </c>
    </row>
    <row r="326" spans="1:5" s="164" customFormat="1" ht="12" thickBot="1" x14ac:dyDescent="0.25">
      <c r="A326" s="201" t="s">
        <v>19</v>
      </c>
      <c r="B326" s="211">
        <f>B325/B324</f>
        <v>19814.23076923077</v>
      </c>
      <c r="C326" s="211">
        <f>C325/C324</f>
        <v>19027.2</v>
      </c>
      <c r="D326" s="211">
        <f>D325/D324</f>
        <v>18755.2</v>
      </c>
      <c r="E326" s="211">
        <f>E325/E324</f>
        <v>16548.705882352941</v>
      </c>
    </row>
    <row r="327" spans="1:5" s="164" customFormat="1" ht="12" thickBot="1" x14ac:dyDescent="0.25">
      <c r="A327" s="201" t="s">
        <v>20</v>
      </c>
      <c r="B327" s="212" t="s">
        <v>21</v>
      </c>
      <c r="C327" s="213">
        <f t="shared" ref="C327:E329" si="45">C324/B324-1</f>
        <v>0.15384615384615374</v>
      </c>
      <c r="D327" s="213">
        <f t="shared" si="45"/>
        <v>0</v>
      </c>
      <c r="E327" s="213">
        <f t="shared" si="45"/>
        <v>0.1333333333333333</v>
      </c>
    </row>
    <row r="328" spans="1:5" s="164" customFormat="1" ht="12" thickBot="1" x14ac:dyDescent="0.25">
      <c r="A328" s="201" t="s">
        <v>22</v>
      </c>
      <c r="B328" s="212" t="s">
        <v>21</v>
      </c>
      <c r="C328" s="213">
        <f t="shared" si="45"/>
        <v>0.10801483005609791</v>
      </c>
      <c r="D328" s="213">
        <f t="shared" si="45"/>
        <v>-1.4295324587958236E-2</v>
      </c>
      <c r="E328" s="213">
        <f t="shared" si="45"/>
        <v>0</v>
      </c>
    </row>
    <row r="329" spans="1:5" s="164" customFormat="1" ht="12" thickBot="1" x14ac:dyDescent="0.25">
      <c r="A329" s="201" t="s">
        <v>23</v>
      </c>
      <c r="B329" s="212" t="s">
        <v>21</v>
      </c>
      <c r="C329" s="213">
        <f t="shared" si="45"/>
        <v>-3.9720480618048337E-2</v>
      </c>
      <c r="D329" s="213">
        <f t="shared" si="45"/>
        <v>-1.4295324587958236E-2</v>
      </c>
      <c r="E329" s="213">
        <f t="shared" si="45"/>
        <v>-0.11764705882352944</v>
      </c>
    </row>
    <row r="330" spans="1:5" s="164" customFormat="1" ht="12" thickBot="1" x14ac:dyDescent="0.25">
      <c r="A330" s="749" t="s">
        <v>713</v>
      </c>
      <c r="B330" s="750"/>
      <c r="C330" s="750"/>
      <c r="D330" s="750"/>
      <c r="E330" s="751"/>
    </row>
    <row r="331" spans="1:5" s="164" customFormat="1" ht="11.25" x14ac:dyDescent="0.2">
      <c r="A331" s="734"/>
      <c r="B331" s="209">
        <v>2018</v>
      </c>
      <c r="C331" s="209">
        <v>2019</v>
      </c>
      <c r="D331" s="209">
        <v>2020</v>
      </c>
      <c r="E331" s="209">
        <v>2021</v>
      </c>
    </row>
    <row r="332" spans="1:5" s="164" customFormat="1" ht="12" thickBot="1" x14ac:dyDescent="0.25">
      <c r="A332" s="735"/>
      <c r="B332" s="210" t="s">
        <v>8</v>
      </c>
      <c r="C332" s="210" t="s">
        <v>9</v>
      </c>
      <c r="D332" s="210" t="s">
        <v>9</v>
      </c>
      <c r="E332" s="210" t="s">
        <v>9</v>
      </c>
    </row>
    <row r="333" spans="1:5" s="164" customFormat="1" ht="12" thickBot="1" x14ac:dyDescent="0.25">
      <c r="A333" s="214" t="s">
        <v>24</v>
      </c>
      <c r="B333" s="215">
        <f>SUM(B334:B335)</f>
        <v>199200</v>
      </c>
      <c r="C333" s="215">
        <f>SUM(C334:C335)</f>
        <v>224328</v>
      </c>
      <c r="D333" s="215">
        <f>SUM(D334:D335)</f>
        <v>224328</v>
      </c>
      <c r="E333" s="215">
        <f>SUM(E334:E335)</f>
        <v>224328</v>
      </c>
    </row>
    <row r="334" spans="1:5" s="164" customFormat="1" ht="12" thickBot="1" x14ac:dyDescent="0.25">
      <c r="A334" s="216" t="s">
        <v>388</v>
      </c>
      <c r="B334" s="215">
        <v>199200</v>
      </c>
      <c r="C334" s="215">
        <v>224328</v>
      </c>
      <c r="D334" s="215">
        <v>224328</v>
      </c>
      <c r="E334" s="215">
        <v>224328</v>
      </c>
    </row>
    <row r="335" spans="1:5" s="164" customFormat="1" ht="12" thickBot="1" x14ac:dyDescent="0.25">
      <c r="A335" s="216" t="s">
        <v>389</v>
      </c>
      <c r="B335" s="217"/>
      <c r="C335" s="218"/>
      <c r="D335" s="218"/>
      <c r="E335" s="218"/>
    </row>
    <row r="336" spans="1:5" s="164" customFormat="1" ht="23.25" thickBot="1" x14ac:dyDescent="0.25">
      <c r="A336" s="214" t="s">
        <v>25</v>
      </c>
      <c r="B336" s="215">
        <f>SUM(B337:B338)</f>
        <v>33000</v>
      </c>
      <c r="C336" s="215">
        <f>SUM(C337:C338)</f>
        <v>37000</v>
      </c>
      <c r="D336" s="215">
        <f>SUM(D337:D338)</f>
        <v>37000</v>
      </c>
      <c r="E336" s="215">
        <f>SUM(E337:E338)</f>
        <v>37000</v>
      </c>
    </row>
    <row r="337" spans="1:5" s="164" customFormat="1" ht="12" thickBot="1" x14ac:dyDescent="0.25">
      <c r="A337" s="216" t="s">
        <v>388</v>
      </c>
      <c r="B337" s="215">
        <v>33000</v>
      </c>
      <c r="C337" s="215">
        <v>37000</v>
      </c>
      <c r="D337" s="215">
        <v>37000</v>
      </c>
      <c r="E337" s="215">
        <v>37000</v>
      </c>
    </row>
    <row r="338" spans="1:5" s="164" customFormat="1" ht="12" thickBot="1" x14ac:dyDescent="0.25">
      <c r="A338" s="216" t="s">
        <v>389</v>
      </c>
      <c r="B338" s="217"/>
      <c r="C338" s="215"/>
      <c r="D338" s="215"/>
      <c r="E338" s="215"/>
    </row>
    <row r="339" spans="1:5" s="164" customFormat="1" ht="12" thickBot="1" x14ac:dyDescent="0.25">
      <c r="A339" s="214" t="s">
        <v>26</v>
      </c>
      <c r="B339" s="217">
        <f>SUM(B340:B341)</f>
        <v>25385</v>
      </c>
      <c r="C339" s="217">
        <f>SUM(C340:C341)</f>
        <v>24080</v>
      </c>
      <c r="D339" s="217">
        <f>SUM(D340:D341)</f>
        <v>20000</v>
      </c>
      <c r="E339" s="217">
        <f>SUM(E340:E341)</f>
        <v>20000</v>
      </c>
    </row>
    <row r="340" spans="1:5" s="164" customFormat="1" ht="12" thickBot="1" x14ac:dyDescent="0.25">
      <c r="A340" s="216" t="s">
        <v>388</v>
      </c>
      <c r="B340" s="217">
        <v>25385</v>
      </c>
      <c r="C340" s="215">
        <v>24080</v>
      </c>
      <c r="D340" s="215">
        <v>20000</v>
      </c>
      <c r="E340" s="215">
        <v>20000</v>
      </c>
    </row>
    <row r="341" spans="1:5" s="164" customFormat="1" ht="12" thickBot="1" x14ac:dyDescent="0.25">
      <c r="A341" s="216" t="s">
        <v>389</v>
      </c>
      <c r="B341" s="217"/>
      <c r="C341" s="215"/>
      <c r="D341" s="215"/>
      <c r="E341" s="215"/>
    </row>
    <row r="342" spans="1:5" s="164" customFormat="1" ht="12" thickBot="1" x14ac:dyDescent="0.25">
      <c r="A342" s="214" t="s">
        <v>27</v>
      </c>
      <c r="B342" s="217">
        <f>SUM(B343:B344)</f>
        <v>0</v>
      </c>
      <c r="C342" s="217">
        <f>SUM(C343:C344)</f>
        <v>0</v>
      </c>
      <c r="D342" s="217">
        <f>SUM(D343:D344)</f>
        <v>0</v>
      </c>
      <c r="E342" s="217">
        <f>SUM(E343:E344)</f>
        <v>0</v>
      </c>
    </row>
    <row r="343" spans="1:5" s="164" customFormat="1" ht="12" thickBot="1" x14ac:dyDescent="0.25">
      <c r="A343" s="216" t="s">
        <v>388</v>
      </c>
      <c r="B343" s="217">
        <v>0</v>
      </c>
      <c r="C343" s="217">
        <v>0</v>
      </c>
      <c r="D343" s="217">
        <v>0</v>
      </c>
      <c r="E343" s="217">
        <v>0</v>
      </c>
    </row>
    <row r="344" spans="1:5" s="164" customFormat="1" ht="12" thickBot="1" x14ac:dyDescent="0.25">
      <c r="A344" s="216" t="s">
        <v>389</v>
      </c>
      <c r="B344" s="217"/>
      <c r="C344" s="215"/>
      <c r="D344" s="215"/>
      <c r="E344" s="215"/>
    </row>
    <row r="345" spans="1:5" s="164" customFormat="1" ht="12" thickBot="1" x14ac:dyDescent="0.25">
      <c r="A345" s="214" t="s">
        <v>28</v>
      </c>
      <c r="B345" s="217">
        <f>SUM(B346:B347)</f>
        <v>0</v>
      </c>
      <c r="C345" s="217">
        <f>SUM(C346:C347)</f>
        <v>0</v>
      </c>
      <c r="D345" s="217">
        <f>SUM(D346:D347)</f>
        <v>0</v>
      </c>
      <c r="E345" s="217">
        <f>SUM(E346:E347)</f>
        <v>0</v>
      </c>
    </row>
    <row r="346" spans="1:5" s="164" customFormat="1" ht="12" thickBot="1" x14ac:dyDescent="0.25">
      <c r="A346" s="216" t="s">
        <v>388</v>
      </c>
      <c r="B346" s="217">
        <v>0</v>
      </c>
      <c r="C346" s="217">
        <v>0</v>
      </c>
      <c r="D346" s="217">
        <v>0</v>
      </c>
      <c r="E346" s="217">
        <v>0</v>
      </c>
    </row>
    <row r="347" spans="1:5" s="164" customFormat="1" ht="12" thickBot="1" x14ac:dyDescent="0.25">
      <c r="A347" s="216" t="s">
        <v>389</v>
      </c>
      <c r="B347" s="217"/>
      <c r="C347" s="215"/>
      <c r="D347" s="215"/>
      <c r="E347" s="215"/>
    </row>
    <row r="348" spans="1:5" s="164" customFormat="1" ht="12" thickBot="1" x14ac:dyDescent="0.25">
      <c r="A348" s="214" t="s">
        <v>29</v>
      </c>
      <c r="B348" s="217">
        <f>SUM(B349:B350)</f>
        <v>0</v>
      </c>
      <c r="C348" s="217">
        <f>SUM(C349:C350)</f>
        <v>0</v>
      </c>
      <c r="D348" s="217">
        <f>SUM(D349:D350)</f>
        <v>0</v>
      </c>
      <c r="E348" s="217">
        <f>SUM(E349:E350)</f>
        <v>0</v>
      </c>
    </row>
    <row r="349" spans="1:5" s="164" customFormat="1" ht="12" thickBot="1" x14ac:dyDescent="0.25">
      <c r="A349" s="216" t="s">
        <v>388</v>
      </c>
      <c r="B349" s="217">
        <v>0</v>
      </c>
      <c r="C349" s="217">
        <v>0</v>
      </c>
      <c r="D349" s="217">
        <v>0</v>
      </c>
      <c r="E349" s="217">
        <v>0</v>
      </c>
    </row>
    <row r="350" spans="1:5" s="164" customFormat="1" ht="12" thickBot="1" x14ac:dyDescent="0.25">
      <c r="A350" s="216" t="s">
        <v>389</v>
      </c>
      <c r="B350" s="217"/>
      <c r="C350" s="215"/>
      <c r="D350" s="215"/>
      <c r="E350" s="215"/>
    </row>
    <row r="351" spans="1:5" s="164" customFormat="1" ht="23.25" thickBot="1" x14ac:dyDescent="0.25">
      <c r="A351" s="214" t="s">
        <v>30</v>
      </c>
      <c r="B351" s="217">
        <f>SUM(B352:B353)</f>
        <v>0</v>
      </c>
      <c r="C351" s="217">
        <f>SUM(C352:C353)</f>
        <v>0</v>
      </c>
      <c r="D351" s="217">
        <f>SUM(D352:D353)</f>
        <v>0</v>
      </c>
      <c r="E351" s="217">
        <f>SUM(E352:E353)</f>
        <v>0</v>
      </c>
    </row>
    <row r="352" spans="1:5" s="164" customFormat="1" ht="12" thickBot="1" x14ac:dyDescent="0.25">
      <c r="A352" s="216" t="s">
        <v>388</v>
      </c>
      <c r="B352" s="217"/>
      <c r="C352" s="219"/>
      <c r="D352" s="219"/>
      <c r="E352" s="219"/>
    </row>
    <row r="353" spans="1:5" s="164" customFormat="1" ht="12" thickBot="1" x14ac:dyDescent="0.25">
      <c r="A353" s="216" t="s">
        <v>389</v>
      </c>
      <c r="B353" s="217"/>
      <c r="C353" s="220"/>
      <c r="D353" s="219"/>
      <c r="E353" s="219"/>
    </row>
    <row r="354" spans="1:5" s="164" customFormat="1" ht="12" thickBot="1" x14ac:dyDescent="0.25">
      <c r="A354" s="221" t="s">
        <v>31</v>
      </c>
      <c r="B354" s="217">
        <f>B351+B348+B345+B342+B339+B336+B333</f>
        <v>257585</v>
      </c>
      <c r="C354" s="217">
        <f>C351+C348+C345+C342+C339+C336+C333</f>
        <v>285408</v>
      </c>
      <c r="D354" s="217">
        <f>D351+D348+D345+D342+D339+D336+D333</f>
        <v>281328</v>
      </c>
      <c r="E354" s="217">
        <f>E351+E348+E345+E342+E339+E336+E333</f>
        <v>281328</v>
      </c>
    </row>
    <row r="355" spans="1:5" s="164" customFormat="1" ht="12" thickBot="1" x14ac:dyDescent="0.25">
      <c r="A355" s="222" t="s">
        <v>32</v>
      </c>
      <c r="B355" s="223">
        <f>IF(B354-B325=0,0,"Error")</f>
        <v>0</v>
      </c>
      <c r="C355" s="223">
        <f>IF(C354-C325=0,0,"Error")</f>
        <v>0</v>
      </c>
      <c r="D355" s="223">
        <f>IF(D354-D325=0,0,"Error")</f>
        <v>0</v>
      </c>
      <c r="E355" s="223">
        <f>IF(E354-E325=0,0,"Error")</f>
        <v>0</v>
      </c>
    </row>
    <row r="356" spans="1:5" s="164" customFormat="1" ht="12" thickBot="1" x14ac:dyDescent="0.25">
      <c r="A356" s="224" t="s">
        <v>33</v>
      </c>
      <c r="B356" s="760" t="s">
        <v>714</v>
      </c>
      <c r="C356" s="761"/>
      <c r="D356" s="761"/>
      <c r="E356" s="762"/>
    </row>
    <row r="357" spans="1:5" s="164" customFormat="1" ht="72" customHeight="1" thickBot="1" x14ac:dyDescent="0.25">
      <c r="A357" s="201" t="s">
        <v>15</v>
      </c>
      <c r="B357" s="736" t="s">
        <v>715</v>
      </c>
      <c r="C357" s="737"/>
      <c r="D357" s="737"/>
      <c r="E357" s="738"/>
    </row>
    <row r="358" spans="1:5" s="164" customFormat="1" ht="12" thickBot="1" x14ac:dyDescent="0.25">
      <c r="A358" s="201" t="s">
        <v>16</v>
      </c>
      <c r="B358" s="731" t="s">
        <v>716</v>
      </c>
      <c r="C358" s="732"/>
      <c r="D358" s="732"/>
      <c r="E358" s="733"/>
    </row>
    <row r="359" spans="1:5" s="164" customFormat="1" ht="11.25" x14ac:dyDescent="0.2">
      <c r="A359" s="734"/>
      <c r="B359" s="209">
        <v>2018</v>
      </c>
      <c r="C359" s="209">
        <v>2019</v>
      </c>
      <c r="D359" s="209">
        <v>2020</v>
      </c>
      <c r="E359" s="209">
        <v>2021</v>
      </c>
    </row>
    <row r="360" spans="1:5" s="164" customFormat="1" ht="12" thickBot="1" x14ac:dyDescent="0.25">
      <c r="A360" s="735"/>
      <c r="B360" s="210" t="s">
        <v>8</v>
      </c>
      <c r="C360" s="210" t="s">
        <v>9</v>
      </c>
      <c r="D360" s="210" t="s">
        <v>9</v>
      </c>
      <c r="E360" s="210" t="s">
        <v>9</v>
      </c>
    </row>
    <row r="361" spans="1:5" s="164" customFormat="1" ht="12" thickBot="1" x14ac:dyDescent="0.25">
      <c r="A361" s="201" t="s">
        <v>17</v>
      </c>
      <c r="B361" s="212">
        <v>4</v>
      </c>
      <c r="C361" s="212">
        <v>5</v>
      </c>
      <c r="D361" s="212">
        <v>4</v>
      </c>
      <c r="E361" s="212">
        <v>4</v>
      </c>
    </row>
    <row r="362" spans="1:5" s="164" customFormat="1" ht="12" thickBot="1" x14ac:dyDescent="0.25">
      <c r="A362" s="201" t="s">
        <v>18</v>
      </c>
      <c r="B362" s="211">
        <f>B391</f>
        <v>5360</v>
      </c>
      <c r="C362" s="211">
        <f>C391</f>
        <v>10088</v>
      </c>
      <c r="D362" s="211">
        <f>D391</f>
        <v>5817</v>
      </c>
      <c r="E362" s="211">
        <f>E391</f>
        <v>5817</v>
      </c>
    </row>
    <row r="363" spans="1:5" s="164" customFormat="1" ht="12" thickBot="1" x14ac:dyDescent="0.25">
      <c r="A363" s="201" t="s">
        <v>19</v>
      </c>
      <c r="B363" s="211">
        <f>B362/B361</f>
        <v>1340</v>
      </c>
      <c r="C363" s="211">
        <f>C362/C361</f>
        <v>2017.6</v>
      </c>
      <c r="D363" s="211">
        <f>D362/D361</f>
        <v>1454.25</v>
      </c>
      <c r="E363" s="211">
        <f>E362/E361</f>
        <v>1454.25</v>
      </c>
    </row>
    <row r="364" spans="1:5" s="164" customFormat="1" ht="12" thickBot="1" x14ac:dyDescent="0.25">
      <c r="A364" s="201" t="s">
        <v>20</v>
      </c>
      <c r="B364" s="212"/>
      <c r="C364" s="213">
        <f t="shared" ref="C364:E366" si="46">C361/B361-1</f>
        <v>0.25</v>
      </c>
      <c r="D364" s="213">
        <f t="shared" si="46"/>
        <v>-0.19999999999999996</v>
      </c>
      <c r="E364" s="213">
        <f t="shared" si="46"/>
        <v>0</v>
      </c>
    </row>
    <row r="365" spans="1:5" s="164" customFormat="1" ht="12" thickBot="1" x14ac:dyDescent="0.25">
      <c r="A365" s="201" t="s">
        <v>22</v>
      </c>
      <c r="B365" s="212"/>
      <c r="C365" s="213">
        <f t="shared" si="46"/>
        <v>0.88208955223880592</v>
      </c>
      <c r="D365" s="213">
        <f t="shared" si="46"/>
        <v>-0.42337430610626492</v>
      </c>
      <c r="E365" s="213">
        <f t="shared" si="46"/>
        <v>0</v>
      </c>
    </row>
    <row r="366" spans="1:5" s="164" customFormat="1" ht="12" thickBot="1" x14ac:dyDescent="0.25">
      <c r="A366" s="201" t="s">
        <v>23</v>
      </c>
      <c r="B366" s="212"/>
      <c r="C366" s="213">
        <f t="shared" si="46"/>
        <v>0.50567164179104473</v>
      </c>
      <c r="D366" s="213">
        <f t="shared" si="46"/>
        <v>-0.27921788263283109</v>
      </c>
      <c r="E366" s="213">
        <f t="shared" si="46"/>
        <v>0</v>
      </c>
    </row>
    <row r="367" spans="1:5" s="164" customFormat="1" ht="12" thickBot="1" x14ac:dyDescent="0.25">
      <c r="A367" s="749" t="s">
        <v>717</v>
      </c>
      <c r="B367" s="750"/>
      <c r="C367" s="750"/>
      <c r="D367" s="750"/>
      <c r="E367" s="751"/>
    </row>
    <row r="368" spans="1:5" s="164" customFormat="1" ht="11.25" x14ac:dyDescent="0.2">
      <c r="A368" s="734"/>
      <c r="B368" s="209">
        <v>2018</v>
      </c>
      <c r="C368" s="209">
        <v>2019</v>
      </c>
      <c r="D368" s="209">
        <v>2020</v>
      </c>
      <c r="E368" s="209">
        <v>2021</v>
      </c>
    </row>
    <row r="369" spans="1:5" s="164" customFormat="1" ht="12" thickBot="1" x14ac:dyDescent="0.25">
      <c r="A369" s="735"/>
      <c r="B369" s="210" t="s">
        <v>8</v>
      </c>
      <c r="C369" s="210" t="s">
        <v>9</v>
      </c>
      <c r="D369" s="210" t="s">
        <v>9</v>
      </c>
      <c r="E369" s="210" t="s">
        <v>9</v>
      </c>
    </row>
    <row r="370" spans="1:5" s="164" customFormat="1" ht="12" thickBot="1" x14ac:dyDescent="0.25">
      <c r="A370" s="214" t="s">
        <v>24</v>
      </c>
      <c r="B370" s="215">
        <f>SUM(B371:B372)</f>
        <v>0</v>
      </c>
      <c r="C370" s="215">
        <f>SUM(C371:C372)</f>
        <v>0</v>
      </c>
      <c r="D370" s="215">
        <f>SUM(D371:D372)</f>
        <v>0</v>
      </c>
      <c r="E370" s="215">
        <f>SUM(E371:E372)</f>
        <v>0</v>
      </c>
    </row>
    <row r="371" spans="1:5" s="164" customFormat="1" ht="12" thickBot="1" x14ac:dyDescent="0.25">
      <c r="A371" s="216" t="s">
        <v>388</v>
      </c>
      <c r="B371" s="215">
        <v>0</v>
      </c>
      <c r="C371" s="215">
        <v>0</v>
      </c>
      <c r="D371" s="215">
        <v>0</v>
      </c>
      <c r="E371" s="215">
        <v>0</v>
      </c>
    </row>
    <row r="372" spans="1:5" s="164" customFormat="1" ht="12" thickBot="1" x14ac:dyDescent="0.25">
      <c r="A372" s="216" t="s">
        <v>389</v>
      </c>
      <c r="B372" s="217"/>
      <c r="C372" s="218"/>
      <c r="D372" s="218"/>
      <c r="E372" s="218"/>
    </row>
    <row r="373" spans="1:5" s="164" customFormat="1" ht="23.25" thickBot="1" x14ac:dyDescent="0.25">
      <c r="A373" s="214" t="s">
        <v>25</v>
      </c>
      <c r="B373" s="215">
        <v>0</v>
      </c>
      <c r="C373" s="215">
        <v>0</v>
      </c>
      <c r="D373" s="215">
        <v>0</v>
      </c>
      <c r="E373" s="215">
        <v>0</v>
      </c>
    </row>
    <row r="374" spans="1:5" s="164" customFormat="1" ht="12" thickBot="1" x14ac:dyDescent="0.25">
      <c r="A374" s="216" t="s">
        <v>388</v>
      </c>
      <c r="B374" s="215">
        <v>0</v>
      </c>
      <c r="C374" s="215">
        <v>0</v>
      </c>
      <c r="D374" s="215">
        <v>0</v>
      </c>
      <c r="E374" s="215">
        <v>0</v>
      </c>
    </row>
    <row r="375" spans="1:5" s="164" customFormat="1" ht="12" thickBot="1" x14ac:dyDescent="0.25">
      <c r="A375" s="216" t="s">
        <v>389</v>
      </c>
      <c r="B375" s="217"/>
      <c r="C375" s="215"/>
      <c r="D375" s="215"/>
      <c r="E375" s="215"/>
    </row>
    <row r="376" spans="1:5" s="164" customFormat="1" ht="12" thickBot="1" x14ac:dyDescent="0.25">
      <c r="A376" s="214" t="s">
        <v>26</v>
      </c>
      <c r="B376" s="217">
        <f>SUM(B377:B378)</f>
        <v>5360</v>
      </c>
      <c r="C376" s="217">
        <f>SUM(C377:C378)</f>
        <v>9991</v>
      </c>
      <c r="D376" s="217">
        <f>SUM(D377:D378)</f>
        <v>5720</v>
      </c>
      <c r="E376" s="217">
        <f>SUM(E377:E378)</f>
        <v>5720</v>
      </c>
    </row>
    <row r="377" spans="1:5" s="164" customFormat="1" ht="12" thickBot="1" x14ac:dyDescent="0.25">
      <c r="A377" s="216" t="s">
        <v>388</v>
      </c>
      <c r="B377" s="217">
        <v>5360</v>
      </c>
      <c r="C377" s="215">
        <v>9991</v>
      </c>
      <c r="D377" s="215">
        <v>5720</v>
      </c>
      <c r="E377" s="215">
        <v>5720</v>
      </c>
    </row>
    <row r="378" spans="1:5" s="164" customFormat="1" ht="12" thickBot="1" x14ac:dyDescent="0.25">
      <c r="A378" s="216" t="s">
        <v>389</v>
      </c>
      <c r="B378" s="217"/>
      <c r="C378" s="215"/>
      <c r="D378" s="215"/>
      <c r="E378" s="215"/>
    </row>
    <row r="379" spans="1:5" s="164" customFormat="1" ht="12" thickBot="1" x14ac:dyDescent="0.25">
      <c r="A379" s="214" t="s">
        <v>27</v>
      </c>
      <c r="B379" s="215">
        <f>SUM(B380:B381)</f>
        <v>0</v>
      </c>
      <c r="C379" s="215">
        <f>SUM(C380:C381)</f>
        <v>0</v>
      </c>
      <c r="D379" s="215">
        <f>SUM(D380:D381)</f>
        <v>0</v>
      </c>
      <c r="E379" s="215">
        <f>SUM(E380:E381)</f>
        <v>0</v>
      </c>
    </row>
    <row r="380" spans="1:5" s="164" customFormat="1" ht="12" thickBot="1" x14ac:dyDescent="0.25">
      <c r="A380" s="216" t="s">
        <v>388</v>
      </c>
      <c r="B380" s="215">
        <v>0</v>
      </c>
      <c r="C380" s="215">
        <v>0</v>
      </c>
      <c r="D380" s="215">
        <v>0</v>
      </c>
      <c r="E380" s="215">
        <v>0</v>
      </c>
    </row>
    <row r="381" spans="1:5" s="164" customFormat="1" ht="12" thickBot="1" x14ac:dyDescent="0.25">
      <c r="A381" s="216" t="s">
        <v>389</v>
      </c>
      <c r="B381" s="217"/>
      <c r="C381" s="215"/>
      <c r="D381" s="215"/>
      <c r="E381" s="215"/>
    </row>
    <row r="382" spans="1:5" s="164" customFormat="1" ht="12" thickBot="1" x14ac:dyDescent="0.25">
      <c r="A382" s="214" t="s">
        <v>28</v>
      </c>
      <c r="B382" s="215">
        <f>SUM(B383:B384)</f>
        <v>0</v>
      </c>
      <c r="C382" s="215">
        <f>SUM(C383:C384)</f>
        <v>0</v>
      </c>
      <c r="D382" s="215">
        <f>SUM(D383:D384)</f>
        <v>0</v>
      </c>
      <c r="E382" s="215">
        <f>SUM(E383:E384)</f>
        <v>0</v>
      </c>
    </row>
    <row r="383" spans="1:5" s="164" customFormat="1" ht="12" thickBot="1" x14ac:dyDescent="0.25">
      <c r="A383" s="216" t="s">
        <v>388</v>
      </c>
      <c r="B383" s="215">
        <v>0</v>
      </c>
      <c r="C383" s="215">
        <v>0</v>
      </c>
      <c r="D383" s="215">
        <v>0</v>
      </c>
      <c r="E383" s="215">
        <v>0</v>
      </c>
    </row>
    <row r="384" spans="1:5" s="164" customFormat="1" ht="12" thickBot="1" x14ac:dyDescent="0.25">
      <c r="A384" s="216" t="s">
        <v>389</v>
      </c>
      <c r="B384" s="217"/>
      <c r="C384" s="215"/>
      <c r="D384" s="215"/>
      <c r="E384" s="215"/>
    </row>
    <row r="385" spans="1:5" s="164" customFormat="1" ht="12" thickBot="1" x14ac:dyDescent="0.25">
      <c r="A385" s="214" t="s">
        <v>29</v>
      </c>
      <c r="B385" s="215">
        <f>SUM(B386:B387)</f>
        <v>0</v>
      </c>
      <c r="C385" s="215">
        <f>SUM(C386:C387)</f>
        <v>97</v>
      </c>
      <c r="D385" s="215">
        <f>SUM(D386:D387)</f>
        <v>97</v>
      </c>
      <c r="E385" s="215">
        <f>SUM(E386:E387)</f>
        <v>97</v>
      </c>
    </row>
    <row r="386" spans="1:5" s="164" customFormat="1" ht="12" thickBot="1" x14ac:dyDescent="0.25">
      <c r="A386" s="216" t="s">
        <v>388</v>
      </c>
      <c r="B386" s="215">
        <v>0</v>
      </c>
      <c r="C386" s="215">
        <v>97</v>
      </c>
      <c r="D386" s="215">
        <v>97</v>
      </c>
      <c r="E386" s="215">
        <v>97</v>
      </c>
    </row>
    <row r="387" spans="1:5" s="164" customFormat="1" ht="12" thickBot="1" x14ac:dyDescent="0.25">
      <c r="A387" s="216" t="s">
        <v>389</v>
      </c>
      <c r="B387" s="217"/>
      <c r="C387" s="215"/>
      <c r="D387" s="215"/>
      <c r="E387" s="215"/>
    </row>
    <row r="388" spans="1:5" s="164" customFormat="1" ht="23.25" thickBot="1" x14ac:dyDescent="0.25">
      <c r="A388" s="214" t="s">
        <v>30</v>
      </c>
      <c r="B388" s="215">
        <v>0</v>
      </c>
      <c r="C388" s="215">
        <v>0</v>
      </c>
      <c r="D388" s="215">
        <v>0</v>
      </c>
      <c r="E388" s="215">
        <v>0</v>
      </c>
    </row>
    <row r="389" spans="1:5" s="164" customFormat="1" ht="12" thickBot="1" x14ac:dyDescent="0.25">
      <c r="A389" s="216" t="s">
        <v>388</v>
      </c>
      <c r="B389" s="215">
        <v>0</v>
      </c>
      <c r="C389" s="215">
        <v>0</v>
      </c>
      <c r="D389" s="215">
        <v>0</v>
      </c>
      <c r="E389" s="215">
        <v>0</v>
      </c>
    </row>
    <row r="390" spans="1:5" s="164" customFormat="1" ht="12" thickBot="1" x14ac:dyDescent="0.25">
      <c r="A390" s="216" t="s">
        <v>389</v>
      </c>
      <c r="B390" s="217"/>
      <c r="C390" s="215"/>
      <c r="D390" s="215"/>
      <c r="E390" s="215"/>
    </row>
    <row r="391" spans="1:5" s="164" customFormat="1" ht="12" thickBot="1" x14ac:dyDescent="0.25">
      <c r="A391" s="225" t="s">
        <v>53</v>
      </c>
      <c r="B391" s="217">
        <f>B388+B385+B382+B379+B376+B373+B370</f>
        <v>5360</v>
      </c>
      <c r="C391" s="217">
        <f>C388+C385+C382+C379+C376+C373+C370</f>
        <v>10088</v>
      </c>
      <c r="D391" s="217">
        <f>D388+D385+D382+D379+D376+D373+D370</f>
        <v>5817</v>
      </c>
      <c r="E391" s="217">
        <f>E388+E385+E382+E379+E376+E373+E370</f>
        <v>5817</v>
      </c>
    </row>
    <row r="392" spans="1:5" s="164" customFormat="1" ht="12" thickBot="1" x14ac:dyDescent="0.25">
      <c r="A392" s="222" t="s">
        <v>32</v>
      </c>
      <c r="B392" s="223">
        <f>IF(B391-B362=0,0,"Error")</f>
        <v>0</v>
      </c>
      <c r="C392" s="223">
        <f>IF(C391-C362=0,0,"Error")</f>
        <v>0</v>
      </c>
      <c r="D392" s="223">
        <f>IF(D391-D362=0,0,"Error")</f>
        <v>0</v>
      </c>
      <c r="E392" s="223">
        <f>IF(E391-E362=0,0,"Error")</f>
        <v>0</v>
      </c>
    </row>
    <row r="393" spans="1:5" s="164" customFormat="1" ht="12" hidden="1" thickBot="1" x14ac:dyDescent="0.25">
      <c r="A393" s="226" t="s">
        <v>718</v>
      </c>
      <c r="B393" s="760"/>
      <c r="C393" s="761"/>
      <c r="D393" s="761"/>
      <c r="E393" s="762"/>
    </row>
    <row r="394" spans="1:5" s="164" customFormat="1" ht="12" hidden="1" thickBot="1" x14ac:dyDescent="0.25">
      <c r="A394" s="201" t="s">
        <v>15</v>
      </c>
      <c r="B394" s="736"/>
      <c r="C394" s="737"/>
      <c r="D394" s="737"/>
      <c r="E394" s="738"/>
    </row>
    <row r="395" spans="1:5" s="164" customFormat="1" ht="12" hidden="1" thickBot="1" x14ac:dyDescent="0.25">
      <c r="A395" s="201" t="s">
        <v>16</v>
      </c>
      <c r="B395" s="731"/>
      <c r="C395" s="732"/>
      <c r="D395" s="732"/>
      <c r="E395" s="733"/>
    </row>
    <row r="396" spans="1:5" s="164" customFormat="1" ht="11.25" hidden="1" x14ac:dyDescent="0.2">
      <c r="A396" s="734"/>
      <c r="B396" s="209">
        <v>2018</v>
      </c>
      <c r="C396" s="209">
        <v>2019</v>
      </c>
      <c r="D396" s="209">
        <v>2020</v>
      </c>
      <c r="E396" s="209">
        <v>2021</v>
      </c>
    </row>
    <row r="397" spans="1:5" s="164" customFormat="1" ht="12" hidden="1" thickBot="1" x14ac:dyDescent="0.25">
      <c r="A397" s="735"/>
      <c r="B397" s="210" t="s">
        <v>8</v>
      </c>
      <c r="C397" s="210" t="s">
        <v>9</v>
      </c>
      <c r="D397" s="210" t="s">
        <v>9</v>
      </c>
      <c r="E397" s="210" t="s">
        <v>9</v>
      </c>
    </row>
    <row r="398" spans="1:5" s="164" customFormat="1" ht="12" hidden="1" thickBot="1" x14ac:dyDescent="0.25">
      <c r="A398" s="201" t="s">
        <v>17</v>
      </c>
      <c r="B398" s="227"/>
      <c r="C398" s="227"/>
      <c r="D398" s="227"/>
      <c r="E398" s="227"/>
    </row>
    <row r="399" spans="1:5" s="164" customFormat="1" ht="12" hidden="1" thickBot="1" x14ac:dyDescent="0.25">
      <c r="A399" s="201" t="s">
        <v>18</v>
      </c>
      <c r="B399" s="211">
        <f>B428</f>
        <v>0</v>
      </c>
      <c r="C399" s="211">
        <f>C428</f>
        <v>0</v>
      </c>
      <c r="D399" s="211">
        <f>D428</f>
        <v>0</v>
      </c>
      <c r="E399" s="211">
        <f>E428</f>
        <v>0</v>
      </c>
    </row>
    <row r="400" spans="1:5" s="164" customFormat="1" ht="12" hidden="1" thickBot="1" x14ac:dyDescent="0.25">
      <c r="A400" s="201" t="s">
        <v>19</v>
      </c>
      <c r="B400" s="211" t="e">
        <f>B399/B398</f>
        <v>#DIV/0!</v>
      </c>
      <c r="C400" s="211" t="e">
        <f>C399/C398</f>
        <v>#DIV/0!</v>
      </c>
      <c r="D400" s="211" t="e">
        <f>D399/D398</f>
        <v>#DIV/0!</v>
      </c>
      <c r="E400" s="211" t="e">
        <f>E399/E398</f>
        <v>#DIV/0!</v>
      </c>
    </row>
    <row r="401" spans="1:5" s="164" customFormat="1" ht="12" hidden="1" thickBot="1" x14ac:dyDescent="0.25">
      <c r="A401" s="201" t="s">
        <v>20</v>
      </c>
      <c r="B401" s="212"/>
      <c r="C401" s="213" t="e">
        <f t="shared" ref="C401:E403" si="47">C398/B398-1</f>
        <v>#DIV/0!</v>
      </c>
      <c r="D401" s="213" t="e">
        <f t="shared" si="47"/>
        <v>#DIV/0!</v>
      </c>
      <c r="E401" s="213" t="e">
        <f t="shared" si="47"/>
        <v>#DIV/0!</v>
      </c>
    </row>
    <row r="402" spans="1:5" s="164" customFormat="1" ht="12" hidden="1" thickBot="1" x14ac:dyDescent="0.25">
      <c r="A402" s="201" t="s">
        <v>22</v>
      </c>
      <c r="B402" s="212"/>
      <c r="C402" s="213" t="e">
        <f t="shared" si="47"/>
        <v>#DIV/0!</v>
      </c>
      <c r="D402" s="213" t="e">
        <f t="shared" si="47"/>
        <v>#DIV/0!</v>
      </c>
      <c r="E402" s="213" t="e">
        <f t="shared" si="47"/>
        <v>#DIV/0!</v>
      </c>
    </row>
    <row r="403" spans="1:5" s="164" customFormat="1" ht="12" hidden="1" thickBot="1" x14ac:dyDescent="0.25">
      <c r="A403" s="201" t="s">
        <v>23</v>
      </c>
      <c r="B403" s="212"/>
      <c r="C403" s="213" t="e">
        <f t="shared" si="47"/>
        <v>#DIV/0!</v>
      </c>
      <c r="D403" s="213" t="e">
        <f t="shared" si="47"/>
        <v>#DIV/0!</v>
      </c>
      <c r="E403" s="213" t="e">
        <f t="shared" si="47"/>
        <v>#DIV/0!</v>
      </c>
    </row>
    <row r="404" spans="1:5" s="164" customFormat="1" ht="12" hidden="1" thickBot="1" x14ac:dyDescent="0.25">
      <c r="A404" s="749" t="s">
        <v>717</v>
      </c>
      <c r="B404" s="750"/>
      <c r="C404" s="750"/>
      <c r="D404" s="750"/>
      <c r="E404" s="751"/>
    </row>
    <row r="405" spans="1:5" s="164" customFormat="1" ht="11.25" hidden="1" x14ac:dyDescent="0.2">
      <c r="A405" s="734"/>
      <c r="B405" s="209">
        <v>2018</v>
      </c>
      <c r="C405" s="209">
        <v>2019</v>
      </c>
      <c r="D405" s="209">
        <v>2020</v>
      </c>
      <c r="E405" s="209">
        <v>2021</v>
      </c>
    </row>
    <row r="406" spans="1:5" s="164" customFormat="1" ht="12" hidden="1" thickBot="1" x14ac:dyDescent="0.25">
      <c r="A406" s="735"/>
      <c r="B406" s="210" t="s">
        <v>8</v>
      </c>
      <c r="C406" s="210" t="s">
        <v>9</v>
      </c>
      <c r="D406" s="210" t="s">
        <v>9</v>
      </c>
      <c r="E406" s="210" t="s">
        <v>9</v>
      </c>
    </row>
    <row r="407" spans="1:5" s="164" customFormat="1" ht="12" hidden="1" thickBot="1" x14ac:dyDescent="0.25">
      <c r="A407" s="214" t="s">
        <v>24</v>
      </c>
      <c r="B407" s="215"/>
      <c r="C407" s="215"/>
      <c r="D407" s="215"/>
      <c r="E407" s="215"/>
    </row>
    <row r="408" spans="1:5" s="164" customFormat="1" ht="12" hidden="1" thickBot="1" x14ac:dyDescent="0.25">
      <c r="A408" s="216" t="s">
        <v>388</v>
      </c>
      <c r="B408" s="217"/>
      <c r="C408" s="218"/>
      <c r="D408" s="218"/>
      <c r="E408" s="218"/>
    </row>
    <row r="409" spans="1:5" s="164" customFormat="1" ht="12" hidden="1" thickBot="1" x14ac:dyDescent="0.25">
      <c r="A409" s="216" t="s">
        <v>389</v>
      </c>
      <c r="B409" s="217"/>
      <c r="C409" s="218"/>
      <c r="D409" s="218"/>
      <c r="E409" s="218"/>
    </row>
    <row r="410" spans="1:5" s="164" customFormat="1" ht="23.25" hidden="1" thickBot="1" x14ac:dyDescent="0.25">
      <c r="A410" s="214" t="s">
        <v>25</v>
      </c>
      <c r="B410" s="215"/>
      <c r="C410" s="215"/>
      <c r="D410" s="215"/>
      <c r="E410" s="215"/>
    </row>
    <row r="411" spans="1:5" s="164" customFormat="1" ht="12" hidden="1" thickBot="1" x14ac:dyDescent="0.25">
      <c r="A411" s="216" t="s">
        <v>388</v>
      </c>
      <c r="B411" s="217"/>
      <c r="C411" s="215"/>
      <c r="D411" s="215"/>
      <c r="E411" s="215"/>
    </row>
    <row r="412" spans="1:5" s="164" customFormat="1" ht="12" hidden="1" thickBot="1" x14ac:dyDescent="0.25">
      <c r="A412" s="216" t="s">
        <v>389</v>
      </c>
      <c r="B412" s="217"/>
      <c r="C412" s="215"/>
      <c r="D412" s="215"/>
      <c r="E412" s="215"/>
    </row>
    <row r="413" spans="1:5" s="164" customFormat="1" ht="12" hidden="1" thickBot="1" x14ac:dyDescent="0.25">
      <c r="A413" s="214" t="s">
        <v>26</v>
      </c>
      <c r="B413" s="228">
        <v>0</v>
      </c>
      <c r="C413" s="229">
        <v>0</v>
      </c>
      <c r="D413" s="229">
        <v>0</v>
      </c>
      <c r="E413" s="229">
        <v>0</v>
      </c>
    </row>
    <row r="414" spans="1:5" s="164" customFormat="1" ht="12" hidden="1" thickBot="1" x14ac:dyDescent="0.25">
      <c r="A414" s="216" t="s">
        <v>388</v>
      </c>
      <c r="B414" s="217"/>
      <c r="C414" s="215"/>
      <c r="D414" s="215"/>
      <c r="E414" s="215"/>
    </row>
    <row r="415" spans="1:5" s="164" customFormat="1" ht="12" hidden="1" thickBot="1" x14ac:dyDescent="0.25">
      <c r="A415" s="216" t="s">
        <v>389</v>
      </c>
      <c r="B415" s="217"/>
      <c r="C415" s="215"/>
      <c r="D415" s="215"/>
      <c r="E415" s="215"/>
    </row>
    <row r="416" spans="1:5" s="164" customFormat="1" ht="12" hidden="1" thickBot="1" x14ac:dyDescent="0.25">
      <c r="A416" s="214" t="s">
        <v>27</v>
      </c>
      <c r="B416" s="217"/>
      <c r="C416" s="215"/>
      <c r="D416" s="215"/>
      <c r="E416" s="215"/>
    </row>
    <row r="417" spans="1:5" s="164" customFormat="1" ht="12" hidden="1" thickBot="1" x14ac:dyDescent="0.25">
      <c r="A417" s="216" t="s">
        <v>388</v>
      </c>
      <c r="B417" s="217"/>
      <c r="C417" s="215"/>
      <c r="D417" s="215"/>
      <c r="E417" s="215"/>
    </row>
    <row r="418" spans="1:5" s="164" customFormat="1" ht="12" hidden="1" thickBot="1" x14ac:dyDescent="0.25">
      <c r="A418" s="216" t="s">
        <v>389</v>
      </c>
      <c r="B418" s="217"/>
      <c r="C418" s="215"/>
      <c r="D418" s="215"/>
      <c r="E418" s="215"/>
    </row>
    <row r="419" spans="1:5" s="164" customFormat="1" ht="12" hidden="1" thickBot="1" x14ac:dyDescent="0.25">
      <c r="A419" s="214" t="s">
        <v>28</v>
      </c>
      <c r="B419" s="217"/>
      <c r="C419" s="215"/>
      <c r="D419" s="215"/>
      <c r="E419" s="215"/>
    </row>
    <row r="420" spans="1:5" s="164" customFormat="1" ht="12" hidden="1" thickBot="1" x14ac:dyDescent="0.25">
      <c r="A420" s="216" t="s">
        <v>388</v>
      </c>
      <c r="B420" s="217"/>
      <c r="C420" s="215"/>
      <c r="D420" s="215"/>
      <c r="E420" s="215"/>
    </row>
    <row r="421" spans="1:5" s="164" customFormat="1" ht="12" hidden="1" thickBot="1" x14ac:dyDescent="0.25">
      <c r="A421" s="216" t="s">
        <v>389</v>
      </c>
      <c r="B421" s="217"/>
      <c r="C421" s="215"/>
      <c r="D421" s="215"/>
      <c r="E421" s="215"/>
    </row>
    <row r="422" spans="1:5" s="164" customFormat="1" ht="12" hidden="1" thickBot="1" x14ac:dyDescent="0.25">
      <c r="A422" s="214" t="s">
        <v>29</v>
      </c>
      <c r="B422" s="217">
        <v>0</v>
      </c>
      <c r="C422" s="215">
        <v>0</v>
      </c>
      <c r="D422" s="215">
        <v>0</v>
      </c>
      <c r="E422" s="215">
        <v>0</v>
      </c>
    </row>
    <row r="423" spans="1:5" s="164" customFormat="1" ht="12" hidden="1" thickBot="1" x14ac:dyDescent="0.25">
      <c r="A423" s="216" t="s">
        <v>388</v>
      </c>
      <c r="B423" s="217"/>
      <c r="C423" s="215"/>
      <c r="D423" s="215"/>
      <c r="E423" s="215"/>
    </row>
    <row r="424" spans="1:5" s="164" customFormat="1" ht="12" hidden="1" thickBot="1" x14ac:dyDescent="0.25">
      <c r="A424" s="216" t="s">
        <v>389</v>
      </c>
      <c r="B424" s="217"/>
      <c r="C424" s="215"/>
      <c r="D424" s="215"/>
      <c r="E424" s="215"/>
    </row>
    <row r="425" spans="1:5" s="164" customFormat="1" ht="23.25" hidden="1" thickBot="1" x14ac:dyDescent="0.25">
      <c r="A425" s="214" t="s">
        <v>30</v>
      </c>
      <c r="B425" s="217"/>
      <c r="C425" s="215"/>
      <c r="D425" s="215"/>
      <c r="E425" s="215"/>
    </row>
    <row r="426" spans="1:5" s="164" customFormat="1" ht="12" hidden="1" thickBot="1" x14ac:dyDescent="0.25">
      <c r="A426" s="216" t="s">
        <v>388</v>
      </c>
      <c r="B426" s="217"/>
      <c r="C426" s="215"/>
      <c r="D426" s="215"/>
      <c r="E426" s="215"/>
    </row>
    <row r="427" spans="1:5" s="164" customFormat="1" ht="12" hidden="1" thickBot="1" x14ac:dyDescent="0.25">
      <c r="A427" s="216" t="s">
        <v>389</v>
      </c>
      <c r="B427" s="217"/>
      <c r="C427" s="215"/>
      <c r="D427" s="215"/>
      <c r="E427" s="215"/>
    </row>
    <row r="428" spans="1:5" s="164" customFormat="1" ht="12" hidden="1" thickBot="1" x14ac:dyDescent="0.25">
      <c r="A428" s="225" t="s">
        <v>53</v>
      </c>
      <c r="B428" s="217">
        <f>B425+B422+B419+B416+B413+B410+B407</f>
        <v>0</v>
      </c>
      <c r="C428" s="217">
        <f>C425+C422+C419+C416+C413+C410+C407</f>
        <v>0</v>
      </c>
      <c r="D428" s="217">
        <f>D425+D422+D419+D416+D413+D410+D407</f>
        <v>0</v>
      </c>
      <c r="E428" s="217">
        <f>E425+E422+E419+E416+E413+E410+E407</f>
        <v>0</v>
      </c>
    </row>
    <row r="429" spans="1:5" s="164" customFormat="1" ht="12" hidden="1" thickBot="1" x14ac:dyDescent="0.25">
      <c r="A429" s="222" t="s">
        <v>32</v>
      </c>
      <c r="B429" s="223">
        <f>IF(B428-B399=0,0,"Error")</f>
        <v>0</v>
      </c>
      <c r="C429" s="223">
        <f>IF(C428-C399=0,0,"Error")</f>
        <v>0</v>
      </c>
      <c r="D429" s="223">
        <f>IF(D428-D399=0,0,"Error")</f>
        <v>0</v>
      </c>
      <c r="E429" s="223">
        <f>IF(E428-E399=0,0,"Error")</f>
        <v>0</v>
      </c>
    </row>
    <row r="430" spans="1:5" s="164" customFormat="1" ht="12" thickBot="1" x14ac:dyDescent="0.25">
      <c r="A430" s="230"/>
      <c r="B430" s="231"/>
      <c r="C430" s="231"/>
      <c r="D430" s="231"/>
      <c r="E430" s="232"/>
    </row>
    <row r="431" spans="1:5" s="164" customFormat="1" ht="51" customHeight="1" thickBot="1" x14ac:dyDescent="0.25">
      <c r="A431" s="202" t="s">
        <v>49</v>
      </c>
      <c r="B431" s="766" t="s">
        <v>719</v>
      </c>
      <c r="C431" s="767"/>
      <c r="D431" s="767"/>
      <c r="E431" s="768"/>
    </row>
    <row r="432" spans="1:5" s="164" customFormat="1" ht="12" thickBot="1" x14ac:dyDescent="0.25">
      <c r="A432" s="736" t="s">
        <v>720</v>
      </c>
      <c r="B432" s="737"/>
      <c r="C432" s="737"/>
      <c r="D432" s="737"/>
      <c r="E432" s="738"/>
    </row>
    <row r="433" spans="1:5" s="164" customFormat="1" ht="45.75" thickBot="1" x14ac:dyDescent="0.25">
      <c r="A433" s="203" t="s">
        <v>721</v>
      </c>
      <c r="B433" s="204"/>
      <c r="C433" s="200"/>
      <c r="D433" s="200"/>
      <c r="E433" s="200"/>
    </row>
    <row r="434" spans="1:5" s="164" customFormat="1" ht="23.25" thickBot="1" x14ac:dyDescent="0.25">
      <c r="A434" s="205" t="s">
        <v>722</v>
      </c>
      <c r="B434" s="206"/>
      <c r="C434" s="207"/>
      <c r="D434" s="207"/>
      <c r="E434" s="207"/>
    </row>
    <row r="435" spans="1:5" s="164" customFormat="1" ht="12" thickBot="1" x14ac:dyDescent="0.25">
      <c r="A435" s="739" t="s">
        <v>723</v>
      </c>
      <c r="B435" s="740"/>
      <c r="C435" s="740"/>
      <c r="D435" s="740"/>
      <c r="E435" s="741"/>
    </row>
    <row r="436" spans="1:5" s="164" customFormat="1" ht="12" thickBot="1" x14ac:dyDescent="0.25">
      <c r="A436" s="739" t="s">
        <v>13</v>
      </c>
      <c r="B436" s="740"/>
      <c r="C436" s="740"/>
      <c r="D436" s="740"/>
      <c r="E436" s="741"/>
    </row>
    <row r="437" spans="1:5" s="164" customFormat="1" ht="12" thickBot="1" x14ac:dyDescent="0.25">
      <c r="A437" s="208" t="s">
        <v>14</v>
      </c>
      <c r="B437" s="763" t="s">
        <v>724</v>
      </c>
      <c r="C437" s="764"/>
      <c r="D437" s="764"/>
      <c r="E437" s="765"/>
    </row>
    <row r="438" spans="1:5" s="164" customFormat="1" ht="12" thickBot="1" x14ac:dyDescent="0.25">
      <c r="A438" s="201" t="s">
        <v>15</v>
      </c>
      <c r="B438" s="763" t="s">
        <v>725</v>
      </c>
      <c r="C438" s="764"/>
      <c r="D438" s="764"/>
      <c r="E438" s="765"/>
    </row>
    <row r="439" spans="1:5" s="164" customFormat="1" ht="12" thickBot="1" x14ac:dyDescent="0.25">
      <c r="A439" s="201" t="s">
        <v>16</v>
      </c>
      <c r="B439" s="731" t="s">
        <v>726</v>
      </c>
      <c r="C439" s="732"/>
      <c r="D439" s="732"/>
      <c r="E439" s="733"/>
    </row>
    <row r="440" spans="1:5" s="164" customFormat="1" ht="11.25" x14ac:dyDescent="0.2">
      <c r="A440" s="734"/>
      <c r="B440" s="209">
        <v>2018</v>
      </c>
      <c r="C440" s="209">
        <v>2019</v>
      </c>
      <c r="D440" s="209">
        <v>2020</v>
      </c>
      <c r="E440" s="209">
        <v>2021</v>
      </c>
    </row>
    <row r="441" spans="1:5" s="164" customFormat="1" ht="12" thickBot="1" x14ac:dyDescent="0.25">
      <c r="A441" s="735"/>
      <c r="B441" s="210" t="s">
        <v>8</v>
      </c>
      <c r="C441" s="210" t="s">
        <v>9</v>
      </c>
      <c r="D441" s="210" t="s">
        <v>9</v>
      </c>
      <c r="E441" s="210" t="s">
        <v>9</v>
      </c>
    </row>
    <row r="442" spans="1:5" s="164" customFormat="1" ht="12" thickBot="1" x14ac:dyDescent="0.25">
      <c r="A442" s="201" t="s">
        <v>17</v>
      </c>
      <c r="B442" s="211">
        <v>47</v>
      </c>
      <c r="C442" s="211">
        <v>48</v>
      </c>
      <c r="D442" s="211">
        <v>47</v>
      </c>
      <c r="E442" s="211">
        <v>47</v>
      </c>
    </row>
    <row r="443" spans="1:5" s="164" customFormat="1" ht="12" thickBot="1" x14ac:dyDescent="0.25">
      <c r="A443" s="201" t="s">
        <v>18</v>
      </c>
      <c r="B443" s="211">
        <f>B472</f>
        <v>120455</v>
      </c>
      <c r="C443" s="211">
        <f>C472</f>
        <v>123632</v>
      </c>
      <c r="D443" s="211">
        <f>D472</f>
        <v>122855</v>
      </c>
      <c r="E443" s="211">
        <f>E472</f>
        <v>122855</v>
      </c>
    </row>
    <row r="444" spans="1:5" s="164" customFormat="1" ht="12" thickBot="1" x14ac:dyDescent="0.25">
      <c r="A444" s="201" t="s">
        <v>19</v>
      </c>
      <c r="B444" s="211">
        <f>B443/B442</f>
        <v>2562.872340425532</v>
      </c>
      <c r="C444" s="211">
        <f>C443/C442</f>
        <v>2575.6666666666665</v>
      </c>
      <c r="D444" s="211">
        <f>D443/D442</f>
        <v>2613.9361702127658</v>
      </c>
      <c r="E444" s="211">
        <f>E443/E442</f>
        <v>2613.9361702127658</v>
      </c>
    </row>
    <row r="445" spans="1:5" s="164" customFormat="1" ht="12" thickBot="1" x14ac:dyDescent="0.25">
      <c r="A445" s="201" t="s">
        <v>20</v>
      </c>
      <c r="B445" s="212" t="s">
        <v>21</v>
      </c>
      <c r="C445" s="213">
        <f t="shared" ref="C445:E447" si="48">C442/B442-1</f>
        <v>2.1276595744680771E-2</v>
      </c>
      <c r="D445" s="213">
        <f t="shared" si="48"/>
        <v>-2.083333333333337E-2</v>
      </c>
      <c r="E445" s="213">
        <f t="shared" si="48"/>
        <v>0</v>
      </c>
    </row>
    <row r="446" spans="1:5" s="164" customFormat="1" ht="12" thickBot="1" x14ac:dyDescent="0.25">
      <c r="A446" s="201" t="s">
        <v>22</v>
      </c>
      <c r="B446" s="212" t="s">
        <v>21</v>
      </c>
      <c r="C446" s="213">
        <f t="shared" si="48"/>
        <v>2.6374994811340313E-2</v>
      </c>
      <c r="D446" s="213">
        <f t="shared" si="48"/>
        <v>-6.2847806393167005E-3</v>
      </c>
      <c r="E446" s="213">
        <f t="shared" si="48"/>
        <v>0</v>
      </c>
    </row>
    <row r="447" spans="1:5" s="164" customFormat="1" ht="12" thickBot="1" x14ac:dyDescent="0.25">
      <c r="A447" s="201" t="s">
        <v>23</v>
      </c>
      <c r="B447" s="212" t="s">
        <v>21</v>
      </c>
      <c r="C447" s="213">
        <f t="shared" si="48"/>
        <v>4.9921824194372189E-3</v>
      </c>
      <c r="D447" s="213">
        <f t="shared" si="48"/>
        <v>1.4858096368357332E-2</v>
      </c>
      <c r="E447" s="213">
        <f t="shared" si="48"/>
        <v>0</v>
      </c>
    </row>
    <row r="448" spans="1:5" s="164" customFormat="1" ht="12" thickBot="1" x14ac:dyDescent="0.25">
      <c r="A448" s="749" t="s">
        <v>713</v>
      </c>
      <c r="B448" s="750"/>
      <c r="C448" s="750"/>
      <c r="D448" s="750"/>
      <c r="E448" s="751"/>
    </row>
    <row r="449" spans="1:5" s="164" customFormat="1" ht="11.25" x14ac:dyDescent="0.2">
      <c r="A449" s="734"/>
      <c r="B449" s="209">
        <v>2018</v>
      </c>
      <c r="C449" s="209">
        <v>2019</v>
      </c>
      <c r="D449" s="209">
        <v>2020</v>
      </c>
      <c r="E449" s="209">
        <v>2021</v>
      </c>
    </row>
    <row r="450" spans="1:5" s="164" customFormat="1" ht="12" thickBot="1" x14ac:dyDescent="0.25">
      <c r="A450" s="735"/>
      <c r="B450" s="210" t="s">
        <v>8</v>
      </c>
      <c r="C450" s="210" t="s">
        <v>9</v>
      </c>
      <c r="D450" s="210" t="s">
        <v>9</v>
      </c>
      <c r="E450" s="210" t="s">
        <v>9</v>
      </c>
    </row>
    <row r="451" spans="1:5" s="164" customFormat="1" ht="12" thickBot="1" x14ac:dyDescent="0.25">
      <c r="A451" s="214" t="s">
        <v>24</v>
      </c>
      <c r="B451" s="215">
        <f>SUM(B452:B453)</f>
        <v>0</v>
      </c>
      <c r="C451" s="215">
        <f>SUM(C452:C453)</f>
        <v>0</v>
      </c>
      <c r="D451" s="215">
        <f>SUM(D452:D453)</f>
        <v>0</v>
      </c>
      <c r="E451" s="215">
        <f>SUM(E452:E453)</f>
        <v>0</v>
      </c>
    </row>
    <row r="452" spans="1:5" s="164" customFormat="1" ht="12" thickBot="1" x14ac:dyDescent="0.25">
      <c r="A452" s="216" t="s">
        <v>388</v>
      </c>
      <c r="B452" s="215">
        <v>0</v>
      </c>
      <c r="C452" s="215">
        <v>0</v>
      </c>
      <c r="D452" s="215">
        <v>0</v>
      </c>
      <c r="E452" s="215">
        <v>0</v>
      </c>
    </row>
    <row r="453" spans="1:5" s="164" customFormat="1" ht="12" thickBot="1" x14ac:dyDescent="0.25">
      <c r="A453" s="216" t="s">
        <v>389</v>
      </c>
      <c r="B453" s="215">
        <v>0</v>
      </c>
      <c r="C453" s="215">
        <v>0</v>
      </c>
      <c r="D453" s="215">
        <v>0</v>
      </c>
      <c r="E453" s="215">
        <v>0</v>
      </c>
    </row>
    <row r="454" spans="1:5" s="164" customFormat="1" ht="23.25" thickBot="1" x14ac:dyDescent="0.25">
      <c r="A454" s="214" t="s">
        <v>25</v>
      </c>
      <c r="B454" s="215">
        <f>SUM(B455:B456)</f>
        <v>0</v>
      </c>
      <c r="C454" s="215">
        <f>SUM(C455:C456)</f>
        <v>0</v>
      </c>
      <c r="D454" s="215">
        <f>SUM(D455:D456)</f>
        <v>0</v>
      </c>
      <c r="E454" s="215">
        <f>SUM(E455:E456)</f>
        <v>0</v>
      </c>
    </row>
    <row r="455" spans="1:5" s="164" customFormat="1" ht="12" thickBot="1" x14ac:dyDescent="0.25">
      <c r="A455" s="216" t="s">
        <v>388</v>
      </c>
      <c r="B455" s="215">
        <v>0</v>
      </c>
      <c r="C455" s="215">
        <v>0</v>
      </c>
      <c r="D455" s="215">
        <v>0</v>
      </c>
      <c r="E455" s="215">
        <v>0</v>
      </c>
    </row>
    <row r="456" spans="1:5" s="164" customFormat="1" ht="12" thickBot="1" x14ac:dyDescent="0.25">
      <c r="A456" s="216" t="s">
        <v>389</v>
      </c>
      <c r="B456" s="215">
        <v>0</v>
      </c>
      <c r="C456" s="215">
        <v>0</v>
      </c>
      <c r="D456" s="215">
        <v>0</v>
      </c>
      <c r="E456" s="215">
        <v>0</v>
      </c>
    </row>
    <row r="457" spans="1:5" s="164" customFormat="1" ht="12" thickBot="1" x14ac:dyDescent="0.25">
      <c r="A457" s="214" t="s">
        <v>26</v>
      </c>
      <c r="B457" s="217">
        <f>SUM(B458:B459)</f>
        <v>120455</v>
      </c>
      <c r="C457" s="217">
        <f>SUM(C458:C459)</f>
        <v>123632</v>
      </c>
      <c r="D457" s="217">
        <f>SUM(D458:D459)</f>
        <v>122855</v>
      </c>
      <c r="E457" s="217">
        <f>SUM(E458:E459)</f>
        <v>122855</v>
      </c>
    </row>
    <row r="458" spans="1:5" s="164" customFormat="1" ht="12" thickBot="1" x14ac:dyDescent="0.25">
      <c r="A458" s="216" t="s">
        <v>388</v>
      </c>
      <c r="B458" s="217">
        <v>120455</v>
      </c>
      <c r="C458" s="215">
        <v>123632</v>
      </c>
      <c r="D458" s="215">
        <v>122855</v>
      </c>
      <c r="E458" s="215">
        <v>122855</v>
      </c>
    </row>
    <row r="459" spans="1:5" s="164" customFormat="1" ht="12" thickBot="1" x14ac:dyDescent="0.25">
      <c r="A459" s="216" t="s">
        <v>389</v>
      </c>
      <c r="B459" s="217"/>
      <c r="C459" s="215">
        <v>0</v>
      </c>
      <c r="D459" s="215"/>
      <c r="E459" s="215"/>
    </row>
    <row r="460" spans="1:5" s="164" customFormat="1" ht="12" thickBot="1" x14ac:dyDescent="0.25">
      <c r="A460" s="214" t="s">
        <v>27</v>
      </c>
      <c r="B460" s="217">
        <f>SUM(B461:B462)</f>
        <v>0</v>
      </c>
      <c r="C460" s="217">
        <f>SUM(C461:C462)</f>
        <v>0</v>
      </c>
      <c r="D460" s="217">
        <f>SUM(D461:D462)</f>
        <v>0</v>
      </c>
      <c r="E460" s="217">
        <f>SUM(E461:E462)</f>
        <v>0</v>
      </c>
    </row>
    <row r="461" spans="1:5" s="164" customFormat="1" ht="12" thickBot="1" x14ac:dyDescent="0.25">
      <c r="A461" s="216" t="s">
        <v>388</v>
      </c>
      <c r="B461" s="217">
        <v>0</v>
      </c>
      <c r="C461" s="217">
        <v>0</v>
      </c>
      <c r="D461" s="217">
        <v>0</v>
      </c>
      <c r="E461" s="217">
        <v>0</v>
      </c>
    </row>
    <row r="462" spans="1:5" s="164" customFormat="1" ht="12" thickBot="1" x14ac:dyDescent="0.25">
      <c r="A462" s="216" t="s">
        <v>389</v>
      </c>
      <c r="B462" s="217">
        <v>0</v>
      </c>
      <c r="C462" s="217">
        <v>0</v>
      </c>
      <c r="D462" s="217">
        <v>0</v>
      </c>
      <c r="E462" s="217">
        <v>0</v>
      </c>
    </row>
    <row r="463" spans="1:5" s="164" customFormat="1" ht="12" thickBot="1" x14ac:dyDescent="0.25">
      <c r="A463" s="214" t="s">
        <v>28</v>
      </c>
      <c r="B463" s="217">
        <f>SUM(B464:B465)</f>
        <v>0</v>
      </c>
      <c r="C463" s="217">
        <f>SUM(C464:C465)</f>
        <v>0</v>
      </c>
      <c r="D463" s="217">
        <f>SUM(D464:D465)</f>
        <v>0</v>
      </c>
      <c r="E463" s="217">
        <f>SUM(E464:E465)</f>
        <v>0</v>
      </c>
    </row>
    <row r="464" spans="1:5" s="164" customFormat="1" ht="12" thickBot="1" x14ac:dyDescent="0.25">
      <c r="A464" s="216" t="s">
        <v>388</v>
      </c>
      <c r="B464" s="217">
        <v>0</v>
      </c>
      <c r="C464" s="217">
        <v>0</v>
      </c>
      <c r="D464" s="217">
        <v>0</v>
      </c>
      <c r="E464" s="217">
        <v>0</v>
      </c>
    </row>
    <row r="465" spans="1:5" s="164" customFormat="1" ht="12" thickBot="1" x14ac:dyDescent="0.25">
      <c r="A465" s="216" t="s">
        <v>389</v>
      </c>
      <c r="B465" s="217">
        <v>0</v>
      </c>
      <c r="C465" s="217">
        <v>0</v>
      </c>
      <c r="D465" s="217">
        <v>0</v>
      </c>
      <c r="E465" s="217">
        <v>0</v>
      </c>
    </row>
    <row r="466" spans="1:5" s="164" customFormat="1" ht="12" thickBot="1" x14ac:dyDescent="0.25">
      <c r="A466" s="214" t="s">
        <v>29</v>
      </c>
      <c r="B466" s="217">
        <v>0</v>
      </c>
      <c r="C466" s="217">
        <v>0</v>
      </c>
      <c r="D466" s="217">
        <v>0</v>
      </c>
      <c r="E466" s="217">
        <v>0</v>
      </c>
    </row>
    <row r="467" spans="1:5" s="164" customFormat="1" ht="12" thickBot="1" x14ac:dyDescent="0.25">
      <c r="A467" s="216" t="s">
        <v>388</v>
      </c>
      <c r="B467" s="217">
        <v>0</v>
      </c>
      <c r="C467" s="217">
        <v>0</v>
      </c>
      <c r="D467" s="217">
        <v>0</v>
      </c>
      <c r="E467" s="217">
        <v>0</v>
      </c>
    </row>
    <row r="468" spans="1:5" s="164" customFormat="1" ht="12" thickBot="1" x14ac:dyDescent="0.25">
      <c r="A468" s="216" t="s">
        <v>389</v>
      </c>
      <c r="B468" s="217">
        <v>0</v>
      </c>
      <c r="C468" s="217">
        <v>0</v>
      </c>
      <c r="D468" s="217">
        <v>0</v>
      </c>
      <c r="E468" s="217">
        <v>0</v>
      </c>
    </row>
    <row r="469" spans="1:5" s="164" customFormat="1" ht="23.25" thickBot="1" x14ac:dyDescent="0.25">
      <c r="A469" s="214" t="s">
        <v>30</v>
      </c>
      <c r="B469" s="217">
        <v>0</v>
      </c>
      <c r="C469" s="215">
        <v>0</v>
      </c>
      <c r="D469" s="215">
        <f t="shared" ref="D469:E471" si="49">C469*1.03*0.99</f>
        <v>0</v>
      </c>
      <c r="E469" s="215">
        <f t="shared" si="49"/>
        <v>0</v>
      </c>
    </row>
    <row r="470" spans="1:5" s="164" customFormat="1" ht="12" thickBot="1" x14ac:dyDescent="0.25">
      <c r="A470" s="216" t="s">
        <v>388</v>
      </c>
      <c r="B470" s="217">
        <v>0</v>
      </c>
      <c r="C470" s="215">
        <v>0</v>
      </c>
      <c r="D470" s="215">
        <f t="shared" si="49"/>
        <v>0</v>
      </c>
      <c r="E470" s="215">
        <f t="shared" si="49"/>
        <v>0</v>
      </c>
    </row>
    <row r="471" spans="1:5" s="164" customFormat="1" ht="12" thickBot="1" x14ac:dyDescent="0.25">
      <c r="A471" s="216" t="s">
        <v>389</v>
      </c>
      <c r="B471" s="217">
        <v>0</v>
      </c>
      <c r="C471" s="215">
        <v>0</v>
      </c>
      <c r="D471" s="215">
        <f t="shared" si="49"/>
        <v>0</v>
      </c>
      <c r="E471" s="215">
        <f t="shared" si="49"/>
        <v>0</v>
      </c>
    </row>
    <row r="472" spans="1:5" s="164" customFormat="1" ht="12" thickBot="1" x14ac:dyDescent="0.25">
      <c r="A472" s="221" t="s">
        <v>31</v>
      </c>
      <c r="B472" s="217">
        <f>B469+B466+B463+B460+B457+B454+B451</f>
        <v>120455</v>
      </c>
      <c r="C472" s="217">
        <f>C469+C466+C463+C460+C457+C454+C451</f>
        <v>123632</v>
      </c>
      <c r="D472" s="217">
        <f>D469+D466+D463+D460+D457+D454+D451</f>
        <v>122855</v>
      </c>
      <c r="E472" s="217">
        <f>E469+E466+E463+E460+E457+E454+E451</f>
        <v>122855</v>
      </c>
    </row>
    <row r="473" spans="1:5" s="164" customFormat="1" ht="12" thickBot="1" x14ac:dyDescent="0.25">
      <c r="A473" s="222" t="s">
        <v>32</v>
      </c>
      <c r="B473" s="223">
        <f>IF(B472-B443=0,0,"Error")</f>
        <v>0</v>
      </c>
      <c r="C473" s="223">
        <f>IF(C472-C443=0,0,"Error")</f>
        <v>0</v>
      </c>
      <c r="D473" s="223">
        <f>IF(D472-D443=0,0,"Error")</f>
        <v>0</v>
      </c>
      <c r="E473" s="223">
        <f>IF(E472-E443=0,0,"Error")</f>
        <v>0</v>
      </c>
    </row>
    <row r="474" spans="1:5" s="164" customFormat="1" ht="12" hidden="1" thickBot="1" x14ac:dyDescent="0.25">
      <c r="A474" s="224" t="s">
        <v>33</v>
      </c>
      <c r="B474" s="760"/>
      <c r="C474" s="761"/>
      <c r="D474" s="761"/>
      <c r="E474" s="762"/>
    </row>
    <row r="475" spans="1:5" s="164" customFormat="1" ht="12" hidden="1" thickBot="1" x14ac:dyDescent="0.25">
      <c r="A475" s="201" t="s">
        <v>15</v>
      </c>
      <c r="B475" s="736"/>
      <c r="C475" s="737"/>
      <c r="D475" s="737"/>
      <c r="E475" s="738"/>
    </row>
    <row r="476" spans="1:5" s="164" customFormat="1" ht="12" hidden="1" thickBot="1" x14ac:dyDescent="0.25">
      <c r="A476" s="201" t="s">
        <v>16</v>
      </c>
      <c r="B476" s="731"/>
      <c r="C476" s="732"/>
      <c r="D476" s="732"/>
      <c r="E476" s="733"/>
    </row>
    <row r="477" spans="1:5" s="164" customFormat="1" ht="12" hidden="1" thickBot="1" x14ac:dyDescent="0.25">
      <c r="A477" s="734"/>
      <c r="B477" s="209">
        <v>2018</v>
      </c>
      <c r="C477" s="209">
        <v>2019</v>
      </c>
      <c r="D477" s="209">
        <v>2020</v>
      </c>
      <c r="E477" s="209">
        <v>2021</v>
      </c>
    </row>
    <row r="478" spans="1:5" s="164" customFormat="1" ht="12" hidden="1" thickBot="1" x14ac:dyDescent="0.25">
      <c r="A478" s="735"/>
      <c r="B478" s="210" t="s">
        <v>8</v>
      </c>
      <c r="C478" s="210" t="s">
        <v>9</v>
      </c>
      <c r="D478" s="210" t="s">
        <v>9</v>
      </c>
      <c r="E478" s="210" t="s">
        <v>9</v>
      </c>
    </row>
    <row r="479" spans="1:5" s="164" customFormat="1" ht="12" hidden="1" thickBot="1" x14ac:dyDescent="0.25">
      <c r="A479" s="201" t="s">
        <v>17</v>
      </c>
      <c r="B479" s="233"/>
      <c r="C479" s="233"/>
      <c r="D479" s="233"/>
      <c r="E479" s="233"/>
    </row>
    <row r="480" spans="1:5" s="164" customFormat="1" ht="12" hidden="1" thickBot="1" x14ac:dyDescent="0.25">
      <c r="A480" s="201" t="s">
        <v>18</v>
      </c>
      <c r="B480" s="211">
        <f>B509</f>
        <v>0</v>
      </c>
      <c r="C480" s="211">
        <f>C509</f>
        <v>0</v>
      </c>
      <c r="D480" s="211">
        <f>D509</f>
        <v>0</v>
      </c>
      <c r="E480" s="211">
        <f>E509</f>
        <v>0</v>
      </c>
    </row>
    <row r="481" spans="1:5" s="164" customFormat="1" ht="12" hidden="1" thickBot="1" x14ac:dyDescent="0.25">
      <c r="A481" s="201" t="s">
        <v>19</v>
      </c>
      <c r="B481" s="211" t="e">
        <f>B480/B479</f>
        <v>#DIV/0!</v>
      </c>
      <c r="C481" s="211" t="e">
        <f>C480/C479</f>
        <v>#DIV/0!</v>
      </c>
      <c r="D481" s="211" t="e">
        <f>D480/D479</f>
        <v>#DIV/0!</v>
      </c>
      <c r="E481" s="211" t="e">
        <f>E480/E479</f>
        <v>#DIV/0!</v>
      </c>
    </row>
    <row r="482" spans="1:5" s="164" customFormat="1" ht="12" hidden="1" thickBot="1" x14ac:dyDescent="0.25">
      <c r="A482" s="201" t="s">
        <v>20</v>
      </c>
      <c r="B482" s="212"/>
      <c r="C482" s="213" t="e">
        <f t="shared" ref="C482:E484" si="50">C479/B479-1</f>
        <v>#DIV/0!</v>
      </c>
      <c r="D482" s="213" t="e">
        <f t="shared" si="50"/>
        <v>#DIV/0!</v>
      </c>
      <c r="E482" s="213" t="e">
        <f t="shared" si="50"/>
        <v>#DIV/0!</v>
      </c>
    </row>
    <row r="483" spans="1:5" s="164" customFormat="1" ht="12" hidden="1" thickBot="1" x14ac:dyDescent="0.25">
      <c r="A483" s="201" t="s">
        <v>22</v>
      </c>
      <c r="B483" s="212"/>
      <c r="C483" s="213" t="e">
        <f t="shared" si="50"/>
        <v>#DIV/0!</v>
      </c>
      <c r="D483" s="213" t="e">
        <f t="shared" si="50"/>
        <v>#DIV/0!</v>
      </c>
      <c r="E483" s="213" t="e">
        <f t="shared" si="50"/>
        <v>#DIV/0!</v>
      </c>
    </row>
    <row r="484" spans="1:5" s="164" customFormat="1" ht="12" hidden="1" thickBot="1" x14ac:dyDescent="0.25">
      <c r="A484" s="201" t="s">
        <v>23</v>
      </c>
      <c r="B484" s="212"/>
      <c r="C484" s="213" t="e">
        <f t="shared" si="50"/>
        <v>#DIV/0!</v>
      </c>
      <c r="D484" s="213" t="e">
        <f t="shared" si="50"/>
        <v>#DIV/0!</v>
      </c>
      <c r="E484" s="213" t="e">
        <f t="shared" si="50"/>
        <v>#DIV/0!</v>
      </c>
    </row>
    <row r="485" spans="1:5" s="164" customFormat="1" ht="12" hidden="1" thickBot="1" x14ac:dyDescent="0.25">
      <c r="A485" s="749" t="s">
        <v>717</v>
      </c>
      <c r="B485" s="750"/>
      <c r="C485" s="750"/>
      <c r="D485" s="750"/>
      <c r="E485" s="751"/>
    </row>
    <row r="486" spans="1:5" s="164" customFormat="1" ht="12" hidden="1" thickBot="1" x14ac:dyDescent="0.25">
      <c r="A486" s="734"/>
      <c r="B486" s="209">
        <v>2018</v>
      </c>
      <c r="C486" s="209">
        <v>2019</v>
      </c>
      <c r="D486" s="209">
        <v>2020</v>
      </c>
      <c r="E486" s="209">
        <v>2021</v>
      </c>
    </row>
    <row r="487" spans="1:5" s="164" customFormat="1" ht="12" hidden="1" thickBot="1" x14ac:dyDescent="0.25">
      <c r="A487" s="735"/>
      <c r="B487" s="210" t="s">
        <v>8</v>
      </c>
      <c r="C487" s="210" t="s">
        <v>9</v>
      </c>
      <c r="D487" s="210" t="s">
        <v>9</v>
      </c>
      <c r="E487" s="210" t="s">
        <v>9</v>
      </c>
    </row>
    <row r="488" spans="1:5" s="164" customFormat="1" ht="12" hidden="1" thickBot="1" x14ac:dyDescent="0.25">
      <c r="A488" s="214" t="s">
        <v>24</v>
      </c>
      <c r="B488" s="215">
        <v>0</v>
      </c>
      <c r="C488" s="215">
        <v>0</v>
      </c>
      <c r="D488" s="215">
        <v>0</v>
      </c>
      <c r="E488" s="215">
        <v>0</v>
      </c>
    </row>
    <row r="489" spans="1:5" s="164" customFormat="1" ht="12" hidden="1" thickBot="1" x14ac:dyDescent="0.25">
      <c r="A489" s="216" t="s">
        <v>388</v>
      </c>
      <c r="B489" s="215">
        <v>0</v>
      </c>
      <c r="C489" s="215">
        <v>0</v>
      </c>
      <c r="D489" s="215">
        <v>0</v>
      </c>
      <c r="E489" s="215">
        <v>0</v>
      </c>
    </row>
    <row r="490" spans="1:5" s="164" customFormat="1" ht="12" hidden="1" thickBot="1" x14ac:dyDescent="0.25">
      <c r="A490" s="216" t="s">
        <v>389</v>
      </c>
      <c r="B490" s="217"/>
      <c r="C490" s="218"/>
      <c r="D490" s="218"/>
      <c r="E490" s="218"/>
    </row>
    <row r="491" spans="1:5" s="164" customFormat="1" ht="23.25" hidden="1" thickBot="1" x14ac:dyDescent="0.25">
      <c r="A491" s="214" t="s">
        <v>25</v>
      </c>
      <c r="B491" s="215">
        <v>0</v>
      </c>
      <c r="C491" s="215">
        <v>0</v>
      </c>
      <c r="D491" s="215">
        <v>0</v>
      </c>
      <c r="E491" s="215">
        <v>0</v>
      </c>
    </row>
    <row r="492" spans="1:5" s="164" customFormat="1" ht="12" hidden="1" thickBot="1" x14ac:dyDescent="0.25">
      <c r="A492" s="216" t="s">
        <v>388</v>
      </c>
      <c r="B492" s="215">
        <v>0</v>
      </c>
      <c r="C492" s="215">
        <v>0</v>
      </c>
      <c r="D492" s="215">
        <v>0</v>
      </c>
      <c r="E492" s="215">
        <v>0</v>
      </c>
    </row>
    <row r="493" spans="1:5" s="164" customFormat="1" ht="12" hidden="1" thickBot="1" x14ac:dyDescent="0.25">
      <c r="A493" s="216" t="s">
        <v>389</v>
      </c>
      <c r="B493" s="217"/>
      <c r="C493" s="215"/>
      <c r="D493" s="215"/>
      <c r="E493" s="215"/>
    </row>
    <row r="494" spans="1:5" s="164" customFormat="1" ht="12" hidden="1" thickBot="1" x14ac:dyDescent="0.25">
      <c r="A494" s="214" t="s">
        <v>26</v>
      </c>
      <c r="B494" s="217"/>
      <c r="C494" s="215"/>
      <c r="D494" s="215"/>
      <c r="E494" s="215"/>
    </row>
    <row r="495" spans="1:5" s="164" customFormat="1" ht="12" hidden="1" thickBot="1" x14ac:dyDescent="0.25">
      <c r="A495" s="216" t="s">
        <v>388</v>
      </c>
      <c r="B495" s="217"/>
      <c r="C495" s="215"/>
      <c r="D495" s="215"/>
      <c r="E495" s="215"/>
    </row>
    <row r="496" spans="1:5" s="164" customFormat="1" ht="12" hidden="1" thickBot="1" x14ac:dyDescent="0.25">
      <c r="A496" s="216" t="s">
        <v>389</v>
      </c>
      <c r="B496" s="217"/>
      <c r="C496" s="215"/>
      <c r="D496" s="215"/>
      <c r="E496" s="215"/>
    </row>
    <row r="497" spans="1:5" s="164" customFormat="1" ht="12" hidden="1" thickBot="1" x14ac:dyDescent="0.25">
      <c r="A497" s="214" t="s">
        <v>27</v>
      </c>
      <c r="B497" s="215">
        <v>0</v>
      </c>
      <c r="C497" s="215">
        <v>0</v>
      </c>
      <c r="D497" s="215">
        <v>0</v>
      </c>
      <c r="E497" s="215">
        <v>0</v>
      </c>
    </row>
    <row r="498" spans="1:5" s="164" customFormat="1" ht="12" hidden="1" thickBot="1" x14ac:dyDescent="0.25">
      <c r="A498" s="216" t="s">
        <v>388</v>
      </c>
      <c r="B498" s="215">
        <v>0</v>
      </c>
      <c r="C498" s="215">
        <v>0</v>
      </c>
      <c r="D498" s="215">
        <v>0</v>
      </c>
      <c r="E498" s="215">
        <v>0</v>
      </c>
    </row>
    <row r="499" spans="1:5" s="164" customFormat="1" ht="12" hidden="1" thickBot="1" x14ac:dyDescent="0.25">
      <c r="A499" s="216" t="s">
        <v>389</v>
      </c>
      <c r="B499" s="217"/>
      <c r="C499" s="215"/>
      <c r="D499" s="215"/>
      <c r="E499" s="215"/>
    </row>
    <row r="500" spans="1:5" s="164" customFormat="1" ht="12" hidden="1" thickBot="1" x14ac:dyDescent="0.25">
      <c r="A500" s="214" t="s">
        <v>28</v>
      </c>
      <c r="B500" s="215">
        <v>0</v>
      </c>
      <c r="C500" s="215">
        <v>0</v>
      </c>
      <c r="D500" s="215">
        <v>0</v>
      </c>
      <c r="E500" s="215">
        <v>0</v>
      </c>
    </row>
    <row r="501" spans="1:5" s="164" customFormat="1" ht="12" hidden="1" thickBot="1" x14ac:dyDescent="0.25">
      <c r="A501" s="216" t="s">
        <v>388</v>
      </c>
      <c r="B501" s="215">
        <v>0</v>
      </c>
      <c r="C501" s="215">
        <v>0</v>
      </c>
      <c r="D501" s="215">
        <v>0</v>
      </c>
      <c r="E501" s="215">
        <v>0</v>
      </c>
    </row>
    <row r="502" spans="1:5" s="164" customFormat="1" ht="12" hidden="1" thickBot="1" x14ac:dyDescent="0.25">
      <c r="A502" s="216" t="s">
        <v>389</v>
      </c>
      <c r="B502" s="217"/>
      <c r="C502" s="215"/>
      <c r="D502" s="215"/>
      <c r="E502" s="215"/>
    </row>
    <row r="503" spans="1:5" s="164" customFormat="1" ht="12" hidden="1" thickBot="1" x14ac:dyDescent="0.25">
      <c r="A503" s="214" t="s">
        <v>29</v>
      </c>
      <c r="B503" s="215">
        <v>0</v>
      </c>
      <c r="C503" s="215">
        <v>0</v>
      </c>
      <c r="D503" s="215">
        <v>0</v>
      </c>
      <c r="E503" s="215">
        <v>0</v>
      </c>
    </row>
    <row r="504" spans="1:5" s="164" customFormat="1" ht="12" hidden="1" thickBot="1" x14ac:dyDescent="0.25">
      <c r="A504" s="216" t="s">
        <v>388</v>
      </c>
      <c r="B504" s="215">
        <v>0</v>
      </c>
      <c r="C504" s="215">
        <v>0</v>
      </c>
      <c r="D504" s="215">
        <v>0</v>
      </c>
      <c r="E504" s="215">
        <v>0</v>
      </c>
    </row>
    <row r="505" spans="1:5" s="164" customFormat="1" ht="12" hidden="1" thickBot="1" x14ac:dyDescent="0.25">
      <c r="A505" s="216" t="s">
        <v>389</v>
      </c>
      <c r="B505" s="217"/>
      <c r="C505" s="215"/>
      <c r="D505" s="215"/>
      <c r="E505" s="215"/>
    </row>
    <row r="506" spans="1:5" s="164" customFormat="1" ht="23.25" hidden="1" thickBot="1" x14ac:dyDescent="0.25">
      <c r="A506" s="214" t="s">
        <v>30</v>
      </c>
      <c r="B506" s="215">
        <v>0</v>
      </c>
      <c r="C506" s="215">
        <v>0</v>
      </c>
      <c r="D506" s="215">
        <v>0</v>
      </c>
      <c r="E506" s="215">
        <v>0</v>
      </c>
    </row>
    <row r="507" spans="1:5" s="164" customFormat="1" ht="12" hidden="1" thickBot="1" x14ac:dyDescent="0.25">
      <c r="A507" s="216" t="s">
        <v>388</v>
      </c>
      <c r="B507" s="215">
        <v>0</v>
      </c>
      <c r="C507" s="215">
        <v>0</v>
      </c>
      <c r="D507" s="215">
        <v>0</v>
      </c>
      <c r="E507" s="215">
        <v>0</v>
      </c>
    </row>
    <row r="508" spans="1:5" s="164" customFormat="1" ht="12" hidden="1" thickBot="1" x14ac:dyDescent="0.25">
      <c r="A508" s="216" t="s">
        <v>389</v>
      </c>
      <c r="B508" s="217"/>
      <c r="C508" s="215"/>
      <c r="D508" s="215"/>
      <c r="E508" s="215"/>
    </row>
    <row r="509" spans="1:5" s="164" customFormat="1" ht="12" hidden="1" thickBot="1" x14ac:dyDescent="0.25">
      <c r="A509" s="225" t="s">
        <v>53</v>
      </c>
      <c r="B509" s="217">
        <f>B506+B503+B500+B497+B494+B491+B488</f>
        <v>0</v>
      </c>
      <c r="C509" s="217">
        <f>C506+C503+C500+C497+C494+C491+C488</f>
        <v>0</v>
      </c>
      <c r="D509" s="217">
        <f>D506+D503+D500+D497+D494+D491+D488</f>
        <v>0</v>
      </c>
      <c r="E509" s="217">
        <f>E506+E503+E500+E497+E494+E491+E488</f>
        <v>0</v>
      </c>
    </row>
    <row r="510" spans="1:5" s="164" customFormat="1" ht="12" hidden="1" thickBot="1" x14ac:dyDescent="0.25">
      <c r="A510" s="222" t="s">
        <v>32</v>
      </c>
      <c r="B510" s="223">
        <f>IF(B509-B480=0,0,"Error")</f>
        <v>0</v>
      </c>
      <c r="C510" s="223">
        <f>IF(C509-C480=0,0,"Error")</f>
        <v>0</v>
      </c>
      <c r="D510" s="223">
        <f>IF(D509-D480=0,0,"Error")</f>
        <v>0</v>
      </c>
      <c r="E510" s="223">
        <f>IF(E509-E480=0,0,"Error")</f>
        <v>0</v>
      </c>
    </row>
    <row r="511" spans="1:5" s="164" customFormat="1" ht="12" hidden="1" thickBot="1" x14ac:dyDescent="0.25">
      <c r="A511" s="230"/>
      <c r="B511" s="231"/>
      <c r="C511" s="231"/>
      <c r="D511" s="231"/>
      <c r="E511" s="232"/>
    </row>
    <row r="512" spans="1:5" s="164" customFormat="1" ht="12" hidden="1" thickBot="1" x14ac:dyDescent="0.25">
      <c r="A512" s="230"/>
      <c r="B512" s="231"/>
      <c r="C512" s="231"/>
      <c r="D512" s="231"/>
      <c r="E512" s="232"/>
    </row>
    <row r="513" spans="1:5" s="164" customFormat="1" ht="12" thickBot="1" x14ac:dyDescent="0.25">
      <c r="A513" s="739" t="s">
        <v>39</v>
      </c>
      <c r="B513" s="740"/>
      <c r="C513" s="740"/>
      <c r="D513" s="740"/>
      <c r="E513" s="741"/>
    </row>
    <row r="514" spans="1:5" s="164" customFormat="1" ht="12" thickBot="1" x14ac:dyDescent="0.25">
      <c r="A514" s="739" t="s">
        <v>40</v>
      </c>
      <c r="B514" s="740"/>
      <c r="C514" s="740"/>
      <c r="D514" s="740"/>
      <c r="E514" s="741"/>
    </row>
    <row r="515" spans="1:5" s="164" customFormat="1" ht="12" thickBot="1" x14ac:dyDescent="0.25">
      <c r="A515" s="208" t="s">
        <v>56</v>
      </c>
      <c r="B515" s="755" t="s">
        <v>727</v>
      </c>
      <c r="C515" s="756"/>
      <c r="D515" s="757"/>
      <c r="E515" s="758"/>
    </row>
    <row r="516" spans="1:5" s="164" customFormat="1" ht="21.75" customHeight="1" thickBot="1" x14ac:dyDescent="0.25">
      <c r="A516" s="208" t="s">
        <v>86</v>
      </c>
      <c r="B516" s="208" t="s">
        <v>728</v>
      </c>
      <c r="C516" s="234" t="s">
        <v>729</v>
      </c>
      <c r="D516" s="235" t="s">
        <v>730</v>
      </c>
      <c r="E516" s="236"/>
    </row>
    <row r="517" spans="1:5" s="164" customFormat="1" ht="12" thickBot="1" x14ac:dyDescent="0.25">
      <c r="A517" s="237"/>
      <c r="B517" s="755"/>
      <c r="C517" s="759"/>
      <c r="D517" s="757"/>
      <c r="E517" s="758"/>
    </row>
    <row r="518" spans="1:5" s="164" customFormat="1" ht="30.75" customHeight="1" thickBot="1" x14ac:dyDescent="0.25">
      <c r="A518" s="201" t="s">
        <v>15</v>
      </c>
      <c r="B518" s="736" t="s">
        <v>731</v>
      </c>
      <c r="C518" s="737"/>
      <c r="D518" s="737"/>
      <c r="E518" s="738"/>
    </row>
    <row r="519" spans="1:5" s="164" customFormat="1" ht="12" thickBot="1" x14ac:dyDescent="0.25">
      <c r="A519" s="201" t="s">
        <v>16</v>
      </c>
      <c r="B519" s="731" t="s">
        <v>732</v>
      </c>
      <c r="C519" s="732"/>
      <c r="D519" s="732"/>
      <c r="E519" s="733"/>
    </row>
    <row r="520" spans="1:5" s="164" customFormat="1" ht="11.25" x14ac:dyDescent="0.2">
      <c r="A520" s="734"/>
      <c r="B520" s="209">
        <v>2018</v>
      </c>
      <c r="C520" s="209">
        <v>2019</v>
      </c>
      <c r="D520" s="209">
        <v>2020</v>
      </c>
      <c r="E520" s="209">
        <v>2021</v>
      </c>
    </row>
    <row r="521" spans="1:5" s="164" customFormat="1" ht="12" thickBot="1" x14ac:dyDescent="0.25">
      <c r="A521" s="735"/>
      <c r="B521" s="210" t="s">
        <v>8</v>
      </c>
      <c r="C521" s="210" t="s">
        <v>9</v>
      </c>
      <c r="D521" s="210" t="s">
        <v>9</v>
      </c>
      <c r="E521" s="210" t="s">
        <v>9</v>
      </c>
    </row>
    <row r="522" spans="1:5" s="164" customFormat="1" ht="12" thickBot="1" x14ac:dyDescent="0.25">
      <c r="A522" s="201" t="s">
        <v>17</v>
      </c>
      <c r="B522" s="211"/>
      <c r="C522" s="211">
        <v>163</v>
      </c>
      <c r="D522" s="211"/>
      <c r="E522" s="211"/>
    </row>
    <row r="523" spans="1:5" s="164" customFormat="1" ht="12" thickBot="1" x14ac:dyDescent="0.25">
      <c r="A523" s="201" t="s">
        <v>18</v>
      </c>
      <c r="B523" s="211"/>
      <c r="C523" s="211">
        <v>31620</v>
      </c>
      <c r="D523" s="211">
        <v>10900</v>
      </c>
      <c r="E523" s="211">
        <v>4558</v>
      </c>
    </row>
    <row r="524" spans="1:5" s="164" customFormat="1" ht="12" thickBot="1" x14ac:dyDescent="0.25">
      <c r="A524" s="201" t="s">
        <v>19</v>
      </c>
      <c r="B524" s="211" t="e">
        <f>B523/B522</f>
        <v>#DIV/0!</v>
      </c>
      <c r="C524" s="211">
        <f>C523/C522</f>
        <v>193.98773006134968</v>
      </c>
      <c r="D524" s="211" t="e">
        <f>D523/D522</f>
        <v>#DIV/0!</v>
      </c>
      <c r="E524" s="211" t="e">
        <f>E523/E522</f>
        <v>#DIV/0!</v>
      </c>
    </row>
    <row r="525" spans="1:5" s="164" customFormat="1" ht="12" thickBot="1" x14ac:dyDescent="0.25">
      <c r="A525" s="201" t="s">
        <v>20</v>
      </c>
      <c r="B525" s="212" t="s">
        <v>21</v>
      </c>
      <c r="C525" s="213" t="e">
        <f t="shared" ref="C525:E527" si="51">C522/B522-1</f>
        <v>#DIV/0!</v>
      </c>
      <c r="D525" s="213">
        <f t="shared" si="51"/>
        <v>-1</v>
      </c>
      <c r="E525" s="213" t="e">
        <f t="shared" si="51"/>
        <v>#DIV/0!</v>
      </c>
    </row>
    <row r="526" spans="1:5" s="164" customFormat="1" ht="12" thickBot="1" x14ac:dyDescent="0.25">
      <c r="A526" s="201" t="s">
        <v>22</v>
      </c>
      <c r="B526" s="212" t="s">
        <v>21</v>
      </c>
      <c r="C526" s="213" t="e">
        <f t="shared" si="51"/>
        <v>#DIV/0!</v>
      </c>
      <c r="D526" s="213">
        <f t="shared" si="51"/>
        <v>-0.65528146742567994</v>
      </c>
      <c r="E526" s="213">
        <f t="shared" si="51"/>
        <v>-0.58183486238532112</v>
      </c>
    </row>
    <row r="527" spans="1:5" s="164" customFormat="1" ht="12" thickBot="1" x14ac:dyDescent="0.25">
      <c r="A527" s="201" t="s">
        <v>23</v>
      </c>
      <c r="B527" s="212" t="s">
        <v>21</v>
      </c>
      <c r="C527" s="213" t="e">
        <f t="shared" si="51"/>
        <v>#DIV/0!</v>
      </c>
      <c r="D527" s="213" t="e">
        <f t="shared" si="51"/>
        <v>#DIV/0!</v>
      </c>
      <c r="E527" s="213" t="e">
        <f t="shared" si="51"/>
        <v>#DIV/0!</v>
      </c>
    </row>
    <row r="528" spans="1:5" s="164" customFormat="1" ht="12" thickBot="1" x14ac:dyDescent="0.25">
      <c r="A528" s="689" t="s">
        <v>213</v>
      </c>
      <c r="B528" s="690"/>
      <c r="C528" s="690"/>
      <c r="D528" s="690"/>
      <c r="E528" s="691"/>
    </row>
    <row r="529" spans="1:5" s="164" customFormat="1" ht="11.25" x14ac:dyDescent="0.2">
      <c r="A529" s="698"/>
      <c r="B529" s="209">
        <v>2018</v>
      </c>
      <c r="C529" s="209">
        <v>2019</v>
      </c>
      <c r="D529" s="209">
        <v>2020</v>
      </c>
      <c r="E529" s="209">
        <v>2021</v>
      </c>
    </row>
    <row r="530" spans="1:5" s="164" customFormat="1" ht="12" thickBot="1" x14ac:dyDescent="0.25">
      <c r="A530" s="699"/>
      <c r="B530" s="210" t="s">
        <v>8</v>
      </c>
      <c r="C530" s="210" t="s">
        <v>9</v>
      </c>
      <c r="D530" s="210" t="s">
        <v>9</v>
      </c>
      <c r="E530" s="210" t="s">
        <v>9</v>
      </c>
    </row>
    <row r="531" spans="1:5" s="164" customFormat="1" ht="12" thickBot="1" x14ac:dyDescent="0.25">
      <c r="A531" s="201" t="s">
        <v>42</v>
      </c>
      <c r="B531" s="211">
        <f>B532+B533+B534+B535</f>
        <v>0</v>
      </c>
      <c r="C531" s="211">
        <f>SUM(C532:C535)</f>
        <v>0</v>
      </c>
      <c r="D531" s="211">
        <f>D532+D533+D534+D535</f>
        <v>0</v>
      </c>
      <c r="E531" s="211">
        <f>E532+E533+E534+E535</f>
        <v>0</v>
      </c>
    </row>
    <row r="532" spans="1:5" s="164" customFormat="1" ht="12" thickBot="1" x14ac:dyDescent="0.25">
      <c r="A532" s="201" t="s">
        <v>388</v>
      </c>
      <c r="B532" s="211"/>
      <c r="C532" s="211">
        <v>0</v>
      </c>
      <c r="D532" s="211"/>
      <c r="E532" s="211"/>
    </row>
    <row r="533" spans="1:5" s="164" customFormat="1" ht="12" thickBot="1" x14ac:dyDescent="0.25">
      <c r="A533" s="201" t="s">
        <v>403</v>
      </c>
      <c r="B533" s="211"/>
      <c r="C533" s="14"/>
      <c r="D533" s="211"/>
      <c r="E533" s="211"/>
    </row>
    <row r="534" spans="1:5" s="164" customFormat="1" ht="12" thickBot="1" x14ac:dyDescent="0.25">
      <c r="A534" s="201" t="s">
        <v>404</v>
      </c>
      <c r="B534" s="211"/>
      <c r="C534" s="14"/>
      <c r="D534" s="211"/>
      <c r="E534" s="211"/>
    </row>
    <row r="535" spans="1:5" s="164" customFormat="1" ht="12" thickBot="1" x14ac:dyDescent="0.25">
      <c r="A535" s="201" t="s">
        <v>405</v>
      </c>
      <c r="B535" s="211"/>
      <c r="C535" s="14"/>
      <c r="D535" s="211"/>
      <c r="E535" s="211"/>
    </row>
    <row r="536" spans="1:5" s="164" customFormat="1" ht="12" thickBot="1" x14ac:dyDescent="0.25">
      <c r="A536" s="201" t="s">
        <v>43</v>
      </c>
      <c r="B536" s="211">
        <f>B537+B538+B539+B540</f>
        <v>0</v>
      </c>
      <c r="C536" s="211">
        <f>C537+C538+C539+C540</f>
        <v>31620</v>
      </c>
      <c r="D536" s="211">
        <f>D537+D538+D539+D540</f>
        <v>10900</v>
      </c>
      <c r="E536" s="211">
        <f>E537+E538+E539+E540</f>
        <v>4558</v>
      </c>
    </row>
    <row r="537" spans="1:5" s="164" customFormat="1" ht="12" thickBot="1" x14ac:dyDescent="0.25">
      <c r="A537" s="201" t="s">
        <v>388</v>
      </c>
      <c r="B537" s="211"/>
      <c r="C537" s="211">
        <v>31620</v>
      </c>
      <c r="D537" s="211">
        <v>10900</v>
      </c>
      <c r="E537" s="211">
        <v>4558</v>
      </c>
    </row>
    <row r="538" spans="1:5" s="164" customFormat="1" ht="12" thickBot="1" x14ac:dyDescent="0.25">
      <c r="A538" s="201" t="s">
        <v>403</v>
      </c>
      <c r="B538" s="211"/>
      <c r="C538" s="14"/>
      <c r="D538" s="211"/>
      <c r="E538" s="211"/>
    </row>
    <row r="539" spans="1:5" s="164" customFormat="1" ht="12" thickBot="1" x14ac:dyDescent="0.25">
      <c r="A539" s="201" t="s">
        <v>404</v>
      </c>
      <c r="B539" s="211"/>
      <c r="C539" s="14"/>
      <c r="D539" s="211"/>
      <c r="E539" s="211"/>
    </row>
    <row r="540" spans="1:5" s="164" customFormat="1" ht="12" thickBot="1" x14ac:dyDescent="0.25">
      <c r="A540" s="201" t="s">
        <v>405</v>
      </c>
      <c r="B540" s="211"/>
      <c r="C540" s="14"/>
      <c r="D540" s="211"/>
      <c r="E540" s="211"/>
    </row>
    <row r="541" spans="1:5" s="164" customFormat="1" ht="12" thickBot="1" x14ac:dyDescent="0.25">
      <c r="A541" s="221" t="s">
        <v>31</v>
      </c>
      <c r="B541" s="211">
        <f>B531+B536</f>
        <v>0</v>
      </c>
      <c r="C541" s="211">
        <f>C531+C536</f>
        <v>31620</v>
      </c>
      <c r="D541" s="211">
        <f>D531+D536</f>
        <v>10900</v>
      </c>
      <c r="E541" s="211">
        <f>E531+E536</f>
        <v>4558</v>
      </c>
    </row>
    <row r="542" spans="1:5" s="164" customFormat="1" ht="21.75" thickBot="1" x14ac:dyDescent="0.25">
      <c r="A542" s="208" t="s">
        <v>33</v>
      </c>
      <c r="B542" s="238" t="s">
        <v>733</v>
      </c>
      <c r="C542" s="234" t="s">
        <v>729</v>
      </c>
      <c r="D542" s="239" t="s">
        <v>734</v>
      </c>
      <c r="E542" s="240"/>
    </row>
    <row r="543" spans="1:5" s="164" customFormat="1" ht="12" thickBot="1" x14ac:dyDescent="0.25">
      <c r="A543" s="201" t="s">
        <v>15</v>
      </c>
      <c r="B543" s="736" t="s">
        <v>735</v>
      </c>
      <c r="C543" s="737"/>
      <c r="D543" s="737"/>
      <c r="E543" s="738"/>
    </row>
    <row r="544" spans="1:5" s="164" customFormat="1" ht="12" thickBot="1" x14ac:dyDescent="0.25">
      <c r="A544" s="201" t="s">
        <v>16</v>
      </c>
      <c r="B544" s="731" t="s">
        <v>736</v>
      </c>
      <c r="C544" s="732"/>
      <c r="D544" s="732"/>
      <c r="E544" s="733"/>
    </row>
    <row r="545" spans="1:5" s="164" customFormat="1" ht="11.25" x14ac:dyDescent="0.2">
      <c r="A545" s="734"/>
      <c r="B545" s="209">
        <v>2018</v>
      </c>
      <c r="C545" s="209">
        <v>2019</v>
      </c>
      <c r="D545" s="209">
        <v>2020</v>
      </c>
      <c r="E545" s="209">
        <v>2021</v>
      </c>
    </row>
    <row r="546" spans="1:5" s="164" customFormat="1" ht="12" thickBot="1" x14ac:dyDescent="0.25">
      <c r="A546" s="735"/>
      <c r="B546" s="210" t="s">
        <v>8</v>
      </c>
      <c r="C546" s="210" t="s">
        <v>9</v>
      </c>
      <c r="D546" s="210" t="s">
        <v>9</v>
      </c>
      <c r="E546" s="210" t="s">
        <v>9</v>
      </c>
    </row>
    <row r="547" spans="1:5" s="164" customFormat="1" ht="12" thickBot="1" x14ac:dyDescent="0.25">
      <c r="A547" s="201" t="s">
        <v>17</v>
      </c>
      <c r="B547" s="201"/>
      <c r="C547" s="211">
        <v>16</v>
      </c>
      <c r="D547" s="212">
        <v>8</v>
      </c>
      <c r="E547" s="212">
        <v>8</v>
      </c>
    </row>
    <row r="548" spans="1:5" s="164" customFormat="1" ht="12" thickBot="1" x14ac:dyDescent="0.25">
      <c r="A548" s="201" t="s">
        <v>18</v>
      </c>
      <c r="B548" s="211"/>
      <c r="C548" s="211">
        <v>200</v>
      </c>
      <c r="D548" s="211">
        <v>100</v>
      </c>
      <c r="E548" s="211">
        <v>100</v>
      </c>
    </row>
    <row r="549" spans="1:5" s="164" customFormat="1" ht="12" thickBot="1" x14ac:dyDescent="0.25">
      <c r="A549" s="201" t="s">
        <v>19</v>
      </c>
      <c r="B549" s="211" t="e">
        <f>B548/B547</f>
        <v>#DIV/0!</v>
      </c>
      <c r="C549" s="211">
        <f>C548/C547</f>
        <v>12.5</v>
      </c>
      <c r="D549" s="211">
        <f>D548/D547</f>
        <v>12.5</v>
      </c>
      <c r="E549" s="211">
        <f>E548/E547</f>
        <v>12.5</v>
      </c>
    </row>
    <row r="550" spans="1:5" s="164" customFormat="1" ht="12" thickBot="1" x14ac:dyDescent="0.25">
      <c r="A550" s="201" t="s">
        <v>20</v>
      </c>
      <c r="B550" s="212" t="s">
        <v>21</v>
      </c>
      <c r="C550" s="211" t="e">
        <f t="shared" ref="C550:E552" si="52">C547/B547-1</f>
        <v>#DIV/0!</v>
      </c>
      <c r="D550" s="213">
        <f t="shared" si="52"/>
        <v>-0.5</v>
      </c>
      <c r="E550" s="213">
        <f t="shared" si="52"/>
        <v>0</v>
      </c>
    </row>
    <row r="551" spans="1:5" s="164" customFormat="1" ht="12" thickBot="1" x14ac:dyDescent="0.25">
      <c r="A551" s="201" t="s">
        <v>22</v>
      </c>
      <c r="B551" s="212" t="s">
        <v>21</v>
      </c>
      <c r="C551" s="211" t="e">
        <f t="shared" si="52"/>
        <v>#DIV/0!</v>
      </c>
      <c r="D551" s="213">
        <f t="shared" si="52"/>
        <v>-0.5</v>
      </c>
      <c r="E551" s="213">
        <f t="shared" si="52"/>
        <v>0</v>
      </c>
    </row>
    <row r="552" spans="1:5" s="164" customFormat="1" ht="12" thickBot="1" x14ac:dyDescent="0.25">
      <c r="A552" s="201" t="s">
        <v>23</v>
      </c>
      <c r="B552" s="212" t="s">
        <v>21</v>
      </c>
      <c r="C552" s="14" t="e">
        <f t="shared" si="52"/>
        <v>#DIV/0!</v>
      </c>
      <c r="D552" s="213">
        <f t="shared" si="52"/>
        <v>0</v>
      </c>
      <c r="E552" s="213">
        <f t="shared" si="52"/>
        <v>0</v>
      </c>
    </row>
    <row r="553" spans="1:5" s="164" customFormat="1" ht="12" thickBot="1" x14ac:dyDescent="0.25">
      <c r="A553" s="689" t="s">
        <v>409</v>
      </c>
      <c r="B553" s="690"/>
      <c r="C553" s="690"/>
      <c r="D553" s="690"/>
      <c r="E553" s="691"/>
    </row>
    <row r="554" spans="1:5" s="164" customFormat="1" ht="11.25" x14ac:dyDescent="0.2">
      <c r="A554" s="698"/>
      <c r="B554" s="209">
        <v>2018</v>
      </c>
      <c r="C554" s="209">
        <v>2019</v>
      </c>
      <c r="D554" s="209">
        <v>2020</v>
      </c>
      <c r="E554" s="209">
        <v>2021</v>
      </c>
    </row>
    <row r="555" spans="1:5" s="164" customFormat="1" ht="12" thickBot="1" x14ac:dyDescent="0.25">
      <c r="A555" s="699"/>
      <c r="B555" s="210" t="s">
        <v>8</v>
      </c>
      <c r="C555" s="210" t="s">
        <v>9</v>
      </c>
      <c r="D555" s="210" t="s">
        <v>9</v>
      </c>
      <c r="E555" s="210" t="s">
        <v>9</v>
      </c>
    </row>
    <row r="556" spans="1:5" s="164" customFormat="1" ht="12" thickBot="1" x14ac:dyDescent="0.25">
      <c r="A556" s="201" t="s">
        <v>42</v>
      </c>
      <c r="B556" s="211">
        <f>B557+B558+B559+B560</f>
        <v>0</v>
      </c>
      <c r="C556" s="211">
        <f>C557+C558+C559+C560</f>
        <v>0</v>
      </c>
      <c r="D556" s="211">
        <f>D557+D558+D559+D560</f>
        <v>0</v>
      </c>
      <c r="E556" s="211">
        <f>E557+E558+E559+E560</f>
        <v>0</v>
      </c>
    </row>
    <row r="557" spans="1:5" s="164" customFormat="1" ht="12" thickBot="1" x14ac:dyDescent="0.25">
      <c r="A557" s="201" t="s">
        <v>388</v>
      </c>
      <c r="B557" s="211"/>
      <c r="C557" s="211">
        <v>0</v>
      </c>
      <c r="D557" s="14"/>
      <c r="E557" s="14"/>
    </row>
    <row r="558" spans="1:5" s="164" customFormat="1" ht="12" thickBot="1" x14ac:dyDescent="0.25">
      <c r="A558" s="201" t="s">
        <v>403</v>
      </c>
      <c r="B558" s="211"/>
      <c r="C558" s="14"/>
      <c r="D558" s="14"/>
      <c r="E558" s="14"/>
    </row>
    <row r="559" spans="1:5" s="164" customFormat="1" ht="12" thickBot="1" x14ac:dyDescent="0.25">
      <c r="A559" s="201" t="s">
        <v>404</v>
      </c>
      <c r="B559" s="211"/>
      <c r="C559" s="14"/>
      <c r="D559" s="14"/>
      <c r="E559" s="14"/>
    </row>
    <row r="560" spans="1:5" s="164" customFormat="1" ht="12" thickBot="1" x14ac:dyDescent="0.25">
      <c r="A560" s="201" t="s">
        <v>405</v>
      </c>
      <c r="B560" s="211"/>
      <c r="C560" s="14"/>
      <c r="D560" s="211"/>
      <c r="E560" s="211"/>
    </row>
    <row r="561" spans="1:5" s="164" customFormat="1" ht="12" thickBot="1" x14ac:dyDescent="0.25">
      <c r="A561" s="201" t="s">
        <v>43</v>
      </c>
      <c r="B561" s="211">
        <f>B562+B563+B564+B565</f>
        <v>0</v>
      </c>
      <c r="C561" s="211">
        <f>SUM(C562:C565)</f>
        <v>200</v>
      </c>
      <c r="D561" s="211">
        <f>SUM(D562:D565)</f>
        <v>100</v>
      </c>
      <c r="E561" s="211">
        <f>SUM(E562:E565)</f>
        <v>100</v>
      </c>
    </row>
    <row r="562" spans="1:5" s="164" customFormat="1" ht="12" thickBot="1" x14ac:dyDescent="0.25">
      <c r="A562" s="201" t="s">
        <v>388</v>
      </c>
      <c r="B562" s="211"/>
      <c r="C562" s="211">
        <v>200</v>
      </c>
      <c r="D562" s="211">
        <v>100</v>
      </c>
      <c r="E562" s="211">
        <v>100</v>
      </c>
    </row>
    <row r="563" spans="1:5" s="164" customFormat="1" ht="12" thickBot="1" x14ac:dyDescent="0.25">
      <c r="A563" s="201" t="s">
        <v>403</v>
      </c>
      <c r="B563" s="211"/>
      <c r="C563" s="14"/>
      <c r="D563" s="211"/>
      <c r="E563" s="211"/>
    </row>
    <row r="564" spans="1:5" s="164" customFormat="1" ht="12" thickBot="1" x14ac:dyDescent="0.25">
      <c r="A564" s="201" t="s">
        <v>404</v>
      </c>
      <c r="B564" s="211"/>
      <c r="C564" s="14"/>
      <c r="D564" s="211"/>
      <c r="E564" s="211"/>
    </row>
    <row r="565" spans="1:5" s="164" customFormat="1" ht="12" thickBot="1" x14ac:dyDescent="0.25">
      <c r="A565" s="201" t="s">
        <v>405</v>
      </c>
      <c r="B565" s="211"/>
      <c r="C565" s="14"/>
      <c r="D565" s="211"/>
      <c r="E565" s="211"/>
    </row>
    <row r="566" spans="1:5" s="164" customFormat="1" ht="12" thickBot="1" x14ac:dyDescent="0.25">
      <c r="A566" s="221" t="s">
        <v>34</v>
      </c>
      <c r="B566" s="211">
        <f>B556+B561</f>
        <v>0</v>
      </c>
      <c r="C566" s="211">
        <f>C556+C561</f>
        <v>200</v>
      </c>
      <c r="D566" s="211">
        <f>D556+D561</f>
        <v>100</v>
      </c>
      <c r="E566" s="211">
        <f>E556+E561</f>
        <v>100</v>
      </c>
    </row>
    <row r="567" spans="1:5" s="164" customFormat="1" ht="12" thickBot="1" x14ac:dyDescent="0.25">
      <c r="A567" s="208" t="s">
        <v>56</v>
      </c>
      <c r="B567" s="755" t="s">
        <v>623</v>
      </c>
      <c r="C567" s="756"/>
      <c r="D567" s="757"/>
      <c r="E567" s="758"/>
    </row>
    <row r="568" spans="1:5" s="164" customFormat="1" ht="32.25" thickBot="1" x14ac:dyDescent="0.25">
      <c r="A568" s="208" t="s">
        <v>86</v>
      </c>
      <c r="B568" s="241" t="s">
        <v>737</v>
      </c>
      <c r="C568" s="234" t="s">
        <v>729</v>
      </c>
      <c r="D568" s="239" t="s">
        <v>738</v>
      </c>
      <c r="E568" s="240"/>
    </row>
    <row r="569" spans="1:5" s="164" customFormat="1" ht="41.25" customHeight="1" thickBot="1" x14ac:dyDescent="0.25">
      <c r="A569" s="201" t="s">
        <v>15</v>
      </c>
      <c r="B569" s="736" t="s">
        <v>739</v>
      </c>
      <c r="C569" s="737"/>
      <c r="D569" s="737"/>
      <c r="E569" s="738"/>
    </row>
    <row r="570" spans="1:5" s="164" customFormat="1" ht="12" thickBot="1" x14ac:dyDescent="0.25">
      <c r="A570" s="201" t="s">
        <v>16</v>
      </c>
      <c r="B570" s="731" t="s">
        <v>740</v>
      </c>
      <c r="C570" s="732"/>
      <c r="D570" s="732"/>
      <c r="E570" s="733"/>
    </row>
    <row r="571" spans="1:5" s="164" customFormat="1" ht="11.25" x14ac:dyDescent="0.2">
      <c r="A571" s="734"/>
      <c r="B571" s="209">
        <v>2018</v>
      </c>
      <c r="C571" s="209">
        <v>2019</v>
      </c>
      <c r="D571" s="209">
        <v>2020</v>
      </c>
      <c r="E571" s="209">
        <v>2021</v>
      </c>
    </row>
    <row r="572" spans="1:5" s="164" customFormat="1" ht="12" thickBot="1" x14ac:dyDescent="0.25">
      <c r="A572" s="735"/>
      <c r="B572" s="210" t="s">
        <v>8</v>
      </c>
      <c r="C572" s="210" t="s">
        <v>9</v>
      </c>
      <c r="D572" s="210" t="s">
        <v>9</v>
      </c>
      <c r="E572" s="210" t="s">
        <v>9</v>
      </c>
    </row>
    <row r="573" spans="1:5" s="164" customFormat="1" ht="12" thickBot="1" x14ac:dyDescent="0.25">
      <c r="A573" s="201" t="s">
        <v>17</v>
      </c>
      <c r="B573" s="201"/>
      <c r="C573" s="211">
        <v>4</v>
      </c>
      <c r="D573" s="212">
        <v>3</v>
      </c>
      <c r="E573" s="212">
        <v>2</v>
      </c>
    </row>
    <row r="574" spans="1:5" s="164" customFormat="1" ht="12" thickBot="1" x14ac:dyDescent="0.25">
      <c r="A574" s="201" t="s">
        <v>18</v>
      </c>
      <c r="B574" s="211"/>
      <c r="C574" s="211">
        <v>38000</v>
      </c>
      <c r="D574" s="211">
        <v>17000</v>
      </c>
      <c r="E574" s="211">
        <v>6000</v>
      </c>
    </row>
    <row r="575" spans="1:5" s="164" customFormat="1" ht="12" thickBot="1" x14ac:dyDescent="0.25">
      <c r="A575" s="201" t="s">
        <v>19</v>
      </c>
      <c r="B575" s="211" t="e">
        <f>B574/B573</f>
        <v>#DIV/0!</v>
      </c>
      <c r="C575" s="209">
        <f>C574/C573</f>
        <v>9500</v>
      </c>
      <c r="D575" s="211">
        <f>D574/D573</f>
        <v>5666.666666666667</v>
      </c>
      <c r="E575" s="211">
        <f>E574/E573</f>
        <v>3000</v>
      </c>
    </row>
    <row r="576" spans="1:5" s="164" customFormat="1" ht="12" thickBot="1" x14ac:dyDescent="0.25">
      <c r="A576" s="201" t="s">
        <v>20</v>
      </c>
      <c r="B576" s="212" t="s">
        <v>21</v>
      </c>
      <c r="C576" s="209" t="e">
        <f t="shared" ref="C576:E578" si="53">C573/B573-1</f>
        <v>#DIV/0!</v>
      </c>
      <c r="D576" s="213">
        <f t="shared" si="53"/>
        <v>-0.25</v>
      </c>
      <c r="E576" s="213">
        <f t="shared" si="53"/>
        <v>-0.33333333333333337</v>
      </c>
    </row>
    <row r="577" spans="1:5" s="164" customFormat="1" ht="12" thickBot="1" x14ac:dyDescent="0.25">
      <c r="A577" s="201" t="s">
        <v>22</v>
      </c>
      <c r="B577" s="212" t="s">
        <v>21</v>
      </c>
      <c r="C577" s="211" t="e">
        <f t="shared" si="53"/>
        <v>#DIV/0!</v>
      </c>
      <c r="D577" s="213">
        <f t="shared" si="53"/>
        <v>-0.55263157894736836</v>
      </c>
      <c r="E577" s="213">
        <f t="shared" si="53"/>
        <v>-0.64705882352941169</v>
      </c>
    </row>
    <row r="578" spans="1:5" s="164" customFormat="1" ht="12" thickBot="1" x14ac:dyDescent="0.25">
      <c r="A578" s="201" t="s">
        <v>23</v>
      </c>
      <c r="B578" s="212" t="s">
        <v>21</v>
      </c>
      <c r="C578" s="211" t="e">
        <f t="shared" si="53"/>
        <v>#DIV/0!</v>
      </c>
      <c r="D578" s="213">
        <f t="shared" si="53"/>
        <v>-0.40350877192982448</v>
      </c>
      <c r="E578" s="213">
        <f t="shared" si="53"/>
        <v>-0.47058823529411764</v>
      </c>
    </row>
    <row r="579" spans="1:5" s="164" customFormat="1" ht="12" thickBot="1" x14ac:dyDescent="0.25">
      <c r="A579" s="689" t="s">
        <v>284</v>
      </c>
      <c r="B579" s="690"/>
      <c r="C579" s="690"/>
      <c r="D579" s="690"/>
      <c r="E579" s="691"/>
    </row>
    <row r="580" spans="1:5" s="164" customFormat="1" ht="11.25" x14ac:dyDescent="0.2">
      <c r="A580" s="698"/>
      <c r="B580" s="209">
        <v>2018</v>
      </c>
      <c r="C580" s="209">
        <v>2019</v>
      </c>
      <c r="D580" s="209">
        <v>2020</v>
      </c>
      <c r="E580" s="209">
        <v>2021</v>
      </c>
    </row>
    <row r="581" spans="1:5" s="164" customFormat="1" ht="12" thickBot="1" x14ac:dyDescent="0.25">
      <c r="A581" s="699"/>
      <c r="B581" s="210" t="s">
        <v>8</v>
      </c>
      <c r="C581" s="210" t="s">
        <v>9</v>
      </c>
      <c r="D581" s="210" t="s">
        <v>9</v>
      </c>
      <c r="E581" s="210" t="s">
        <v>9</v>
      </c>
    </row>
    <row r="582" spans="1:5" s="164" customFormat="1" ht="12" thickBot="1" x14ac:dyDescent="0.25">
      <c r="A582" s="201" t="s">
        <v>42</v>
      </c>
      <c r="B582" s="14">
        <f>B583+B584+B585+B586</f>
        <v>0</v>
      </c>
      <c r="C582" s="211">
        <f>C583+C584+C585+C586</f>
        <v>0</v>
      </c>
      <c r="D582" s="14">
        <f>D583+D584+D585+D586</f>
        <v>0</v>
      </c>
      <c r="E582" s="14">
        <f>E583+E584+E585+E586</f>
        <v>0</v>
      </c>
    </row>
    <row r="583" spans="1:5" s="164" customFormat="1" ht="12" thickBot="1" x14ac:dyDescent="0.25">
      <c r="A583" s="201" t="s">
        <v>388</v>
      </c>
      <c r="B583" s="14"/>
      <c r="C583" s="211">
        <v>0</v>
      </c>
      <c r="D583" s="14"/>
      <c r="E583" s="14"/>
    </row>
    <row r="584" spans="1:5" s="164" customFormat="1" ht="12" thickBot="1" x14ac:dyDescent="0.25">
      <c r="A584" s="201" t="s">
        <v>403</v>
      </c>
      <c r="B584" s="14"/>
      <c r="C584" s="14"/>
      <c r="D584" s="14"/>
      <c r="E584" s="14"/>
    </row>
    <row r="585" spans="1:5" s="164" customFormat="1" ht="12" thickBot="1" x14ac:dyDescent="0.25">
      <c r="A585" s="201" t="s">
        <v>404</v>
      </c>
      <c r="B585" s="14"/>
      <c r="C585" s="14"/>
      <c r="D585" s="14"/>
      <c r="E585" s="14"/>
    </row>
    <row r="586" spans="1:5" s="164" customFormat="1" ht="12" thickBot="1" x14ac:dyDescent="0.25">
      <c r="A586" s="201" t="s">
        <v>405</v>
      </c>
      <c r="B586" s="14"/>
      <c r="C586" s="14"/>
      <c r="D586" s="14"/>
      <c r="E586" s="14"/>
    </row>
    <row r="587" spans="1:5" s="164" customFormat="1" ht="12" thickBot="1" x14ac:dyDescent="0.25">
      <c r="A587" s="201" t="s">
        <v>43</v>
      </c>
      <c r="B587" s="15">
        <f>B588+B589+B590+B591</f>
        <v>0</v>
      </c>
      <c r="C587" s="211">
        <f>C588+C589+C590+C591</f>
        <v>38000</v>
      </c>
      <c r="D587" s="15">
        <f>D588+D589+D590+D591</f>
        <v>17000</v>
      </c>
      <c r="E587" s="15">
        <f>E588+E589+E590+E591</f>
        <v>6000</v>
      </c>
    </row>
    <row r="588" spans="1:5" s="164" customFormat="1" ht="12" thickBot="1" x14ac:dyDescent="0.25">
      <c r="A588" s="201" t="s">
        <v>388</v>
      </c>
      <c r="B588" s="15"/>
      <c r="C588" s="211">
        <v>38000</v>
      </c>
      <c r="D588" s="14">
        <v>17000</v>
      </c>
      <c r="E588" s="14">
        <v>6000</v>
      </c>
    </row>
    <row r="589" spans="1:5" s="164" customFormat="1" ht="12" thickBot="1" x14ac:dyDescent="0.25">
      <c r="A589" s="201" t="s">
        <v>403</v>
      </c>
      <c r="B589" s="15"/>
      <c r="C589" s="14"/>
      <c r="D589" s="14"/>
      <c r="E589" s="14"/>
    </row>
    <row r="590" spans="1:5" s="164" customFormat="1" ht="12" thickBot="1" x14ac:dyDescent="0.25">
      <c r="A590" s="201" t="s">
        <v>404</v>
      </c>
      <c r="B590" s="15"/>
      <c r="C590" s="14"/>
      <c r="D590" s="14"/>
      <c r="E590" s="14"/>
    </row>
    <row r="591" spans="1:5" s="164" customFormat="1" ht="12" thickBot="1" x14ac:dyDescent="0.25">
      <c r="A591" s="201" t="s">
        <v>405</v>
      </c>
      <c r="B591" s="15"/>
      <c r="C591" s="14"/>
      <c r="D591" s="14"/>
      <c r="E591" s="14"/>
    </row>
    <row r="592" spans="1:5" s="164" customFormat="1" ht="12" thickBot="1" x14ac:dyDescent="0.25">
      <c r="A592" s="221" t="s">
        <v>31</v>
      </c>
      <c r="B592" s="15">
        <f>B582+B587</f>
        <v>0</v>
      </c>
      <c r="C592" s="211">
        <f>C582+C587</f>
        <v>38000</v>
      </c>
      <c r="D592" s="15">
        <f>D582+D587</f>
        <v>17000</v>
      </c>
      <c r="E592" s="15">
        <f>E582+E587</f>
        <v>6000</v>
      </c>
    </row>
    <row r="593" spans="1:5" s="164" customFormat="1" ht="12" thickBot="1" x14ac:dyDescent="0.25">
      <c r="A593" s="208" t="s">
        <v>56</v>
      </c>
      <c r="B593" s="755" t="s">
        <v>741</v>
      </c>
      <c r="C593" s="756"/>
      <c r="D593" s="757"/>
      <c r="E593" s="758"/>
    </row>
    <row r="594" spans="1:5" s="164" customFormat="1" ht="42.75" thickBot="1" x14ac:dyDescent="0.25">
      <c r="A594" s="208" t="s">
        <v>86</v>
      </c>
      <c r="B594" s="242" t="s">
        <v>742</v>
      </c>
      <c r="C594" s="234" t="s">
        <v>398</v>
      </c>
      <c r="D594" s="757"/>
      <c r="E594" s="758"/>
    </row>
    <row r="595" spans="1:5" s="164" customFormat="1" ht="12" thickBot="1" x14ac:dyDescent="0.25">
      <c r="A595" s="237"/>
      <c r="B595" s="755"/>
      <c r="C595" s="759"/>
      <c r="D595" s="757"/>
      <c r="E595" s="758"/>
    </row>
    <row r="596" spans="1:5" s="164" customFormat="1" ht="12" thickBot="1" x14ac:dyDescent="0.25">
      <c r="A596" s="201" t="s">
        <v>15</v>
      </c>
      <c r="B596" s="736" t="s">
        <v>743</v>
      </c>
      <c r="C596" s="737"/>
      <c r="D596" s="737"/>
      <c r="E596" s="738"/>
    </row>
    <row r="597" spans="1:5" s="164" customFormat="1" ht="12" thickBot="1" x14ac:dyDescent="0.25">
      <c r="A597" s="201" t="s">
        <v>16</v>
      </c>
      <c r="B597" s="731" t="s">
        <v>744</v>
      </c>
      <c r="C597" s="732"/>
      <c r="D597" s="732"/>
      <c r="E597" s="733"/>
    </row>
    <row r="598" spans="1:5" s="164" customFormat="1" ht="11.25" x14ac:dyDescent="0.2">
      <c r="A598" s="734"/>
      <c r="B598" s="209">
        <v>2018</v>
      </c>
      <c r="C598" s="209">
        <v>2019</v>
      </c>
      <c r="D598" s="209">
        <v>2020</v>
      </c>
      <c r="E598" s="209">
        <v>2021</v>
      </c>
    </row>
    <row r="599" spans="1:5" s="164" customFormat="1" ht="12" thickBot="1" x14ac:dyDescent="0.25">
      <c r="A599" s="735"/>
      <c r="B599" s="210" t="s">
        <v>8</v>
      </c>
      <c r="C599" s="210" t="s">
        <v>9</v>
      </c>
      <c r="D599" s="210" t="s">
        <v>9</v>
      </c>
      <c r="E599" s="210" t="s">
        <v>9</v>
      </c>
    </row>
    <row r="600" spans="1:5" s="164" customFormat="1" ht="12" thickBot="1" x14ac:dyDescent="0.25">
      <c r="A600" s="201" t="s">
        <v>17</v>
      </c>
      <c r="B600" s="211">
        <v>0</v>
      </c>
      <c r="C600" s="211">
        <v>1</v>
      </c>
      <c r="D600" s="211">
        <v>0</v>
      </c>
      <c r="E600" s="211">
        <v>0</v>
      </c>
    </row>
    <row r="601" spans="1:5" s="164" customFormat="1" ht="12" thickBot="1" x14ac:dyDescent="0.25">
      <c r="A601" s="201" t="s">
        <v>18</v>
      </c>
      <c r="B601" s="211">
        <v>0</v>
      </c>
      <c r="C601" s="211">
        <v>50400</v>
      </c>
      <c r="D601" s="211">
        <v>0</v>
      </c>
      <c r="E601" s="211">
        <v>0</v>
      </c>
    </row>
    <row r="602" spans="1:5" s="164" customFormat="1" ht="12" thickBot="1" x14ac:dyDescent="0.25">
      <c r="A602" s="201" t="s">
        <v>19</v>
      </c>
      <c r="B602" s="211" t="e">
        <f>B601/B600</f>
        <v>#DIV/0!</v>
      </c>
      <c r="C602" s="211">
        <f>C601/C600</f>
        <v>50400</v>
      </c>
      <c r="D602" s="211" t="e">
        <f>D601/D600</f>
        <v>#DIV/0!</v>
      </c>
      <c r="E602" s="211" t="e">
        <f>E601/E600</f>
        <v>#DIV/0!</v>
      </c>
    </row>
    <row r="603" spans="1:5" s="164" customFormat="1" ht="12" thickBot="1" x14ac:dyDescent="0.25">
      <c r="A603" s="201" t="s">
        <v>20</v>
      </c>
      <c r="B603" s="212" t="s">
        <v>21</v>
      </c>
      <c r="C603" s="213" t="e">
        <f t="shared" ref="C603:E605" si="54">C600/B600-1</f>
        <v>#DIV/0!</v>
      </c>
      <c r="D603" s="213">
        <f t="shared" si="54"/>
        <v>-1</v>
      </c>
      <c r="E603" s="213" t="e">
        <f t="shared" si="54"/>
        <v>#DIV/0!</v>
      </c>
    </row>
    <row r="604" spans="1:5" s="164" customFormat="1" ht="12" thickBot="1" x14ac:dyDescent="0.25">
      <c r="A604" s="201" t="s">
        <v>22</v>
      </c>
      <c r="B604" s="212" t="s">
        <v>21</v>
      </c>
      <c r="C604" s="213" t="e">
        <f t="shared" si="54"/>
        <v>#DIV/0!</v>
      </c>
      <c r="D604" s="213">
        <f t="shared" si="54"/>
        <v>-1</v>
      </c>
      <c r="E604" s="213" t="e">
        <f t="shared" si="54"/>
        <v>#DIV/0!</v>
      </c>
    </row>
    <row r="605" spans="1:5" s="164" customFormat="1" ht="12" thickBot="1" x14ac:dyDescent="0.25">
      <c r="A605" s="201" t="s">
        <v>23</v>
      </c>
      <c r="B605" s="212" t="s">
        <v>21</v>
      </c>
      <c r="C605" s="213" t="e">
        <f t="shared" si="54"/>
        <v>#DIV/0!</v>
      </c>
      <c r="D605" s="213" t="e">
        <f t="shared" si="54"/>
        <v>#DIV/0!</v>
      </c>
      <c r="E605" s="213" t="e">
        <f t="shared" si="54"/>
        <v>#DIV/0!</v>
      </c>
    </row>
    <row r="606" spans="1:5" s="164" customFormat="1" ht="12" thickBot="1" x14ac:dyDescent="0.25">
      <c r="A606" s="689" t="s">
        <v>210</v>
      </c>
      <c r="B606" s="690"/>
      <c r="C606" s="690"/>
      <c r="D606" s="690"/>
      <c r="E606" s="691"/>
    </row>
    <row r="607" spans="1:5" s="164" customFormat="1" ht="11.25" x14ac:dyDescent="0.2">
      <c r="A607" s="698"/>
      <c r="B607" s="209">
        <v>2018</v>
      </c>
      <c r="C607" s="209">
        <v>2019</v>
      </c>
      <c r="D607" s="209">
        <v>2020</v>
      </c>
      <c r="E607" s="209">
        <v>2021</v>
      </c>
    </row>
    <row r="608" spans="1:5" s="164" customFormat="1" ht="12" thickBot="1" x14ac:dyDescent="0.25">
      <c r="A608" s="699"/>
      <c r="B608" s="210" t="s">
        <v>8</v>
      </c>
      <c r="C608" s="210" t="s">
        <v>9</v>
      </c>
      <c r="D608" s="210" t="s">
        <v>9</v>
      </c>
      <c r="E608" s="210" t="s">
        <v>9</v>
      </c>
    </row>
    <row r="609" spans="1:5" s="164" customFormat="1" ht="12" thickBot="1" x14ac:dyDescent="0.25">
      <c r="A609" s="201" t="s">
        <v>42</v>
      </c>
      <c r="B609" s="211">
        <f>B610+B611+B612+B613</f>
        <v>0</v>
      </c>
      <c r="C609" s="211">
        <f>C610+C611+C612+C613</f>
        <v>0</v>
      </c>
      <c r="D609" s="211">
        <f>D610+D611+D612+D613</f>
        <v>0</v>
      </c>
      <c r="E609" s="211">
        <f>E610+E611+E612+E613</f>
        <v>0</v>
      </c>
    </row>
    <row r="610" spans="1:5" s="164" customFormat="1" ht="12" thickBot="1" x14ac:dyDescent="0.25">
      <c r="A610" s="201" t="s">
        <v>388</v>
      </c>
      <c r="B610" s="211"/>
      <c r="C610" s="211">
        <v>0</v>
      </c>
      <c r="D610" s="211"/>
      <c r="E610" s="211"/>
    </row>
    <row r="611" spans="1:5" s="164" customFormat="1" ht="12" thickBot="1" x14ac:dyDescent="0.25">
      <c r="A611" s="201" t="s">
        <v>403</v>
      </c>
      <c r="B611" s="211"/>
      <c r="C611" s="14"/>
      <c r="D611" s="211"/>
      <c r="E611" s="211"/>
    </row>
    <row r="612" spans="1:5" s="164" customFormat="1" ht="12" thickBot="1" x14ac:dyDescent="0.25">
      <c r="A612" s="201" t="s">
        <v>404</v>
      </c>
      <c r="B612" s="211"/>
      <c r="C612" s="14"/>
      <c r="D612" s="211"/>
      <c r="E612" s="211"/>
    </row>
    <row r="613" spans="1:5" s="164" customFormat="1" ht="12" thickBot="1" x14ac:dyDescent="0.25">
      <c r="A613" s="201" t="s">
        <v>405</v>
      </c>
      <c r="B613" s="211"/>
      <c r="C613" s="14"/>
      <c r="D613" s="211"/>
      <c r="E613" s="211"/>
    </row>
    <row r="614" spans="1:5" s="164" customFormat="1" ht="12" thickBot="1" x14ac:dyDescent="0.25">
      <c r="A614" s="201" t="s">
        <v>43</v>
      </c>
      <c r="B614" s="211">
        <f>B615+B616+B617+B618</f>
        <v>0</v>
      </c>
      <c r="C614" s="211">
        <f>C615+C616+C617+C618</f>
        <v>50400</v>
      </c>
      <c r="D614" s="211">
        <f>D615+D616+D617+D618</f>
        <v>0</v>
      </c>
      <c r="E614" s="211">
        <f>E615+E616+E617+E618</f>
        <v>0</v>
      </c>
    </row>
    <row r="615" spans="1:5" s="164" customFormat="1" ht="12" thickBot="1" x14ac:dyDescent="0.25">
      <c r="A615" s="201" t="s">
        <v>388</v>
      </c>
      <c r="B615" s="211"/>
      <c r="C615" s="211">
        <v>50400</v>
      </c>
      <c r="D615" s="211"/>
      <c r="E615" s="211"/>
    </row>
    <row r="616" spans="1:5" s="164" customFormat="1" ht="12" thickBot="1" x14ac:dyDescent="0.25">
      <c r="A616" s="201" t="s">
        <v>403</v>
      </c>
      <c r="B616" s="211"/>
      <c r="C616" s="15"/>
      <c r="D616" s="211"/>
      <c r="E616" s="211"/>
    </row>
    <row r="617" spans="1:5" s="164" customFormat="1" ht="12" thickBot="1" x14ac:dyDescent="0.25">
      <c r="A617" s="201" t="s">
        <v>404</v>
      </c>
      <c r="B617" s="211"/>
      <c r="C617" s="15"/>
      <c r="D617" s="211"/>
      <c r="E617" s="211"/>
    </row>
    <row r="618" spans="1:5" s="164" customFormat="1" ht="12" thickBot="1" x14ac:dyDescent="0.25">
      <c r="A618" s="201" t="s">
        <v>405</v>
      </c>
      <c r="B618" s="211"/>
      <c r="C618" s="15"/>
      <c r="D618" s="211"/>
      <c r="E618" s="211"/>
    </row>
    <row r="619" spans="1:5" s="164" customFormat="1" ht="12" thickBot="1" x14ac:dyDescent="0.25">
      <c r="A619" s="221" t="s">
        <v>31</v>
      </c>
      <c r="B619" s="211">
        <f>B609+B614</f>
        <v>0</v>
      </c>
      <c r="C619" s="211">
        <f>C609+C614</f>
        <v>50400</v>
      </c>
      <c r="D619" s="211">
        <f>D609+D614</f>
        <v>0</v>
      </c>
      <c r="E619" s="211">
        <f>E609+E614</f>
        <v>0</v>
      </c>
    </row>
    <row r="620" spans="1:5" s="164" customFormat="1" ht="12" thickBot="1" x14ac:dyDescent="0.25">
      <c r="A620" s="208" t="s">
        <v>33</v>
      </c>
      <c r="B620" s="752" t="s">
        <v>745</v>
      </c>
      <c r="C620" s="753"/>
      <c r="D620" s="753"/>
      <c r="E620" s="754"/>
    </row>
    <row r="621" spans="1:5" s="164" customFormat="1" ht="12" thickBot="1" x14ac:dyDescent="0.25">
      <c r="A621" s="201" t="s">
        <v>15</v>
      </c>
      <c r="B621" s="736" t="s">
        <v>746</v>
      </c>
      <c r="C621" s="737"/>
      <c r="D621" s="737"/>
      <c r="E621" s="738"/>
    </row>
    <row r="622" spans="1:5" s="164" customFormat="1" ht="12" thickBot="1" x14ac:dyDescent="0.25">
      <c r="A622" s="201" t="s">
        <v>16</v>
      </c>
      <c r="B622" s="731" t="s">
        <v>41</v>
      </c>
      <c r="C622" s="732"/>
      <c r="D622" s="732"/>
      <c r="E622" s="733"/>
    </row>
    <row r="623" spans="1:5" s="164" customFormat="1" ht="11.25" x14ac:dyDescent="0.2">
      <c r="A623" s="734"/>
      <c r="B623" s="209">
        <v>2018</v>
      </c>
      <c r="C623" s="209">
        <v>2019</v>
      </c>
      <c r="D623" s="209">
        <v>2020</v>
      </c>
      <c r="E623" s="209">
        <v>2021</v>
      </c>
    </row>
    <row r="624" spans="1:5" s="164" customFormat="1" ht="12" thickBot="1" x14ac:dyDescent="0.25">
      <c r="A624" s="735"/>
      <c r="B624" s="210" t="s">
        <v>8</v>
      </c>
      <c r="C624" s="210" t="s">
        <v>9</v>
      </c>
      <c r="D624" s="210" t="s">
        <v>9</v>
      </c>
      <c r="E624" s="210" t="s">
        <v>9</v>
      </c>
    </row>
    <row r="625" spans="1:5" s="164" customFormat="1" ht="12" thickBot="1" x14ac:dyDescent="0.25">
      <c r="A625" s="201" t="s">
        <v>17</v>
      </c>
      <c r="B625" s="201"/>
      <c r="C625" s="676">
        <v>1</v>
      </c>
      <c r="D625" s="201"/>
      <c r="E625" s="201"/>
    </row>
    <row r="626" spans="1:5" s="164" customFormat="1" ht="12" thickBot="1" x14ac:dyDescent="0.25">
      <c r="A626" s="201" t="s">
        <v>18</v>
      </c>
      <c r="B626" s="211"/>
      <c r="C626" s="211">
        <v>8000</v>
      </c>
      <c r="D626" s="211">
        <v>0</v>
      </c>
      <c r="E626" s="211">
        <v>0</v>
      </c>
    </row>
    <row r="627" spans="1:5" s="164" customFormat="1" ht="12" thickBot="1" x14ac:dyDescent="0.25">
      <c r="A627" s="201" t="s">
        <v>19</v>
      </c>
      <c r="B627" s="211" t="e">
        <f>B626/B625</f>
        <v>#DIV/0!</v>
      </c>
      <c r="C627" s="211">
        <f>C626/C625</f>
        <v>8000</v>
      </c>
      <c r="D627" s="211" t="e">
        <f>D626/D625</f>
        <v>#DIV/0!</v>
      </c>
      <c r="E627" s="211" t="e">
        <f>E626/E625</f>
        <v>#DIV/0!</v>
      </c>
    </row>
    <row r="628" spans="1:5" s="164" customFormat="1" ht="12" thickBot="1" x14ac:dyDescent="0.25">
      <c r="A628" s="201" t="s">
        <v>20</v>
      </c>
      <c r="B628" s="676" t="s">
        <v>21</v>
      </c>
      <c r="C628" s="213" t="e">
        <f t="shared" ref="C628:E630" si="55">C625/B625-1</f>
        <v>#DIV/0!</v>
      </c>
      <c r="D628" s="213">
        <f t="shared" si="55"/>
        <v>-1</v>
      </c>
      <c r="E628" s="213" t="e">
        <f t="shared" si="55"/>
        <v>#DIV/0!</v>
      </c>
    </row>
    <row r="629" spans="1:5" s="164" customFormat="1" ht="12" thickBot="1" x14ac:dyDescent="0.25">
      <c r="A629" s="201" t="s">
        <v>22</v>
      </c>
      <c r="B629" s="676" t="s">
        <v>21</v>
      </c>
      <c r="C629" s="213" t="e">
        <f t="shared" si="55"/>
        <v>#DIV/0!</v>
      </c>
      <c r="D629" s="213">
        <f t="shared" si="55"/>
        <v>-1</v>
      </c>
      <c r="E629" s="213" t="e">
        <f t="shared" si="55"/>
        <v>#DIV/0!</v>
      </c>
    </row>
    <row r="630" spans="1:5" s="164" customFormat="1" ht="12" thickBot="1" x14ac:dyDescent="0.25">
      <c r="A630" s="201" t="s">
        <v>23</v>
      </c>
      <c r="B630" s="676" t="s">
        <v>21</v>
      </c>
      <c r="C630" s="213" t="e">
        <f t="shared" si="55"/>
        <v>#DIV/0!</v>
      </c>
      <c r="D630" s="213" t="e">
        <f t="shared" si="55"/>
        <v>#DIV/0!</v>
      </c>
      <c r="E630" s="213" t="e">
        <f t="shared" si="55"/>
        <v>#DIV/0!</v>
      </c>
    </row>
    <row r="631" spans="1:5" s="164" customFormat="1" ht="12" thickBot="1" x14ac:dyDescent="0.25">
      <c r="A631" s="952" t="s">
        <v>286</v>
      </c>
      <c r="B631" s="953"/>
      <c r="C631" s="953"/>
      <c r="D631" s="953"/>
      <c r="E631" s="954"/>
    </row>
    <row r="632" spans="1:5" s="164" customFormat="1" ht="11.25" x14ac:dyDescent="0.2">
      <c r="A632" s="698"/>
      <c r="B632" s="209">
        <v>2018</v>
      </c>
      <c r="C632" s="209">
        <v>2019</v>
      </c>
      <c r="D632" s="209">
        <v>2020</v>
      </c>
      <c r="E632" s="209">
        <v>2021</v>
      </c>
    </row>
    <row r="633" spans="1:5" s="164" customFormat="1" ht="12" thickBot="1" x14ac:dyDescent="0.25">
      <c r="A633" s="699"/>
      <c r="B633" s="210" t="s">
        <v>8</v>
      </c>
      <c r="C633" s="210" t="s">
        <v>9</v>
      </c>
      <c r="D633" s="210" t="s">
        <v>9</v>
      </c>
      <c r="E633" s="210" t="s">
        <v>9</v>
      </c>
    </row>
    <row r="634" spans="1:5" s="164" customFormat="1" ht="12" thickBot="1" x14ac:dyDescent="0.25">
      <c r="A634" s="201" t="s">
        <v>42</v>
      </c>
      <c r="B634" s="211">
        <f>B635+B636+B637+B638</f>
        <v>0</v>
      </c>
      <c r="C634" s="211">
        <f>C635+C636+C637+C638</f>
        <v>0</v>
      </c>
      <c r="D634" s="211">
        <f>D635+D636+D637+D638</f>
        <v>0</v>
      </c>
      <c r="E634" s="211">
        <f>E635+E636+E637+E638</f>
        <v>0</v>
      </c>
    </row>
    <row r="635" spans="1:5" s="164" customFormat="1" ht="12" thickBot="1" x14ac:dyDescent="0.25">
      <c r="A635" s="201" t="s">
        <v>388</v>
      </c>
      <c r="B635" s="211"/>
      <c r="C635" s="211">
        <v>0</v>
      </c>
      <c r="D635" s="31"/>
      <c r="E635" s="31"/>
    </row>
    <row r="636" spans="1:5" s="164" customFormat="1" ht="12" thickBot="1" x14ac:dyDescent="0.25">
      <c r="A636" s="201" t="s">
        <v>403</v>
      </c>
      <c r="B636" s="211"/>
      <c r="C636" s="31"/>
      <c r="D636" s="31"/>
      <c r="E636" s="31"/>
    </row>
    <row r="637" spans="1:5" s="164" customFormat="1" ht="12" thickBot="1" x14ac:dyDescent="0.25">
      <c r="A637" s="201" t="s">
        <v>404</v>
      </c>
      <c r="B637" s="211"/>
      <c r="C637" s="31"/>
      <c r="D637" s="31"/>
      <c r="E637" s="31"/>
    </row>
    <row r="638" spans="1:5" s="164" customFormat="1" ht="12" thickBot="1" x14ac:dyDescent="0.25">
      <c r="A638" s="201" t="s">
        <v>405</v>
      </c>
      <c r="B638" s="211"/>
      <c r="C638" s="31"/>
      <c r="D638" s="31"/>
      <c r="E638" s="31"/>
    </row>
    <row r="639" spans="1:5" s="164" customFormat="1" ht="12" thickBot="1" x14ac:dyDescent="0.25">
      <c r="A639" s="201" t="s">
        <v>43</v>
      </c>
      <c r="B639" s="211">
        <f>B640+B641+B642+B643</f>
        <v>0</v>
      </c>
      <c r="C639" s="211">
        <f>C640+C641+C642+C643</f>
        <v>8000</v>
      </c>
      <c r="D639" s="211">
        <f>D640+D641+D642+D643</f>
        <v>0</v>
      </c>
      <c r="E639" s="211">
        <f>E640+E641+E642+E643</f>
        <v>0</v>
      </c>
    </row>
    <row r="640" spans="1:5" s="164" customFormat="1" ht="12" thickBot="1" x14ac:dyDescent="0.25">
      <c r="A640" s="201" t="s">
        <v>388</v>
      </c>
      <c r="B640" s="47"/>
      <c r="C640" s="211">
        <v>8000</v>
      </c>
      <c r="D640" s="47"/>
      <c r="E640" s="47"/>
    </row>
    <row r="641" spans="1:5" s="164" customFormat="1" ht="12" thickBot="1" x14ac:dyDescent="0.25">
      <c r="A641" s="201" t="s">
        <v>403</v>
      </c>
      <c r="B641" s="47"/>
      <c r="C641" s="47"/>
      <c r="D641" s="47"/>
      <c r="E641" s="47"/>
    </row>
    <row r="642" spans="1:5" s="164" customFormat="1" ht="12" thickBot="1" x14ac:dyDescent="0.25">
      <c r="A642" s="201" t="s">
        <v>404</v>
      </c>
      <c r="B642" s="47"/>
      <c r="C642" s="47"/>
      <c r="D642" s="47"/>
      <c r="E642" s="47"/>
    </row>
    <row r="643" spans="1:5" s="164" customFormat="1" ht="12" thickBot="1" x14ac:dyDescent="0.25">
      <c r="A643" s="201" t="s">
        <v>405</v>
      </c>
      <c r="B643" s="47"/>
      <c r="C643" s="47"/>
      <c r="D643" s="47"/>
      <c r="E643" s="47"/>
    </row>
    <row r="644" spans="1:5" s="164" customFormat="1" ht="12" thickBot="1" x14ac:dyDescent="0.25">
      <c r="A644" s="1509" t="s">
        <v>34</v>
      </c>
      <c r="B644" s="211">
        <f>B634+B639</f>
        <v>0</v>
      </c>
      <c r="C644" s="211">
        <f>C634+C639</f>
        <v>8000</v>
      </c>
      <c r="D644" s="211">
        <f>D634+D639</f>
        <v>0</v>
      </c>
      <c r="E644" s="211">
        <f>E634+E639</f>
        <v>0</v>
      </c>
    </row>
    <row r="645" spans="1:5" s="164" customFormat="1" ht="12" thickBot="1" x14ac:dyDescent="0.25">
      <c r="A645" s="1510" t="s">
        <v>35</v>
      </c>
      <c r="B645" s="1511" t="s">
        <v>747</v>
      </c>
      <c r="C645" s="1512"/>
      <c r="D645" s="1512"/>
      <c r="E645" s="1513"/>
    </row>
    <row r="646" spans="1:5" s="164" customFormat="1" ht="12" thickBot="1" x14ac:dyDescent="0.25">
      <c r="A646" s="201" t="s">
        <v>15</v>
      </c>
      <c r="B646" s="736" t="s">
        <v>748</v>
      </c>
      <c r="C646" s="737"/>
      <c r="D646" s="737"/>
      <c r="E646" s="738"/>
    </row>
    <row r="647" spans="1:5" s="164" customFormat="1" ht="12" thickBot="1" x14ac:dyDescent="0.25">
      <c r="A647" s="201" t="s">
        <v>16</v>
      </c>
      <c r="B647" s="731" t="s">
        <v>41</v>
      </c>
      <c r="C647" s="732"/>
      <c r="D647" s="732"/>
      <c r="E647" s="733"/>
    </row>
    <row r="648" spans="1:5" s="164" customFormat="1" ht="11.25" x14ac:dyDescent="0.2">
      <c r="A648" s="734"/>
      <c r="B648" s="209">
        <v>2018</v>
      </c>
      <c r="C648" s="209">
        <v>2019</v>
      </c>
      <c r="D648" s="209">
        <v>2020</v>
      </c>
      <c r="E648" s="209">
        <v>2021</v>
      </c>
    </row>
    <row r="649" spans="1:5" s="164" customFormat="1" ht="12" thickBot="1" x14ac:dyDescent="0.25">
      <c r="A649" s="735"/>
      <c r="B649" s="210" t="s">
        <v>8</v>
      </c>
      <c r="C649" s="210" t="s">
        <v>9</v>
      </c>
      <c r="D649" s="210" t="s">
        <v>9</v>
      </c>
      <c r="E649" s="210" t="s">
        <v>9</v>
      </c>
    </row>
    <row r="650" spans="1:5" s="164" customFormat="1" ht="12" thickBot="1" x14ac:dyDescent="0.25">
      <c r="A650" s="201" t="s">
        <v>17</v>
      </c>
      <c r="B650" s="201"/>
      <c r="C650" s="676">
        <v>1</v>
      </c>
      <c r="D650" s="676">
        <v>0</v>
      </c>
      <c r="E650" s="676">
        <v>0</v>
      </c>
    </row>
    <row r="651" spans="1:5" s="164" customFormat="1" ht="12" thickBot="1" x14ac:dyDescent="0.25">
      <c r="A651" s="201" t="s">
        <v>18</v>
      </c>
      <c r="B651" s="211"/>
      <c r="C651" s="211">
        <v>15900</v>
      </c>
      <c r="D651" s="211">
        <v>0</v>
      </c>
      <c r="E651" s="211">
        <v>0</v>
      </c>
    </row>
    <row r="652" spans="1:5" s="164" customFormat="1" ht="12" thickBot="1" x14ac:dyDescent="0.25">
      <c r="A652" s="201" t="s">
        <v>19</v>
      </c>
      <c r="B652" s="211" t="e">
        <f>B651/B650</f>
        <v>#DIV/0!</v>
      </c>
      <c r="C652" s="211">
        <f>C651/C650</f>
        <v>15900</v>
      </c>
      <c r="D652" s="211" t="e">
        <f>D651/D650</f>
        <v>#DIV/0!</v>
      </c>
      <c r="E652" s="211" t="e">
        <f>E651/E650</f>
        <v>#DIV/0!</v>
      </c>
    </row>
    <row r="653" spans="1:5" s="164" customFormat="1" ht="12" thickBot="1" x14ac:dyDescent="0.25">
      <c r="A653" s="201" t="s">
        <v>20</v>
      </c>
      <c r="B653" s="676" t="s">
        <v>21</v>
      </c>
      <c r="C653" s="213" t="e">
        <f t="shared" ref="C653:E655" si="56">C650/B650-1</f>
        <v>#DIV/0!</v>
      </c>
      <c r="D653" s="213">
        <f t="shared" si="56"/>
        <v>-1</v>
      </c>
      <c r="E653" s="213" t="e">
        <f t="shared" si="56"/>
        <v>#DIV/0!</v>
      </c>
    </row>
    <row r="654" spans="1:5" s="164" customFormat="1" ht="12" thickBot="1" x14ac:dyDescent="0.25">
      <c r="A654" s="201" t="s">
        <v>22</v>
      </c>
      <c r="B654" s="676" t="s">
        <v>21</v>
      </c>
      <c r="C654" s="213" t="e">
        <f t="shared" si="56"/>
        <v>#DIV/0!</v>
      </c>
      <c r="D654" s="213">
        <f t="shared" si="56"/>
        <v>-1</v>
      </c>
      <c r="E654" s="213" t="e">
        <f t="shared" si="56"/>
        <v>#DIV/0!</v>
      </c>
    </row>
    <row r="655" spans="1:5" s="164" customFormat="1" ht="12" thickBot="1" x14ac:dyDescent="0.25">
      <c r="A655" s="201" t="s">
        <v>23</v>
      </c>
      <c r="B655" s="676" t="s">
        <v>21</v>
      </c>
      <c r="C655" s="213" t="e">
        <f t="shared" si="56"/>
        <v>#DIV/0!</v>
      </c>
      <c r="D655" s="213" t="e">
        <f t="shared" si="56"/>
        <v>#DIV/0!</v>
      </c>
      <c r="E655" s="213" t="e">
        <f t="shared" si="56"/>
        <v>#DIV/0!</v>
      </c>
    </row>
    <row r="656" spans="1:5" s="164" customFormat="1" ht="12" thickBot="1" x14ac:dyDescent="0.25">
      <c r="A656" s="952" t="s">
        <v>282</v>
      </c>
      <c r="B656" s="953"/>
      <c r="C656" s="953"/>
      <c r="D656" s="953"/>
      <c r="E656" s="954"/>
    </row>
    <row r="657" spans="1:5" s="164" customFormat="1" ht="11.25" x14ac:dyDescent="0.2">
      <c r="A657" s="698"/>
      <c r="B657" s="209">
        <v>2018</v>
      </c>
      <c r="C657" s="209">
        <v>2019</v>
      </c>
      <c r="D657" s="209">
        <v>2020</v>
      </c>
      <c r="E657" s="209">
        <v>2021</v>
      </c>
    </row>
    <row r="658" spans="1:5" s="164" customFormat="1" ht="12" thickBot="1" x14ac:dyDescent="0.25">
      <c r="A658" s="699"/>
      <c r="B658" s="210" t="s">
        <v>8</v>
      </c>
      <c r="C658" s="210" t="s">
        <v>9</v>
      </c>
      <c r="D658" s="210" t="s">
        <v>9</v>
      </c>
      <c r="E658" s="210" t="s">
        <v>9</v>
      </c>
    </row>
    <row r="659" spans="1:5" s="164" customFormat="1" ht="12" thickBot="1" x14ac:dyDescent="0.25">
      <c r="A659" s="201" t="s">
        <v>42</v>
      </c>
      <c r="B659" s="211">
        <f>B660+B661+B662+B663</f>
        <v>0</v>
      </c>
      <c r="C659" s="211">
        <f>C660+C661+C662+C663</f>
        <v>0</v>
      </c>
      <c r="D659" s="211">
        <f>D660+D661+D662+D663</f>
        <v>0</v>
      </c>
      <c r="E659" s="211">
        <f>E660+E661+E662+E663</f>
        <v>0</v>
      </c>
    </row>
    <row r="660" spans="1:5" s="164" customFormat="1" ht="12" thickBot="1" x14ac:dyDescent="0.25">
      <c r="A660" s="201" t="s">
        <v>388</v>
      </c>
      <c r="B660" s="211"/>
      <c r="C660" s="211">
        <v>0</v>
      </c>
      <c r="D660" s="211"/>
      <c r="E660" s="211"/>
    </row>
    <row r="661" spans="1:5" s="164" customFormat="1" ht="12" thickBot="1" x14ac:dyDescent="0.25">
      <c r="A661" s="201" t="s">
        <v>403</v>
      </c>
      <c r="B661" s="31"/>
      <c r="C661" s="31"/>
      <c r="D661" s="31"/>
      <c r="E661" s="31"/>
    </row>
    <row r="662" spans="1:5" s="164" customFormat="1" ht="12" thickBot="1" x14ac:dyDescent="0.25">
      <c r="A662" s="201" t="s">
        <v>404</v>
      </c>
      <c r="B662" s="31"/>
      <c r="C662" s="31"/>
      <c r="D662" s="31"/>
      <c r="E662" s="31"/>
    </row>
    <row r="663" spans="1:5" s="164" customFormat="1" ht="12" thickBot="1" x14ac:dyDescent="0.25">
      <c r="A663" s="201" t="s">
        <v>405</v>
      </c>
      <c r="B663" s="31"/>
      <c r="C663" s="31"/>
      <c r="D663" s="31"/>
      <c r="E663" s="31"/>
    </row>
    <row r="664" spans="1:5" s="164" customFormat="1" ht="12" thickBot="1" x14ac:dyDescent="0.25">
      <c r="A664" s="201" t="s">
        <v>43</v>
      </c>
      <c r="B664" s="211">
        <f>B665+B666+B667+B668</f>
        <v>0</v>
      </c>
      <c r="C664" s="211">
        <f>C665+C666+C667+C668</f>
        <v>15900</v>
      </c>
      <c r="D664" s="211">
        <f>D665+D666+D667+D668</f>
        <v>0</v>
      </c>
      <c r="E664" s="211">
        <f>E665+E666+E667+E668</f>
        <v>0</v>
      </c>
    </row>
    <row r="665" spans="1:5" s="164" customFormat="1" ht="12" thickBot="1" x14ac:dyDescent="0.25">
      <c r="A665" s="201" t="s">
        <v>388</v>
      </c>
      <c r="B665" s="211"/>
      <c r="C665" s="211">
        <v>15900</v>
      </c>
      <c r="D665" s="211"/>
      <c r="E665" s="211"/>
    </row>
    <row r="666" spans="1:5" s="164" customFormat="1" ht="12" thickBot="1" x14ac:dyDescent="0.25">
      <c r="A666" s="201" t="s">
        <v>403</v>
      </c>
      <c r="B666" s="211"/>
      <c r="C666" s="211"/>
      <c r="D666" s="211"/>
      <c r="E666" s="211"/>
    </row>
    <row r="667" spans="1:5" s="164" customFormat="1" ht="12" thickBot="1" x14ac:dyDescent="0.25">
      <c r="A667" s="201" t="s">
        <v>404</v>
      </c>
      <c r="B667" s="211"/>
      <c r="C667" s="211"/>
      <c r="D667" s="211"/>
      <c r="E667" s="211"/>
    </row>
    <row r="668" spans="1:5" s="164" customFormat="1" ht="12" thickBot="1" x14ac:dyDescent="0.25">
      <c r="A668" s="201" t="s">
        <v>405</v>
      </c>
      <c r="B668" s="31"/>
      <c r="C668" s="31"/>
      <c r="D668" s="31"/>
      <c r="E668" s="31"/>
    </row>
    <row r="669" spans="1:5" s="164" customFormat="1" ht="12" thickBot="1" x14ac:dyDescent="0.25">
      <c r="A669" s="1509" t="s">
        <v>36</v>
      </c>
      <c r="B669" s="211">
        <f>B659+B664</f>
        <v>0</v>
      </c>
      <c r="C669" s="211">
        <f>C659+C664</f>
        <v>15900</v>
      </c>
      <c r="D669" s="211">
        <f>D659+D664</f>
        <v>0</v>
      </c>
      <c r="E669" s="211">
        <f>E659+E664</f>
        <v>0</v>
      </c>
    </row>
    <row r="670" spans="1:5" s="164" customFormat="1" ht="12" thickBot="1" x14ac:dyDescent="0.25">
      <c r="A670" s="1510" t="s">
        <v>37</v>
      </c>
      <c r="B670" s="1511" t="s">
        <v>749</v>
      </c>
      <c r="C670" s="1512"/>
      <c r="D670" s="1512"/>
      <c r="E670" s="1513"/>
    </row>
    <row r="671" spans="1:5" s="164" customFormat="1" ht="12" thickBot="1" x14ac:dyDescent="0.25">
      <c r="A671" s="201" t="s">
        <v>15</v>
      </c>
      <c r="B671" s="736" t="s">
        <v>749</v>
      </c>
      <c r="C671" s="737"/>
      <c r="D671" s="737"/>
      <c r="E671" s="738"/>
    </row>
    <row r="672" spans="1:5" s="164" customFormat="1" ht="12" thickBot="1" x14ac:dyDescent="0.25">
      <c r="A672" s="201" t="s">
        <v>16</v>
      </c>
      <c r="B672" s="731" t="s">
        <v>41</v>
      </c>
      <c r="C672" s="732"/>
      <c r="D672" s="732"/>
      <c r="E672" s="733"/>
    </row>
    <row r="673" spans="1:5" s="164" customFormat="1" ht="11.25" x14ac:dyDescent="0.2">
      <c r="A673" s="734"/>
      <c r="B673" s="209">
        <v>2018</v>
      </c>
      <c r="C673" s="209">
        <v>2019</v>
      </c>
      <c r="D673" s="209">
        <v>2020</v>
      </c>
      <c r="E673" s="209">
        <v>2021</v>
      </c>
    </row>
    <row r="674" spans="1:5" s="164" customFormat="1" ht="12" thickBot="1" x14ac:dyDescent="0.25">
      <c r="A674" s="735"/>
      <c r="B674" s="210" t="s">
        <v>8</v>
      </c>
      <c r="C674" s="210" t="s">
        <v>9</v>
      </c>
      <c r="D674" s="210" t="s">
        <v>9</v>
      </c>
      <c r="E674" s="210" t="s">
        <v>9</v>
      </c>
    </row>
    <row r="675" spans="1:5" s="164" customFormat="1" ht="12" thickBot="1" x14ac:dyDescent="0.25">
      <c r="A675" s="201" t="s">
        <v>17</v>
      </c>
      <c r="B675" s="201"/>
      <c r="C675" s="676">
        <v>1</v>
      </c>
      <c r="D675" s="676">
        <v>0</v>
      </c>
      <c r="E675" s="676">
        <v>0</v>
      </c>
    </row>
    <row r="676" spans="1:5" s="164" customFormat="1" ht="12" thickBot="1" x14ac:dyDescent="0.25">
      <c r="A676" s="201" t="s">
        <v>18</v>
      </c>
      <c r="B676" s="211"/>
      <c r="C676" s="211">
        <v>18600</v>
      </c>
      <c r="D676" s="211">
        <v>0</v>
      </c>
      <c r="E676" s="211">
        <v>0</v>
      </c>
    </row>
    <row r="677" spans="1:5" s="164" customFormat="1" ht="12" thickBot="1" x14ac:dyDescent="0.25">
      <c r="A677" s="201" t="s">
        <v>19</v>
      </c>
      <c r="B677" s="211" t="e">
        <f>B676/B675</f>
        <v>#DIV/0!</v>
      </c>
      <c r="C677" s="211">
        <f>C676/C675</f>
        <v>18600</v>
      </c>
      <c r="D677" s="211" t="e">
        <f>D676/D675</f>
        <v>#DIV/0!</v>
      </c>
      <c r="E677" s="211" t="e">
        <f>E676/E675</f>
        <v>#DIV/0!</v>
      </c>
    </row>
    <row r="678" spans="1:5" s="164" customFormat="1" ht="12" thickBot="1" x14ac:dyDescent="0.25">
      <c r="A678" s="201" t="s">
        <v>20</v>
      </c>
      <c r="B678" s="676" t="s">
        <v>21</v>
      </c>
      <c r="C678" s="213" t="e">
        <f t="shared" ref="C678:E680" si="57">C675/B675-1</f>
        <v>#DIV/0!</v>
      </c>
      <c r="D678" s="213">
        <f t="shared" si="57"/>
        <v>-1</v>
      </c>
      <c r="E678" s="213" t="e">
        <f t="shared" si="57"/>
        <v>#DIV/0!</v>
      </c>
    </row>
    <row r="679" spans="1:5" s="164" customFormat="1" ht="12" thickBot="1" x14ac:dyDescent="0.25">
      <c r="A679" s="201" t="s">
        <v>22</v>
      </c>
      <c r="B679" s="676" t="s">
        <v>21</v>
      </c>
      <c r="C679" s="213" t="e">
        <f t="shared" si="57"/>
        <v>#DIV/0!</v>
      </c>
      <c r="D679" s="213">
        <f t="shared" si="57"/>
        <v>-1</v>
      </c>
      <c r="E679" s="213" t="e">
        <f t="shared" si="57"/>
        <v>#DIV/0!</v>
      </c>
    </row>
    <row r="680" spans="1:5" s="164" customFormat="1" ht="12" thickBot="1" x14ac:dyDescent="0.25">
      <c r="A680" s="201" t="s">
        <v>23</v>
      </c>
      <c r="B680" s="676" t="s">
        <v>21</v>
      </c>
      <c r="C680" s="213" t="e">
        <f t="shared" si="57"/>
        <v>#DIV/0!</v>
      </c>
      <c r="D680" s="213" t="e">
        <f t="shared" si="57"/>
        <v>#DIV/0!</v>
      </c>
      <c r="E680" s="213" t="e">
        <f t="shared" si="57"/>
        <v>#DIV/0!</v>
      </c>
    </row>
    <row r="681" spans="1:5" s="164" customFormat="1" ht="12" thickBot="1" x14ac:dyDescent="0.25">
      <c r="A681" s="689" t="s">
        <v>308</v>
      </c>
      <c r="B681" s="690"/>
      <c r="C681" s="690"/>
      <c r="D681" s="690"/>
      <c r="E681" s="691"/>
    </row>
    <row r="682" spans="1:5" s="164" customFormat="1" ht="11.25" x14ac:dyDescent="0.2">
      <c r="A682" s="698"/>
      <c r="B682" s="209">
        <v>2018</v>
      </c>
      <c r="C682" s="209">
        <v>2019</v>
      </c>
      <c r="D682" s="209">
        <v>2020</v>
      </c>
      <c r="E682" s="209">
        <v>2021</v>
      </c>
    </row>
    <row r="683" spans="1:5" s="164" customFormat="1" ht="12" thickBot="1" x14ac:dyDescent="0.25">
      <c r="A683" s="699"/>
      <c r="B683" s="210" t="s">
        <v>8</v>
      </c>
      <c r="C683" s="210" t="s">
        <v>9</v>
      </c>
      <c r="D683" s="210" t="s">
        <v>9</v>
      </c>
      <c r="E683" s="210" t="s">
        <v>9</v>
      </c>
    </row>
    <row r="684" spans="1:5" s="164" customFormat="1" ht="12" thickBot="1" x14ac:dyDescent="0.25">
      <c r="A684" s="201" t="s">
        <v>42</v>
      </c>
      <c r="B684" s="211">
        <f>B685+B686+B687+B688</f>
        <v>0</v>
      </c>
      <c r="C684" s="211">
        <f>C685+C686+C687+C688</f>
        <v>0</v>
      </c>
      <c r="D684" s="211">
        <f>D685+D686+D687+D688</f>
        <v>0</v>
      </c>
      <c r="E684" s="211">
        <f>E685+E686+E687+E688</f>
        <v>0</v>
      </c>
    </row>
    <row r="685" spans="1:5" s="164" customFormat="1" ht="12" thickBot="1" x14ac:dyDescent="0.25">
      <c r="A685" s="201" t="s">
        <v>388</v>
      </c>
      <c r="B685" s="211"/>
      <c r="C685" s="211">
        <v>0</v>
      </c>
      <c r="D685" s="211"/>
      <c r="E685" s="211"/>
    </row>
    <row r="686" spans="1:5" s="164" customFormat="1" ht="12" thickBot="1" x14ac:dyDescent="0.25">
      <c r="A686" s="201" t="s">
        <v>403</v>
      </c>
      <c r="B686" s="211"/>
      <c r="C686" s="211"/>
      <c r="D686" s="211"/>
      <c r="E686" s="211"/>
    </row>
    <row r="687" spans="1:5" s="164" customFormat="1" ht="12" thickBot="1" x14ac:dyDescent="0.25">
      <c r="A687" s="201" t="s">
        <v>404</v>
      </c>
      <c r="B687" s="211"/>
      <c r="C687" s="211"/>
      <c r="D687" s="211"/>
      <c r="E687" s="211"/>
    </row>
    <row r="688" spans="1:5" s="164" customFormat="1" ht="12" thickBot="1" x14ac:dyDescent="0.25">
      <c r="A688" s="201" t="s">
        <v>405</v>
      </c>
      <c r="B688" s="211"/>
      <c r="C688" s="211"/>
      <c r="D688" s="211"/>
      <c r="E688" s="211"/>
    </row>
    <row r="689" spans="1:5" s="164" customFormat="1" ht="12" thickBot="1" x14ac:dyDescent="0.25">
      <c r="A689" s="201" t="s">
        <v>43</v>
      </c>
      <c r="B689" s="211">
        <f>B690+B691+B692+B693</f>
        <v>0</v>
      </c>
      <c r="C689" s="211">
        <f>C690+C691+C692+C693</f>
        <v>18600</v>
      </c>
      <c r="D689" s="211">
        <f>D690+D691+D692+D693</f>
        <v>0</v>
      </c>
      <c r="E689" s="211">
        <f>E690+E691+E692+E693</f>
        <v>0</v>
      </c>
    </row>
    <row r="690" spans="1:5" s="164" customFormat="1" ht="12" thickBot="1" x14ac:dyDescent="0.25">
      <c r="A690" s="201" t="s">
        <v>388</v>
      </c>
      <c r="B690" s="211"/>
      <c r="C690" s="211">
        <v>18600</v>
      </c>
      <c r="D690" s="211"/>
      <c r="E690" s="211"/>
    </row>
    <row r="691" spans="1:5" s="164" customFormat="1" ht="12" thickBot="1" x14ac:dyDescent="0.25">
      <c r="A691" s="201" t="s">
        <v>403</v>
      </c>
      <c r="B691" s="15"/>
      <c r="C691" s="15"/>
      <c r="D691" s="15"/>
      <c r="E691" s="15"/>
    </row>
    <row r="692" spans="1:5" s="164" customFormat="1" ht="12" thickBot="1" x14ac:dyDescent="0.25">
      <c r="A692" s="201" t="s">
        <v>404</v>
      </c>
      <c r="B692" s="15"/>
      <c r="C692" s="15"/>
      <c r="D692" s="15"/>
      <c r="E692" s="15"/>
    </row>
    <row r="693" spans="1:5" s="164" customFormat="1" ht="12" thickBot="1" x14ac:dyDescent="0.25">
      <c r="A693" s="201" t="s">
        <v>405</v>
      </c>
      <c r="B693" s="15"/>
      <c r="C693" s="15"/>
      <c r="D693" s="15"/>
      <c r="E693" s="15"/>
    </row>
    <row r="694" spans="1:5" s="164" customFormat="1" ht="12" thickBot="1" x14ac:dyDescent="0.25">
      <c r="A694" s="221" t="s">
        <v>38</v>
      </c>
      <c r="B694" s="211">
        <f>B684+B689</f>
        <v>0</v>
      </c>
      <c r="C694" s="211">
        <f>C684+C689</f>
        <v>18600</v>
      </c>
      <c r="D694" s="211">
        <f>D684+D689</f>
        <v>0</v>
      </c>
      <c r="E694" s="211">
        <f>E684+E689</f>
        <v>0</v>
      </c>
    </row>
    <row r="695" spans="1:5" s="164" customFormat="1" ht="12" thickBot="1" x14ac:dyDescent="0.25">
      <c r="A695" s="208" t="s">
        <v>161</v>
      </c>
      <c r="B695" s="746" t="s">
        <v>750</v>
      </c>
      <c r="C695" s="747"/>
      <c r="D695" s="747"/>
      <c r="E695" s="748"/>
    </row>
    <row r="696" spans="1:5" s="164" customFormat="1" ht="12" thickBot="1" x14ac:dyDescent="0.25">
      <c r="A696" s="201" t="s">
        <v>15</v>
      </c>
      <c r="B696" s="736" t="s">
        <v>750</v>
      </c>
      <c r="C696" s="737"/>
      <c r="D696" s="737"/>
      <c r="E696" s="738"/>
    </row>
    <row r="697" spans="1:5" s="164" customFormat="1" ht="12" thickBot="1" x14ac:dyDescent="0.25">
      <c r="A697" s="201" t="s">
        <v>16</v>
      </c>
      <c r="B697" s="731" t="s">
        <v>41</v>
      </c>
      <c r="C697" s="732"/>
      <c r="D697" s="732"/>
      <c r="E697" s="733"/>
    </row>
    <row r="698" spans="1:5" s="164" customFormat="1" ht="11.25" x14ac:dyDescent="0.2">
      <c r="A698" s="734"/>
      <c r="B698" s="209">
        <v>2018</v>
      </c>
      <c r="C698" s="209">
        <v>2019</v>
      </c>
      <c r="D698" s="209">
        <v>2020</v>
      </c>
      <c r="E698" s="209">
        <v>2021</v>
      </c>
    </row>
    <row r="699" spans="1:5" s="164" customFormat="1" ht="12" thickBot="1" x14ac:dyDescent="0.25">
      <c r="A699" s="735"/>
      <c r="B699" s="210" t="s">
        <v>8</v>
      </c>
      <c r="C699" s="210" t="s">
        <v>9</v>
      </c>
      <c r="D699" s="210" t="s">
        <v>9</v>
      </c>
      <c r="E699" s="210" t="s">
        <v>9</v>
      </c>
    </row>
    <row r="700" spans="1:5" s="164" customFormat="1" ht="12" thickBot="1" x14ac:dyDescent="0.25">
      <c r="A700" s="201" t="s">
        <v>17</v>
      </c>
      <c r="B700" s="201"/>
      <c r="C700" s="676">
        <v>1</v>
      </c>
      <c r="D700" s="676">
        <v>0</v>
      </c>
      <c r="E700" s="676">
        <v>0</v>
      </c>
    </row>
    <row r="701" spans="1:5" s="164" customFormat="1" ht="12" thickBot="1" x14ac:dyDescent="0.25">
      <c r="A701" s="201" t="s">
        <v>18</v>
      </c>
      <c r="B701" s="211"/>
      <c r="C701" s="211">
        <v>4680</v>
      </c>
      <c r="D701" s="211">
        <v>0</v>
      </c>
      <c r="E701" s="211">
        <v>0</v>
      </c>
    </row>
    <row r="702" spans="1:5" s="164" customFormat="1" ht="12" thickBot="1" x14ac:dyDescent="0.25">
      <c r="A702" s="201" t="s">
        <v>19</v>
      </c>
      <c r="B702" s="211" t="e">
        <f>B701/B700</f>
        <v>#DIV/0!</v>
      </c>
      <c r="C702" s="211">
        <f>C701/C700</f>
        <v>4680</v>
      </c>
      <c r="D702" s="211" t="e">
        <f>D701/D700</f>
        <v>#DIV/0!</v>
      </c>
      <c r="E702" s="211" t="e">
        <f>E701/E700</f>
        <v>#DIV/0!</v>
      </c>
    </row>
    <row r="703" spans="1:5" s="164" customFormat="1" ht="12" thickBot="1" x14ac:dyDescent="0.25">
      <c r="A703" s="201" t="s">
        <v>20</v>
      </c>
      <c r="B703" s="676" t="s">
        <v>21</v>
      </c>
      <c r="C703" s="213" t="e">
        <f t="shared" ref="C703:E705" si="58">C700/B700-1</f>
        <v>#DIV/0!</v>
      </c>
      <c r="D703" s="213">
        <f t="shared" si="58"/>
        <v>-1</v>
      </c>
      <c r="E703" s="213" t="e">
        <f t="shared" si="58"/>
        <v>#DIV/0!</v>
      </c>
    </row>
    <row r="704" spans="1:5" s="164" customFormat="1" ht="12" thickBot="1" x14ac:dyDescent="0.25">
      <c r="A704" s="201" t="s">
        <v>22</v>
      </c>
      <c r="B704" s="676" t="s">
        <v>21</v>
      </c>
      <c r="C704" s="213" t="e">
        <f t="shared" si="58"/>
        <v>#DIV/0!</v>
      </c>
      <c r="D704" s="213">
        <f t="shared" si="58"/>
        <v>-1</v>
      </c>
      <c r="E704" s="213" t="e">
        <f t="shared" si="58"/>
        <v>#DIV/0!</v>
      </c>
    </row>
    <row r="705" spans="1:5" s="164" customFormat="1" ht="12" thickBot="1" x14ac:dyDescent="0.25">
      <c r="A705" s="201" t="s">
        <v>23</v>
      </c>
      <c r="B705" s="676" t="s">
        <v>21</v>
      </c>
      <c r="C705" s="213" t="e">
        <f t="shared" si="58"/>
        <v>#DIV/0!</v>
      </c>
      <c r="D705" s="213" t="e">
        <f t="shared" si="58"/>
        <v>#DIV/0!</v>
      </c>
      <c r="E705" s="213" t="e">
        <f t="shared" si="58"/>
        <v>#DIV/0!</v>
      </c>
    </row>
    <row r="706" spans="1:5" s="164" customFormat="1" ht="12" thickBot="1" x14ac:dyDescent="0.25">
      <c r="A706" s="952" t="s">
        <v>307</v>
      </c>
      <c r="B706" s="953"/>
      <c r="C706" s="953"/>
      <c r="D706" s="953"/>
      <c r="E706" s="954"/>
    </row>
    <row r="707" spans="1:5" s="164" customFormat="1" ht="11.25" x14ac:dyDescent="0.2">
      <c r="A707" s="698"/>
      <c r="B707" s="209">
        <v>2018</v>
      </c>
      <c r="C707" s="209">
        <v>2019</v>
      </c>
      <c r="D707" s="209">
        <v>2020</v>
      </c>
      <c r="E707" s="209">
        <v>2021</v>
      </c>
    </row>
    <row r="708" spans="1:5" s="164" customFormat="1" ht="12" thickBot="1" x14ac:dyDescent="0.25">
      <c r="A708" s="699"/>
      <c r="B708" s="210" t="s">
        <v>8</v>
      </c>
      <c r="C708" s="210" t="s">
        <v>9</v>
      </c>
      <c r="D708" s="210" t="s">
        <v>9</v>
      </c>
      <c r="E708" s="210" t="s">
        <v>9</v>
      </c>
    </row>
    <row r="709" spans="1:5" s="164" customFormat="1" ht="12" thickBot="1" x14ac:dyDescent="0.25">
      <c r="A709" s="201" t="s">
        <v>42</v>
      </c>
      <c r="B709" s="211">
        <f>B710+B711+B712+B713</f>
        <v>0</v>
      </c>
      <c r="C709" s="211">
        <f>C710+C711+C712+C713</f>
        <v>0</v>
      </c>
      <c r="D709" s="211">
        <f>D710+D711+D712+D713</f>
        <v>0</v>
      </c>
      <c r="E709" s="211">
        <f>E710+E711+E712+E713</f>
        <v>0</v>
      </c>
    </row>
    <row r="710" spans="1:5" s="164" customFormat="1" ht="12" thickBot="1" x14ac:dyDescent="0.25">
      <c r="A710" s="201" t="s">
        <v>388</v>
      </c>
      <c r="B710" s="211"/>
      <c r="C710" s="211">
        <v>0</v>
      </c>
      <c r="D710" s="211"/>
      <c r="E710" s="211"/>
    </row>
    <row r="711" spans="1:5" s="164" customFormat="1" ht="12" thickBot="1" x14ac:dyDescent="0.25">
      <c r="A711" s="201" t="s">
        <v>403</v>
      </c>
      <c r="B711" s="211"/>
      <c r="C711" s="211"/>
      <c r="D711" s="211"/>
      <c r="E711" s="211"/>
    </row>
    <row r="712" spans="1:5" s="164" customFormat="1" ht="12" thickBot="1" x14ac:dyDescent="0.25">
      <c r="A712" s="201" t="s">
        <v>404</v>
      </c>
      <c r="B712" s="211"/>
      <c r="C712" s="211"/>
      <c r="D712" s="211"/>
      <c r="E712" s="211"/>
    </row>
    <row r="713" spans="1:5" s="164" customFormat="1" ht="12" thickBot="1" x14ac:dyDescent="0.25">
      <c r="A713" s="201" t="s">
        <v>405</v>
      </c>
      <c r="B713" s="211"/>
      <c r="C713" s="211"/>
      <c r="D713" s="211"/>
      <c r="E713" s="211"/>
    </row>
    <row r="714" spans="1:5" s="164" customFormat="1" ht="12" thickBot="1" x14ac:dyDescent="0.25">
      <c r="A714" s="201" t="s">
        <v>43</v>
      </c>
      <c r="B714" s="211">
        <f>B715+B716+B717+B718</f>
        <v>0</v>
      </c>
      <c r="C714" s="211">
        <f>C715+C716+C717+C718</f>
        <v>4680</v>
      </c>
      <c r="D714" s="211">
        <f>D715+D716+D717+D718</f>
        <v>0</v>
      </c>
      <c r="E714" s="211">
        <f>E715+E716+E717+E718</f>
        <v>0</v>
      </c>
    </row>
    <row r="715" spans="1:5" s="164" customFormat="1" ht="12" thickBot="1" x14ac:dyDescent="0.25">
      <c r="A715" s="201" t="s">
        <v>388</v>
      </c>
      <c r="B715" s="211"/>
      <c r="C715" s="211">
        <v>4680</v>
      </c>
      <c r="D715" s="211"/>
      <c r="E715" s="211"/>
    </row>
    <row r="716" spans="1:5" s="164" customFormat="1" ht="12" thickBot="1" x14ac:dyDescent="0.25">
      <c r="A716" s="201" t="s">
        <v>403</v>
      </c>
      <c r="B716" s="47"/>
      <c r="C716" s="47"/>
      <c r="D716" s="47"/>
      <c r="E716" s="47"/>
    </row>
    <row r="717" spans="1:5" s="164" customFormat="1" ht="12" thickBot="1" x14ac:dyDescent="0.25">
      <c r="A717" s="201" t="s">
        <v>404</v>
      </c>
      <c r="B717" s="47"/>
      <c r="C717" s="47"/>
      <c r="D717" s="47"/>
      <c r="E717" s="47"/>
    </row>
    <row r="718" spans="1:5" s="164" customFormat="1" ht="12" thickBot="1" x14ac:dyDescent="0.25">
      <c r="A718" s="201" t="s">
        <v>405</v>
      </c>
      <c r="B718" s="47"/>
      <c r="C718" s="47"/>
      <c r="D718" s="47"/>
      <c r="E718" s="47"/>
    </row>
    <row r="719" spans="1:5" s="164" customFormat="1" ht="12" thickBot="1" x14ac:dyDescent="0.25">
      <c r="A719" s="1509" t="s">
        <v>71</v>
      </c>
      <c r="B719" s="211">
        <f>B709+B714</f>
        <v>0</v>
      </c>
      <c r="C719" s="211">
        <f>C709+C714</f>
        <v>4680</v>
      </c>
      <c r="D719" s="211">
        <f>D709+D714</f>
        <v>0</v>
      </c>
      <c r="E719" s="211">
        <f>E709+E714</f>
        <v>0</v>
      </c>
    </row>
    <row r="720" spans="1:5" s="164" customFormat="1" ht="12" thickBot="1" x14ac:dyDescent="0.25">
      <c r="A720" s="1510" t="s">
        <v>202</v>
      </c>
      <c r="B720" s="1511" t="s">
        <v>751</v>
      </c>
      <c r="C720" s="1512"/>
      <c r="D720" s="1512"/>
      <c r="E720" s="1513"/>
    </row>
    <row r="721" spans="1:5" s="164" customFormat="1" ht="12" thickBot="1" x14ac:dyDescent="0.25">
      <c r="A721" s="201" t="s">
        <v>15</v>
      </c>
      <c r="B721" s="736" t="s">
        <v>752</v>
      </c>
      <c r="C721" s="737"/>
      <c r="D721" s="737"/>
      <c r="E721" s="738"/>
    </row>
    <row r="722" spans="1:5" s="164" customFormat="1" ht="12" thickBot="1" x14ac:dyDescent="0.25">
      <c r="A722" s="201" t="s">
        <v>16</v>
      </c>
      <c r="B722" s="731" t="s">
        <v>41</v>
      </c>
      <c r="C722" s="732"/>
      <c r="D722" s="732"/>
      <c r="E722" s="733"/>
    </row>
    <row r="723" spans="1:5" s="164" customFormat="1" ht="11.25" x14ac:dyDescent="0.2">
      <c r="A723" s="734"/>
      <c r="B723" s="209">
        <v>2018</v>
      </c>
      <c r="C723" s="209">
        <v>2019</v>
      </c>
      <c r="D723" s="209">
        <v>2020</v>
      </c>
      <c r="E723" s="209">
        <v>2021</v>
      </c>
    </row>
    <row r="724" spans="1:5" s="164" customFormat="1" ht="12" thickBot="1" x14ac:dyDescent="0.25">
      <c r="A724" s="735"/>
      <c r="B724" s="210" t="s">
        <v>8</v>
      </c>
      <c r="C724" s="210" t="s">
        <v>9</v>
      </c>
      <c r="D724" s="210" t="s">
        <v>9</v>
      </c>
      <c r="E724" s="210" t="s">
        <v>9</v>
      </c>
    </row>
    <row r="725" spans="1:5" s="164" customFormat="1" ht="12" thickBot="1" x14ac:dyDescent="0.25">
      <c r="A725" s="201" t="s">
        <v>17</v>
      </c>
      <c r="B725" s="201"/>
      <c r="C725" s="676">
        <v>2</v>
      </c>
      <c r="D725" s="676">
        <v>0</v>
      </c>
      <c r="E725" s="676">
        <v>0</v>
      </c>
    </row>
    <row r="726" spans="1:5" s="164" customFormat="1" ht="12" thickBot="1" x14ac:dyDescent="0.25">
      <c r="A726" s="201" t="s">
        <v>18</v>
      </c>
      <c r="B726" s="211"/>
      <c r="C726" s="211">
        <v>3000</v>
      </c>
      <c r="D726" s="211">
        <v>0</v>
      </c>
      <c r="E726" s="211">
        <v>0</v>
      </c>
    </row>
    <row r="727" spans="1:5" s="164" customFormat="1" ht="12" thickBot="1" x14ac:dyDescent="0.25">
      <c r="A727" s="201" t="s">
        <v>19</v>
      </c>
      <c r="B727" s="211" t="e">
        <f>B726/B725</f>
        <v>#DIV/0!</v>
      </c>
      <c r="C727" s="211">
        <f>C726/C725</f>
        <v>1500</v>
      </c>
      <c r="D727" s="211" t="e">
        <f>D726/D725</f>
        <v>#DIV/0!</v>
      </c>
      <c r="E727" s="211" t="e">
        <f>E726/E725</f>
        <v>#DIV/0!</v>
      </c>
    </row>
    <row r="728" spans="1:5" s="164" customFormat="1" ht="12" thickBot="1" x14ac:dyDescent="0.25">
      <c r="A728" s="201" t="s">
        <v>20</v>
      </c>
      <c r="B728" s="676" t="s">
        <v>21</v>
      </c>
      <c r="C728" s="213" t="e">
        <f t="shared" ref="C728:E730" si="59">C725/B725-1</f>
        <v>#DIV/0!</v>
      </c>
      <c r="D728" s="213">
        <f t="shared" si="59"/>
        <v>-1</v>
      </c>
      <c r="E728" s="213" t="e">
        <f t="shared" si="59"/>
        <v>#DIV/0!</v>
      </c>
    </row>
    <row r="729" spans="1:5" s="164" customFormat="1" ht="12" thickBot="1" x14ac:dyDescent="0.25">
      <c r="A729" s="201" t="s">
        <v>22</v>
      </c>
      <c r="B729" s="676" t="s">
        <v>21</v>
      </c>
      <c r="C729" s="213" t="e">
        <f t="shared" si="59"/>
        <v>#DIV/0!</v>
      </c>
      <c r="D729" s="213">
        <f t="shared" si="59"/>
        <v>-1</v>
      </c>
      <c r="E729" s="213" t="e">
        <f t="shared" si="59"/>
        <v>#DIV/0!</v>
      </c>
    </row>
    <row r="730" spans="1:5" s="164" customFormat="1" ht="12" thickBot="1" x14ac:dyDescent="0.25">
      <c r="A730" s="201" t="s">
        <v>23</v>
      </c>
      <c r="B730" s="676" t="s">
        <v>21</v>
      </c>
      <c r="C730" s="213" t="e">
        <f t="shared" si="59"/>
        <v>#DIV/0!</v>
      </c>
      <c r="D730" s="213" t="e">
        <f t="shared" si="59"/>
        <v>#DIV/0!</v>
      </c>
      <c r="E730" s="213" t="e">
        <f t="shared" si="59"/>
        <v>#DIV/0!</v>
      </c>
    </row>
    <row r="731" spans="1:5" s="164" customFormat="1" ht="12" thickBot="1" x14ac:dyDescent="0.25">
      <c r="A731" s="952" t="s">
        <v>753</v>
      </c>
      <c r="B731" s="953"/>
      <c r="C731" s="953"/>
      <c r="D731" s="953"/>
      <c r="E731" s="954"/>
    </row>
    <row r="732" spans="1:5" s="164" customFormat="1" ht="11.25" x14ac:dyDescent="0.2">
      <c r="A732" s="698"/>
      <c r="B732" s="209">
        <v>2018</v>
      </c>
      <c r="C732" s="209">
        <v>2019</v>
      </c>
      <c r="D732" s="209">
        <v>2020</v>
      </c>
      <c r="E732" s="209">
        <v>2021</v>
      </c>
    </row>
    <row r="733" spans="1:5" s="164" customFormat="1" ht="12" thickBot="1" x14ac:dyDescent="0.25">
      <c r="A733" s="699"/>
      <c r="B733" s="210" t="s">
        <v>8</v>
      </c>
      <c r="C733" s="210" t="s">
        <v>9</v>
      </c>
      <c r="D733" s="210" t="s">
        <v>9</v>
      </c>
      <c r="E733" s="210" t="s">
        <v>9</v>
      </c>
    </row>
    <row r="734" spans="1:5" s="164" customFormat="1" ht="12" thickBot="1" x14ac:dyDescent="0.25">
      <c r="A734" s="201" t="s">
        <v>42</v>
      </c>
      <c r="B734" s="211">
        <f>B735+B736+B737+B738</f>
        <v>0</v>
      </c>
      <c r="C734" s="211">
        <f>C735+C736+C737+C738</f>
        <v>0</v>
      </c>
      <c r="D734" s="211">
        <f>D735+D736+D737+D738</f>
        <v>0</v>
      </c>
      <c r="E734" s="211">
        <f>E735+E736+E737+E738</f>
        <v>0</v>
      </c>
    </row>
    <row r="735" spans="1:5" s="164" customFormat="1" ht="12" thickBot="1" x14ac:dyDescent="0.25">
      <c r="A735" s="201" t="s">
        <v>388</v>
      </c>
      <c r="B735" s="211"/>
      <c r="C735" s="211">
        <v>0</v>
      </c>
      <c r="D735" s="211"/>
      <c r="E735" s="211"/>
    </row>
    <row r="736" spans="1:5" s="164" customFormat="1" ht="12" thickBot="1" x14ac:dyDescent="0.25">
      <c r="A736" s="201" t="s">
        <v>403</v>
      </c>
      <c r="B736" s="211"/>
      <c r="C736" s="31"/>
      <c r="D736" s="211"/>
      <c r="E736" s="211"/>
    </row>
    <row r="737" spans="1:5" s="164" customFormat="1" ht="12" thickBot="1" x14ac:dyDescent="0.25">
      <c r="A737" s="201" t="s">
        <v>404</v>
      </c>
      <c r="B737" s="211"/>
      <c r="C737" s="31"/>
      <c r="D737" s="211"/>
      <c r="E737" s="211"/>
    </row>
    <row r="738" spans="1:5" s="164" customFormat="1" ht="12" thickBot="1" x14ac:dyDescent="0.25">
      <c r="A738" s="201" t="s">
        <v>405</v>
      </c>
      <c r="B738" s="211"/>
      <c r="C738" s="31"/>
      <c r="D738" s="211"/>
      <c r="E738" s="211"/>
    </row>
    <row r="739" spans="1:5" s="164" customFormat="1" ht="12" thickBot="1" x14ac:dyDescent="0.25">
      <c r="A739" s="201" t="s">
        <v>43</v>
      </c>
      <c r="B739" s="211">
        <f>B740+B741+B742+B743</f>
        <v>0</v>
      </c>
      <c r="C739" s="211">
        <f>C740+C741+C742+C743</f>
        <v>3000</v>
      </c>
      <c r="D739" s="211">
        <f>D740+D741+D742+D743</f>
        <v>0</v>
      </c>
      <c r="E739" s="211">
        <f>E740+E741+E742+E743</f>
        <v>0</v>
      </c>
    </row>
    <row r="740" spans="1:5" s="164" customFormat="1" ht="12" thickBot="1" x14ac:dyDescent="0.25">
      <c r="A740" s="201" t="s">
        <v>388</v>
      </c>
      <c r="B740" s="211"/>
      <c r="C740" s="211">
        <v>3000</v>
      </c>
      <c r="D740" s="211"/>
      <c r="E740" s="211"/>
    </row>
    <row r="741" spans="1:5" s="164" customFormat="1" ht="12" thickBot="1" x14ac:dyDescent="0.25">
      <c r="A741" s="201" t="s">
        <v>403</v>
      </c>
      <c r="B741" s="211"/>
      <c r="C741" s="47"/>
      <c r="D741" s="211"/>
      <c r="E741" s="211"/>
    </row>
    <row r="742" spans="1:5" s="164" customFormat="1" ht="12" thickBot="1" x14ac:dyDescent="0.25">
      <c r="A742" s="201" t="s">
        <v>404</v>
      </c>
      <c r="B742" s="211"/>
      <c r="C742" s="47"/>
      <c r="D742" s="211"/>
      <c r="E742" s="211"/>
    </row>
    <row r="743" spans="1:5" s="164" customFormat="1" ht="12" thickBot="1" x14ac:dyDescent="0.25">
      <c r="A743" s="201" t="s">
        <v>405</v>
      </c>
      <c r="B743" s="211"/>
      <c r="C743" s="47"/>
      <c r="D743" s="211"/>
      <c r="E743" s="211"/>
    </row>
    <row r="744" spans="1:5" s="164" customFormat="1" ht="12" thickBot="1" x14ac:dyDescent="0.25">
      <c r="A744" s="1509" t="s">
        <v>204</v>
      </c>
      <c r="B744" s="211">
        <f>B734+B739</f>
        <v>0</v>
      </c>
      <c r="C744" s="211">
        <f>C734+C739</f>
        <v>3000</v>
      </c>
      <c r="D744" s="211">
        <f>D734+D739</f>
        <v>0</v>
      </c>
      <c r="E744" s="211">
        <f>E734+E739</f>
        <v>0</v>
      </c>
    </row>
    <row r="745" spans="1:5" s="164" customFormat="1" ht="12" hidden="1" thickBot="1" x14ac:dyDescent="0.25">
      <c r="A745" s="243"/>
      <c r="B745" s="244"/>
      <c r="C745" s="245"/>
      <c r="D745" s="245"/>
      <c r="E745" s="246"/>
    </row>
    <row r="746" spans="1:5" s="164" customFormat="1" ht="42.75" hidden="1" thickBot="1" x14ac:dyDescent="0.25">
      <c r="A746" s="208" t="s">
        <v>74</v>
      </c>
      <c r="B746" s="247"/>
      <c r="C746" s="248" t="s">
        <v>398</v>
      </c>
      <c r="D746" s="249"/>
      <c r="E746" s="250"/>
    </row>
    <row r="747" spans="1:5" s="164" customFormat="1" ht="12" hidden="1" thickBot="1" x14ac:dyDescent="0.25">
      <c r="A747" s="201" t="s">
        <v>15</v>
      </c>
      <c r="B747" s="736"/>
      <c r="C747" s="737"/>
      <c r="D747" s="737"/>
      <c r="E747" s="738"/>
    </row>
    <row r="748" spans="1:5" s="164" customFormat="1" ht="12" hidden="1" thickBot="1" x14ac:dyDescent="0.25">
      <c r="A748" s="201" t="s">
        <v>16</v>
      </c>
      <c r="B748" s="731"/>
      <c r="C748" s="732"/>
      <c r="D748" s="732"/>
      <c r="E748" s="733"/>
    </row>
    <row r="749" spans="1:5" s="164" customFormat="1" ht="12" hidden="1" thickBot="1" x14ac:dyDescent="0.25">
      <c r="A749" s="734"/>
      <c r="B749" s="209">
        <v>2018</v>
      </c>
      <c r="C749" s="209">
        <v>2019</v>
      </c>
      <c r="D749" s="209">
        <v>2020</v>
      </c>
      <c r="E749" s="209">
        <v>2021</v>
      </c>
    </row>
    <row r="750" spans="1:5" s="164" customFormat="1" ht="12" hidden="1" thickBot="1" x14ac:dyDescent="0.25">
      <c r="A750" s="735"/>
      <c r="B750" s="210" t="s">
        <v>8</v>
      </c>
      <c r="C750" s="210" t="s">
        <v>9</v>
      </c>
      <c r="D750" s="210" t="s">
        <v>9</v>
      </c>
      <c r="E750" s="210" t="s">
        <v>9</v>
      </c>
    </row>
    <row r="751" spans="1:5" s="164" customFormat="1" ht="12" hidden="1" thickBot="1" x14ac:dyDescent="0.25">
      <c r="A751" s="201" t="s">
        <v>17</v>
      </c>
      <c r="B751" s="201"/>
      <c r="C751" s="201"/>
      <c r="D751" s="201"/>
      <c r="E751" s="201"/>
    </row>
    <row r="752" spans="1:5" s="164" customFormat="1" ht="12" hidden="1" thickBot="1" x14ac:dyDescent="0.25">
      <c r="A752" s="201" t="s">
        <v>18</v>
      </c>
      <c r="B752" s="211">
        <f>B762</f>
        <v>0</v>
      </c>
      <c r="C752" s="211">
        <f>C762</f>
        <v>0</v>
      </c>
      <c r="D752" s="211">
        <f>D762</f>
        <v>0</v>
      </c>
      <c r="E752" s="211">
        <f>E762</f>
        <v>0</v>
      </c>
    </row>
    <row r="753" spans="1:5" s="164" customFormat="1" ht="12" hidden="1" thickBot="1" x14ac:dyDescent="0.25">
      <c r="A753" s="201" t="s">
        <v>19</v>
      </c>
      <c r="B753" s="211" t="e">
        <f>B752/B751</f>
        <v>#DIV/0!</v>
      </c>
      <c r="C753" s="211" t="e">
        <f>C752/C751</f>
        <v>#DIV/0!</v>
      </c>
      <c r="D753" s="211" t="e">
        <f>D752/D751</f>
        <v>#DIV/0!</v>
      </c>
      <c r="E753" s="211" t="e">
        <f>E752/E751</f>
        <v>#DIV/0!</v>
      </c>
    </row>
    <row r="754" spans="1:5" s="164" customFormat="1" ht="12" hidden="1" thickBot="1" x14ac:dyDescent="0.25">
      <c r="A754" s="201" t="s">
        <v>20</v>
      </c>
      <c r="B754" s="212" t="s">
        <v>21</v>
      </c>
      <c r="C754" s="213" t="e">
        <f t="shared" ref="C754:E756" si="60">C751/B751-1</f>
        <v>#DIV/0!</v>
      </c>
      <c r="D754" s="213" t="e">
        <f t="shared" si="60"/>
        <v>#DIV/0!</v>
      </c>
      <c r="E754" s="213" t="e">
        <f t="shared" si="60"/>
        <v>#DIV/0!</v>
      </c>
    </row>
    <row r="755" spans="1:5" s="164" customFormat="1" ht="12" hidden="1" thickBot="1" x14ac:dyDescent="0.25">
      <c r="A755" s="201" t="s">
        <v>22</v>
      </c>
      <c r="B755" s="212" t="s">
        <v>21</v>
      </c>
      <c r="C755" s="213" t="e">
        <f t="shared" si="60"/>
        <v>#DIV/0!</v>
      </c>
      <c r="D755" s="213" t="e">
        <f t="shared" si="60"/>
        <v>#DIV/0!</v>
      </c>
      <c r="E755" s="213" t="e">
        <f t="shared" si="60"/>
        <v>#DIV/0!</v>
      </c>
    </row>
    <row r="756" spans="1:5" s="164" customFormat="1" ht="12" hidden="1" thickBot="1" x14ac:dyDescent="0.25">
      <c r="A756" s="201" t="s">
        <v>23</v>
      </c>
      <c r="B756" s="212" t="s">
        <v>21</v>
      </c>
      <c r="C756" s="213" t="e">
        <f t="shared" si="60"/>
        <v>#DIV/0!</v>
      </c>
      <c r="D756" s="213" t="e">
        <f t="shared" si="60"/>
        <v>#DIV/0!</v>
      </c>
      <c r="E756" s="213" t="e">
        <f t="shared" si="60"/>
        <v>#DIV/0!</v>
      </c>
    </row>
    <row r="757" spans="1:5" s="164" customFormat="1" ht="12" hidden="1" thickBot="1" x14ac:dyDescent="0.25">
      <c r="A757" s="749" t="s">
        <v>754</v>
      </c>
      <c r="B757" s="750"/>
      <c r="C757" s="750"/>
      <c r="D757" s="750"/>
      <c r="E757" s="751"/>
    </row>
    <row r="758" spans="1:5" s="164" customFormat="1" ht="12" hidden="1" thickBot="1" x14ac:dyDescent="0.25">
      <c r="A758" s="734"/>
      <c r="B758" s="209">
        <v>2018</v>
      </c>
      <c r="C758" s="209">
        <v>2019</v>
      </c>
      <c r="D758" s="209">
        <v>2020</v>
      </c>
      <c r="E758" s="209">
        <v>2021</v>
      </c>
    </row>
    <row r="759" spans="1:5" s="164" customFormat="1" ht="12" hidden="1" thickBot="1" x14ac:dyDescent="0.25">
      <c r="A759" s="735"/>
      <c r="B759" s="210" t="s">
        <v>8</v>
      </c>
      <c r="C759" s="210" t="s">
        <v>9</v>
      </c>
      <c r="D759" s="210" t="s">
        <v>9</v>
      </c>
      <c r="E759" s="210" t="s">
        <v>9</v>
      </c>
    </row>
    <row r="760" spans="1:5" s="164" customFormat="1" ht="12" hidden="1" thickBot="1" x14ac:dyDescent="0.25">
      <c r="A760" s="214" t="s">
        <v>42</v>
      </c>
      <c r="B760" s="215"/>
      <c r="C760" s="215"/>
      <c r="D760" s="215"/>
      <c r="E760" s="215"/>
    </row>
    <row r="761" spans="1:5" s="164" customFormat="1" ht="12" hidden="1" thickBot="1" x14ac:dyDescent="0.25">
      <c r="A761" s="214" t="s">
        <v>43</v>
      </c>
      <c r="B761" s="217">
        <v>0</v>
      </c>
      <c r="C761" s="217">
        <v>0</v>
      </c>
      <c r="D761" s="217">
        <v>0</v>
      </c>
      <c r="E761" s="217">
        <v>0</v>
      </c>
    </row>
    <row r="762" spans="1:5" s="164" customFormat="1" ht="12" hidden="1" thickBot="1" x14ac:dyDescent="0.25">
      <c r="A762" s="221" t="s">
        <v>53</v>
      </c>
      <c r="B762" s="217">
        <f>B761+B760</f>
        <v>0</v>
      </c>
      <c r="C762" s="217">
        <f>C761+C760</f>
        <v>0</v>
      </c>
      <c r="D762" s="217">
        <f>D761+D760</f>
        <v>0</v>
      </c>
      <c r="E762" s="217">
        <f>E761+E760</f>
        <v>0</v>
      </c>
    </row>
    <row r="763" spans="1:5" s="164" customFormat="1" ht="16.5" customHeight="1" thickBot="1" x14ac:dyDescent="0.25">
      <c r="A763" s="208" t="s">
        <v>206</v>
      </c>
      <c r="B763" s="746" t="s">
        <v>755</v>
      </c>
      <c r="C763" s="747"/>
      <c r="D763" s="747"/>
      <c r="E763" s="748"/>
    </row>
    <row r="764" spans="1:5" s="164" customFormat="1" ht="12" thickBot="1" x14ac:dyDescent="0.25">
      <c r="A764" s="201" t="s">
        <v>15</v>
      </c>
      <c r="B764" s="736" t="s">
        <v>755</v>
      </c>
      <c r="C764" s="737"/>
      <c r="D764" s="737"/>
      <c r="E764" s="738"/>
    </row>
    <row r="765" spans="1:5" s="164" customFormat="1" ht="12" thickBot="1" x14ac:dyDescent="0.25">
      <c r="A765" s="201" t="s">
        <v>16</v>
      </c>
      <c r="B765" s="731" t="s">
        <v>41</v>
      </c>
      <c r="C765" s="732"/>
      <c r="D765" s="732"/>
      <c r="E765" s="733"/>
    </row>
    <row r="766" spans="1:5" s="164" customFormat="1" ht="11.25" x14ac:dyDescent="0.2">
      <c r="A766" s="734"/>
      <c r="B766" s="209">
        <v>2018</v>
      </c>
      <c r="C766" s="209">
        <v>2019</v>
      </c>
      <c r="D766" s="209">
        <v>2020</v>
      </c>
      <c r="E766" s="209">
        <v>2021</v>
      </c>
    </row>
    <row r="767" spans="1:5" s="164" customFormat="1" ht="12" thickBot="1" x14ac:dyDescent="0.25">
      <c r="A767" s="735"/>
      <c r="B767" s="210" t="s">
        <v>8</v>
      </c>
      <c r="C767" s="210" t="s">
        <v>9</v>
      </c>
      <c r="D767" s="210" t="s">
        <v>9</v>
      </c>
      <c r="E767" s="210" t="s">
        <v>9</v>
      </c>
    </row>
    <row r="768" spans="1:5" s="164" customFormat="1" ht="12" thickBot="1" x14ac:dyDescent="0.25">
      <c r="A768" s="201" t="s">
        <v>17</v>
      </c>
      <c r="B768" s="201"/>
      <c r="C768" s="212">
        <v>1</v>
      </c>
      <c r="D768" s="212">
        <v>0</v>
      </c>
      <c r="E768" s="212">
        <v>0</v>
      </c>
    </row>
    <row r="769" spans="1:5" s="164" customFormat="1" ht="12" thickBot="1" x14ac:dyDescent="0.25">
      <c r="A769" s="201" t="s">
        <v>18</v>
      </c>
      <c r="B769" s="211"/>
      <c r="C769" s="211">
        <v>9600</v>
      </c>
      <c r="D769" s="211">
        <v>0</v>
      </c>
      <c r="E769" s="211">
        <v>0</v>
      </c>
    </row>
    <row r="770" spans="1:5" s="164" customFormat="1" ht="12" thickBot="1" x14ac:dyDescent="0.25">
      <c r="A770" s="201" t="s">
        <v>19</v>
      </c>
      <c r="B770" s="211" t="e">
        <f>B769/B768</f>
        <v>#DIV/0!</v>
      </c>
      <c r="C770" s="211">
        <f>C769/C768</f>
        <v>9600</v>
      </c>
      <c r="D770" s="211" t="e">
        <f>D769/D768</f>
        <v>#DIV/0!</v>
      </c>
      <c r="E770" s="211" t="e">
        <f>E769/E768</f>
        <v>#DIV/0!</v>
      </c>
    </row>
    <row r="771" spans="1:5" s="164" customFormat="1" ht="12" thickBot="1" x14ac:dyDescent="0.25">
      <c r="A771" s="201" t="s">
        <v>20</v>
      </c>
      <c r="B771" s="212" t="s">
        <v>21</v>
      </c>
      <c r="C771" s="213" t="e">
        <f t="shared" ref="C771:E773" si="61">C768/B768-1</f>
        <v>#DIV/0!</v>
      </c>
      <c r="D771" s="213">
        <f t="shared" si="61"/>
        <v>-1</v>
      </c>
      <c r="E771" s="213" t="e">
        <f t="shared" si="61"/>
        <v>#DIV/0!</v>
      </c>
    </row>
    <row r="772" spans="1:5" s="164" customFormat="1" ht="12" thickBot="1" x14ac:dyDescent="0.25">
      <c r="A772" s="201" t="s">
        <v>22</v>
      </c>
      <c r="B772" s="212" t="s">
        <v>21</v>
      </c>
      <c r="C772" s="213" t="e">
        <f t="shared" si="61"/>
        <v>#DIV/0!</v>
      </c>
      <c r="D772" s="213">
        <f t="shared" si="61"/>
        <v>-1</v>
      </c>
      <c r="E772" s="213" t="e">
        <f t="shared" si="61"/>
        <v>#DIV/0!</v>
      </c>
    </row>
    <row r="773" spans="1:5" s="164" customFormat="1" ht="12" thickBot="1" x14ac:dyDescent="0.25">
      <c r="A773" s="201" t="s">
        <v>23</v>
      </c>
      <c r="B773" s="212" t="s">
        <v>21</v>
      </c>
      <c r="C773" s="213" t="e">
        <f t="shared" si="61"/>
        <v>#DIV/0!</v>
      </c>
      <c r="D773" s="213" t="e">
        <f t="shared" si="61"/>
        <v>#DIV/0!</v>
      </c>
      <c r="E773" s="213" t="e">
        <f t="shared" si="61"/>
        <v>#DIV/0!</v>
      </c>
    </row>
    <row r="774" spans="1:5" s="164" customFormat="1" ht="12" thickBot="1" x14ac:dyDescent="0.25">
      <c r="A774" s="689" t="s">
        <v>282</v>
      </c>
      <c r="B774" s="690"/>
      <c r="C774" s="690"/>
      <c r="D774" s="690"/>
      <c r="E774" s="691"/>
    </row>
    <row r="775" spans="1:5" s="164" customFormat="1" ht="11.25" x14ac:dyDescent="0.2">
      <c r="A775" s="698"/>
      <c r="B775" s="209">
        <v>2018</v>
      </c>
      <c r="C775" s="209">
        <v>2019</v>
      </c>
      <c r="D775" s="209">
        <v>2020</v>
      </c>
      <c r="E775" s="209">
        <v>2021</v>
      </c>
    </row>
    <row r="776" spans="1:5" s="164" customFormat="1" ht="12" thickBot="1" x14ac:dyDescent="0.25">
      <c r="A776" s="699"/>
      <c r="B776" s="210" t="s">
        <v>8</v>
      </c>
      <c r="C776" s="210" t="s">
        <v>9</v>
      </c>
      <c r="D776" s="210" t="s">
        <v>9</v>
      </c>
      <c r="E776" s="210" t="s">
        <v>9</v>
      </c>
    </row>
    <row r="777" spans="1:5" s="164" customFormat="1" ht="12" thickBot="1" x14ac:dyDescent="0.25">
      <c r="A777" s="201" t="s">
        <v>42</v>
      </c>
      <c r="B777" s="211">
        <f>B778+B779+B780+B781</f>
        <v>0</v>
      </c>
      <c r="C777" s="211">
        <f>C778+C779+C780+C781</f>
        <v>0</v>
      </c>
      <c r="D777" s="211">
        <f>D778+D779+D780+D781</f>
        <v>0</v>
      </c>
      <c r="E777" s="211">
        <f>E778+E779+E780+E781</f>
        <v>0</v>
      </c>
    </row>
    <row r="778" spans="1:5" s="164" customFormat="1" ht="12" thickBot="1" x14ac:dyDescent="0.25">
      <c r="A778" s="201" t="s">
        <v>388</v>
      </c>
      <c r="B778" s="211"/>
      <c r="C778" s="211">
        <v>0</v>
      </c>
      <c r="D778" s="211"/>
      <c r="E778" s="211"/>
    </row>
    <row r="779" spans="1:5" s="164" customFormat="1" ht="12" thickBot="1" x14ac:dyDescent="0.25">
      <c r="A779" s="201" t="s">
        <v>403</v>
      </c>
      <c r="B779" s="211"/>
      <c r="C779" s="14"/>
      <c r="D779" s="211"/>
      <c r="E779" s="211"/>
    </row>
    <row r="780" spans="1:5" s="164" customFormat="1" ht="12" thickBot="1" x14ac:dyDescent="0.25">
      <c r="A780" s="201" t="s">
        <v>404</v>
      </c>
      <c r="B780" s="211"/>
      <c r="C780" s="14"/>
      <c r="D780" s="211"/>
      <c r="E780" s="211"/>
    </row>
    <row r="781" spans="1:5" s="164" customFormat="1" ht="12" thickBot="1" x14ac:dyDescent="0.25">
      <c r="A781" s="201" t="s">
        <v>405</v>
      </c>
      <c r="B781" s="211"/>
      <c r="C781" s="14"/>
      <c r="D781" s="211"/>
      <c r="E781" s="211"/>
    </row>
    <row r="782" spans="1:5" s="164" customFormat="1" ht="12" thickBot="1" x14ac:dyDescent="0.25">
      <c r="A782" s="201" t="s">
        <v>43</v>
      </c>
      <c r="B782" s="211">
        <f>B783+B784+B785+B786</f>
        <v>0</v>
      </c>
      <c r="C782" s="211">
        <f>C783+C784+C785+C786</f>
        <v>9600</v>
      </c>
      <c r="D782" s="211">
        <f>D783+D784+D785+D786</f>
        <v>0</v>
      </c>
      <c r="E782" s="211">
        <f>E783+E784+E785+E786</f>
        <v>0</v>
      </c>
    </row>
    <row r="783" spans="1:5" s="164" customFormat="1" ht="12" thickBot="1" x14ac:dyDescent="0.25">
      <c r="A783" s="201" t="s">
        <v>388</v>
      </c>
      <c r="B783" s="211"/>
      <c r="C783" s="211">
        <v>9600</v>
      </c>
      <c r="D783" s="211"/>
      <c r="E783" s="211"/>
    </row>
    <row r="784" spans="1:5" s="164" customFormat="1" ht="12" thickBot="1" x14ac:dyDescent="0.25">
      <c r="A784" s="201" t="s">
        <v>403</v>
      </c>
      <c r="B784" s="211"/>
      <c r="C784" s="15"/>
      <c r="D784" s="211"/>
      <c r="E784" s="211"/>
    </row>
    <row r="785" spans="1:5" s="164" customFormat="1" ht="12" thickBot="1" x14ac:dyDescent="0.25">
      <c r="A785" s="201" t="s">
        <v>404</v>
      </c>
      <c r="B785" s="211"/>
      <c r="C785" s="15"/>
      <c r="D785" s="211"/>
      <c r="E785" s="211"/>
    </row>
    <row r="786" spans="1:5" s="164" customFormat="1" ht="12" thickBot="1" x14ac:dyDescent="0.25">
      <c r="A786" s="201" t="s">
        <v>405</v>
      </c>
      <c r="B786" s="211"/>
      <c r="C786" s="15"/>
      <c r="D786" s="211"/>
      <c r="E786" s="211"/>
    </row>
    <row r="787" spans="1:5" s="164" customFormat="1" ht="12" thickBot="1" x14ac:dyDescent="0.25">
      <c r="A787" s="221" t="s">
        <v>209</v>
      </c>
      <c r="B787" s="211">
        <f>B777+B782</f>
        <v>0</v>
      </c>
      <c r="C787" s="211">
        <f>C777+C782</f>
        <v>9600</v>
      </c>
      <c r="D787" s="211">
        <f>D777+D782</f>
        <v>0</v>
      </c>
      <c r="E787" s="211">
        <f>E777+E782</f>
        <v>0</v>
      </c>
    </row>
    <row r="788" spans="1:5" s="164" customFormat="1" ht="12" thickBot="1" x14ac:dyDescent="0.25">
      <c r="A788" s="739" t="s">
        <v>756</v>
      </c>
      <c r="B788" s="740"/>
      <c r="C788" s="740"/>
      <c r="D788" s="740"/>
      <c r="E788" s="741"/>
    </row>
    <row r="789" spans="1:5" s="164" customFormat="1" ht="12" thickBot="1" x14ac:dyDescent="0.25">
      <c r="A789" s="739" t="s">
        <v>47</v>
      </c>
      <c r="B789" s="740"/>
      <c r="C789" s="740"/>
      <c r="D789" s="740"/>
      <c r="E789" s="741"/>
    </row>
    <row r="790" spans="1:5" s="164" customFormat="1" ht="12" thickBot="1" x14ac:dyDescent="0.25">
      <c r="A790" s="208" t="s">
        <v>56</v>
      </c>
      <c r="B790" s="742" t="s">
        <v>757</v>
      </c>
      <c r="C790" s="743"/>
      <c r="D790" s="744"/>
      <c r="E790" s="745"/>
    </row>
    <row r="791" spans="1:5" s="164" customFormat="1" ht="53.25" thickBot="1" x14ac:dyDescent="0.25">
      <c r="A791" s="208" t="s">
        <v>86</v>
      </c>
      <c r="B791" s="251" t="s">
        <v>758</v>
      </c>
      <c r="C791" s="234" t="s">
        <v>759</v>
      </c>
      <c r="D791" s="235" t="s">
        <v>760</v>
      </c>
      <c r="E791" s="236"/>
    </row>
    <row r="792" spans="1:5" s="164" customFormat="1" ht="36" customHeight="1" thickBot="1" x14ac:dyDescent="0.25">
      <c r="A792" s="201" t="s">
        <v>15</v>
      </c>
      <c r="B792" s="736" t="s">
        <v>761</v>
      </c>
      <c r="C792" s="737"/>
      <c r="D792" s="737"/>
      <c r="E792" s="738"/>
    </row>
    <row r="793" spans="1:5" s="164" customFormat="1" ht="12" thickBot="1" x14ac:dyDescent="0.25">
      <c r="A793" s="201" t="s">
        <v>16</v>
      </c>
      <c r="B793" s="731" t="s">
        <v>762</v>
      </c>
      <c r="C793" s="732"/>
      <c r="D793" s="732"/>
      <c r="E793" s="733"/>
    </row>
    <row r="794" spans="1:5" s="164" customFormat="1" ht="11.25" x14ac:dyDescent="0.2">
      <c r="A794" s="734"/>
      <c r="B794" s="209">
        <v>2018</v>
      </c>
      <c r="C794" s="209">
        <v>2019</v>
      </c>
      <c r="D794" s="209">
        <v>2020</v>
      </c>
      <c r="E794" s="209">
        <v>2021</v>
      </c>
    </row>
    <row r="795" spans="1:5" s="164" customFormat="1" ht="12" thickBot="1" x14ac:dyDescent="0.25">
      <c r="A795" s="735"/>
      <c r="B795" s="210" t="s">
        <v>8</v>
      </c>
      <c r="C795" s="210" t="s">
        <v>9</v>
      </c>
      <c r="D795" s="210" t="s">
        <v>9</v>
      </c>
      <c r="E795" s="210" t="s">
        <v>9</v>
      </c>
    </row>
    <row r="796" spans="1:5" s="164" customFormat="1" ht="12" thickBot="1" x14ac:dyDescent="0.25">
      <c r="A796" s="201" t="s">
        <v>763</v>
      </c>
      <c r="B796" s="211"/>
      <c r="C796" s="211"/>
      <c r="D796" s="211">
        <v>684</v>
      </c>
      <c r="E796" s="211"/>
    </row>
    <row r="797" spans="1:5" s="164" customFormat="1" ht="12" thickBot="1" x14ac:dyDescent="0.25">
      <c r="A797" s="201" t="s">
        <v>18</v>
      </c>
      <c r="B797" s="211"/>
      <c r="C797" s="211"/>
      <c r="D797" s="211">
        <f>D815</f>
        <v>20000</v>
      </c>
      <c r="E797" s="14"/>
    </row>
    <row r="798" spans="1:5" s="164" customFormat="1" ht="12" thickBot="1" x14ac:dyDescent="0.25">
      <c r="A798" s="201" t="s">
        <v>19</v>
      </c>
      <c r="B798" s="211" t="e">
        <f>B797/B796</f>
        <v>#DIV/0!</v>
      </c>
      <c r="C798" s="211" t="e">
        <f>C797/C796</f>
        <v>#DIV/0!</v>
      </c>
      <c r="D798" s="211">
        <f>D797/D796</f>
        <v>29.239766081871345</v>
      </c>
      <c r="E798" s="211" t="e">
        <f>E797/E796</f>
        <v>#DIV/0!</v>
      </c>
    </row>
    <row r="799" spans="1:5" s="164" customFormat="1" ht="12" thickBot="1" x14ac:dyDescent="0.25">
      <c r="A799" s="201" t="s">
        <v>20</v>
      </c>
      <c r="B799" s="212" t="s">
        <v>21</v>
      </c>
      <c r="C799" s="213" t="e">
        <f t="shared" ref="C799:E801" si="62">C796/B796-1</f>
        <v>#DIV/0!</v>
      </c>
      <c r="D799" s="213" t="e">
        <f t="shared" si="62"/>
        <v>#DIV/0!</v>
      </c>
      <c r="E799" s="213">
        <f t="shared" si="62"/>
        <v>-1</v>
      </c>
    </row>
    <row r="800" spans="1:5" s="164" customFormat="1" ht="12" thickBot="1" x14ac:dyDescent="0.25">
      <c r="A800" s="201" t="s">
        <v>22</v>
      </c>
      <c r="B800" s="212" t="s">
        <v>21</v>
      </c>
      <c r="C800" s="213" t="e">
        <f t="shared" si="62"/>
        <v>#DIV/0!</v>
      </c>
      <c r="D800" s="213" t="e">
        <f t="shared" si="62"/>
        <v>#DIV/0!</v>
      </c>
      <c r="E800" s="213">
        <f t="shared" si="62"/>
        <v>-1</v>
      </c>
    </row>
    <row r="801" spans="1:5" s="164" customFormat="1" ht="12" thickBot="1" x14ac:dyDescent="0.25">
      <c r="A801" s="201" t="s">
        <v>23</v>
      </c>
      <c r="B801" s="212" t="s">
        <v>21</v>
      </c>
      <c r="C801" s="213" t="e">
        <f t="shared" si="62"/>
        <v>#DIV/0!</v>
      </c>
      <c r="D801" s="213" t="e">
        <f t="shared" si="62"/>
        <v>#DIV/0!</v>
      </c>
      <c r="E801" s="213" t="e">
        <f t="shared" si="62"/>
        <v>#DIV/0!</v>
      </c>
    </row>
    <row r="802" spans="1:5" s="164" customFormat="1" ht="12" thickBot="1" x14ac:dyDescent="0.25">
      <c r="A802" s="689" t="s">
        <v>213</v>
      </c>
      <c r="B802" s="690"/>
      <c r="C802" s="690"/>
      <c r="D802" s="690"/>
      <c r="E802" s="691"/>
    </row>
    <row r="803" spans="1:5" s="164" customFormat="1" ht="11.25" x14ac:dyDescent="0.2">
      <c r="A803" s="698"/>
      <c r="B803" s="209">
        <v>2018</v>
      </c>
      <c r="C803" s="209">
        <v>2019</v>
      </c>
      <c r="D803" s="209">
        <v>2020</v>
      </c>
      <c r="E803" s="209">
        <v>2021</v>
      </c>
    </row>
    <row r="804" spans="1:5" s="164" customFormat="1" ht="12" thickBot="1" x14ac:dyDescent="0.25">
      <c r="A804" s="699"/>
      <c r="B804" s="210" t="s">
        <v>8</v>
      </c>
      <c r="C804" s="210" t="s">
        <v>9</v>
      </c>
      <c r="D804" s="210" t="s">
        <v>9</v>
      </c>
      <c r="E804" s="210" t="s">
        <v>9</v>
      </c>
    </row>
    <row r="805" spans="1:5" s="164" customFormat="1" ht="12" thickBot="1" x14ac:dyDescent="0.25">
      <c r="A805" s="201" t="s">
        <v>42</v>
      </c>
      <c r="B805" s="211">
        <f>B806+B807+B808+B809</f>
        <v>0</v>
      </c>
      <c r="C805" s="211">
        <f>SUM(C806:C809)</f>
        <v>0</v>
      </c>
      <c r="D805" s="211">
        <f>D806+D807+D808+D809</f>
        <v>0</v>
      </c>
      <c r="E805" s="211">
        <f>E806+E807+E808+E809</f>
        <v>0</v>
      </c>
    </row>
    <row r="806" spans="1:5" s="164" customFormat="1" ht="12" thickBot="1" x14ac:dyDescent="0.25">
      <c r="A806" s="201" t="s">
        <v>388</v>
      </c>
      <c r="B806" s="211"/>
      <c r="C806" s="211">
        <v>0</v>
      </c>
      <c r="D806" s="211"/>
      <c r="E806" s="211"/>
    </row>
    <row r="807" spans="1:5" s="164" customFormat="1" ht="12" thickBot="1" x14ac:dyDescent="0.25">
      <c r="A807" s="201" t="s">
        <v>403</v>
      </c>
      <c r="B807" s="14"/>
      <c r="C807" s="14"/>
      <c r="D807" s="14"/>
      <c r="E807" s="14"/>
    </row>
    <row r="808" spans="1:5" s="164" customFormat="1" ht="12" thickBot="1" x14ac:dyDescent="0.25">
      <c r="A808" s="201" t="s">
        <v>404</v>
      </c>
      <c r="B808" s="14"/>
      <c r="C808" s="14"/>
      <c r="D808" s="14"/>
      <c r="E808" s="14"/>
    </row>
    <row r="809" spans="1:5" s="164" customFormat="1" ht="12" thickBot="1" x14ac:dyDescent="0.25">
      <c r="A809" s="201" t="s">
        <v>405</v>
      </c>
      <c r="B809" s="14"/>
      <c r="C809" s="14"/>
      <c r="D809" s="14"/>
      <c r="E809" s="14"/>
    </row>
    <row r="810" spans="1:5" s="164" customFormat="1" ht="12" thickBot="1" x14ac:dyDescent="0.25">
      <c r="A810" s="201" t="s">
        <v>43</v>
      </c>
      <c r="B810" s="211">
        <f>B811+B812+B813+B814</f>
        <v>0</v>
      </c>
      <c r="C810" s="211">
        <f>C811+C812+C813+C814</f>
        <v>0</v>
      </c>
      <c r="D810" s="211">
        <f>D811+D812+D813+D814</f>
        <v>20000</v>
      </c>
      <c r="E810" s="211">
        <f>E811+E812+E813+E814</f>
        <v>0</v>
      </c>
    </row>
    <row r="811" spans="1:5" s="164" customFormat="1" ht="12" thickBot="1" x14ac:dyDescent="0.25">
      <c r="A811" s="201" t="s">
        <v>388</v>
      </c>
      <c r="B811" s="211"/>
      <c r="C811" s="211">
        <v>0</v>
      </c>
      <c r="D811" s="211">
        <v>20000</v>
      </c>
      <c r="E811" s="211">
        <v>0</v>
      </c>
    </row>
    <row r="812" spans="1:5" s="164" customFormat="1" ht="12" thickBot="1" x14ac:dyDescent="0.25">
      <c r="A812" s="201" t="s">
        <v>403</v>
      </c>
      <c r="B812" s="14"/>
      <c r="C812" s="14"/>
      <c r="D812" s="14"/>
      <c r="E812" s="14"/>
    </row>
    <row r="813" spans="1:5" s="164" customFormat="1" ht="12" thickBot="1" x14ac:dyDescent="0.25">
      <c r="A813" s="201" t="s">
        <v>404</v>
      </c>
      <c r="B813" s="14"/>
      <c r="C813" s="14"/>
      <c r="D813" s="14"/>
      <c r="E813" s="14"/>
    </row>
    <row r="814" spans="1:5" s="164" customFormat="1" ht="12" thickBot="1" x14ac:dyDescent="0.25">
      <c r="A814" s="201" t="s">
        <v>405</v>
      </c>
      <c r="B814" s="14"/>
      <c r="C814" s="14"/>
      <c r="D814" s="14"/>
      <c r="E814" s="14"/>
    </row>
    <row r="815" spans="1:5" s="164" customFormat="1" ht="12" thickBot="1" x14ac:dyDescent="0.25">
      <c r="A815" s="221" t="s">
        <v>31</v>
      </c>
      <c r="B815" s="211">
        <f>B805+B810</f>
        <v>0</v>
      </c>
      <c r="C815" s="211">
        <f>C805+C810</f>
        <v>0</v>
      </c>
      <c r="D815" s="211">
        <f>D805+D810</f>
        <v>20000</v>
      </c>
      <c r="E815" s="211">
        <f>E805+E810</f>
        <v>0</v>
      </c>
    </row>
    <row r="816" spans="1:5" s="164" customFormat="1" ht="63.75" thickBot="1" x14ac:dyDescent="0.25">
      <c r="A816" s="208" t="s">
        <v>764</v>
      </c>
      <c r="B816" s="251" t="s">
        <v>765</v>
      </c>
      <c r="C816" s="234" t="s">
        <v>729</v>
      </c>
      <c r="D816" s="235" t="s">
        <v>760</v>
      </c>
      <c r="E816" s="236"/>
    </row>
    <row r="817" spans="1:5" s="164" customFormat="1" ht="41.25" customHeight="1" thickBot="1" x14ac:dyDescent="0.25">
      <c r="A817" s="201" t="s">
        <v>15</v>
      </c>
      <c r="B817" s="736" t="s">
        <v>766</v>
      </c>
      <c r="C817" s="737"/>
      <c r="D817" s="737"/>
      <c r="E817" s="738"/>
    </row>
    <row r="818" spans="1:5" s="164" customFormat="1" ht="12" thickBot="1" x14ac:dyDescent="0.25">
      <c r="A818" s="201" t="s">
        <v>16</v>
      </c>
      <c r="B818" s="731" t="s">
        <v>762</v>
      </c>
      <c r="C818" s="732"/>
      <c r="D818" s="732"/>
      <c r="E818" s="733"/>
    </row>
    <row r="819" spans="1:5" s="164" customFormat="1" ht="11.25" x14ac:dyDescent="0.2">
      <c r="A819" s="734"/>
      <c r="B819" s="209">
        <v>2018</v>
      </c>
      <c r="C819" s="209">
        <v>2019</v>
      </c>
      <c r="D819" s="209">
        <v>2020</v>
      </c>
      <c r="E819" s="209">
        <v>2021</v>
      </c>
    </row>
    <row r="820" spans="1:5" s="164" customFormat="1" ht="12" thickBot="1" x14ac:dyDescent="0.25">
      <c r="A820" s="735"/>
      <c r="B820" s="210" t="s">
        <v>8</v>
      </c>
      <c r="C820" s="210" t="s">
        <v>9</v>
      </c>
      <c r="D820" s="210" t="s">
        <v>9</v>
      </c>
      <c r="E820" s="210" t="s">
        <v>9</v>
      </c>
    </row>
    <row r="821" spans="1:5" s="164" customFormat="1" ht="12" thickBot="1" x14ac:dyDescent="0.25">
      <c r="A821" s="201" t="s">
        <v>763</v>
      </c>
      <c r="B821" s="211"/>
      <c r="C821" s="211"/>
      <c r="D821" s="211"/>
      <c r="E821" s="211">
        <v>5100</v>
      </c>
    </row>
    <row r="822" spans="1:5" s="164" customFormat="1" ht="12" thickBot="1" x14ac:dyDescent="0.25">
      <c r="A822" s="201" t="s">
        <v>18</v>
      </c>
      <c r="B822" s="211"/>
      <c r="C822" s="211"/>
      <c r="D822" s="211"/>
      <c r="E822" s="211">
        <f>E840</f>
        <v>29342</v>
      </c>
    </row>
    <row r="823" spans="1:5" s="164" customFormat="1" ht="12" thickBot="1" x14ac:dyDescent="0.25">
      <c r="A823" s="201" t="s">
        <v>19</v>
      </c>
      <c r="B823" s="211" t="e">
        <f>B822/B821</f>
        <v>#DIV/0!</v>
      </c>
      <c r="C823" s="211" t="e">
        <f>C822/C821</f>
        <v>#DIV/0!</v>
      </c>
      <c r="D823" s="211" t="e">
        <f>D822/D821</f>
        <v>#DIV/0!</v>
      </c>
      <c r="E823" s="211">
        <f>E822/E821</f>
        <v>5.753333333333333</v>
      </c>
    </row>
    <row r="824" spans="1:5" s="164" customFormat="1" ht="12" thickBot="1" x14ac:dyDescent="0.25">
      <c r="A824" s="201" t="s">
        <v>20</v>
      </c>
      <c r="B824" s="212" t="s">
        <v>21</v>
      </c>
      <c r="C824" s="213" t="e">
        <f t="shared" ref="C824:E826" si="63">C821/B821-1</f>
        <v>#DIV/0!</v>
      </c>
      <c r="D824" s="213" t="e">
        <f t="shared" si="63"/>
        <v>#DIV/0!</v>
      </c>
      <c r="E824" s="213" t="e">
        <f t="shared" si="63"/>
        <v>#DIV/0!</v>
      </c>
    </row>
    <row r="825" spans="1:5" s="164" customFormat="1" ht="12" thickBot="1" x14ac:dyDescent="0.25">
      <c r="A825" s="201" t="s">
        <v>22</v>
      </c>
      <c r="B825" s="212" t="s">
        <v>21</v>
      </c>
      <c r="C825" s="213" t="e">
        <f t="shared" si="63"/>
        <v>#DIV/0!</v>
      </c>
      <c r="D825" s="213" t="e">
        <f t="shared" si="63"/>
        <v>#DIV/0!</v>
      </c>
      <c r="E825" s="213" t="e">
        <f t="shared" si="63"/>
        <v>#DIV/0!</v>
      </c>
    </row>
    <row r="826" spans="1:5" s="164" customFormat="1" ht="12" thickBot="1" x14ac:dyDescent="0.25">
      <c r="A826" s="201" t="s">
        <v>23</v>
      </c>
      <c r="B826" s="212" t="s">
        <v>21</v>
      </c>
      <c r="C826" s="213" t="e">
        <f t="shared" si="63"/>
        <v>#DIV/0!</v>
      </c>
      <c r="D826" s="213" t="e">
        <f t="shared" si="63"/>
        <v>#DIV/0!</v>
      </c>
      <c r="E826" s="213" t="e">
        <f t="shared" si="63"/>
        <v>#DIV/0!</v>
      </c>
    </row>
    <row r="827" spans="1:5" s="164" customFormat="1" ht="12" thickBot="1" x14ac:dyDescent="0.25">
      <c r="A827" s="689" t="s">
        <v>213</v>
      </c>
      <c r="B827" s="690"/>
      <c r="C827" s="690"/>
      <c r="D827" s="690"/>
      <c r="E827" s="691"/>
    </row>
    <row r="828" spans="1:5" s="164" customFormat="1" ht="11.25" x14ac:dyDescent="0.2">
      <c r="A828" s="698"/>
      <c r="B828" s="209">
        <v>2018</v>
      </c>
      <c r="C828" s="209">
        <v>2019</v>
      </c>
      <c r="D828" s="209">
        <v>2020</v>
      </c>
      <c r="E828" s="209">
        <v>2021</v>
      </c>
    </row>
    <row r="829" spans="1:5" s="164" customFormat="1" ht="12" thickBot="1" x14ac:dyDescent="0.25">
      <c r="A829" s="699"/>
      <c r="B829" s="210" t="s">
        <v>8</v>
      </c>
      <c r="C829" s="210" t="s">
        <v>9</v>
      </c>
      <c r="D829" s="210" t="s">
        <v>9</v>
      </c>
      <c r="E829" s="210" t="s">
        <v>9</v>
      </c>
    </row>
    <row r="830" spans="1:5" s="164" customFormat="1" ht="12" thickBot="1" x14ac:dyDescent="0.25">
      <c r="A830" s="201" t="s">
        <v>42</v>
      </c>
      <c r="B830" s="211">
        <f>B831+B832+B833+B834</f>
        <v>0</v>
      </c>
      <c r="C830" s="211">
        <f>SUM(C831:C834)</f>
        <v>0</v>
      </c>
      <c r="D830" s="211">
        <f>D831+D832+D833+D834</f>
        <v>0</v>
      </c>
      <c r="E830" s="211">
        <f>E831+E832+E833+E834</f>
        <v>0</v>
      </c>
    </row>
    <row r="831" spans="1:5" s="164" customFormat="1" ht="12" thickBot="1" x14ac:dyDescent="0.25">
      <c r="A831" s="201" t="s">
        <v>388</v>
      </c>
      <c r="B831" s="14"/>
      <c r="C831" s="211">
        <v>0</v>
      </c>
      <c r="D831" s="211"/>
      <c r="E831" s="211"/>
    </row>
    <row r="832" spans="1:5" s="164" customFormat="1" ht="12" thickBot="1" x14ac:dyDescent="0.25">
      <c r="A832" s="201" t="s">
        <v>403</v>
      </c>
      <c r="B832" s="14"/>
      <c r="C832" s="14"/>
      <c r="D832" s="211"/>
      <c r="E832" s="211"/>
    </row>
    <row r="833" spans="1:5" s="164" customFormat="1" ht="12" thickBot="1" x14ac:dyDescent="0.25">
      <c r="A833" s="201" t="s">
        <v>404</v>
      </c>
      <c r="B833" s="14"/>
      <c r="C833" s="14"/>
      <c r="D833" s="211"/>
      <c r="E833" s="211"/>
    </row>
    <row r="834" spans="1:5" s="164" customFormat="1" ht="12" thickBot="1" x14ac:dyDescent="0.25">
      <c r="A834" s="201" t="s">
        <v>405</v>
      </c>
      <c r="B834" s="14"/>
      <c r="C834" s="14"/>
      <c r="D834" s="211"/>
      <c r="E834" s="211"/>
    </row>
    <row r="835" spans="1:5" s="164" customFormat="1" ht="12" thickBot="1" x14ac:dyDescent="0.25">
      <c r="A835" s="201" t="s">
        <v>43</v>
      </c>
      <c r="B835" s="211">
        <f>B836+B837+B838+B839</f>
        <v>0</v>
      </c>
      <c r="C835" s="211">
        <f>C836+C837+C838+C839</f>
        <v>0</v>
      </c>
      <c r="D835" s="211">
        <f>D836+D837+D838+D839</f>
        <v>0</v>
      </c>
      <c r="E835" s="211">
        <f>E836+E837+E838+E839</f>
        <v>29342</v>
      </c>
    </row>
    <row r="836" spans="1:5" s="164" customFormat="1" ht="12" thickBot="1" x14ac:dyDescent="0.25">
      <c r="A836" s="201" t="s">
        <v>388</v>
      </c>
      <c r="B836" s="15"/>
      <c r="C836" s="211">
        <v>0</v>
      </c>
      <c r="D836" s="211">
        <v>0</v>
      </c>
      <c r="E836" s="211">
        <v>29342</v>
      </c>
    </row>
    <row r="837" spans="1:5" s="164" customFormat="1" ht="12" thickBot="1" x14ac:dyDescent="0.25">
      <c r="A837" s="201" t="s">
        <v>403</v>
      </c>
      <c r="B837" s="15"/>
      <c r="C837" s="14"/>
      <c r="D837" s="211"/>
      <c r="E837" s="211"/>
    </row>
    <row r="838" spans="1:5" s="164" customFormat="1" ht="12" thickBot="1" x14ac:dyDescent="0.25">
      <c r="A838" s="201" t="s">
        <v>404</v>
      </c>
      <c r="B838" s="15"/>
      <c r="C838" s="14"/>
      <c r="D838" s="211"/>
      <c r="E838" s="211"/>
    </row>
    <row r="839" spans="1:5" s="164" customFormat="1" ht="12" thickBot="1" x14ac:dyDescent="0.25">
      <c r="A839" s="201" t="s">
        <v>405</v>
      </c>
      <c r="B839" s="15"/>
      <c r="C839" s="14"/>
      <c r="D839" s="211"/>
      <c r="E839" s="211"/>
    </row>
    <row r="840" spans="1:5" s="164" customFormat="1" ht="12" thickBot="1" x14ac:dyDescent="0.25">
      <c r="A840" s="221" t="s">
        <v>31</v>
      </c>
      <c r="B840" s="211">
        <f>B830+B835</f>
        <v>0</v>
      </c>
      <c r="C840" s="211">
        <f>C830+C835</f>
        <v>0</v>
      </c>
      <c r="D840" s="211">
        <f>D830+D835</f>
        <v>0</v>
      </c>
      <c r="E840" s="211">
        <f>E830+E835</f>
        <v>29342</v>
      </c>
    </row>
    <row r="841" spans="1:5" s="164" customFormat="1" ht="42.75" thickBot="1" x14ac:dyDescent="0.25">
      <c r="A841" s="208" t="s">
        <v>33</v>
      </c>
      <c r="B841" s="251" t="s">
        <v>767</v>
      </c>
      <c r="C841" s="234" t="s">
        <v>729</v>
      </c>
      <c r="D841" s="235"/>
      <c r="E841" s="236"/>
    </row>
    <row r="842" spans="1:5" s="164" customFormat="1" ht="25.5" customHeight="1" thickBot="1" x14ac:dyDescent="0.25">
      <c r="A842" s="201" t="s">
        <v>15</v>
      </c>
      <c r="B842" s="728" t="s">
        <v>768</v>
      </c>
      <c r="C842" s="729"/>
      <c r="D842" s="729"/>
      <c r="E842" s="730"/>
    </row>
    <row r="843" spans="1:5" s="164" customFormat="1" ht="12" thickBot="1" x14ac:dyDescent="0.25">
      <c r="A843" s="201" t="s">
        <v>16</v>
      </c>
      <c r="B843" s="731" t="s">
        <v>762</v>
      </c>
      <c r="C843" s="732"/>
      <c r="D843" s="732"/>
      <c r="E843" s="733"/>
    </row>
    <row r="844" spans="1:5" s="164" customFormat="1" ht="11.25" x14ac:dyDescent="0.2">
      <c r="A844" s="734"/>
      <c r="B844" s="209">
        <v>2018</v>
      </c>
      <c r="C844" s="209">
        <v>2019</v>
      </c>
      <c r="D844" s="209">
        <v>2020</v>
      </c>
      <c r="E844" s="209">
        <v>2021</v>
      </c>
    </row>
    <row r="845" spans="1:5" s="164" customFormat="1" ht="12" thickBot="1" x14ac:dyDescent="0.25">
      <c r="A845" s="735"/>
      <c r="B845" s="210" t="s">
        <v>8</v>
      </c>
      <c r="C845" s="210" t="s">
        <v>9</v>
      </c>
      <c r="D845" s="210" t="s">
        <v>9</v>
      </c>
      <c r="E845" s="210" t="s">
        <v>9</v>
      </c>
    </row>
    <row r="846" spans="1:5" s="164" customFormat="1" ht="12" thickBot="1" x14ac:dyDescent="0.25">
      <c r="A846" s="201" t="s">
        <v>763</v>
      </c>
      <c r="B846" s="211"/>
      <c r="C846" s="211"/>
      <c r="D846" s="211"/>
      <c r="E846" s="211">
        <v>600</v>
      </c>
    </row>
    <row r="847" spans="1:5" s="164" customFormat="1" ht="12" thickBot="1" x14ac:dyDescent="0.25">
      <c r="A847" s="201" t="s">
        <v>18</v>
      </c>
      <c r="B847" s="211"/>
      <c r="C847" s="211"/>
      <c r="D847" s="211">
        <v>0</v>
      </c>
      <c r="E847" s="211">
        <f>E865</f>
        <v>8000</v>
      </c>
    </row>
    <row r="848" spans="1:5" s="164" customFormat="1" ht="12" thickBot="1" x14ac:dyDescent="0.25">
      <c r="A848" s="201" t="s">
        <v>19</v>
      </c>
      <c r="B848" s="211" t="e">
        <f>B847/B846</f>
        <v>#DIV/0!</v>
      </c>
      <c r="C848" s="211" t="e">
        <f>C847/C846</f>
        <v>#DIV/0!</v>
      </c>
      <c r="D848" s="211" t="e">
        <f>D847/D846</f>
        <v>#DIV/0!</v>
      </c>
      <c r="E848" s="211">
        <f>E847/E846</f>
        <v>13.333333333333334</v>
      </c>
    </row>
    <row r="849" spans="1:5" s="164" customFormat="1" ht="12" thickBot="1" x14ac:dyDescent="0.25">
      <c r="A849" s="201" t="s">
        <v>20</v>
      </c>
      <c r="B849" s="212" t="s">
        <v>21</v>
      </c>
      <c r="C849" s="213" t="e">
        <f t="shared" ref="C849:E851" si="64">C846/B846-1</f>
        <v>#DIV/0!</v>
      </c>
      <c r="D849" s="213" t="e">
        <f t="shared" si="64"/>
        <v>#DIV/0!</v>
      </c>
      <c r="E849" s="213" t="e">
        <f t="shared" si="64"/>
        <v>#DIV/0!</v>
      </c>
    </row>
    <row r="850" spans="1:5" s="164" customFormat="1" ht="12" thickBot="1" x14ac:dyDescent="0.25">
      <c r="A850" s="201" t="s">
        <v>22</v>
      </c>
      <c r="B850" s="212" t="s">
        <v>21</v>
      </c>
      <c r="C850" s="213" t="e">
        <f t="shared" si="64"/>
        <v>#DIV/0!</v>
      </c>
      <c r="D850" s="213" t="e">
        <f t="shared" si="64"/>
        <v>#DIV/0!</v>
      </c>
      <c r="E850" s="213" t="e">
        <f t="shared" si="64"/>
        <v>#DIV/0!</v>
      </c>
    </row>
    <row r="851" spans="1:5" s="164" customFormat="1" ht="12" thickBot="1" x14ac:dyDescent="0.25">
      <c r="A851" s="201" t="s">
        <v>23</v>
      </c>
      <c r="B851" s="212" t="s">
        <v>21</v>
      </c>
      <c r="C851" s="213" t="e">
        <f t="shared" si="64"/>
        <v>#DIV/0!</v>
      </c>
      <c r="D851" s="213" t="e">
        <f t="shared" si="64"/>
        <v>#DIV/0!</v>
      </c>
      <c r="E851" s="213" t="e">
        <f t="shared" si="64"/>
        <v>#DIV/0!</v>
      </c>
    </row>
    <row r="852" spans="1:5" s="164" customFormat="1" ht="12" thickBot="1" x14ac:dyDescent="0.25">
      <c r="A852" s="689" t="s">
        <v>213</v>
      </c>
      <c r="B852" s="690"/>
      <c r="C852" s="690"/>
      <c r="D852" s="690"/>
      <c r="E852" s="691"/>
    </row>
    <row r="853" spans="1:5" s="164" customFormat="1" ht="11.25" x14ac:dyDescent="0.2">
      <c r="A853" s="698"/>
      <c r="B853" s="209">
        <v>2018</v>
      </c>
      <c r="C853" s="209">
        <v>2019</v>
      </c>
      <c r="D853" s="209">
        <v>2020</v>
      </c>
      <c r="E853" s="209">
        <v>2021</v>
      </c>
    </row>
    <row r="854" spans="1:5" s="164" customFormat="1" ht="12" thickBot="1" x14ac:dyDescent="0.25">
      <c r="A854" s="699"/>
      <c r="B854" s="210" t="s">
        <v>8</v>
      </c>
      <c r="C854" s="210" t="s">
        <v>9</v>
      </c>
      <c r="D854" s="210" t="s">
        <v>9</v>
      </c>
      <c r="E854" s="210" t="s">
        <v>9</v>
      </c>
    </row>
    <row r="855" spans="1:5" s="164" customFormat="1" ht="12" thickBot="1" x14ac:dyDescent="0.25">
      <c r="A855" s="201" t="s">
        <v>42</v>
      </c>
      <c r="B855" s="211">
        <f>B856+B857+B858+B859</f>
        <v>0</v>
      </c>
      <c r="C855" s="211">
        <f>SUM(C856:C859)</f>
        <v>0</v>
      </c>
      <c r="D855" s="211">
        <f>D856+D857+D858+D859</f>
        <v>0</v>
      </c>
      <c r="E855" s="211">
        <f>E856+E857+E858+E859</f>
        <v>0</v>
      </c>
    </row>
    <row r="856" spans="1:5" s="164" customFormat="1" ht="12" thickBot="1" x14ac:dyDescent="0.25">
      <c r="A856" s="201" t="s">
        <v>388</v>
      </c>
      <c r="B856" s="14"/>
      <c r="C856" s="211">
        <v>0</v>
      </c>
      <c r="D856" s="14"/>
      <c r="E856" s="14"/>
    </row>
    <row r="857" spans="1:5" s="164" customFormat="1" ht="12" thickBot="1" x14ac:dyDescent="0.25">
      <c r="A857" s="201" t="s">
        <v>403</v>
      </c>
      <c r="B857" s="14"/>
      <c r="C857" s="14"/>
      <c r="D857" s="14"/>
      <c r="E857" s="14"/>
    </row>
    <row r="858" spans="1:5" s="164" customFormat="1" ht="12" thickBot="1" x14ac:dyDescent="0.25">
      <c r="A858" s="201" t="s">
        <v>404</v>
      </c>
      <c r="B858" s="14"/>
      <c r="C858" s="14"/>
      <c r="D858" s="14"/>
      <c r="E858" s="14"/>
    </row>
    <row r="859" spans="1:5" s="164" customFormat="1" ht="12" thickBot="1" x14ac:dyDescent="0.25">
      <c r="A859" s="201" t="s">
        <v>405</v>
      </c>
      <c r="B859" s="14"/>
      <c r="C859" s="14"/>
      <c r="D859" s="14"/>
      <c r="E859" s="14"/>
    </row>
    <row r="860" spans="1:5" s="164" customFormat="1" ht="12" thickBot="1" x14ac:dyDescent="0.25">
      <c r="A860" s="201" t="s">
        <v>43</v>
      </c>
      <c r="B860" s="211">
        <f>B861+B862+B863+B864</f>
        <v>0</v>
      </c>
      <c r="C860" s="211">
        <f>C861+C862+C863+C864</f>
        <v>0</v>
      </c>
      <c r="D860" s="211">
        <f>D861+D862+D863+D864</f>
        <v>0</v>
      </c>
      <c r="E860" s="211">
        <f>E861+E862+E863+E864</f>
        <v>8000</v>
      </c>
    </row>
    <row r="861" spans="1:5" s="164" customFormat="1" ht="12" thickBot="1" x14ac:dyDescent="0.25">
      <c r="A861" s="201" t="s">
        <v>388</v>
      </c>
      <c r="B861" s="211"/>
      <c r="C861" s="211">
        <v>0</v>
      </c>
      <c r="D861" s="211"/>
      <c r="E861" s="211">
        <v>8000</v>
      </c>
    </row>
    <row r="862" spans="1:5" s="164" customFormat="1" ht="12" thickBot="1" x14ac:dyDescent="0.25">
      <c r="A862" s="201" t="s">
        <v>403</v>
      </c>
      <c r="B862" s="211"/>
      <c r="C862" s="211"/>
      <c r="D862" s="211"/>
      <c r="E862" s="211"/>
    </row>
    <row r="863" spans="1:5" s="164" customFormat="1" ht="12" thickBot="1" x14ac:dyDescent="0.25">
      <c r="A863" s="201" t="s">
        <v>404</v>
      </c>
      <c r="B863" s="211"/>
      <c r="C863" s="211"/>
      <c r="D863" s="211"/>
      <c r="E863" s="211"/>
    </row>
    <row r="864" spans="1:5" s="164" customFormat="1" ht="12" thickBot="1" x14ac:dyDescent="0.25">
      <c r="A864" s="201" t="s">
        <v>405</v>
      </c>
      <c r="B864" s="211"/>
      <c r="C864" s="211"/>
      <c r="D864" s="211"/>
      <c r="E864" s="211"/>
    </row>
    <row r="865" spans="1:5" s="164" customFormat="1" ht="12" thickBot="1" x14ac:dyDescent="0.25">
      <c r="A865" s="221" t="s">
        <v>34</v>
      </c>
      <c r="B865" s="211">
        <f>B855+B860</f>
        <v>0</v>
      </c>
      <c r="C865" s="211">
        <f>C855+C860</f>
        <v>0</v>
      </c>
      <c r="D865" s="211">
        <f>D855+D860</f>
        <v>0</v>
      </c>
      <c r="E865" s="211">
        <f>E855+E860</f>
        <v>8000</v>
      </c>
    </row>
    <row r="866" spans="1:5" s="164" customFormat="1" ht="12" thickBot="1" x14ac:dyDescent="0.25">
      <c r="A866" s="252"/>
      <c r="B866" s="253"/>
      <c r="C866" s="253"/>
      <c r="D866" s="253"/>
      <c r="E866" s="253"/>
    </row>
    <row r="867" spans="1:5" s="164" customFormat="1" ht="21.75" thickBot="1" x14ac:dyDescent="0.25">
      <c r="A867" s="202" t="s">
        <v>57</v>
      </c>
      <c r="B867" s="254">
        <f>B325+B362+B443+B523+B574+B548+B601+B626+B651+B676+B701+B726</f>
        <v>383400</v>
      </c>
      <c r="C867" s="254">
        <f>C325+C362+C443+C523+C574+C548+C601+C626+C651+C676+C701+C726+C787</f>
        <v>599128</v>
      </c>
      <c r="D867" s="254">
        <f>SUM(D354,D391,D472,D541,D592,D566,D619,D644,D669,D694,D719,D744,D787,D815,D840,D865)</f>
        <v>458000</v>
      </c>
      <c r="E867" s="254">
        <f>SUM(E354,E391,E472,E541,E592,E566,E619,E644,E669,E694,E719,E744,E787,E815,E840,E865)</f>
        <v>458000</v>
      </c>
    </row>
    <row r="868" spans="1:5" s="164" customFormat="1" ht="21.75" thickBot="1" x14ac:dyDescent="0.25">
      <c r="A868" s="202" t="s">
        <v>58</v>
      </c>
      <c r="B868" s="254">
        <f>SUM(B334,B337,B340,B349,B371,B374,B377,B386,B452,B458,B467)</f>
        <v>383400</v>
      </c>
      <c r="C868" s="254">
        <f>C354+C391+C472+C541+C592+C566+C619+C644+C669+C694+C719+C744+C782</f>
        <v>599128</v>
      </c>
      <c r="D868" s="254">
        <f>SUM(D861,D836,D811,D783,D740,D715,D690,D665,D640,D615,D562,D588,D537,D458,D386,D377,D340,D337,D334)</f>
        <v>458000</v>
      </c>
      <c r="E868" s="254">
        <f>SUM(E861,E836,E811,E783,E740,E715,E690,E665,E640,E615,E562,E588,E537,E458,E386,E377,E340,E337,E334)</f>
        <v>458000</v>
      </c>
    </row>
    <row r="869" spans="1:5" s="164" customFormat="1" ht="12" thickBot="1" x14ac:dyDescent="0.25">
      <c r="A869" s="214" t="s">
        <v>24</v>
      </c>
      <c r="B869" s="255">
        <f>B870+B871</f>
        <v>199200</v>
      </c>
      <c r="C869" s="255">
        <f>C870+C871</f>
        <v>224328</v>
      </c>
      <c r="D869" s="255">
        <f>D870+D871</f>
        <v>224328</v>
      </c>
      <c r="E869" s="255">
        <f>E870+E871</f>
        <v>224328</v>
      </c>
    </row>
    <row r="870" spans="1:5" s="164" customFormat="1" ht="12" thickBot="1" x14ac:dyDescent="0.25">
      <c r="A870" s="216" t="s">
        <v>388</v>
      </c>
      <c r="B870" s="217">
        <f t="shared" ref="B870:E871" si="65">B334+B371+B408</f>
        <v>199200</v>
      </c>
      <c r="C870" s="217">
        <f t="shared" si="65"/>
        <v>224328</v>
      </c>
      <c r="D870" s="217">
        <f t="shared" si="65"/>
        <v>224328</v>
      </c>
      <c r="E870" s="217">
        <f t="shared" si="65"/>
        <v>224328</v>
      </c>
    </row>
    <row r="871" spans="1:5" s="164" customFormat="1" ht="12" thickBot="1" x14ac:dyDescent="0.25">
      <c r="A871" s="216" t="s">
        <v>417</v>
      </c>
      <c r="B871" s="217">
        <f t="shared" si="65"/>
        <v>0</v>
      </c>
      <c r="C871" s="217">
        <f t="shared" si="65"/>
        <v>0</v>
      </c>
      <c r="D871" s="217">
        <f t="shared" si="65"/>
        <v>0</v>
      </c>
      <c r="E871" s="217">
        <f t="shared" si="65"/>
        <v>0</v>
      </c>
    </row>
    <row r="872" spans="1:5" s="164" customFormat="1" ht="23.25" thickBot="1" x14ac:dyDescent="0.25">
      <c r="A872" s="214" t="s">
        <v>25</v>
      </c>
      <c r="B872" s="255">
        <f>B873+B874</f>
        <v>33000</v>
      </c>
      <c r="C872" s="255">
        <f>C873+C874</f>
        <v>37000</v>
      </c>
      <c r="D872" s="255">
        <f>D873+D874</f>
        <v>37000</v>
      </c>
      <c r="E872" s="255">
        <f>E873+E874</f>
        <v>37000</v>
      </c>
    </row>
    <row r="873" spans="1:5" s="164" customFormat="1" ht="12" thickBot="1" x14ac:dyDescent="0.25">
      <c r="A873" s="216" t="s">
        <v>388</v>
      </c>
      <c r="B873" s="215">
        <f>B337+B374+B411</f>
        <v>33000</v>
      </c>
      <c r="C873" s="215">
        <f>C337+C374+C411</f>
        <v>37000</v>
      </c>
      <c r="D873" s="215">
        <f>D337+D374+D411</f>
        <v>37000</v>
      </c>
      <c r="E873" s="215">
        <f>E337+E374+E411</f>
        <v>37000</v>
      </c>
    </row>
    <row r="874" spans="1:5" s="164" customFormat="1" ht="12" thickBot="1" x14ac:dyDescent="0.25">
      <c r="A874" s="216" t="s">
        <v>417</v>
      </c>
      <c r="B874" s="217">
        <f>B338+B375+B409</f>
        <v>0</v>
      </c>
      <c r="C874" s="217">
        <f>C338+C375+C409</f>
        <v>0</v>
      </c>
      <c r="D874" s="217">
        <f>D338+D375+D409</f>
        <v>0</v>
      </c>
      <c r="E874" s="217">
        <f>E338+E375+E409</f>
        <v>0</v>
      </c>
    </row>
    <row r="875" spans="1:5" s="164" customFormat="1" ht="12" thickBot="1" x14ac:dyDescent="0.25">
      <c r="A875" s="214" t="s">
        <v>26</v>
      </c>
      <c r="B875" s="255">
        <f>B876+B877</f>
        <v>151200</v>
      </c>
      <c r="C875" s="255">
        <f>C876+C877</f>
        <v>157703</v>
      </c>
      <c r="D875" s="255">
        <f>D876+D877</f>
        <v>148575</v>
      </c>
      <c r="E875" s="255">
        <f>E876+E877</f>
        <v>148575</v>
      </c>
    </row>
    <row r="876" spans="1:5" s="164" customFormat="1" ht="12" thickBot="1" x14ac:dyDescent="0.25">
      <c r="A876" s="216" t="s">
        <v>388</v>
      </c>
      <c r="B876" s="217">
        <f>SUM(B340,B377,B458)</f>
        <v>151200</v>
      </c>
      <c r="C876" s="217">
        <f>SUM(C340,C377,C458)</f>
        <v>157703</v>
      </c>
      <c r="D876" s="217">
        <f>SUM(D340,D377,D458)</f>
        <v>148575</v>
      </c>
      <c r="E876" s="217">
        <f>SUM(E340,E377,E458)</f>
        <v>148575</v>
      </c>
    </row>
    <row r="877" spans="1:5" s="164" customFormat="1" ht="12" thickBot="1" x14ac:dyDescent="0.25">
      <c r="A877" s="216" t="s">
        <v>417</v>
      </c>
      <c r="B877" s="217">
        <f>B341+B378+B415</f>
        <v>0</v>
      </c>
      <c r="C877" s="217">
        <f>C341+C378+C415</f>
        <v>0</v>
      </c>
      <c r="D877" s="217">
        <f>D341+D378+D415</f>
        <v>0</v>
      </c>
      <c r="E877" s="217">
        <f>E341+E378+E415</f>
        <v>0</v>
      </c>
    </row>
    <row r="878" spans="1:5" s="164" customFormat="1" ht="12" thickBot="1" x14ac:dyDescent="0.25">
      <c r="A878" s="214" t="s">
        <v>27</v>
      </c>
      <c r="B878" s="255">
        <f>B879+B880</f>
        <v>0</v>
      </c>
      <c r="C878" s="255">
        <f>C879+C880</f>
        <v>0</v>
      </c>
      <c r="D878" s="255">
        <f>D879+D880</f>
        <v>0</v>
      </c>
      <c r="E878" s="255">
        <f>E879+E880</f>
        <v>0</v>
      </c>
    </row>
    <row r="879" spans="1:5" s="164" customFormat="1" ht="12" thickBot="1" x14ac:dyDescent="0.25">
      <c r="A879" s="216" t="s">
        <v>388</v>
      </c>
      <c r="B879" s="215">
        <f t="shared" ref="B879:E880" si="66">B343+B380+B417</f>
        <v>0</v>
      </c>
      <c r="C879" s="215">
        <f t="shared" si="66"/>
        <v>0</v>
      </c>
      <c r="D879" s="215">
        <f t="shared" si="66"/>
        <v>0</v>
      </c>
      <c r="E879" s="215">
        <f t="shared" si="66"/>
        <v>0</v>
      </c>
    </row>
    <row r="880" spans="1:5" s="164" customFormat="1" ht="12" thickBot="1" x14ac:dyDescent="0.25">
      <c r="A880" s="216" t="s">
        <v>417</v>
      </c>
      <c r="B880" s="217">
        <f t="shared" si="66"/>
        <v>0</v>
      </c>
      <c r="C880" s="217">
        <f t="shared" si="66"/>
        <v>0</v>
      </c>
      <c r="D880" s="217">
        <f t="shared" si="66"/>
        <v>0</v>
      </c>
      <c r="E880" s="217">
        <f t="shared" si="66"/>
        <v>0</v>
      </c>
    </row>
    <row r="881" spans="1:5" s="164" customFormat="1" ht="12" thickBot="1" x14ac:dyDescent="0.25">
      <c r="A881" s="214" t="s">
        <v>28</v>
      </c>
      <c r="B881" s="255">
        <f>B882+B883</f>
        <v>0</v>
      </c>
      <c r="C881" s="255">
        <f>C882+C883</f>
        <v>0</v>
      </c>
      <c r="D881" s="255">
        <f>D882+D883</f>
        <v>0</v>
      </c>
      <c r="E881" s="255">
        <f>E882+E883</f>
        <v>0</v>
      </c>
    </row>
    <row r="882" spans="1:5" s="164" customFormat="1" ht="12" thickBot="1" x14ac:dyDescent="0.25">
      <c r="A882" s="216" t="s">
        <v>388</v>
      </c>
      <c r="B882" s="215">
        <f t="shared" ref="B882:E883" si="67">B346+B383+B420</f>
        <v>0</v>
      </c>
      <c r="C882" s="215">
        <f t="shared" si="67"/>
        <v>0</v>
      </c>
      <c r="D882" s="215">
        <f t="shared" si="67"/>
        <v>0</v>
      </c>
      <c r="E882" s="215">
        <f t="shared" si="67"/>
        <v>0</v>
      </c>
    </row>
    <row r="883" spans="1:5" s="164" customFormat="1" ht="12" thickBot="1" x14ac:dyDescent="0.25">
      <c r="A883" s="216" t="s">
        <v>417</v>
      </c>
      <c r="B883" s="217">
        <f t="shared" si="67"/>
        <v>0</v>
      </c>
      <c r="C883" s="217">
        <f t="shared" si="67"/>
        <v>0</v>
      </c>
      <c r="D883" s="217">
        <f t="shared" si="67"/>
        <v>0</v>
      </c>
      <c r="E883" s="217">
        <f t="shared" si="67"/>
        <v>0</v>
      </c>
    </row>
    <row r="884" spans="1:5" s="164" customFormat="1" ht="12" thickBot="1" x14ac:dyDescent="0.25">
      <c r="A884" s="214" t="s">
        <v>29</v>
      </c>
      <c r="B884" s="255">
        <f>B885+B886</f>
        <v>0</v>
      </c>
      <c r="C884" s="255">
        <f>C885+C886</f>
        <v>97</v>
      </c>
      <c r="D884" s="255">
        <f>D885+D886</f>
        <v>97</v>
      </c>
      <c r="E884" s="255">
        <f>E885+E886</f>
        <v>97</v>
      </c>
    </row>
    <row r="885" spans="1:5" s="164" customFormat="1" ht="12" thickBot="1" x14ac:dyDescent="0.25">
      <c r="A885" s="216" t="s">
        <v>388</v>
      </c>
      <c r="B885" s="215">
        <f t="shared" ref="B885:E886" si="68">B349+B386+B423</f>
        <v>0</v>
      </c>
      <c r="C885" s="215">
        <f t="shared" si="68"/>
        <v>97</v>
      </c>
      <c r="D885" s="215">
        <f t="shared" si="68"/>
        <v>97</v>
      </c>
      <c r="E885" s="215">
        <f t="shared" si="68"/>
        <v>97</v>
      </c>
    </row>
    <row r="886" spans="1:5" s="164" customFormat="1" ht="12" thickBot="1" x14ac:dyDescent="0.25">
      <c r="A886" s="216" t="s">
        <v>417</v>
      </c>
      <c r="B886" s="217">
        <f t="shared" si="68"/>
        <v>0</v>
      </c>
      <c r="C886" s="217">
        <f t="shared" si="68"/>
        <v>0</v>
      </c>
      <c r="D886" s="217">
        <f t="shared" si="68"/>
        <v>0</v>
      </c>
      <c r="E886" s="217">
        <f t="shared" si="68"/>
        <v>0</v>
      </c>
    </row>
    <row r="887" spans="1:5" s="164" customFormat="1" ht="23.25" thickBot="1" x14ac:dyDescent="0.25">
      <c r="A887" s="214" t="s">
        <v>30</v>
      </c>
      <c r="B887" s="255">
        <f>B388+B351</f>
        <v>0</v>
      </c>
      <c r="C887" s="255">
        <f>C388+C351</f>
        <v>0</v>
      </c>
      <c r="D887" s="255">
        <f>D388+D351</f>
        <v>0</v>
      </c>
      <c r="E887" s="255">
        <f>E388+E351</f>
        <v>0</v>
      </c>
    </row>
    <row r="888" spans="1:5" s="164" customFormat="1" ht="12" thickBot="1" x14ac:dyDescent="0.25">
      <c r="A888" s="216" t="s">
        <v>388</v>
      </c>
      <c r="B888" s="215">
        <f t="shared" ref="B888:E889" si="69">B352+B389+B426</f>
        <v>0</v>
      </c>
      <c r="C888" s="215">
        <f t="shared" si="69"/>
        <v>0</v>
      </c>
      <c r="D888" s="215">
        <f t="shared" si="69"/>
        <v>0</v>
      </c>
      <c r="E888" s="215">
        <f t="shared" si="69"/>
        <v>0</v>
      </c>
    </row>
    <row r="889" spans="1:5" s="164" customFormat="1" ht="12" thickBot="1" x14ac:dyDescent="0.25">
      <c r="A889" s="216" t="s">
        <v>417</v>
      </c>
      <c r="B889" s="217">
        <f t="shared" si="69"/>
        <v>0</v>
      </c>
      <c r="C889" s="217">
        <f t="shared" si="69"/>
        <v>0</v>
      </c>
      <c r="D889" s="217">
        <f t="shared" si="69"/>
        <v>0</v>
      </c>
      <c r="E889" s="217">
        <f t="shared" si="69"/>
        <v>0</v>
      </c>
    </row>
    <row r="890" spans="1:5" s="164" customFormat="1" ht="12" thickBot="1" x14ac:dyDescent="0.25">
      <c r="A890" s="214" t="s">
        <v>59</v>
      </c>
      <c r="B890" s="215">
        <f>SUM(B891:B894)</f>
        <v>0</v>
      </c>
      <c r="C890" s="215">
        <f>SUM(C891:C894)</f>
        <v>0</v>
      </c>
      <c r="D890" s="215">
        <f>SUM(D891:D894)</f>
        <v>0</v>
      </c>
      <c r="E890" s="215">
        <f>SUM(E891:E894)</f>
        <v>0</v>
      </c>
    </row>
    <row r="891" spans="1:5" s="164" customFormat="1" ht="12" thickBot="1" x14ac:dyDescent="0.25">
      <c r="A891" s="216" t="s">
        <v>388</v>
      </c>
      <c r="B891" s="215">
        <f t="shared" ref="B891:E894" si="70">B532+B583+B660+B685+B710+B735</f>
        <v>0</v>
      </c>
      <c r="C891" s="215">
        <f t="shared" si="70"/>
        <v>0</v>
      </c>
      <c r="D891" s="215">
        <f t="shared" si="70"/>
        <v>0</v>
      </c>
      <c r="E891" s="215">
        <f t="shared" si="70"/>
        <v>0</v>
      </c>
    </row>
    <row r="892" spans="1:5" s="164" customFormat="1" ht="12" thickBot="1" x14ac:dyDescent="0.25">
      <c r="A892" s="216" t="s">
        <v>418</v>
      </c>
      <c r="B892" s="215">
        <f t="shared" si="70"/>
        <v>0</v>
      </c>
      <c r="C892" s="215">
        <f t="shared" si="70"/>
        <v>0</v>
      </c>
      <c r="D892" s="215">
        <f t="shared" si="70"/>
        <v>0</v>
      </c>
      <c r="E892" s="215">
        <f t="shared" si="70"/>
        <v>0</v>
      </c>
    </row>
    <row r="893" spans="1:5" s="164" customFormat="1" ht="12" thickBot="1" x14ac:dyDescent="0.25">
      <c r="A893" s="216" t="s">
        <v>404</v>
      </c>
      <c r="B893" s="215">
        <f t="shared" si="70"/>
        <v>0</v>
      </c>
      <c r="C893" s="215">
        <f t="shared" si="70"/>
        <v>0</v>
      </c>
      <c r="D893" s="215">
        <f t="shared" si="70"/>
        <v>0</v>
      </c>
      <c r="E893" s="215">
        <f t="shared" si="70"/>
        <v>0</v>
      </c>
    </row>
    <row r="894" spans="1:5" s="164" customFormat="1" ht="12" thickBot="1" x14ac:dyDescent="0.25">
      <c r="A894" s="216" t="s">
        <v>405</v>
      </c>
      <c r="B894" s="215">
        <f t="shared" si="70"/>
        <v>0</v>
      </c>
      <c r="C894" s="215">
        <f t="shared" si="70"/>
        <v>0</v>
      </c>
      <c r="D894" s="215">
        <f t="shared" si="70"/>
        <v>0</v>
      </c>
      <c r="E894" s="215">
        <f t="shared" si="70"/>
        <v>0</v>
      </c>
    </row>
    <row r="895" spans="1:5" s="164" customFormat="1" ht="12" thickBot="1" x14ac:dyDescent="0.25">
      <c r="A895" s="214" t="s">
        <v>60</v>
      </c>
      <c r="B895" s="215">
        <f>SUM(B896:B899)</f>
        <v>0</v>
      </c>
      <c r="C895" s="215">
        <f>SUM(C896:C899)</f>
        <v>180000</v>
      </c>
      <c r="D895" s="215">
        <f>SUM(D896:D899)</f>
        <v>48000</v>
      </c>
      <c r="E895" s="215">
        <f>SUM(E896:E899)</f>
        <v>48000</v>
      </c>
    </row>
    <row r="896" spans="1:5" s="164" customFormat="1" ht="12" thickBot="1" x14ac:dyDescent="0.25">
      <c r="A896" s="216" t="s">
        <v>388</v>
      </c>
      <c r="B896" s="215">
        <f>B537+B588+B562+B615+B640+B665+B690+B715+B740</f>
        <v>0</v>
      </c>
      <c r="C896" s="215">
        <f>C537+C588+C562+C615+C640+C665+C690+C715+C740+C783</f>
        <v>180000</v>
      </c>
      <c r="D896" s="215">
        <f>SUM(D811,D562,D588,D537)</f>
        <v>48000</v>
      </c>
      <c r="E896" s="215">
        <f>SUM(E861,E836,E562,E588,E537)</f>
        <v>48000</v>
      </c>
    </row>
    <row r="897" spans="1:5" s="164" customFormat="1" ht="12" thickBot="1" x14ac:dyDescent="0.25">
      <c r="A897" s="216" t="s">
        <v>418</v>
      </c>
      <c r="B897" s="215">
        <f>B538+B589+B563+B616+B641+B666+B691+B716+B741</f>
        <v>0</v>
      </c>
      <c r="C897" s="215">
        <f t="shared" ref="C897:E899" si="71">C538+C589+C563+C616+C641+C666+C691+C716+C741</f>
        <v>0</v>
      </c>
      <c r="D897" s="215">
        <f t="shared" si="71"/>
        <v>0</v>
      </c>
      <c r="E897" s="215">
        <f t="shared" si="71"/>
        <v>0</v>
      </c>
    </row>
    <row r="898" spans="1:5" s="164" customFormat="1" ht="12" thickBot="1" x14ac:dyDescent="0.25">
      <c r="A898" s="216" t="s">
        <v>404</v>
      </c>
      <c r="B898" s="215">
        <f>B539+B590+B564+B617+B642+B667+B692+B717+B742</f>
        <v>0</v>
      </c>
      <c r="C898" s="215">
        <f t="shared" si="71"/>
        <v>0</v>
      </c>
      <c r="D898" s="215">
        <f t="shared" si="71"/>
        <v>0</v>
      </c>
      <c r="E898" s="215">
        <f t="shared" si="71"/>
        <v>0</v>
      </c>
    </row>
    <row r="899" spans="1:5" s="164" customFormat="1" ht="12" thickBot="1" x14ac:dyDescent="0.25">
      <c r="A899" s="216" t="s">
        <v>405</v>
      </c>
      <c r="B899" s="215">
        <f>B540+B591+B565+B618+B643+B668+B693+B718+B743</f>
        <v>0</v>
      </c>
      <c r="C899" s="215">
        <f t="shared" si="71"/>
        <v>0</v>
      </c>
      <c r="D899" s="215">
        <f t="shared" si="71"/>
        <v>0</v>
      </c>
      <c r="E899" s="215">
        <f t="shared" si="71"/>
        <v>0</v>
      </c>
    </row>
    <row r="900" spans="1:5" s="164" customFormat="1" ht="12" thickBot="1" x14ac:dyDescent="0.25">
      <c r="A900" s="222" t="s">
        <v>32</v>
      </c>
      <c r="B900" s="223">
        <f>IF(B868-B867=0,0,"Error")</f>
        <v>0</v>
      </c>
      <c r="C900" s="223">
        <f>IF(C868-C867=0,0,"Error")</f>
        <v>0</v>
      </c>
      <c r="D900" s="223">
        <f>IF(D868-D867=0,0,"Error")</f>
        <v>0</v>
      </c>
      <c r="E900" s="223">
        <f>IF(E868-E867=0,0,"Error")</f>
        <v>0</v>
      </c>
    </row>
  </sheetData>
  <mergeCells count="209">
    <mergeCell ref="A3:E3"/>
    <mergeCell ref="B5:E5"/>
    <mergeCell ref="B6:E6"/>
    <mergeCell ref="B7:E7"/>
    <mergeCell ref="A8:E8"/>
    <mergeCell ref="A24:E24"/>
    <mergeCell ref="B25:E25"/>
    <mergeCell ref="B26:E26"/>
    <mergeCell ref="B27:E27"/>
    <mergeCell ref="A28:A29"/>
    <mergeCell ref="A36:E36"/>
    <mergeCell ref="A9:E11"/>
    <mergeCell ref="B12:E12"/>
    <mergeCell ref="A13:A14"/>
    <mergeCell ref="B18:E18"/>
    <mergeCell ref="A19:E19"/>
    <mergeCell ref="A23:E23"/>
    <mergeCell ref="B70:E70"/>
    <mergeCell ref="B71:E71"/>
    <mergeCell ref="A72:A73"/>
    <mergeCell ref="A80:E80"/>
    <mergeCell ref="A81:A82"/>
    <mergeCell ref="B106:E106"/>
    <mergeCell ref="A37:A38"/>
    <mergeCell ref="B63:E63"/>
    <mergeCell ref="A64:E64"/>
    <mergeCell ref="A67:E67"/>
    <mergeCell ref="A68:E68"/>
    <mergeCell ref="B69:E69"/>
    <mergeCell ref="B144:E144"/>
    <mergeCell ref="B145:E145"/>
    <mergeCell ref="A146:A147"/>
    <mergeCell ref="A154:E154"/>
    <mergeCell ref="A155:A156"/>
    <mergeCell ref="A180:E180"/>
    <mergeCell ref="B107:E107"/>
    <mergeCell ref="B108:E108"/>
    <mergeCell ref="A109:A110"/>
    <mergeCell ref="A117:E117"/>
    <mergeCell ref="A118:A119"/>
    <mergeCell ref="B143:E143"/>
    <mergeCell ref="B186:E186"/>
    <mergeCell ref="A187:A188"/>
    <mergeCell ref="B195:E195"/>
    <mergeCell ref="B196:E196"/>
    <mergeCell ref="B197:E197"/>
    <mergeCell ref="A198:A199"/>
    <mergeCell ref="A181:E181"/>
    <mergeCell ref="B182:E182"/>
    <mergeCell ref="D183:E183"/>
    <mergeCell ref="B184:E184"/>
    <mergeCell ref="B185:E185"/>
    <mergeCell ref="A224:E224"/>
    <mergeCell ref="A225:A226"/>
    <mergeCell ref="A230:E230"/>
    <mergeCell ref="A231:E231"/>
    <mergeCell ref="B232:E232"/>
    <mergeCell ref="B234:E234"/>
    <mergeCell ref="A206:E206"/>
    <mergeCell ref="A207:A208"/>
    <mergeCell ref="B212:E212"/>
    <mergeCell ref="B214:E214"/>
    <mergeCell ref="B215:E215"/>
    <mergeCell ref="A216:A217"/>
    <mergeCell ref="B253:E253"/>
    <mergeCell ref="B255:E255"/>
    <mergeCell ref="B256:E256"/>
    <mergeCell ref="A257:A258"/>
    <mergeCell ref="A265:E265"/>
    <mergeCell ref="A266:A267"/>
    <mergeCell ref="B235:E235"/>
    <mergeCell ref="A236:A237"/>
    <mergeCell ref="A244:E244"/>
    <mergeCell ref="A245:A246"/>
    <mergeCell ref="A250:A252"/>
    <mergeCell ref="B250:E252"/>
    <mergeCell ref="A306:A307"/>
    <mergeCell ref="B312:E312"/>
    <mergeCell ref="A313:E313"/>
    <mergeCell ref="A317:E317"/>
    <mergeCell ref="A318:E318"/>
    <mergeCell ref="B319:E319"/>
    <mergeCell ref="B298:E298"/>
    <mergeCell ref="B299:E299"/>
    <mergeCell ref="B300:E300"/>
    <mergeCell ref="A301:E301"/>
    <mergeCell ref="A302:E304"/>
    <mergeCell ref="B305:E305"/>
    <mergeCell ref="B357:E357"/>
    <mergeCell ref="B358:E358"/>
    <mergeCell ref="A359:A360"/>
    <mergeCell ref="A367:E367"/>
    <mergeCell ref="A368:A369"/>
    <mergeCell ref="B393:E393"/>
    <mergeCell ref="B320:E320"/>
    <mergeCell ref="B321:E321"/>
    <mergeCell ref="A322:A323"/>
    <mergeCell ref="A330:E330"/>
    <mergeCell ref="A331:A332"/>
    <mergeCell ref="B356:E356"/>
    <mergeCell ref="A432:E432"/>
    <mergeCell ref="A435:E435"/>
    <mergeCell ref="A436:E436"/>
    <mergeCell ref="B437:E437"/>
    <mergeCell ref="B438:E438"/>
    <mergeCell ref="B439:E439"/>
    <mergeCell ref="B394:E394"/>
    <mergeCell ref="B395:E395"/>
    <mergeCell ref="A396:A397"/>
    <mergeCell ref="A404:E404"/>
    <mergeCell ref="A405:A406"/>
    <mergeCell ref="B431:E431"/>
    <mergeCell ref="A477:A478"/>
    <mergeCell ref="A485:E485"/>
    <mergeCell ref="A486:A487"/>
    <mergeCell ref="A513:E513"/>
    <mergeCell ref="A514:E514"/>
    <mergeCell ref="B515:E515"/>
    <mergeCell ref="A440:A441"/>
    <mergeCell ref="A448:E448"/>
    <mergeCell ref="A449:A450"/>
    <mergeCell ref="B474:E474"/>
    <mergeCell ref="B475:E475"/>
    <mergeCell ref="B476:E476"/>
    <mergeCell ref="A529:A530"/>
    <mergeCell ref="B543:E543"/>
    <mergeCell ref="B544:E544"/>
    <mergeCell ref="A545:A546"/>
    <mergeCell ref="A553:E553"/>
    <mergeCell ref="A554:A555"/>
    <mergeCell ref="B517:E517"/>
    <mergeCell ref="B518:E518"/>
    <mergeCell ref="B519:E519"/>
    <mergeCell ref="A520:A521"/>
    <mergeCell ref="A528:E528"/>
    <mergeCell ref="B593:E593"/>
    <mergeCell ref="D594:E594"/>
    <mergeCell ref="B595:E595"/>
    <mergeCell ref="B596:E596"/>
    <mergeCell ref="B597:E597"/>
    <mergeCell ref="A598:A599"/>
    <mergeCell ref="B567:E567"/>
    <mergeCell ref="B569:E569"/>
    <mergeCell ref="B570:E570"/>
    <mergeCell ref="A571:A572"/>
    <mergeCell ref="A579:E579"/>
    <mergeCell ref="A580:A581"/>
    <mergeCell ref="A631:E631"/>
    <mergeCell ref="A632:A633"/>
    <mergeCell ref="B645:E645"/>
    <mergeCell ref="B646:E646"/>
    <mergeCell ref="B647:E647"/>
    <mergeCell ref="A648:A649"/>
    <mergeCell ref="A606:E606"/>
    <mergeCell ref="A607:A608"/>
    <mergeCell ref="B620:E620"/>
    <mergeCell ref="B621:E621"/>
    <mergeCell ref="B622:E622"/>
    <mergeCell ref="A623:A624"/>
    <mergeCell ref="A681:E681"/>
    <mergeCell ref="A682:A683"/>
    <mergeCell ref="B695:E695"/>
    <mergeCell ref="B696:E696"/>
    <mergeCell ref="B697:E697"/>
    <mergeCell ref="A698:A699"/>
    <mergeCell ref="A656:E656"/>
    <mergeCell ref="A657:A658"/>
    <mergeCell ref="B670:E670"/>
    <mergeCell ref="B671:E671"/>
    <mergeCell ref="B672:E672"/>
    <mergeCell ref="A673:A674"/>
    <mergeCell ref="A766:A767"/>
    <mergeCell ref="A774:E774"/>
    <mergeCell ref="A731:E731"/>
    <mergeCell ref="A732:A733"/>
    <mergeCell ref="B747:E747"/>
    <mergeCell ref="B748:E748"/>
    <mergeCell ref="A749:A750"/>
    <mergeCell ref="A757:E757"/>
    <mergeCell ref="A706:E706"/>
    <mergeCell ref="A707:A708"/>
    <mergeCell ref="B720:E720"/>
    <mergeCell ref="B721:E721"/>
    <mergeCell ref="B722:E722"/>
    <mergeCell ref="A723:A724"/>
    <mergeCell ref="A853:A854"/>
    <mergeCell ref="A2:E2"/>
    <mergeCell ref="A827:E827"/>
    <mergeCell ref="A828:A829"/>
    <mergeCell ref="B842:E842"/>
    <mergeCell ref="B843:E843"/>
    <mergeCell ref="A844:A845"/>
    <mergeCell ref="A852:E852"/>
    <mergeCell ref="A794:A795"/>
    <mergeCell ref="A802:E802"/>
    <mergeCell ref="A803:A804"/>
    <mergeCell ref="B817:E817"/>
    <mergeCell ref="B818:E818"/>
    <mergeCell ref="A819:A820"/>
    <mergeCell ref="A775:A776"/>
    <mergeCell ref="A788:E788"/>
    <mergeCell ref="A789:E789"/>
    <mergeCell ref="B790:E790"/>
    <mergeCell ref="B792:E792"/>
    <mergeCell ref="B793:E793"/>
    <mergeCell ref="A758:A759"/>
    <mergeCell ref="B763:E763"/>
    <mergeCell ref="B764:E764"/>
    <mergeCell ref="B765:E765"/>
  </mergeCells>
  <pageMargins left="0.7" right="0.7" top="0.75" bottom="0.75" header="0.3" footer="0.3"/>
  <pageSetup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266"/>
  <sheetViews>
    <sheetView view="pageBreakPreview" topLeftCell="A217" zoomScale="60" zoomScaleNormal="180" workbookViewId="0">
      <selection activeCell="H10" sqref="H10"/>
    </sheetView>
  </sheetViews>
  <sheetFormatPr defaultRowHeight="15" x14ac:dyDescent="0.25"/>
  <cols>
    <col min="1" max="1" width="28.5703125" customWidth="1"/>
    <col min="2" max="2" width="14.85546875" customWidth="1"/>
    <col min="3" max="5" width="11.7109375" customWidth="1"/>
  </cols>
  <sheetData>
    <row r="2" spans="1:5" ht="31.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178</v>
      </c>
      <c r="C5" s="679"/>
      <c r="D5" s="679"/>
      <c r="E5" s="679"/>
    </row>
    <row r="6" spans="1:5" ht="15.75" thickBot="1" x14ac:dyDescent="0.3">
      <c r="A6" s="2" t="s">
        <v>1</v>
      </c>
      <c r="B6" s="680" t="s">
        <v>179</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807" t="s">
        <v>180</v>
      </c>
      <c r="B9" s="808"/>
      <c r="C9" s="808"/>
      <c r="D9" s="808"/>
      <c r="E9" s="809"/>
    </row>
    <row r="10" spans="1:5" ht="36.75" customHeight="1" thickBot="1" x14ac:dyDescent="0.3">
      <c r="A10" s="807"/>
      <c r="B10" s="808"/>
      <c r="C10" s="808"/>
      <c r="D10" s="808"/>
      <c r="E10" s="809"/>
    </row>
    <row r="11" spans="1:5" ht="15.75" thickBot="1" x14ac:dyDescent="0.3">
      <c r="A11" s="807"/>
      <c r="B11" s="808"/>
      <c r="C11" s="808"/>
      <c r="D11" s="808"/>
      <c r="E11" s="809"/>
    </row>
    <row r="12" spans="1:5" ht="54.75" customHeight="1" thickBot="1" x14ac:dyDescent="0.3">
      <c r="A12" s="3" t="s">
        <v>6</v>
      </c>
      <c r="B12" s="1157" t="s">
        <v>181</v>
      </c>
      <c r="C12" s="1034"/>
      <c r="D12" s="1034"/>
      <c r="E12" s="1035"/>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14" t="s">
        <v>182</v>
      </c>
      <c r="B15" s="126"/>
      <c r="C15" s="126"/>
      <c r="D15" s="126"/>
      <c r="E15" s="126"/>
    </row>
    <row r="16" spans="1:5" ht="15.75" thickBot="1" x14ac:dyDescent="0.3">
      <c r="A16" s="5" t="s">
        <v>183</v>
      </c>
      <c r="B16" s="126"/>
      <c r="C16" s="126"/>
      <c r="D16" s="126"/>
      <c r="E16" s="126"/>
    </row>
    <row r="17" spans="1:5" ht="24.75" customHeight="1" thickBot="1" x14ac:dyDescent="0.3">
      <c r="A17" s="6" t="s">
        <v>10</v>
      </c>
      <c r="B17" s="804" t="s">
        <v>184</v>
      </c>
      <c r="C17" s="805"/>
      <c r="D17" s="805"/>
      <c r="E17" s="806"/>
    </row>
    <row r="18" spans="1:5" ht="23.25" customHeight="1" thickBot="1" x14ac:dyDescent="0.3">
      <c r="A18" s="702" t="s">
        <v>11</v>
      </c>
      <c r="B18" s="703"/>
      <c r="C18" s="703"/>
      <c r="D18" s="703"/>
      <c r="E18" s="704"/>
    </row>
    <row r="19" spans="1:5" ht="34.5" thickBot="1" x14ac:dyDescent="0.3">
      <c r="A19" s="127" t="s">
        <v>185</v>
      </c>
      <c r="B19" s="143"/>
      <c r="C19" s="126"/>
      <c r="D19" s="126"/>
      <c r="E19" s="126"/>
    </row>
    <row r="20" spans="1:5" ht="15.75" thickBot="1" x14ac:dyDescent="0.3">
      <c r="A20" s="705" t="s">
        <v>12</v>
      </c>
      <c r="B20" s="706"/>
      <c r="C20" s="706"/>
      <c r="D20" s="706"/>
      <c r="E20" s="707"/>
    </row>
    <row r="21" spans="1:5" ht="15.75" thickBot="1" x14ac:dyDescent="0.3">
      <c r="A21" s="708" t="s">
        <v>13</v>
      </c>
      <c r="B21" s="709"/>
      <c r="C21" s="709"/>
      <c r="D21" s="709"/>
      <c r="E21" s="710"/>
    </row>
    <row r="22" spans="1:5" ht="18.75" customHeight="1" thickBot="1" x14ac:dyDescent="0.3">
      <c r="A22" s="7" t="s">
        <v>14</v>
      </c>
      <c r="B22" s="1148" t="s">
        <v>186</v>
      </c>
      <c r="C22" s="1149"/>
      <c r="D22" s="1149"/>
      <c r="E22" s="1150"/>
    </row>
    <row r="23" spans="1:5" ht="31.5" customHeight="1" thickBot="1" x14ac:dyDescent="0.3">
      <c r="A23" s="5" t="s">
        <v>15</v>
      </c>
      <c r="B23" s="1151" t="s">
        <v>187</v>
      </c>
      <c r="C23" s="1152"/>
      <c r="D23" s="1152"/>
      <c r="E23" s="1153"/>
    </row>
    <row r="24" spans="1:5" ht="15.75" thickBot="1" x14ac:dyDescent="0.3">
      <c r="A24" s="5" t="s">
        <v>16</v>
      </c>
      <c r="B24" s="1140" t="s">
        <v>188</v>
      </c>
      <c r="C24" s="1141"/>
      <c r="D24" s="1141"/>
      <c r="E24" s="1142"/>
    </row>
    <row r="25" spans="1:5" ht="12.75" customHeight="1" x14ac:dyDescent="0.25">
      <c r="A25" s="698"/>
      <c r="B25" s="8">
        <v>2018</v>
      </c>
      <c r="C25" s="8">
        <v>2019</v>
      </c>
      <c r="D25" s="8">
        <v>2020</v>
      </c>
      <c r="E25" s="8">
        <v>2021</v>
      </c>
    </row>
    <row r="26" spans="1:5" ht="9" customHeight="1" thickBot="1" x14ac:dyDescent="0.3">
      <c r="A26" s="699"/>
      <c r="B26" s="9" t="s">
        <v>8</v>
      </c>
      <c r="C26" s="9" t="s">
        <v>9</v>
      </c>
      <c r="D26" s="9" t="s">
        <v>9</v>
      </c>
      <c r="E26" s="9" t="s">
        <v>9</v>
      </c>
    </row>
    <row r="27" spans="1:5" ht="15.75" thickBot="1" x14ac:dyDescent="0.3">
      <c r="A27" s="5" t="s">
        <v>17</v>
      </c>
      <c r="B27" s="10">
        <v>35</v>
      </c>
      <c r="C27" s="10">
        <v>90</v>
      </c>
      <c r="D27" s="10">
        <v>90</v>
      </c>
      <c r="E27" s="10">
        <v>90</v>
      </c>
    </row>
    <row r="28" spans="1:5" ht="15.75" thickBot="1" x14ac:dyDescent="0.3">
      <c r="A28" s="5" t="s">
        <v>18</v>
      </c>
      <c r="B28" s="10">
        <f>B57</f>
        <v>118000</v>
      </c>
      <c r="C28" s="10">
        <f t="shared" ref="C28:E28" si="0">C57</f>
        <v>134300</v>
      </c>
      <c r="D28" s="10">
        <f t="shared" si="0"/>
        <v>135000</v>
      </c>
      <c r="E28" s="10">
        <f t="shared" si="0"/>
        <v>135000</v>
      </c>
    </row>
    <row r="29" spans="1:5" ht="15.75" thickBot="1" x14ac:dyDescent="0.3">
      <c r="A29" s="5" t="s">
        <v>19</v>
      </c>
      <c r="B29" s="10">
        <f>B28/B27</f>
        <v>3371.4285714285716</v>
      </c>
      <c r="C29" s="10">
        <f t="shared" ref="C29:E29" si="1">C28/C27</f>
        <v>1492.2222222222222</v>
      </c>
      <c r="D29" s="10">
        <f t="shared" si="1"/>
        <v>1500</v>
      </c>
      <c r="E29" s="10">
        <f t="shared" si="1"/>
        <v>1500</v>
      </c>
    </row>
    <row r="30" spans="1:5" ht="15.75" thickBot="1" x14ac:dyDescent="0.3">
      <c r="A30" s="5" t="s">
        <v>20</v>
      </c>
      <c r="B30" s="113" t="s">
        <v>21</v>
      </c>
      <c r="C30" s="11">
        <f>C27/B27-1</f>
        <v>1.5714285714285716</v>
      </c>
      <c r="D30" s="11">
        <f t="shared" ref="D30:E32" si="2">D27/C27-1</f>
        <v>0</v>
      </c>
      <c r="E30" s="11">
        <f t="shared" si="2"/>
        <v>0</v>
      </c>
    </row>
    <row r="31" spans="1:5" ht="15.75" thickBot="1" x14ac:dyDescent="0.3">
      <c r="A31" s="5" t="s">
        <v>22</v>
      </c>
      <c r="B31" s="113" t="s">
        <v>21</v>
      </c>
      <c r="C31" s="11">
        <f>C28/B28-1</f>
        <v>0.13813559322033897</v>
      </c>
      <c r="D31" s="11">
        <f t="shared" si="2"/>
        <v>5.2122114668651243E-3</v>
      </c>
      <c r="E31" s="11">
        <f t="shared" si="2"/>
        <v>0</v>
      </c>
    </row>
    <row r="32" spans="1:5" ht="15.75" thickBot="1" x14ac:dyDescent="0.3">
      <c r="A32" s="5" t="s">
        <v>23</v>
      </c>
      <c r="B32" s="113" t="s">
        <v>21</v>
      </c>
      <c r="C32" s="11">
        <f>C29/B29-1</f>
        <v>-0.55739171374764596</v>
      </c>
      <c r="D32" s="11">
        <f t="shared" si="2"/>
        <v>5.2122114668653463E-3</v>
      </c>
      <c r="E32" s="11">
        <f t="shared" si="2"/>
        <v>0</v>
      </c>
    </row>
    <row r="33" spans="1:5" ht="15.75" thickBot="1" x14ac:dyDescent="0.3">
      <c r="A33" s="689" t="s">
        <v>210</v>
      </c>
      <c r="B33" s="690"/>
      <c r="C33" s="690"/>
      <c r="D33" s="690"/>
      <c r="E33" s="691"/>
    </row>
    <row r="34" spans="1:5" ht="12.75" customHeight="1" x14ac:dyDescent="0.25">
      <c r="A34" s="698"/>
      <c r="B34" s="8">
        <v>2018</v>
      </c>
      <c r="C34" s="8">
        <v>2019</v>
      </c>
      <c r="D34" s="8">
        <v>2020</v>
      </c>
      <c r="E34" s="8">
        <v>2021</v>
      </c>
    </row>
    <row r="35" spans="1:5" ht="9" customHeight="1" thickBot="1" x14ac:dyDescent="0.3">
      <c r="A35" s="699"/>
      <c r="B35" s="9" t="s">
        <v>8</v>
      </c>
      <c r="C35" s="9" t="s">
        <v>9</v>
      </c>
      <c r="D35" s="9" t="s">
        <v>9</v>
      </c>
      <c r="E35" s="9" t="s">
        <v>9</v>
      </c>
    </row>
    <row r="36" spans="1:5" ht="15.75" thickBot="1" x14ac:dyDescent="0.3">
      <c r="A36" s="13" t="s">
        <v>24</v>
      </c>
      <c r="B36" s="14">
        <v>90000</v>
      </c>
      <c r="C36" s="14">
        <v>96000</v>
      </c>
      <c r="D36" s="14">
        <v>96000</v>
      </c>
      <c r="E36" s="14">
        <v>96000</v>
      </c>
    </row>
    <row r="37" spans="1:5" ht="15.75" thickBot="1" x14ac:dyDescent="0.3">
      <c r="A37" s="26" t="s">
        <v>388</v>
      </c>
      <c r="B37" s="15">
        <v>90000</v>
      </c>
      <c r="C37" s="15">
        <v>96000</v>
      </c>
      <c r="D37" s="15">
        <v>96000</v>
      </c>
      <c r="E37" s="15">
        <v>96000</v>
      </c>
    </row>
    <row r="38" spans="1:5" ht="15.75" thickBot="1" x14ac:dyDescent="0.3">
      <c r="A38" s="26" t="s">
        <v>389</v>
      </c>
      <c r="B38" s="15"/>
      <c r="C38" s="27"/>
      <c r="D38" s="27"/>
      <c r="E38" s="27"/>
    </row>
    <row r="39" spans="1:5" ht="24.75" thickBot="1" x14ac:dyDescent="0.3">
      <c r="A39" s="13" t="s">
        <v>25</v>
      </c>
      <c r="B39" s="14">
        <v>8000</v>
      </c>
      <c r="C39" s="14">
        <v>8300</v>
      </c>
      <c r="D39" s="14">
        <v>9000</v>
      </c>
      <c r="E39" s="14">
        <v>9000</v>
      </c>
    </row>
    <row r="40" spans="1:5" ht="15.75" thickBot="1" x14ac:dyDescent="0.3">
      <c r="A40" s="26" t="s">
        <v>388</v>
      </c>
      <c r="B40" s="15">
        <v>8000</v>
      </c>
      <c r="C40" s="15">
        <v>8300</v>
      </c>
      <c r="D40" s="15">
        <v>9000</v>
      </c>
      <c r="E40" s="15">
        <v>9000</v>
      </c>
    </row>
    <row r="41" spans="1:5" ht="15.75" thickBot="1" x14ac:dyDescent="0.3">
      <c r="A41" s="26" t="s">
        <v>389</v>
      </c>
      <c r="B41" s="15"/>
      <c r="C41" s="14"/>
      <c r="D41" s="14"/>
      <c r="E41" s="14"/>
    </row>
    <row r="42" spans="1:5" ht="15.75" thickBot="1" x14ac:dyDescent="0.3">
      <c r="A42" s="13" t="s">
        <v>26</v>
      </c>
      <c r="B42" s="14">
        <v>20000</v>
      </c>
      <c r="C42" s="14">
        <v>30000</v>
      </c>
      <c r="D42" s="14">
        <v>30000</v>
      </c>
      <c r="E42" s="14">
        <v>30000</v>
      </c>
    </row>
    <row r="43" spans="1:5" ht="15.75" thickBot="1" x14ac:dyDescent="0.3">
      <c r="A43" s="26" t="s">
        <v>388</v>
      </c>
      <c r="B43" s="15">
        <v>20000</v>
      </c>
      <c r="C43" s="15">
        <v>30000</v>
      </c>
      <c r="D43" s="15">
        <v>30000</v>
      </c>
      <c r="E43" s="15">
        <v>30000</v>
      </c>
    </row>
    <row r="44" spans="1:5" ht="15.75" thickBot="1" x14ac:dyDescent="0.3">
      <c r="A44" s="26" t="s">
        <v>389</v>
      </c>
      <c r="B44" s="15"/>
      <c r="C44" s="14"/>
      <c r="D44" s="14"/>
      <c r="E44" s="14"/>
    </row>
    <row r="45" spans="1:5" ht="15.75" thickBot="1" x14ac:dyDescent="0.3">
      <c r="A45" s="13" t="s">
        <v>27</v>
      </c>
      <c r="B45" s="15"/>
      <c r="C45" s="14"/>
      <c r="D45" s="14"/>
      <c r="E45" s="14"/>
    </row>
    <row r="46" spans="1:5" ht="15.75" thickBot="1" x14ac:dyDescent="0.3">
      <c r="A46" s="26" t="s">
        <v>388</v>
      </c>
      <c r="B46" s="15"/>
      <c r="C46" s="14"/>
      <c r="D46" s="14"/>
      <c r="E46" s="14"/>
    </row>
    <row r="47" spans="1:5" ht="15.75" thickBot="1" x14ac:dyDescent="0.3">
      <c r="A47" s="26" t="s">
        <v>389</v>
      </c>
      <c r="B47" s="15"/>
      <c r="C47" s="14"/>
      <c r="D47" s="14"/>
      <c r="E47" s="14"/>
    </row>
    <row r="48" spans="1:5" ht="15.75" thickBot="1" x14ac:dyDescent="0.3">
      <c r="A48" s="13" t="s">
        <v>28</v>
      </c>
      <c r="B48" s="15"/>
      <c r="C48" s="14"/>
      <c r="D48" s="14"/>
      <c r="E48" s="14"/>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29</v>
      </c>
      <c r="B51" s="15"/>
      <c r="C51" s="14"/>
      <c r="D51" s="14"/>
      <c r="E51" s="14"/>
    </row>
    <row r="52" spans="1:5" ht="15.75" thickBot="1" x14ac:dyDescent="0.3">
      <c r="A52" s="26" t="s">
        <v>388</v>
      </c>
      <c r="B52" s="15"/>
      <c r="C52" s="14"/>
      <c r="D52" s="14"/>
      <c r="E52" s="14"/>
    </row>
    <row r="53" spans="1:5" ht="15.75" thickBot="1" x14ac:dyDescent="0.3">
      <c r="A53" s="26" t="s">
        <v>389</v>
      </c>
      <c r="B53" s="15"/>
      <c r="C53" s="14"/>
      <c r="D53" s="14"/>
      <c r="E53" s="14"/>
    </row>
    <row r="54" spans="1:5" ht="21" customHeight="1" thickBot="1" x14ac:dyDescent="0.3">
      <c r="A54" s="13" t="s">
        <v>30</v>
      </c>
      <c r="B54" s="15">
        <v>0</v>
      </c>
      <c r="C54" s="14">
        <v>0</v>
      </c>
      <c r="D54" s="14">
        <f>C54*1.03*0.99</f>
        <v>0</v>
      </c>
      <c r="E54" s="14">
        <f>D54*1.03*0.99</f>
        <v>0</v>
      </c>
    </row>
    <row r="55" spans="1:5" ht="15.75" thickBot="1" x14ac:dyDescent="0.3">
      <c r="A55" s="26" t="s">
        <v>388</v>
      </c>
      <c r="B55" s="15"/>
      <c r="C55" s="40"/>
      <c r="D55" s="40"/>
      <c r="E55" s="40"/>
    </row>
    <row r="56" spans="1:5" ht="15.75" thickBot="1" x14ac:dyDescent="0.3">
      <c r="A56" s="26" t="s">
        <v>389</v>
      </c>
      <c r="B56" s="15"/>
      <c r="C56" s="135"/>
      <c r="D56" s="40"/>
      <c r="E56" s="40"/>
    </row>
    <row r="57" spans="1:5" ht="15.75" thickBot="1" x14ac:dyDescent="0.3">
      <c r="A57" s="16" t="s">
        <v>31</v>
      </c>
      <c r="B57" s="15">
        <f>B54+B51+B48+B45+B42+B39+B36</f>
        <v>118000</v>
      </c>
      <c r="C57" s="15">
        <f t="shared" ref="C57:E57" si="3">C54+C51+C48+C45+C42+C39+C36</f>
        <v>134300</v>
      </c>
      <c r="D57" s="15">
        <f t="shared" si="3"/>
        <v>135000</v>
      </c>
      <c r="E57" s="15">
        <f t="shared" si="3"/>
        <v>135000</v>
      </c>
    </row>
    <row r="58" spans="1:5" ht="15.75" thickBot="1" x14ac:dyDescent="0.3">
      <c r="A58" s="437" t="s">
        <v>32</v>
      </c>
      <c r="B58" s="18">
        <f>IF(B57-B28=0,0,"Error")</f>
        <v>0</v>
      </c>
      <c r="C58" s="18">
        <f>IF(C57-C28=0,0,"Error")</f>
        <v>0</v>
      </c>
      <c r="D58" s="18">
        <f>IF(D57-D28=0,0,"Error")</f>
        <v>0</v>
      </c>
      <c r="E58" s="18">
        <f>IF(E57-E28=0,0,"Error")</f>
        <v>0</v>
      </c>
    </row>
    <row r="59" spans="1:5" ht="29.25" customHeight="1" thickBot="1" x14ac:dyDescent="0.3">
      <c r="A59" s="6" t="s">
        <v>49</v>
      </c>
      <c r="B59" s="804" t="s">
        <v>189</v>
      </c>
      <c r="C59" s="805"/>
      <c r="D59" s="805"/>
      <c r="E59" s="806"/>
    </row>
    <row r="60" spans="1:5" ht="15.75" thickBot="1" x14ac:dyDescent="0.3">
      <c r="A60" s="714" t="s">
        <v>50</v>
      </c>
      <c r="B60" s="715"/>
      <c r="C60" s="715"/>
      <c r="D60" s="715"/>
      <c r="E60" s="716"/>
    </row>
    <row r="61" spans="1:5" ht="15.75" thickBot="1" x14ac:dyDescent="0.3">
      <c r="A61" s="121" t="s">
        <v>190</v>
      </c>
      <c r="B61" s="56">
        <v>0.8</v>
      </c>
      <c r="C61" s="56">
        <v>1</v>
      </c>
      <c r="D61" s="56">
        <v>1</v>
      </c>
      <c r="E61" s="56">
        <v>1</v>
      </c>
    </row>
    <row r="62" spans="1:5" ht="15.75" thickBot="1" x14ac:dyDescent="0.3">
      <c r="A62" s="1154" t="s">
        <v>51</v>
      </c>
      <c r="B62" s="1155"/>
      <c r="C62" s="1155"/>
      <c r="D62" s="1155"/>
      <c r="E62" s="1156"/>
    </row>
    <row r="63" spans="1:5" ht="15.75" thickBot="1" x14ac:dyDescent="0.3">
      <c r="A63" s="708" t="s">
        <v>39</v>
      </c>
      <c r="B63" s="709"/>
      <c r="C63" s="709"/>
      <c r="D63" s="709"/>
      <c r="E63" s="710"/>
    </row>
    <row r="64" spans="1:5" ht="15.75" thickBot="1" x14ac:dyDescent="0.3">
      <c r="A64" s="708" t="s">
        <v>40</v>
      </c>
      <c r="B64" s="709"/>
      <c r="C64" s="709"/>
      <c r="D64" s="709"/>
      <c r="E64" s="710"/>
    </row>
    <row r="65" spans="1:5" ht="15.75" thickBot="1" x14ac:dyDescent="0.3">
      <c r="A65" s="77" t="s">
        <v>45</v>
      </c>
      <c r="B65" s="994" t="s">
        <v>977</v>
      </c>
      <c r="C65" s="995"/>
      <c r="D65" s="996"/>
      <c r="E65" s="1146"/>
    </row>
    <row r="66" spans="1:5" ht="30.75" customHeight="1" thickBot="1" x14ac:dyDescent="0.3">
      <c r="A66" s="7" t="s">
        <v>86</v>
      </c>
      <c r="B66" s="438" t="s">
        <v>978</v>
      </c>
      <c r="C66" s="439"/>
      <c r="D66" s="1147" t="s">
        <v>321</v>
      </c>
      <c r="E66" s="850"/>
    </row>
    <row r="67" spans="1:5" ht="15.75" thickBot="1" x14ac:dyDescent="0.3">
      <c r="A67" s="160"/>
      <c r="B67" s="720"/>
      <c r="C67" s="800"/>
      <c r="D67" s="721"/>
      <c r="E67" s="722"/>
    </row>
    <row r="68" spans="1:5" ht="36.75" customHeight="1" thickBot="1" x14ac:dyDescent="0.3">
      <c r="A68" s="5" t="s">
        <v>15</v>
      </c>
      <c r="B68" s="1137" t="s">
        <v>320</v>
      </c>
      <c r="C68" s="1138"/>
      <c r="D68" s="1138"/>
      <c r="E68" s="1139"/>
    </row>
    <row r="69" spans="1:5" ht="15.75" thickBot="1" x14ac:dyDescent="0.3">
      <c r="A69" s="5" t="s">
        <v>16</v>
      </c>
      <c r="B69" s="1140" t="s">
        <v>979</v>
      </c>
      <c r="C69" s="1141"/>
      <c r="D69" s="1141"/>
      <c r="E69" s="1142"/>
    </row>
    <row r="70" spans="1:5" ht="12.75" customHeight="1" x14ac:dyDescent="0.25">
      <c r="A70" s="698"/>
      <c r="B70" s="8">
        <v>2018</v>
      </c>
      <c r="C70" s="8">
        <v>2019</v>
      </c>
      <c r="D70" s="8">
        <v>2020</v>
      </c>
      <c r="E70" s="8">
        <v>2021</v>
      </c>
    </row>
    <row r="71" spans="1:5" ht="9" customHeight="1" thickBot="1" x14ac:dyDescent="0.3">
      <c r="A71" s="699"/>
      <c r="B71" s="9" t="s">
        <v>8</v>
      </c>
      <c r="C71" s="9" t="s">
        <v>9</v>
      </c>
      <c r="D71" s="9" t="s">
        <v>9</v>
      </c>
      <c r="E71" s="9" t="s">
        <v>9</v>
      </c>
    </row>
    <row r="72" spans="1:5" ht="15.75" thickBot="1" x14ac:dyDescent="0.3">
      <c r="A72" s="5" t="s">
        <v>17</v>
      </c>
      <c r="B72" s="10">
        <v>10</v>
      </c>
      <c r="C72" s="10">
        <v>8</v>
      </c>
      <c r="D72" s="10">
        <v>10</v>
      </c>
      <c r="E72" s="10">
        <v>10</v>
      </c>
    </row>
    <row r="73" spans="1:5" ht="15.75" thickBot="1" x14ac:dyDescent="0.3">
      <c r="A73" s="5" t="s">
        <v>18</v>
      </c>
      <c r="B73" s="10">
        <f>B91</f>
        <v>4200</v>
      </c>
      <c r="C73" s="10">
        <f t="shared" ref="C73:E73" si="4">C91</f>
        <v>730</v>
      </c>
      <c r="D73" s="10">
        <f t="shared" si="4"/>
        <v>1000</v>
      </c>
      <c r="E73" s="10">
        <f t="shared" si="4"/>
        <v>1000</v>
      </c>
    </row>
    <row r="74" spans="1:5" ht="15.75" thickBot="1" x14ac:dyDescent="0.3">
      <c r="A74" s="5" t="s">
        <v>19</v>
      </c>
      <c r="B74" s="10">
        <f>B73/B72</f>
        <v>420</v>
      </c>
      <c r="C74" s="10">
        <f>C73/C72</f>
        <v>91.25</v>
      </c>
      <c r="D74" s="10">
        <f t="shared" ref="D74:E74" si="5">D73/D72</f>
        <v>100</v>
      </c>
      <c r="E74" s="10">
        <f t="shared" si="5"/>
        <v>100</v>
      </c>
    </row>
    <row r="75" spans="1:5" ht="15.75" thickBot="1" x14ac:dyDescent="0.3">
      <c r="A75" s="5" t="s">
        <v>20</v>
      </c>
      <c r="B75" s="113" t="s">
        <v>21</v>
      </c>
      <c r="C75" s="11">
        <f>C72/B72-1</f>
        <v>-0.19999999999999996</v>
      </c>
      <c r="D75" s="11">
        <f t="shared" ref="D75:E77" si="6">D72/C72-1</f>
        <v>0.25</v>
      </c>
      <c r="E75" s="11">
        <f t="shared" si="6"/>
        <v>0</v>
      </c>
    </row>
    <row r="76" spans="1:5" ht="15.75" thickBot="1" x14ac:dyDescent="0.3">
      <c r="A76" s="5" t="s">
        <v>22</v>
      </c>
      <c r="B76" s="113" t="s">
        <v>21</v>
      </c>
      <c r="C76" s="11">
        <f>C73/B73-1</f>
        <v>-0.82619047619047614</v>
      </c>
      <c r="D76" s="11">
        <f t="shared" si="6"/>
        <v>0.36986301369863006</v>
      </c>
      <c r="E76" s="11">
        <f t="shared" si="6"/>
        <v>0</v>
      </c>
    </row>
    <row r="77" spans="1:5" ht="15.75" thickBot="1" x14ac:dyDescent="0.3">
      <c r="A77" s="5" t="s">
        <v>23</v>
      </c>
      <c r="B77" s="113" t="s">
        <v>21</v>
      </c>
      <c r="C77" s="11">
        <f>C74/B74-1</f>
        <v>-0.78273809523809523</v>
      </c>
      <c r="D77" s="11">
        <f t="shared" si="6"/>
        <v>9.5890410958904049E-2</v>
      </c>
      <c r="E77" s="11">
        <f t="shared" si="6"/>
        <v>0</v>
      </c>
    </row>
    <row r="78" spans="1:5" ht="15.75" thickBot="1" x14ac:dyDescent="0.3">
      <c r="A78" s="689" t="s">
        <v>210</v>
      </c>
      <c r="B78" s="690"/>
      <c r="C78" s="690"/>
      <c r="D78" s="690"/>
      <c r="E78" s="691"/>
    </row>
    <row r="79" spans="1:5" ht="12.75" customHeight="1" x14ac:dyDescent="0.25">
      <c r="A79" s="698"/>
      <c r="B79" s="8">
        <v>2018</v>
      </c>
      <c r="C79" s="8">
        <v>2019</v>
      </c>
      <c r="D79" s="8">
        <v>2020</v>
      </c>
      <c r="E79" s="8">
        <v>2021</v>
      </c>
    </row>
    <row r="80" spans="1:5" ht="9" customHeight="1" thickBot="1" x14ac:dyDescent="0.3">
      <c r="A80" s="699"/>
      <c r="B80" s="9" t="s">
        <v>8</v>
      </c>
      <c r="C80" s="9" t="s">
        <v>9</v>
      </c>
      <c r="D80" s="9" t="s">
        <v>9</v>
      </c>
      <c r="E80" s="9" t="s">
        <v>9</v>
      </c>
    </row>
    <row r="81" spans="1:5" ht="15.75" thickBot="1" x14ac:dyDescent="0.3">
      <c r="A81" s="13" t="s">
        <v>42</v>
      </c>
      <c r="B81" s="14"/>
      <c r="C81" s="14"/>
      <c r="D81" s="14"/>
      <c r="E81" s="14"/>
    </row>
    <row r="82" spans="1:5" ht="15.75" thickBot="1" x14ac:dyDescent="0.3">
      <c r="A82" s="26" t="s">
        <v>388</v>
      </c>
      <c r="B82" s="14"/>
      <c r="C82" s="14"/>
      <c r="D82" s="14"/>
      <c r="E82" s="14"/>
    </row>
    <row r="83" spans="1:5" ht="15.75" thickBot="1" x14ac:dyDescent="0.3">
      <c r="A83" s="26" t="s">
        <v>418</v>
      </c>
      <c r="B83" s="14"/>
      <c r="C83" s="14"/>
      <c r="D83" s="14"/>
      <c r="E83" s="14"/>
    </row>
    <row r="84" spans="1:5" ht="15.75" thickBot="1" x14ac:dyDescent="0.3">
      <c r="A84" s="26" t="s">
        <v>404</v>
      </c>
      <c r="B84" s="14"/>
      <c r="C84" s="14"/>
      <c r="D84" s="14"/>
      <c r="E84" s="14"/>
    </row>
    <row r="85" spans="1:5" ht="15.75" thickBot="1" x14ac:dyDescent="0.3">
      <c r="A85" s="26" t="s">
        <v>405</v>
      </c>
      <c r="B85" s="14"/>
      <c r="C85" s="14"/>
      <c r="D85" s="14"/>
      <c r="E85" s="14"/>
    </row>
    <row r="86" spans="1:5" ht="15.75" thickBot="1" x14ac:dyDescent="0.3">
      <c r="A86" s="13" t="s">
        <v>43</v>
      </c>
      <c r="B86" s="14">
        <v>4200</v>
      </c>
      <c r="C86" s="14">
        <v>730</v>
      </c>
      <c r="D86" s="14">
        <v>1000</v>
      </c>
      <c r="E86" s="14">
        <v>1000</v>
      </c>
    </row>
    <row r="87" spans="1:5" ht="15.75" thickBot="1" x14ac:dyDescent="0.3">
      <c r="A87" s="26" t="s">
        <v>388</v>
      </c>
      <c r="B87" s="15">
        <v>4200</v>
      </c>
      <c r="C87" s="15">
        <v>730</v>
      </c>
      <c r="D87" s="15">
        <v>1000</v>
      </c>
      <c r="E87" s="15">
        <v>1000</v>
      </c>
    </row>
    <row r="88" spans="1:5" ht="15.75" thickBot="1" x14ac:dyDescent="0.3">
      <c r="A88" s="26" t="s">
        <v>418</v>
      </c>
      <c r="B88" s="15"/>
      <c r="C88" s="15"/>
      <c r="D88" s="15"/>
      <c r="E88" s="15"/>
    </row>
    <row r="89" spans="1:5" ht="15.75" thickBot="1" x14ac:dyDescent="0.3">
      <c r="A89" s="26" t="s">
        <v>404</v>
      </c>
      <c r="B89" s="15"/>
      <c r="C89" s="15"/>
      <c r="D89" s="15"/>
      <c r="E89" s="15"/>
    </row>
    <row r="90" spans="1:5" ht="15.75" thickBot="1" x14ac:dyDescent="0.3">
      <c r="A90" s="26" t="s">
        <v>405</v>
      </c>
      <c r="B90" s="15"/>
      <c r="C90" s="15"/>
      <c r="D90" s="15"/>
      <c r="E90" s="15"/>
    </row>
    <row r="91" spans="1:5" ht="15.75" thickBot="1" x14ac:dyDescent="0.3">
      <c r="A91" s="45" t="s">
        <v>31</v>
      </c>
      <c r="B91" s="15">
        <f>B86+B81</f>
        <v>4200</v>
      </c>
      <c r="C91" s="15">
        <f t="shared" ref="C91:E91" si="7">C86+C81</f>
        <v>730</v>
      </c>
      <c r="D91" s="15">
        <f t="shared" si="7"/>
        <v>1000</v>
      </c>
      <c r="E91" s="15">
        <f t="shared" si="7"/>
        <v>1000</v>
      </c>
    </row>
    <row r="92" spans="1:5" ht="30.75" customHeight="1" thickBot="1" x14ac:dyDescent="0.3">
      <c r="A92" s="7" t="s">
        <v>72</v>
      </c>
      <c r="B92" s="169" t="s">
        <v>779</v>
      </c>
      <c r="C92" s="139"/>
      <c r="D92" s="721" t="s">
        <v>191</v>
      </c>
      <c r="E92" s="722"/>
    </row>
    <row r="93" spans="1:5" ht="34.9" customHeight="1" thickBot="1" x14ac:dyDescent="0.3">
      <c r="A93" s="5" t="s">
        <v>15</v>
      </c>
      <c r="B93" s="1137" t="s">
        <v>319</v>
      </c>
      <c r="C93" s="1138"/>
      <c r="D93" s="1138"/>
      <c r="E93" s="1139"/>
    </row>
    <row r="94" spans="1:5" ht="15.75" thickBot="1" x14ac:dyDescent="0.3">
      <c r="A94" s="5" t="s">
        <v>16</v>
      </c>
      <c r="B94" s="1140" t="s">
        <v>979</v>
      </c>
      <c r="C94" s="1141"/>
      <c r="D94" s="1141"/>
      <c r="E94" s="1142"/>
    </row>
    <row r="95" spans="1:5" ht="15.75" thickBot="1" x14ac:dyDescent="0.3">
      <c r="A95" s="5" t="s">
        <v>17</v>
      </c>
      <c r="B95" s="113">
        <v>7</v>
      </c>
      <c r="C95" s="113">
        <v>5</v>
      </c>
      <c r="D95" s="113">
        <v>7</v>
      </c>
      <c r="E95" s="113">
        <v>7</v>
      </c>
    </row>
    <row r="96" spans="1:5" ht="15.75" thickBot="1" x14ac:dyDescent="0.3">
      <c r="A96" s="5" t="s">
        <v>18</v>
      </c>
      <c r="B96" s="10">
        <f>B114</f>
        <v>4480</v>
      </c>
      <c r="C96" s="10">
        <f t="shared" ref="C96:E96" si="8">C114</f>
        <v>870</v>
      </c>
      <c r="D96" s="10">
        <f t="shared" si="8"/>
        <v>1000</v>
      </c>
      <c r="E96" s="10">
        <f t="shared" si="8"/>
        <v>1000</v>
      </c>
    </row>
    <row r="97" spans="1:5" ht="15.75" thickBot="1" x14ac:dyDescent="0.3">
      <c r="A97" s="5" t="s">
        <v>19</v>
      </c>
      <c r="B97" s="10">
        <f>B96/B95</f>
        <v>640</v>
      </c>
      <c r="C97" s="10">
        <f t="shared" ref="C97:E97" si="9">C96/C95</f>
        <v>174</v>
      </c>
      <c r="D97" s="10">
        <f t="shared" si="9"/>
        <v>142.85714285714286</v>
      </c>
      <c r="E97" s="10">
        <f t="shared" si="9"/>
        <v>142.85714285714286</v>
      </c>
    </row>
    <row r="98" spans="1:5" ht="15.75" thickBot="1" x14ac:dyDescent="0.3">
      <c r="A98" s="5" t="s">
        <v>20</v>
      </c>
      <c r="B98" s="113" t="s">
        <v>21</v>
      </c>
      <c r="C98" s="11">
        <f>C95/B95-1</f>
        <v>-0.2857142857142857</v>
      </c>
      <c r="D98" s="11">
        <f t="shared" ref="D98:E100" si="10">D95/C95-1</f>
        <v>0.39999999999999991</v>
      </c>
      <c r="E98" s="11">
        <f t="shared" si="10"/>
        <v>0</v>
      </c>
    </row>
    <row r="99" spans="1:5" ht="15.75" thickBot="1" x14ac:dyDescent="0.3">
      <c r="A99" s="5" t="s">
        <v>22</v>
      </c>
      <c r="B99" s="113" t="s">
        <v>21</v>
      </c>
      <c r="C99" s="11">
        <f>C96/B96-1</f>
        <v>-0.8058035714285714</v>
      </c>
      <c r="D99" s="11">
        <f t="shared" si="10"/>
        <v>0.14942528735632177</v>
      </c>
      <c r="E99" s="11">
        <f t="shared" si="10"/>
        <v>0</v>
      </c>
    </row>
    <row r="100" spans="1:5" ht="15.75" thickBot="1" x14ac:dyDescent="0.3">
      <c r="A100" s="5" t="s">
        <v>23</v>
      </c>
      <c r="B100" s="113" t="s">
        <v>21</v>
      </c>
      <c r="C100" s="11">
        <f>C97/B97-1</f>
        <v>-0.72812500000000002</v>
      </c>
      <c r="D100" s="11">
        <f t="shared" si="10"/>
        <v>-0.17898193760262726</v>
      </c>
      <c r="E100" s="11">
        <f t="shared" si="10"/>
        <v>0</v>
      </c>
    </row>
    <row r="101" spans="1:5" ht="15.75" thickBot="1" x14ac:dyDescent="0.3">
      <c r="A101" s="689" t="s">
        <v>286</v>
      </c>
      <c r="B101" s="690"/>
      <c r="C101" s="690"/>
      <c r="D101" s="690"/>
      <c r="E101" s="691"/>
    </row>
    <row r="102" spans="1:5" ht="12.75" customHeight="1" x14ac:dyDescent="0.25">
      <c r="A102" s="698"/>
      <c r="B102" s="8">
        <v>2018</v>
      </c>
      <c r="C102" s="8">
        <v>2019</v>
      </c>
      <c r="D102" s="8">
        <v>2020</v>
      </c>
      <c r="E102" s="8">
        <v>2021</v>
      </c>
    </row>
    <row r="103" spans="1:5" ht="9" customHeight="1" thickBot="1" x14ac:dyDescent="0.3">
      <c r="A103" s="699"/>
      <c r="B103" s="9" t="s">
        <v>8</v>
      </c>
      <c r="C103" s="9" t="s">
        <v>9</v>
      </c>
      <c r="D103" s="9" t="s">
        <v>9</v>
      </c>
      <c r="E103" s="9" t="s">
        <v>9</v>
      </c>
    </row>
    <row r="104" spans="1:5" ht="15.75" thickBot="1" x14ac:dyDescent="0.3">
      <c r="A104" s="13" t="s">
        <v>42</v>
      </c>
      <c r="B104" s="14"/>
      <c r="C104" s="14"/>
      <c r="D104" s="14"/>
      <c r="E104" s="14"/>
    </row>
    <row r="105" spans="1:5" ht="15.75" thickBot="1" x14ac:dyDescent="0.3">
      <c r="A105" s="26" t="s">
        <v>388</v>
      </c>
      <c r="B105" s="14"/>
      <c r="C105" s="14"/>
      <c r="D105" s="14"/>
      <c r="E105" s="14"/>
    </row>
    <row r="106" spans="1:5" ht="15.75" thickBot="1" x14ac:dyDescent="0.3">
      <c r="A106" s="26" t="s">
        <v>418</v>
      </c>
      <c r="B106" s="14"/>
      <c r="C106" s="14"/>
      <c r="D106" s="14"/>
      <c r="E106" s="14"/>
    </row>
    <row r="107" spans="1:5" ht="15.75" thickBot="1" x14ac:dyDescent="0.3">
      <c r="A107" s="26" t="s">
        <v>404</v>
      </c>
      <c r="B107" s="14"/>
      <c r="C107" s="14"/>
      <c r="D107" s="14"/>
      <c r="E107" s="14"/>
    </row>
    <row r="108" spans="1:5" ht="15.75" thickBot="1" x14ac:dyDescent="0.3">
      <c r="A108" s="26" t="s">
        <v>405</v>
      </c>
      <c r="B108" s="14"/>
      <c r="C108" s="14"/>
      <c r="D108" s="14"/>
      <c r="E108" s="14"/>
    </row>
    <row r="109" spans="1:5" ht="15.75" thickBot="1" x14ac:dyDescent="0.3">
      <c r="A109" s="13" t="s">
        <v>43</v>
      </c>
      <c r="B109" s="14">
        <v>4480</v>
      </c>
      <c r="C109" s="14">
        <v>870</v>
      </c>
      <c r="D109" s="14">
        <v>1000</v>
      </c>
      <c r="E109" s="14">
        <v>1000</v>
      </c>
    </row>
    <row r="110" spans="1:5" ht="15.75" thickBot="1" x14ac:dyDescent="0.3">
      <c r="A110" s="26" t="s">
        <v>388</v>
      </c>
      <c r="B110" s="15">
        <v>4480</v>
      </c>
      <c r="C110" s="14">
        <v>870</v>
      </c>
      <c r="D110" s="14">
        <v>1000</v>
      </c>
      <c r="E110" s="14">
        <v>1000</v>
      </c>
    </row>
    <row r="111" spans="1:5" ht="15.75" thickBot="1" x14ac:dyDescent="0.3">
      <c r="A111" s="26" t="s">
        <v>418</v>
      </c>
      <c r="B111" s="15"/>
      <c r="C111" s="14"/>
      <c r="D111" s="14"/>
      <c r="E111" s="14"/>
    </row>
    <row r="112" spans="1:5" ht="15.75" thickBot="1" x14ac:dyDescent="0.3">
      <c r="A112" s="26" t="s">
        <v>404</v>
      </c>
      <c r="B112" s="15"/>
      <c r="C112" s="14"/>
      <c r="D112" s="14"/>
      <c r="E112" s="14"/>
    </row>
    <row r="113" spans="1:5" ht="15.75" thickBot="1" x14ac:dyDescent="0.3">
      <c r="A113" s="26" t="s">
        <v>405</v>
      </c>
      <c r="B113" s="15"/>
      <c r="C113" s="14"/>
      <c r="D113" s="14"/>
      <c r="E113" s="14"/>
    </row>
    <row r="114" spans="1:5" ht="15.75" thickBot="1" x14ac:dyDescent="0.3">
      <c r="A114" s="45" t="s">
        <v>34</v>
      </c>
      <c r="B114" s="15">
        <f>B109+B104</f>
        <v>4480</v>
      </c>
      <c r="C114" s="15">
        <f t="shared" ref="C114:E114" si="11">C109+C104</f>
        <v>870</v>
      </c>
      <c r="D114" s="15">
        <f t="shared" si="11"/>
        <v>1000</v>
      </c>
      <c r="E114" s="15">
        <f t="shared" si="11"/>
        <v>1000</v>
      </c>
    </row>
    <row r="115" spans="1:5" ht="15.75" thickBot="1" x14ac:dyDescent="0.3">
      <c r="A115" s="149" t="s">
        <v>45</v>
      </c>
      <c r="B115" s="1143" t="s">
        <v>823</v>
      </c>
      <c r="C115" s="1144"/>
      <c r="D115" s="1144"/>
      <c r="E115" s="1145"/>
    </row>
    <row r="116" spans="1:5" ht="35.25" customHeight="1" thickBot="1" x14ac:dyDescent="0.3">
      <c r="A116" s="7" t="s">
        <v>86</v>
      </c>
      <c r="B116" s="169" t="s">
        <v>196</v>
      </c>
      <c r="C116" s="141" t="s">
        <v>398</v>
      </c>
      <c r="D116" s="1136" t="s">
        <v>195</v>
      </c>
      <c r="E116" s="1133"/>
    </row>
    <row r="117" spans="1:5" ht="15.75" thickBot="1" x14ac:dyDescent="0.3">
      <c r="A117" s="5" t="s">
        <v>15</v>
      </c>
      <c r="B117" s="1137" t="s">
        <v>980</v>
      </c>
      <c r="C117" s="1138"/>
      <c r="D117" s="1138"/>
      <c r="E117" s="1139"/>
    </row>
    <row r="118" spans="1:5" ht="15.75" thickBot="1" x14ac:dyDescent="0.3">
      <c r="A118" s="5" t="s">
        <v>16</v>
      </c>
      <c r="B118" s="1140" t="s">
        <v>193</v>
      </c>
      <c r="C118" s="1141"/>
      <c r="D118" s="1141"/>
      <c r="E118" s="1142"/>
    </row>
    <row r="119" spans="1:5" ht="15.75" thickBot="1" x14ac:dyDescent="0.3">
      <c r="A119" s="5" t="s">
        <v>17</v>
      </c>
      <c r="B119" s="113">
        <v>1</v>
      </c>
      <c r="C119" s="5"/>
      <c r="D119" s="5"/>
      <c r="E119" s="5"/>
    </row>
    <row r="120" spans="1:5" ht="15.75" thickBot="1" x14ac:dyDescent="0.3">
      <c r="A120" s="5" t="s">
        <v>18</v>
      </c>
      <c r="B120" s="10">
        <v>120</v>
      </c>
      <c r="C120" s="10"/>
      <c r="D120" s="10"/>
      <c r="E120" s="10"/>
    </row>
    <row r="121" spans="1:5" ht="15.75" thickBot="1" x14ac:dyDescent="0.3">
      <c r="A121" s="5" t="s">
        <v>19</v>
      </c>
      <c r="B121" s="10">
        <f>B120/B119</f>
        <v>120</v>
      </c>
      <c r="C121" s="10"/>
      <c r="D121" s="10"/>
      <c r="E121" s="10"/>
    </row>
    <row r="122" spans="1:5" ht="15.75" thickBot="1" x14ac:dyDescent="0.3">
      <c r="A122" s="5" t="s">
        <v>20</v>
      </c>
      <c r="B122" s="113" t="s">
        <v>21</v>
      </c>
      <c r="C122" s="11"/>
      <c r="D122" s="11"/>
      <c r="E122" s="11"/>
    </row>
    <row r="123" spans="1:5" ht="15.75" thickBot="1" x14ac:dyDescent="0.3">
      <c r="A123" s="5" t="s">
        <v>22</v>
      </c>
      <c r="B123" s="113" t="s">
        <v>21</v>
      </c>
      <c r="C123" s="11"/>
      <c r="D123" s="11"/>
      <c r="E123" s="11"/>
    </row>
    <row r="124" spans="1:5" ht="15.75" thickBot="1" x14ac:dyDescent="0.3">
      <c r="A124" s="5" t="s">
        <v>23</v>
      </c>
      <c r="B124" s="113" t="s">
        <v>21</v>
      </c>
      <c r="C124" s="11"/>
      <c r="D124" s="11"/>
      <c r="E124" s="11"/>
    </row>
    <row r="125" spans="1:5" ht="15.75" thickBot="1" x14ac:dyDescent="0.3">
      <c r="A125" s="689" t="s">
        <v>210</v>
      </c>
      <c r="B125" s="690"/>
      <c r="C125" s="690"/>
      <c r="D125" s="690"/>
      <c r="E125" s="691"/>
    </row>
    <row r="126" spans="1:5" x14ac:dyDescent="0.25">
      <c r="A126" s="698"/>
      <c r="B126" s="8">
        <v>2018</v>
      </c>
      <c r="C126" s="8">
        <v>2019</v>
      </c>
      <c r="D126" s="8">
        <v>2020</v>
      </c>
      <c r="E126" s="8">
        <v>2021</v>
      </c>
    </row>
    <row r="127" spans="1:5" ht="15.75" thickBot="1" x14ac:dyDescent="0.3">
      <c r="A127" s="699"/>
      <c r="B127" s="9" t="s">
        <v>8</v>
      </c>
      <c r="C127" s="9" t="s">
        <v>9</v>
      </c>
      <c r="D127" s="9" t="s">
        <v>9</v>
      </c>
      <c r="E127" s="9" t="s">
        <v>9</v>
      </c>
    </row>
    <row r="128" spans="1:5" ht="15.75" thickBot="1" x14ac:dyDescent="0.3">
      <c r="A128" s="13" t="s">
        <v>42</v>
      </c>
      <c r="B128" s="14">
        <v>120</v>
      </c>
      <c r="C128" s="14"/>
      <c r="D128" s="14"/>
      <c r="E128" s="14"/>
    </row>
    <row r="129" spans="1:5" ht="15.75" thickBot="1" x14ac:dyDescent="0.3">
      <c r="A129" s="26" t="s">
        <v>388</v>
      </c>
      <c r="B129" s="15">
        <v>120</v>
      </c>
      <c r="C129" s="14"/>
      <c r="D129" s="14"/>
      <c r="E129" s="14"/>
    </row>
    <row r="130" spans="1:5" ht="15.75" thickBot="1" x14ac:dyDescent="0.3">
      <c r="A130" s="26" t="s">
        <v>418</v>
      </c>
      <c r="B130" s="14"/>
      <c r="C130" s="14"/>
      <c r="D130" s="14"/>
      <c r="E130" s="14"/>
    </row>
    <row r="131" spans="1:5" ht="15.75" thickBot="1" x14ac:dyDescent="0.3">
      <c r="A131" s="26" t="s">
        <v>404</v>
      </c>
      <c r="B131" s="14"/>
      <c r="C131" s="14"/>
      <c r="D131" s="14"/>
      <c r="E131" s="14"/>
    </row>
    <row r="132" spans="1:5" ht="15.75" thickBot="1" x14ac:dyDescent="0.3">
      <c r="A132" s="26" t="s">
        <v>405</v>
      </c>
      <c r="B132" s="14"/>
      <c r="C132" s="14"/>
      <c r="D132" s="14"/>
      <c r="E132" s="14"/>
    </row>
    <row r="133" spans="1:5" ht="15.75" thickBot="1" x14ac:dyDescent="0.3">
      <c r="A133" s="13" t="s">
        <v>43</v>
      </c>
      <c r="B133" s="15"/>
      <c r="C133" s="14"/>
      <c r="D133" s="14"/>
      <c r="E133" s="14"/>
    </row>
    <row r="134" spans="1:5" ht="15.75" thickBot="1" x14ac:dyDescent="0.3">
      <c r="A134" s="26" t="s">
        <v>388</v>
      </c>
      <c r="B134" s="15"/>
      <c r="C134" s="14"/>
      <c r="D134" s="14"/>
      <c r="E134" s="14"/>
    </row>
    <row r="135" spans="1:5" ht="15.75" thickBot="1" x14ac:dyDescent="0.3">
      <c r="A135" s="26" t="s">
        <v>418</v>
      </c>
      <c r="B135" s="15"/>
      <c r="C135" s="14"/>
      <c r="D135" s="14"/>
      <c r="E135" s="14"/>
    </row>
    <row r="136" spans="1:5" ht="15.75" thickBot="1" x14ac:dyDescent="0.3">
      <c r="A136" s="26" t="s">
        <v>404</v>
      </c>
      <c r="B136" s="15"/>
      <c r="C136" s="14"/>
      <c r="D136" s="14"/>
      <c r="E136" s="14"/>
    </row>
    <row r="137" spans="1:5" ht="15.75" thickBot="1" x14ac:dyDescent="0.3">
      <c r="A137" s="26" t="s">
        <v>405</v>
      </c>
      <c r="B137" s="15"/>
      <c r="C137" s="14"/>
      <c r="D137" s="14"/>
      <c r="E137" s="14"/>
    </row>
    <row r="138" spans="1:5" ht="15.75" thickBot="1" x14ac:dyDescent="0.3">
      <c r="A138" s="45" t="s">
        <v>31</v>
      </c>
      <c r="B138" s="15">
        <f>B133+B128</f>
        <v>120</v>
      </c>
      <c r="C138" s="15">
        <f t="shared" ref="C138" si="12">C133+C128</f>
        <v>0</v>
      </c>
      <c r="D138" s="15"/>
      <c r="E138" s="15"/>
    </row>
    <row r="139" spans="1:5" ht="34.5" thickBot="1" x14ac:dyDescent="0.3">
      <c r="A139" s="7" t="s">
        <v>72</v>
      </c>
      <c r="B139" s="169" t="s">
        <v>198</v>
      </c>
      <c r="C139" s="440"/>
      <c r="D139" s="1136" t="s">
        <v>197</v>
      </c>
      <c r="E139" s="1133"/>
    </row>
    <row r="140" spans="1:5" ht="25.5" customHeight="1" thickBot="1" x14ac:dyDescent="0.3">
      <c r="A140" s="5" t="s">
        <v>15</v>
      </c>
      <c r="B140" s="1137" t="s">
        <v>199</v>
      </c>
      <c r="C140" s="1138"/>
      <c r="D140" s="1138"/>
      <c r="E140" s="1139"/>
    </row>
    <row r="141" spans="1:5" ht="15.75" thickBot="1" x14ac:dyDescent="0.3">
      <c r="A141" s="5" t="s">
        <v>16</v>
      </c>
      <c r="B141" s="1140" t="s">
        <v>200</v>
      </c>
      <c r="C141" s="1141"/>
      <c r="D141" s="1141"/>
      <c r="E141" s="1142"/>
    </row>
    <row r="142" spans="1:5" ht="15.75" thickBot="1" x14ac:dyDescent="0.3">
      <c r="A142" s="5" t="s">
        <v>17</v>
      </c>
      <c r="B142" s="113">
        <v>1</v>
      </c>
      <c r="C142" s="113">
        <v>1</v>
      </c>
      <c r="D142" s="5"/>
      <c r="E142" s="5"/>
    </row>
    <row r="143" spans="1:5" ht="15.75" thickBot="1" x14ac:dyDescent="0.3">
      <c r="A143" s="5" t="s">
        <v>18</v>
      </c>
      <c r="B143" s="10">
        <v>1900</v>
      </c>
      <c r="C143" s="10">
        <f>C161</f>
        <v>3000</v>
      </c>
      <c r="D143" s="10"/>
      <c r="E143" s="10"/>
    </row>
    <row r="144" spans="1:5" ht="15.75" thickBot="1" x14ac:dyDescent="0.3">
      <c r="A144" s="5" t="s">
        <v>19</v>
      </c>
      <c r="B144" s="10">
        <f>B143/B142</f>
        <v>1900</v>
      </c>
      <c r="C144" s="10">
        <f t="shared" ref="C144" si="13">C143/C142</f>
        <v>3000</v>
      </c>
      <c r="D144" s="10"/>
      <c r="E144" s="10"/>
    </row>
    <row r="145" spans="1:5" ht="15.75" thickBot="1" x14ac:dyDescent="0.3">
      <c r="A145" s="5" t="s">
        <v>20</v>
      </c>
      <c r="B145" s="113" t="s">
        <v>21</v>
      </c>
      <c r="C145" s="11">
        <f>C142/B142-1</f>
        <v>0</v>
      </c>
      <c r="D145" s="11"/>
      <c r="E145" s="11"/>
    </row>
    <row r="146" spans="1:5" ht="15.75" thickBot="1" x14ac:dyDescent="0.3">
      <c r="A146" s="5" t="s">
        <v>22</v>
      </c>
      <c r="B146" s="113" t="s">
        <v>21</v>
      </c>
      <c r="C146" s="11">
        <f>C143/B143-1</f>
        <v>0.57894736842105265</v>
      </c>
      <c r="D146" s="11"/>
      <c r="E146" s="11"/>
    </row>
    <row r="147" spans="1:5" ht="15.75" thickBot="1" x14ac:dyDescent="0.3">
      <c r="A147" s="5" t="s">
        <v>23</v>
      </c>
      <c r="B147" s="113" t="s">
        <v>21</v>
      </c>
      <c r="C147" s="11">
        <f>C144/B144-1</f>
        <v>0.57894736842105265</v>
      </c>
      <c r="D147" s="11"/>
      <c r="E147" s="11"/>
    </row>
    <row r="148" spans="1:5" ht="15.75" customHeight="1" thickBot="1" x14ac:dyDescent="0.3">
      <c r="A148" s="689" t="s">
        <v>286</v>
      </c>
      <c r="B148" s="690"/>
      <c r="C148" s="690"/>
      <c r="D148" s="690"/>
      <c r="E148" s="691"/>
    </row>
    <row r="149" spans="1:5" x14ac:dyDescent="0.25">
      <c r="A149" s="698"/>
      <c r="B149" s="8">
        <v>2018</v>
      </c>
      <c r="C149" s="8">
        <v>2019</v>
      </c>
      <c r="D149" s="8">
        <v>2020</v>
      </c>
      <c r="E149" s="8">
        <v>2021</v>
      </c>
    </row>
    <row r="150" spans="1:5" ht="15.75" thickBot="1" x14ac:dyDescent="0.3">
      <c r="A150" s="699"/>
      <c r="B150" s="9" t="s">
        <v>8</v>
      </c>
      <c r="C150" s="9" t="s">
        <v>9</v>
      </c>
      <c r="D150" s="9" t="s">
        <v>9</v>
      </c>
      <c r="E150" s="9" t="s">
        <v>9</v>
      </c>
    </row>
    <row r="151" spans="1:5" ht="15.75" thickBot="1" x14ac:dyDescent="0.3">
      <c r="A151" s="13" t="s">
        <v>42</v>
      </c>
      <c r="B151" s="14"/>
      <c r="C151" s="14"/>
      <c r="D151" s="14"/>
      <c r="E151" s="14"/>
    </row>
    <row r="152" spans="1:5" ht="15.75" thickBot="1" x14ac:dyDescent="0.3">
      <c r="A152" s="26" t="s">
        <v>388</v>
      </c>
      <c r="B152" s="14"/>
      <c r="C152" s="14"/>
      <c r="D152" s="14"/>
      <c r="E152" s="14"/>
    </row>
    <row r="153" spans="1:5" ht="15.75" thickBot="1" x14ac:dyDescent="0.3">
      <c r="A153" s="26" t="s">
        <v>418</v>
      </c>
      <c r="B153" s="14"/>
      <c r="C153" s="14"/>
      <c r="D153" s="14"/>
      <c r="E153" s="14"/>
    </row>
    <row r="154" spans="1:5" ht="15.75" thickBot="1" x14ac:dyDescent="0.3">
      <c r="A154" s="26" t="s">
        <v>404</v>
      </c>
      <c r="B154" s="14"/>
      <c r="C154" s="14"/>
      <c r="D154" s="14"/>
      <c r="E154" s="14"/>
    </row>
    <row r="155" spans="1:5" ht="15.75" thickBot="1" x14ac:dyDescent="0.3">
      <c r="A155" s="26" t="s">
        <v>405</v>
      </c>
      <c r="B155" s="14"/>
      <c r="C155" s="14"/>
      <c r="D155" s="14"/>
      <c r="E155" s="14"/>
    </row>
    <row r="156" spans="1:5" ht="15.75" thickBot="1" x14ac:dyDescent="0.3">
      <c r="A156" s="13" t="s">
        <v>43</v>
      </c>
      <c r="B156" s="15">
        <v>1900</v>
      </c>
      <c r="C156" s="14">
        <v>3000</v>
      </c>
      <c r="D156" s="14"/>
      <c r="E156" s="14"/>
    </row>
    <row r="157" spans="1:5" ht="15.75" thickBot="1" x14ac:dyDescent="0.3">
      <c r="A157" s="26" t="s">
        <v>388</v>
      </c>
      <c r="B157" s="15">
        <v>1900</v>
      </c>
      <c r="C157" s="14">
        <v>3000</v>
      </c>
      <c r="D157" s="14"/>
      <c r="E157" s="14"/>
    </row>
    <row r="158" spans="1:5" ht="15.75" thickBot="1" x14ac:dyDescent="0.3">
      <c r="A158" s="26" t="s">
        <v>418</v>
      </c>
      <c r="B158" s="15"/>
      <c r="C158" s="14"/>
      <c r="D158" s="14"/>
      <c r="E158" s="14"/>
    </row>
    <row r="159" spans="1:5" ht="15.75" thickBot="1" x14ac:dyDescent="0.3">
      <c r="A159" s="26" t="s">
        <v>404</v>
      </c>
      <c r="B159" s="15"/>
      <c r="C159" s="14"/>
      <c r="D159" s="14"/>
      <c r="E159" s="14"/>
    </row>
    <row r="160" spans="1:5" ht="15.75" thickBot="1" x14ac:dyDescent="0.3">
      <c r="A160" s="26" t="s">
        <v>405</v>
      </c>
      <c r="B160" s="15"/>
      <c r="C160" s="14"/>
      <c r="D160" s="14"/>
      <c r="E160" s="14"/>
    </row>
    <row r="161" spans="1:5" ht="15.75" thickBot="1" x14ac:dyDescent="0.3">
      <c r="A161" s="45" t="s">
        <v>34</v>
      </c>
      <c r="B161" s="15">
        <f>B156+B151</f>
        <v>1900</v>
      </c>
      <c r="C161" s="15">
        <f t="shared" ref="C161" si="14">C156+C151</f>
        <v>3000</v>
      </c>
      <c r="D161" s="15"/>
      <c r="E161" s="15"/>
    </row>
    <row r="162" spans="1:5" ht="31.5" customHeight="1" thickBot="1" x14ac:dyDescent="0.3">
      <c r="A162" s="7" t="s">
        <v>408</v>
      </c>
      <c r="B162" s="169" t="s">
        <v>981</v>
      </c>
      <c r="C162" s="441"/>
      <c r="D162" s="1136" t="s">
        <v>201</v>
      </c>
      <c r="E162" s="1133"/>
    </row>
    <row r="163" spans="1:5" ht="41.25" customHeight="1" thickBot="1" x14ac:dyDescent="0.3">
      <c r="A163" s="5" t="s">
        <v>15</v>
      </c>
      <c r="B163" s="1137" t="s">
        <v>982</v>
      </c>
      <c r="C163" s="1138"/>
      <c r="D163" s="1138"/>
      <c r="E163" s="1139"/>
    </row>
    <row r="164" spans="1:5" ht="15.75" thickBot="1" x14ac:dyDescent="0.3">
      <c r="A164" s="5" t="s">
        <v>16</v>
      </c>
      <c r="B164" s="1140" t="s">
        <v>318</v>
      </c>
      <c r="C164" s="1141"/>
      <c r="D164" s="1141"/>
      <c r="E164" s="1142"/>
    </row>
    <row r="165" spans="1:5" ht="15.75" thickBot="1" x14ac:dyDescent="0.3">
      <c r="A165" s="5" t="s">
        <v>17</v>
      </c>
      <c r="B165" s="113">
        <v>1</v>
      </c>
      <c r="C165" s="5"/>
      <c r="D165" s="5"/>
      <c r="E165" s="5"/>
    </row>
    <row r="166" spans="1:5" ht="15.75" thickBot="1" x14ac:dyDescent="0.3">
      <c r="A166" s="5" t="s">
        <v>18</v>
      </c>
      <c r="B166" s="10">
        <v>12700</v>
      </c>
      <c r="C166" s="10"/>
      <c r="D166" s="10"/>
      <c r="E166" s="10"/>
    </row>
    <row r="167" spans="1:5" ht="15.75" thickBot="1" x14ac:dyDescent="0.3">
      <c r="A167" s="5" t="s">
        <v>19</v>
      </c>
      <c r="B167" s="10">
        <f>B166/B165</f>
        <v>12700</v>
      </c>
      <c r="C167" s="10"/>
      <c r="D167" s="10"/>
      <c r="E167" s="10"/>
    </row>
    <row r="168" spans="1:5" ht="15.75" thickBot="1" x14ac:dyDescent="0.3">
      <c r="A168" s="5" t="s">
        <v>20</v>
      </c>
      <c r="B168" s="113" t="s">
        <v>21</v>
      </c>
      <c r="C168" s="11"/>
      <c r="D168" s="11"/>
      <c r="E168" s="11"/>
    </row>
    <row r="169" spans="1:5" ht="15.75" thickBot="1" x14ac:dyDescent="0.3">
      <c r="A169" s="5" t="s">
        <v>22</v>
      </c>
      <c r="B169" s="113" t="s">
        <v>21</v>
      </c>
      <c r="C169" s="11"/>
      <c r="D169" s="11"/>
      <c r="E169" s="11"/>
    </row>
    <row r="170" spans="1:5" ht="15.75" thickBot="1" x14ac:dyDescent="0.3">
      <c r="A170" s="5" t="s">
        <v>23</v>
      </c>
      <c r="B170" s="113" t="s">
        <v>21</v>
      </c>
      <c r="C170" s="11"/>
      <c r="D170" s="11"/>
      <c r="E170" s="11"/>
    </row>
    <row r="171" spans="1:5" ht="15.75" customHeight="1" thickBot="1" x14ac:dyDescent="0.3">
      <c r="A171" s="689" t="s">
        <v>282</v>
      </c>
      <c r="B171" s="690"/>
      <c r="C171" s="690"/>
      <c r="D171" s="690"/>
      <c r="E171" s="691"/>
    </row>
    <row r="172" spans="1:5" x14ac:dyDescent="0.25">
      <c r="A172" s="698"/>
      <c r="B172" s="8">
        <v>2018</v>
      </c>
      <c r="C172" s="8">
        <v>2019</v>
      </c>
      <c r="D172" s="8">
        <v>2020</v>
      </c>
      <c r="E172" s="8">
        <v>2021</v>
      </c>
    </row>
    <row r="173" spans="1:5" ht="15.75" thickBot="1" x14ac:dyDescent="0.3">
      <c r="A173" s="699"/>
      <c r="B173" s="9" t="s">
        <v>8</v>
      </c>
      <c r="C173" s="9" t="s">
        <v>9</v>
      </c>
      <c r="D173" s="9" t="s">
        <v>9</v>
      </c>
      <c r="E173" s="9" t="s">
        <v>9</v>
      </c>
    </row>
    <row r="174" spans="1:5" ht="15.75" thickBot="1" x14ac:dyDescent="0.3">
      <c r="A174" s="13" t="s">
        <v>42</v>
      </c>
      <c r="B174" s="14"/>
      <c r="C174" s="14"/>
      <c r="D174" s="14"/>
      <c r="E174" s="14"/>
    </row>
    <row r="175" spans="1:5" ht="15.75" thickBot="1" x14ac:dyDescent="0.3">
      <c r="A175" s="26" t="s">
        <v>388</v>
      </c>
      <c r="B175" s="14"/>
      <c r="C175" s="14"/>
      <c r="D175" s="14"/>
      <c r="E175" s="14"/>
    </row>
    <row r="176" spans="1:5" ht="15.75" thickBot="1" x14ac:dyDescent="0.3">
      <c r="A176" s="26" t="s">
        <v>418</v>
      </c>
      <c r="B176" s="14"/>
      <c r="C176" s="14"/>
      <c r="D176" s="14"/>
      <c r="E176" s="14"/>
    </row>
    <row r="177" spans="1:5" ht="15.75" thickBot="1" x14ac:dyDescent="0.3">
      <c r="A177" s="26" t="s">
        <v>404</v>
      </c>
      <c r="B177" s="14"/>
      <c r="C177" s="14"/>
      <c r="D177" s="14"/>
      <c r="E177" s="14"/>
    </row>
    <row r="178" spans="1:5" ht="15.75" thickBot="1" x14ac:dyDescent="0.3">
      <c r="A178" s="26" t="s">
        <v>405</v>
      </c>
      <c r="B178" s="14"/>
      <c r="C178" s="14"/>
      <c r="D178" s="14"/>
      <c r="E178" s="14"/>
    </row>
    <row r="179" spans="1:5" ht="15.75" thickBot="1" x14ac:dyDescent="0.3">
      <c r="A179" s="13" t="s">
        <v>43</v>
      </c>
      <c r="B179" s="15">
        <v>12700</v>
      </c>
      <c r="C179" s="14"/>
      <c r="D179" s="14"/>
      <c r="E179" s="14"/>
    </row>
    <row r="180" spans="1:5" ht="15.75" thickBot="1" x14ac:dyDescent="0.3">
      <c r="A180" s="26" t="s">
        <v>388</v>
      </c>
      <c r="B180" s="15">
        <v>12700</v>
      </c>
      <c r="C180" s="14"/>
      <c r="D180" s="14"/>
      <c r="E180" s="14"/>
    </row>
    <row r="181" spans="1:5" ht="15.75" thickBot="1" x14ac:dyDescent="0.3">
      <c r="A181" s="26" t="s">
        <v>418</v>
      </c>
      <c r="B181" s="15"/>
      <c r="C181" s="14"/>
      <c r="D181" s="14"/>
      <c r="E181" s="14"/>
    </row>
    <row r="182" spans="1:5" ht="15.75" thickBot="1" x14ac:dyDescent="0.3">
      <c r="A182" s="26" t="s">
        <v>404</v>
      </c>
      <c r="B182" s="15"/>
      <c r="C182" s="14"/>
      <c r="D182" s="14"/>
      <c r="E182" s="14"/>
    </row>
    <row r="183" spans="1:5" ht="15.75" thickBot="1" x14ac:dyDescent="0.3">
      <c r="A183" s="26" t="s">
        <v>405</v>
      </c>
      <c r="B183" s="15"/>
      <c r="C183" s="14"/>
      <c r="D183" s="14"/>
      <c r="E183" s="14"/>
    </row>
    <row r="184" spans="1:5" ht="15.75" thickBot="1" x14ac:dyDescent="0.3">
      <c r="A184" s="45" t="s">
        <v>36</v>
      </c>
      <c r="B184" s="15">
        <f>B179+B174</f>
        <v>12700</v>
      </c>
      <c r="C184" s="15">
        <f t="shared" ref="C184" si="15">C179+C174</f>
        <v>0</v>
      </c>
      <c r="D184" s="15"/>
      <c r="E184" s="15"/>
    </row>
    <row r="185" spans="1:5" ht="46.5" customHeight="1" thickBot="1" x14ac:dyDescent="0.3">
      <c r="A185" s="7" t="s">
        <v>37</v>
      </c>
      <c r="B185" s="169" t="s">
        <v>983</v>
      </c>
      <c r="C185" s="441"/>
      <c r="D185" s="1136" t="s">
        <v>195</v>
      </c>
      <c r="E185" s="1133"/>
    </row>
    <row r="186" spans="1:5" ht="15.75" thickBot="1" x14ac:dyDescent="0.3">
      <c r="A186" s="5" t="s">
        <v>15</v>
      </c>
      <c r="B186" s="1137" t="s">
        <v>980</v>
      </c>
      <c r="C186" s="1138"/>
      <c r="D186" s="1138"/>
      <c r="E186" s="1139"/>
    </row>
    <row r="187" spans="1:5" ht="15.75" thickBot="1" x14ac:dyDescent="0.3">
      <c r="A187" s="5" t="s">
        <v>16</v>
      </c>
      <c r="B187" s="1140" t="s">
        <v>193</v>
      </c>
      <c r="C187" s="1141"/>
      <c r="D187" s="1141"/>
      <c r="E187" s="1142"/>
    </row>
    <row r="188" spans="1:5" ht="15.75" thickBot="1" x14ac:dyDescent="0.3">
      <c r="A188" s="5" t="s">
        <v>17</v>
      </c>
      <c r="B188" s="442"/>
      <c r="C188" s="113">
        <v>1</v>
      </c>
      <c r="D188" s="5"/>
      <c r="E188" s="5"/>
    </row>
    <row r="189" spans="1:5" ht="15.75" thickBot="1" x14ac:dyDescent="0.3">
      <c r="A189" s="5" t="s">
        <v>18</v>
      </c>
      <c r="B189" s="10"/>
      <c r="C189" s="10">
        <v>100</v>
      </c>
      <c r="D189" s="10"/>
      <c r="E189" s="10"/>
    </row>
    <row r="190" spans="1:5" ht="15.75" thickBot="1" x14ac:dyDescent="0.3">
      <c r="A190" s="5" t="s">
        <v>19</v>
      </c>
      <c r="B190" s="10"/>
      <c r="C190" s="10">
        <f t="shared" ref="C190" si="16">C189/C188</f>
        <v>100</v>
      </c>
      <c r="D190" s="10"/>
      <c r="E190" s="10"/>
    </row>
    <row r="191" spans="1:5" ht="15.75" thickBot="1" x14ac:dyDescent="0.3">
      <c r="A191" s="5" t="s">
        <v>20</v>
      </c>
      <c r="B191" s="113" t="s">
        <v>21</v>
      </c>
      <c r="C191" s="11"/>
      <c r="D191" s="11"/>
      <c r="E191" s="11"/>
    </row>
    <row r="192" spans="1:5" ht="15.75" thickBot="1" x14ac:dyDescent="0.3">
      <c r="A192" s="5" t="s">
        <v>22</v>
      </c>
      <c r="B192" s="113" t="s">
        <v>21</v>
      </c>
      <c r="C192" s="11"/>
      <c r="D192" s="11"/>
      <c r="E192" s="11"/>
    </row>
    <row r="193" spans="1:5" ht="15.75" thickBot="1" x14ac:dyDescent="0.3">
      <c r="A193" s="5" t="s">
        <v>23</v>
      </c>
      <c r="B193" s="113" t="s">
        <v>21</v>
      </c>
      <c r="C193" s="11"/>
      <c r="D193" s="11"/>
      <c r="E193" s="11"/>
    </row>
    <row r="194" spans="1:5" ht="15.75" thickBot="1" x14ac:dyDescent="0.3">
      <c r="A194" s="689" t="s">
        <v>308</v>
      </c>
      <c r="B194" s="690"/>
      <c r="C194" s="690"/>
      <c r="D194" s="690"/>
      <c r="E194" s="691"/>
    </row>
    <row r="195" spans="1:5" x14ac:dyDescent="0.25">
      <c r="A195" s="698"/>
      <c r="B195" s="8">
        <v>2018</v>
      </c>
      <c r="C195" s="8">
        <v>2019</v>
      </c>
      <c r="D195" s="8">
        <v>2020</v>
      </c>
      <c r="E195" s="8">
        <v>2021</v>
      </c>
    </row>
    <row r="196" spans="1:5" ht="15.75" thickBot="1" x14ac:dyDescent="0.3">
      <c r="A196" s="699"/>
      <c r="B196" s="9" t="s">
        <v>8</v>
      </c>
      <c r="C196" s="9" t="s">
        <v>9</v>
      </c>
      <c r="D196" s="9" t="s">
        <v>9</v>
      </c>
      <c r="E196" s="9" t="s">
        <v>9</v>
      </c>
    </row>
    <row r="197" spans="1:5" ht="15.75" thickBot="1" x14ac:dyDescent="0.3">
      <c r="A197" s="13" t="s">
        <v>42</v>
      </c>
      <c r="B197" s="14"/>
      <c r="C197" s="14"/>
      <c r="D197" s="14"/>
      <c r="E197" s="14"/>
    </row>
    <row r="198" spans="1:5" ht="15.75" thickBot="1" x14ac:dyDescent="0.3">
      <c r="A198" s="26" t="s">
        <v>388</v>
      </c>
      <c r="B198" s="14"/>
      <c r="C198" s="14"/>
      <c r="D198" s="14"/>
      <c r="E198" s="14"/>
    </row>
    <row r="199" spans="1:5" ht="15.75" thickBot="1" x14ac:dyDescent="0.3">
      <c r="A199" s="26" t="s">
        <v>418</v>
      </c>
      <c r="B199" s="14"/>
      <c r="C199" s="14"/>
      <c r="D199" s="14"/>
      <c r="E199" s="14"/>
    </row>
    <row r="200" spans="1:5" ht="15.75" thickBot="1" x14ac:dyDescent="0.3">
      <c r="A200" s="26" t="s">
        <v>404</v>
      </c>
      <c r="B200" s="14"/>
      <c r="C200" s="14"/>
      <c r="D200" s="14"/>
      <c r="E200" s="14"/>
    </row>
    <row r="201" spans="1:5" ht="15.75" thickBot="1" x14ac:dyDescent="0.3">
      <c r="A201" s="26" t="s">
        <v>405</v>
      </c>
      <c r="B201" s="14"/>
      <c r="C201" s="14"/>
      <c r="D201" s="14"/>
      <c r="E201" s="14"/>
    </row>
    <row r="202" spans="1:5" ht="15.75" thickBot="1" x14ac:dyDescent="0.3">
      <c r="A202" s="13" t="s">
        <v>43</v>
      </c>
      <c r="B202" s="15"/>
      <c r="C202" s="14">
        <f>C203</f>
        <v>100</v>
      </c>
      <c r="D202" s="14"/>
      <c r="E202" s="14"/>
    </row>
    <row r="203" spans="1:5" ht="15.75" thickBot="1" x14ac:dyDescent="0.3">
      <c r="A203" s="26" t="s">
        <v>388</v>
      </c>
      <c r="B203" s="15"/>
      <c r="C203" s="14">
        <v>100</v>
      </c>
      <c r="D203" s="14"/>
      <c r="E203" s="14"/>
    </row>
    <row r="204" spans="1:5" ht="15.75" thickBot="1" x14ac:dyDescent="0.3">
      <c r="A204" s="26" t="s">
        <v>418</v>
      </c>
      <c r="B204" s="15"/>
      <c r="C204" s="14"/>
      <c r="D204" s="14"/>
      <c r="E204" s="14"/>
    </row>
    <row r="205" spans="1:5" ht="15.75" thickBot="1" x14ac:dyDescent="0.3">
      <c r="A205" s="26" t="s">
        <v>404</v>
      </c>
      <c r="B205" s="15"/>
      <c r="C205" s="14"/>
      <c r="D205" s="14"/>
      <c r="E205" s="14"/>
    </row>
    <row r="206" spans="1:5" ht="15.75" thickBot="1" x14ac:dyDescent="0.3">
      <c r="A206" s="26" t="s">
        <v>405</v>
      </c>
      <c r="B206" s="15"/>
      <c r="C206" s="14"/>
      <c r="D206" s="14"/>
      <c r="E206" s="14"/>
    </row>
    <row r="207" spans="1:5" ht="15.75" thickBot="1" x14ac:dyDescent="0.3">
      <c r="A207" s="45" t="s">
        <v>38</v>
      </c>
      <c r="B207" s="15">
        <f>B202+B197</f>
        <v>0</v>
      </c>
      <c r="C207" s="15">
        <f>C202+C197</f>
        <v>100</v>
      </c>
      <c r="D207" s="15"/>
      <c r="E207" s="15"/>
    </row>
    <row r="208" spans="1:5" ht="15.75" thickBot="1" x14ac:dyDescent="0.3">
      <c r="A208" s="149" t="s">
        <v>45</v>
      </c>
      <c r="B208" s="1143" t="s">
        <v>795</v>
      </c>
      <c r="C208" s="1144"/>
      <c r="D208" s="1144"/>
      <c r="E208" s="1145"/>
    </row>
    <row r="209" spans="1:5" ht="34.5" thickBot="1" x14ac:dyDescent="0.3">
      <c r="A209" s="7" t="s">
        <v>228</v>
      </c>
      <c r="B209" s="169" t="s">
        <v>984</v>
      </c>
      <c r="C209" s="141" t="s">
        <v>398</v>
      </c>
      <c r="D209" s="1136" t="s">
        <v>205</v>
      </c>
      <c r="E209" s="1133"/>
    </row>
    <row r="210" spans="1:5" ht="15.75" thickBot="1" x14ac:dyDescent="0.3">
      <c r="A210" s="5" t="s">
        <v>15</v>
      </c>
      <c r="B210" s="1137" t="s">
        <v>985</v>
      </c>
      <c r="C210" s="1138"/>
      <c r="D210" s="1138"/>
      <c r="E210" s="1139"/>
    </row>
    <row r="211" spans="1:5" ht="15.75" thickBot="1" x14ac:dyDescent="0.3">
      <c r="A211" s="5" t="s">
        <v>16</v>
      </c>
      <c r="B211" s="1140" t="s">
        <v>986</v>
      </c>
      <c r="C211" s="1141"/>
      <c r="D211" s="1141"/>
      <c r="E211" s="1142"/>
    </row>
    <row r="212" spans="1:5" ht="15.75" thickBot="1" x14ac:dyDescent="0.3">
      <c r="A212" s="5" t="s">
        <v>17</v>
      </c>
      <c r="B212" s="113">
        <v>1</v>
      </c>
      <c r="C212" s="5"/>
      <c r="D212" s="5"/>
      <c r="E212" s="5"/>
    </row>
    <row r="213" spans="1:5" ht="15.75" thickBot="1" x14ac:dyDescent="0.3">
      <c r="A213" s="5" t="s">
        <v>18</v>
      </c>
      <c r="B213" s="10">
        <v>2600</v>
      </c>
      <c r="C213" s="10"/>
      <c r="D213" s="10"/>
      <c r="E213" s="10"/>
    </row>
    <row r="214" spans="1:5" ht="15.75" thickBot="1" x14ac:dyDescent="0.3">
      <c r="A214" s="5" t="s">
        <v>19</v>
      </c>
      <c r="B214" s="10">
        <f>B213/B212</f>
        <v>2600</v>
      </c>
      <c r="C214" s="10"/>
      <c r="D214" s="10"/>
      <c r="E214" s="10"/>
    </row>
    <row r="215" spans="1:5" ht="15.75" thickBot="1" x14ac:dyDescent="0.3">
      <c r="A215" s="5" t="s">
        <v>20</v>
      </c>
      <c r="B215" s="113" t="s">
        <v>21</v>
      </c>
      <c r="C215" s="11"/>
      <c r="D215" s="11"/>
      <c r="E215" s="11"/>
    </row>
    <row r="216" spans="1:5" ht="15.75" thickBot="1" x14ac:dyDescent="0.3">
      <c r="A216" s="5" t="s">
        <v>22</v>
      </c>
      <c r="B216" s="113" t="s">
        <v>21</v>
      </c>
      <c r="C216" s="11"/>
      <c r="D216" s="11"/>
      <c r="E216" s="11"/>
    </row>
    <row r="217" spans="1:5" ht="15.75" thickBot="1" x14ac:dyDescent="0.3">
      <c r="A217" s="5" t="s">
        <v>23</v>
      </c>
      <c r="B217" s="113" t="s">
        <v>21</v>
      </c>
      <c r="C217" s="11"/>
      <c r="D217" s="11"/>
      <c r="E217" s="11"/>
    </row>
    <row r="218" spans="1:5" ht="15.75" thickBot="1" x14ac:dyDescent="0.3">
      <c r="A218" s="689" t="s">
        <v>210</v>
      </c>
      <c r="B218" s="690"/>
      <c r="C218" s="690"/>
      <c r="D218" s="690"/>
      <c r="E218" s="691"/>
    </row>
    <row r="219" spans="1:5" x14ac:dyDescent="0.25">
      <c r="A219" s="698"/>
      <c r="B219" s="8">
        <v>2018</v>
      </c>
      <c r="C219" s="8">
        <v>2019</v>
      </c>
      <c r="D219" s="8">
        <v>2020</v>
      </c>
      <c r="E219" s="8">
        <v>2021</v>
      </c>
    </row>
    <row r="220" spans="1:5" ht="15.75" thickBot="1" x14ac:dyDescent="0.3">
      <c r="A220" s="699"/>
      <c r="B220" s="9" t="s">
        <v>8</v>
      </c>
      <c r="C220" s="9" t="s">
        <v>9</v>
      </c>
      <c r="D220" s="9" t="s">
        <v>9</v>
      </c>
      <c r="E220" s="9" t="s">
        <v>9</v>
      </c>
    </row>
    <row r="221" spans="1:5" ht="15.75" thickBot="1" x14ac:dyDescent="0.3">
      <c r="A221" s="13" t="s">
        <v>42</v>
      </c>
      <c r="B221" s="14"/>
      <c r="C221" s="14"/>
      <c r="D221" s="14"/>
      <c r="E221" s="14"/>
    </row>
    <row r="222" spans="1:5" ht="15.75" thickBot="1" x14ac:dyDescent="0.3">
      <c r="A222" s="26" t="s">
        <v>388</v>
      </c>
      <c r="B222" s="14"/>
      <c r="C222" s="14"/>
      <c r="D222" s="14"/>
      <c r="E222" s="14"/>
    </row>
    <row r="223" spans="1:5" ht="15.75" thickBot="1" x14ac:dyDescent="0.3">
      <c r="A223" s="26" t="s">
        <v>418</v>
      </c>
      <c r="B223" s="14"/>
      <c r="C223" s="14"/>
      <c r="D223" s="14"/>
      <c r="E223" s="14"/>
    </row>
    <row r="224" spans="1:5" ht="15.75" thickBot="1" x14ac:dyDescent="0.3">
      <c r="A224" s="26" t="s">
        <v>404</v>
      </c>
      <c r="B224" s="14"/>
      <c r="C224" s="14"/>
      <c r="D224" s="14"/>
      <c r="E224" s="14"/>
    </row>
    <row r="225" spans="1:5" ht="15.75" thickBot="1" x14ac:dyDescent="0.3">
      <c r="A225" s="26" t="s">
        <v>405</v>
      </c>
      <c r="B225" s="14"/>
      <c r="C225" s="14"/>
      <c r="D225" s="14"/>
      <c r="E225" s="14"/>
    </row>
    <row r="226" spans="1:5" ht="15.75" thickBot="1" x14ac:dyDescent="0.3">
      <c r="A226" s="13" t="s">
        <v>43</v>
      </c>
      <c r="B226" s="15">
        <v>2600</v>
      </c>
      <c r="C226" s="14"/>
      <c r="D226" s="14"/>
      <c r="E226" s="14"/>
    </row>
    <row r="227" spans="1:5" ht="15.75" thickBot="1" x14ac:dyDescent="0.3">
      <c r="A227" s="26" t="s">
        <v>388</v>
      </c>
      <c r="B227" s="15"/>
      <c r="C227" s="14"/>
      <c r="D227" s="14"/>
      <c r="E227" s="14"/>
    </row>
    <row r="228" spans="1:5" ht="15.75" thickBot="1" x14ac:dyDescent="0.3">
      <c r="A228" s="26" t="s">
        <v>418</v>
      </c>
      <c r="B228" s="15"/>
      <c r="C228" s="14"/>
      <c r="D228" s="14"/>
      <c r="E228" s="14"/>
    </row>
    <row r="229" spans="1:5" ht="15.75" thickBot="1" x14ac:dyDescent="0.3">
      <c r="A229" s="26" t="s">
        <v>404</v>
      </c>
      <c r="B229" s="15"/>
      <c r="C229" s="14"/>
      <c r="D229" s="14"/>
      <c r="E229" s="14"/>
    </row>
    <row r="230" spans="1:5" ht="15.75" thickBot="1" x14ac:dyDescent="0.3">
      <c r="A230" s="26" t="s">
        <v>405</v>
      </c>
      <c r="B230" s="15"/>
      <c r="C230" s="14"/>
      <c r="D230" s="14"/>
      <c r="E230" s="14"/>
    </row>
    <row r="231" spans="1:5" ht="15.75" thickBot="1" x14ac:dyDescent="0.3">
      <c r="A231" s="45" t="s">
        <v>31</v>
      </c>
      <c r="B231" s="15">
        <f>B226+B221</f>
        <v>2600</v>
      </c>
      <c r="C231" s="15">
        <f t="shared" ref="C231" si="17">C226+C221</f>
        <v>0</v>
      </c>
      <c r="D231" s="15"/>
      <c r="E231" s="15"/>
    </row>
    <row r="232" spans="1:5" ht="15.75" thickBot="1" x14ac:dyDescent="0.3">
      <c r="A232" s="20"/>
      <c r="B232" s="21"/>
      <c r="C232" s="21"/>
      <c r="D232" s="21"/>
      <c r="E232" s="21"/>
    </row>
    <row r="233" spans="1:5" ht="27" customHeight="1" thickBot="1" x14ac:dyDescent="0.3">
      <c r="A233" s="6" t="s">
        <v>57</v>
      </c>
      <c r="B233" s="22">
        <f>B91+B57+B114+B138+B161+B184+B231+B207</f>
        <v>144000</v>
      </c>
      <c r="C233" s="22">
        <f>C91+C57+C114+C138+C161+C184+C231+C207</f>
        <v>139000</v>
      </c>
      <c r="D233" s="22">
        <f>D91+D57+D114+D138+D161+D184+D231+D207</f>
        <v>137000</v>
      </c>
      <c r="E233" s="22">
        <f>E91+E57+E114+E138+E161+E184+E231+E207</f>
        <v>137000</v>
      </c>
    </row>
    <row r="234" spans="1:5" ht="24.75" thickBot="1" x14ac:dyDescent="0.3">
      <c r="A234" s="6" t="s">
        <v>58</v>
      </c>
      <c r="B234" s="22">
        <f>B36+B39+B42+B81+B104+B109+B128+B133+B151+B156+B174+B179+B221+B226+B197+B202+B86</f>
        <v>144000</v>
      </c>
      <c r="C234" s="22">
        <f t="shared" ref="C234:E234" si="18">C36+C39+C42+C81+C104+C109+C128+C133+C151+C156+C174+C179+C221+C226+C197+C202+C86</f>
        <v>139000</v>
      </c>
      <c r="D234" s="22">
        <f t="shared" si="18"/>
        <v>137000</v>
      </c>
      <c r="E234" s="22">
        <f t="shared" si="18"/>
        <v>137000</v>
      </c>
    </row>
    <row r="235" spans="1:5" ht="15.75" thickBot="1" x14ac:dyDescent="0.3">
      <c r="A235" s="13" t="s">
        <v>24</v>
      </c>
      <c r="B235" s="36">
        <f>B236+B237</f>
        <v>90000</v>
      </c>
      <c r="C235" s="36">
        <f t="shared" ref="C235:E235" si="19">C236+C237</f>
        <v>96000</v>
      </c>
      <c r="D235" s="36">
        <f t="shared" si="19"/>
        <v>96000</v>
      </c>
      <c r="E235" s="36">
        <f t="shared" si="19"/>
        <v>96000</v>
      </c>
    </row>
    <row r="236" spans="1:5" ht="15.75" thickBot="1" x14ac:dyDescent="0.3">
      <c r="A236" s="26" t="s">
        <v>388</v>
      </c>
      <c r="B236" s="15">
        <f t="shared" ref="B236:E237" si="20">B37</f>
        <v>90000</v>
      </c>
      <c r="C236" s="15">
        <f t="shared" si="20"/>
        <v>96000</v>
      </c>
      <c r="D236" s="15">
        <f t="shared" si="20"/>
        <v>96000</v>
      </c>
      <c r="E236" s="15">
        <f t="shared" si="20"/>
        <v>96000</v>
      </c>
    </row>
    <row r="237" spans="1:5" ht="15.75" thickBot="1" x14ac:dyDescent="0.3">
      <c r="A237" s="26" t="s">
        <v>417</v>
      </c>
      <c r="B237" s="15">
        <f t="shared" si="20"/>
        <v>0</v>
      </c>
      <c r="C237" s="15">
        <f t="shared" si="20"/>
        <v>0</v>
      </c>
      <c r="D237" s="15">
        <f t="shared" si="20"/>
        <v>0</v>
      </c>
      <c r="E237" s="15">
        <f t="shared" si="20"/>
        <v>0</v>
      </c>
    </row>
    <row r="238" spans="1:5" ht="24.75" thickBot="1" x14ac:dyDescent="0.3">
      <c r="A238" s="13" t="s">
        <v>25</v>
      </c>
      <c r="B238" s="36">
        <f>B239+B240</f>
        <v>8000</v>
      </c>
      <c r="C238" s="36">
        <f t="shared" ref="C238:E238" si="21">C239+C240</f>
        <v>8300</v>
      </c>
      <c r="D238" s="36">
        <f t="shared" si="21"/>
        <v>9000</v>
      </c>
      <c r="E238" s="36">
        <f t="shared" si="21"/>
        <v>9000</v>
      </c>
    </row>
    <row r="239" spans="1:5" ht="15.75" thickBot="1" x14ac:dyDescent="0.3">
      <c r="A239" s="26" t="s">
        <v>388</v>
      </c>
      <c r="B239" s="14">
        <f t="shared" ref="B239:E240" si="22">B40</f>
        <v>8000</v>
      </c>
      <c r="C239" s="14">
        <f t="shared" si="22"/>
        <v>8300</v>
      </c>
      <c r="D239" s="14">
        <f t="shared" si="22"/>
        <v>9000</v>
      </c>
      <c r="E239" s="14">
        <f t="shared" si="22"/>
        <v>9000</v>
      </c>
    </row>
    <row r="240" spans="1:5" ht="15.75" thickBot="1" x14ac:dyDescent="0.3">
      <c r="A240" s="26" t="s">
        <v>417</v>
      </c>
      <c r="B240" s="15">
        <f t="shared" si="22"/>
        <v>0</v>
      </c>
      <c r="C240" s="15">
        <f t="shared" si="22"/>
        <v>0</v>
      </c>
      <c r="D240" s="15">
        <f t="shared" si="22"/>
        <v>0</v>
      </c>
      <c r="E240" s="15">
        <f t="shared" si="22"/>
        <v>0</v>
      </c>
    </row>
    <row r="241" spans="1:5" ht="15" customHeight="1" thickBot="1" x14ac:dyDescent="0.3">
      <c r="A241" s="13" t="s">
        <v>26</v>
      </c>
      <c r="B241" s="36">
        <f>B242+B243</f>
        <v>20000</v>
      </c>
      <c r="C241" s="36">
        <f t="shared" ref="C241:E241" si="23">C242+C243</f>
        <v>30000</v>
      </c>
      <c r="D241" s="36">
        <f t="shared" si="23"/>
        <v>30000</v>
      </c>
      <c r="E241" s="36">
        <f t="shared" si="23"/>
        <v>30000</v>
      </c>
    </row>
    <row r="242" spans="1:5" ht="15.75" thickBot="1" x14ac:dyDescent="0.3">
      <c r="A242" s="26" t="s">
        <v>388</v>
      </c>
      <c r="B242" s="15">
        <f t="shared" ref="B242:E243" si="24">B43</f>
        <v>20000</v>
      </c>
      <c r="C242" s="15">
        <f t="shared" si="24"/>
        <v>30000</v>
      </c>
      <c r="D242" s="15">
        <f t="shared" si="24"/>
        <v>30000</v>
      </c>
      <c r="E242" s="15">
        <f t="shared" si="24"/>
        <v>30000</v>
      </c>
    </row>
    <row r="243" spans="1:5" ht="15.75" thickBot="1" x14ac:dyDescent="0.3">
      <c r="A243" s="26" t="s">
        <v>417</v>
      </c>
      <c r="B243" s="15">
        <f t="shared" si="24"/>
        <v>0</v>
      </c>
      <c r="C243" s="15">
        <f t="shared" si="24"/>
        <v>0</v>
      </c>
      <c r="D243" s="15">
        <f t="shared" si="24"/>
        <v>0</v>
      </c>
      <c r="E243" s="15">
        <f t="shared" si="24"/>
        <v>0</v>
      </c>
    </row>
    <row r="244" spans="1:5" ht="15.75" thickBot="1" x14ac:dyDescent="0.3">
      <c r="A244" s="13" t="s">
        <v>27</v>
      </c>
      <c r="B244" s="36">
        <f>B245+B246</f>
        <v>0</v>
      </c>
      <c r="C244" s="36">
        <f t="shared" ref="C244:E244" si="25">C245+C246</f>
        <v>0</v>
      </c>
      <c r="D244" s="36">
        <f t="shared" si="25"/>
        <v>0</v>
      </c>
      <c r="E244" s="36">
        <f t="shared" si="25"/>
        <v>0</v>
      </c>
    </row>
    <row r="245" spans="1:5" ht="15.75" thickBot="1" x14ac:dyDescent="0.3">
      <c r="A245" s="26" t="s">
        <v>388</v>
      </c>
      <c r="B245" s="14">
        <f t="shared" ref="B245:E246" si="26">B46</f>
        <v>0</v>
      </c>
      <c r="C245" s="14">
        <f t="shared" si="26"/>
        <v>0</v>
      </c>
      <c r="D245" s="14">
        <f t="shared" si="26"/>
        <v>0</v>
      </c>
      <c r="E245" s="14">
        <f t="shared" si="26"/>
        <v>0</v>
      </c>
    </row>
    <row r="246" spans="1:5" ht="15.75" thickBot="1" x14ac:dyDescent="0.3">
      <c r="A246" s="26" t="s">
        <v>417</v>
      </c>
      <c r="B246" s="15">
        <f t="shared" si="26"/>
        <v>0</v>
      </c>
      <c r="C246" s="15">
        <f t="shared" si="26"/>
        <v>0</v>
      </c>
      <c r="D246" s="15">
        <f t="shared" si="26"/>
        <v>0</v>
      </c>
      <c r="E246" s="15">
        <f t="shared" si="26"/>
        <v>0</v>
      </c>
    </row>
    <row r="247" spans="1:5" ht="15.75" thickBot="1" x14ac:dyDescent="0.3">
      <c r="A247" s="13" t="s">
        <v>28</v>
      </c>
      <c r="B247" s="36">
        <f>B248+B249</f>
        <v>0</v>
      </c>
      <c r="C247" s="36">
        <f t="shared" ref="C247:E247" si="27">C248+C249</f>
        <v>0</v>
      </c>
      <c r="D247" s="36">
        <f t="shared" si="27"/>
        <v>0</v>
      </c>
      <c r="E247" s="36">
        <f t="shared" si="27"/>
        <v>0</v>
      </c>
    </row>
    <row r="248" spans="1:5" ht="15.75" thickBot="1" x14ac:dyDescent="0.3">
      <c r="A248" s="26" t="s">
        <v>388</v>
      </c>
      <c r="B248" s="14">
        <f t="shared" ref="B248:E249" si="28">B49</f>
        <v>0</v>
      </c>
      <c r="C248" s="14">
        <f t="shared" si="28"/>
        <v>0</v>
      </c>
      <c r="D248" s="14">
        <f t="shared" si="28"/>
        <v>0</v>
      </c>
      <c r="E248" s="14">
        <f t="shared" si="28"/>
        <v>0</v>
      </c>
    </row>
    <row r="249" spans="1:5" ht="15.75" thickBot="1" x14ac:dyDescent="0.3">
      <c r="A249" s="26" t="s">
        <v>417</v>
      </c>
      <c r="B249" s="15">
        <f t="shared" si="28"/>
        <v>0</v>
      </c>
      <c r="C249" s="15">
        <f t="shared" si="28"/>
        <v>0</v>
      </c>
      <c r="D249" s="15">
        <f t="shared" si="28"/>
        <v>0</v>
      </c>
      <c r="E249" s="15">
        <f t="shared" si="28"/>
        <v>0</v>
      </c>
    </row>
    <row r="250" spans="1:5" ht="15.75" thickBot="1" x14ac:dyDescent="0.3">
      <c r="A250" s="13" t="s">
        <v>29</v>
      </c>
      <c r="B250" s="36">
        <f>B251+B252</f>
        <v>0</v>
      </c>
      <c r="C250" s="36">
        <f t="shared" ref="C250:E250" si="29">C251+C252</f>
        <v>0</v>
      </c>
      <c r="D250" s="36">
        <f t="shared" si="29"/>
        <v>0</v>
      </c>
      <c r="E250" s="36">
        <f t="shared" si="29"/>
        <v>0</v>
      </c>
    </row>
    <row r="251" spans="1:5" ht="15.75" thickBot="1" x14ac:dyDescent="0.3">
      <c r="A251" s="26" t="s">
        <v>388</v>
      </c>
      <c r="B251" s="14">
        <f t="shared" ref="B251:E255" si="30">B52</f>
        <v>0</v>
      </c>
      <c r="C251" s="14">
        <f t="shared" si="30"/>
        <v>0</v>
      </c>
      <c r="D251" s="14">
        <f t="shared" si="30"/>
        <v>0</v>
      </c>
      <c r="E251" s="14">
        <f t="shared" si="30"/>
        <v>0</v>
      </c>
    </row>
    <row r="252" spans="1:5" ht="15.75" thickBot="1" x14ac:dyDescent="0.3">
      <c r="A252" s="26" t="s">
        <v>417</v>
      </c>
      <c r="B252" s="15">
        <f t="shared" si="30"/>
        <v>0</v>
      </c>
      <c r="C252" s="15">
        <f t="shared" si="30"/>
        <v>0</v>
      </c>
      <c r="D252" s="15">
        <f t="shared" si="30"/>
        <v>0</v>
      </c>
      <c r="E252" s="15">
        <f t="shared" si="30"/>
        <v>0</v>
      </c>
    </row>
    <row r="253" spans="1:5" ht="24.75" thickBot="1" x14ac:dyDescent="0.3">
      <c r="A253" s="13" t="s">
        <v>30</v>
      </c>
      <c r="B253" s="36">
        <f t="shared" si="30"/>
        <v>0</v>
      </c>
      <c r="C253" s="36">
        <f t="shared" si="30"/>
        <v>0</v>
      </c>
      <c r="D253" s="36">
        <f t="shared" si="30"/>
        <v>0</v>
      </c>
      <c r="E253" s="36">
        <f t="shared" si="30"/>
        <v>0</v>
      </c>
    </row>
    <row r="254" spans="1:5" ht="15.75" thickBot="1" x14ac:dyDescent="0.3">
      <c r="A254" s="26" t="s">
        <v>388</v>
      </c>
      <c r="B254" s="14">
        <f t="shared" si="30"/>
        <v>0</v>
      </c>
      <c r="C254" s="14">
        <f t="shared" si="30"/>
        <v>0</v>
      </c>
      <c r="D254" s="14">
        <f t="shared" si="30"/>
        <v>0</v>
      </c>
      <c r="E254" s="14">
        <f t="shared" si="30"/>
        <v>0</v>
      </c>
    </row>
    <row r="255" spans="1:5" ht="15.75" thickBot="1" x14ac:dyDescent="0.3">
      <c r="A255" s="26" t="s">
        <v>417</v>
      </c>
      <c r="B255" s="15">
        <f t="shared" si="30"/>
        <v>0</v>
      </c>
      <c r="C255" s="15">
        <f t="shared" si="30"/>
        <v>0</v>
      </c>
      <c r="D255" s="15">
        <f t="shared" si="30"/>
        <v>0</v>
      </c>
      <c r="E255" s="15">
        <f t="shared" si="30"/>
        <v>0</v>
      </c>
    </row>
    <row r="256" spans="1:5" ht="15.75" thickBot="1" x14ac:dyDescent="0.3">
      <c r="A256" s="13" t="s">
        <v>59</v>
      </c>
      <c r="B256" s="14">
        <f>B197+B128</f>
        <v>120</v>
      </c>
      <c r="C256" s="14">
        <f>C197+C128</f>
        <v>0</v>
      </c>
      <c r="D256" s="14">
        <f>D197+D128</f>
        <v>0</v>
      </c>
      <c r="E256" s="14">
        <f>E197+E128</f>
        <v>0</v>
      </c>
    </row>
    <row r="257" spans="1:5" ht="15.75" thickBot="1" x14ac:dyDescent="0.3">
      <c r="A257" s="26" t="s">
        <v>388</v>
      </c>
      <c r="B257" s="14">
        <f>B129</f>
        <v>120</v>
      </c>
      <c r="C257" s="14">
        <f>C198+C129</f>
        <v>0</v>
      </c>
      <c r="D257" s="14">
        <f>D198+D129</f>
        <v>0</v>
      </c>
      <c r="E257" s="14">
        <f>E198+E129</f>
        <v>0</v>
      </c>
    </row>
    <row r="258" spans="1:5" ht="15.75" thickBot="1" x14ac:dyDescent="0.3">
      <c r="A258" s="26" t="s">
        <v>403</v>
      </c>
      <c r="B258" s="14"/>
      <c r="C258" s="14"/>
      <c r="D258" s="14"/>
      <c r="E258" s="14"/>
    </row>
    <row r="259" spans="1:5" ht="15.75" thickBot="1" x14ac:dyDescent="0.3">
      <c r="A259" s="26" t="s">
        <v>404</v>
      </c>
      <c r="B259" s="14"/>
      <c r="C259" s="14"/>
      <c r="D259" s="14"/>
      <c r="E259" s="14"/>
    </row>
    <row r="260" spans="1:5" ht="15.75" thickBot="1" x14ac:dyDescent="0.3">
      <c r="A260" s="26" t="s">
        <v>405</v>
      </c>
      <c r="B260" s="14"/>
      <c r="C260" s="14"/>
      <c r="D260" s="14"/>
      <c r="E260" s="14"/>
    </row>
    <row r="261" spans="1:5" ht="15.75" thickBot="1" x14ac:dyDescent="0.3">
      <c r="A261" s="13" t="s">
        <v>60</v>
      </c>
      <c r="B261" s="14">
        <f>B202+B226+B179+B156++B133+B109+B86</f>
        <v>25880</v>
      </c>
      <c r="C261" s="14">
        <f t="shared" ref="C261:E262" si="31">C202+C226+C179+C156++C133+C109+C86</f>
        <v>4700</v>
      </c>
      <c r="D261" s="14">
        <f t="shared" si="31"/>
        <v>2000</v>
      </c>
      <c r="E261" s="14">
        <f t="shared" si="31"/>
        <v>2000</v>
      </c>
    </row>
    <row r="262" spans="1:5" ht="15.75" thickBot="1" x14ac:dyDescent="0.3">
      <c r="A262" s="26" t="s">
        <v>388</v>
      </c>
      <c r="B262" s="14">
        <v>25880</v>
      </c>
      <c r="C262" s="14">
        <f t="shared" si="31"/>
        <v>4700</v>
      </c>
      <c r="D262" s="14">
        <f t="shared" si="31"/>
        <v>2000</v>
      </c>
      <c r="E262" s="14">
        <f t="shared" si="31"/>
        <v>2000</v>
      </c>
    </row>
    <row r="263" spans="1:5" ht="15.75" thickBot="1" x14ac:dyDescent="0.3">
      <c r="A263" s="26" t="s">
        <v>403</v>
      </c>
      <c r="B263" s="14"/>
      <c r="C263" s="14"/>
      <c r="D263" s="14"/>
      <c r="E263" s="14"/>
    </row>
    <row r="264" spans="1:5" ht="15.75" thickBot="1" x14ac:dyDescent="0.3">
      <c r="A264" s="26" t="s">
        <v>404</v>
      </c>
      <c r="B264" s="14"/>
      <c r="C264" s="14"/>
      <c r="D264" s="14"/>
      <c r="E264" s="14"/>
    </row>
    <row r="265" spans="1:5" ht="15.75" thickBot="1" x14ac:dyDescent="0.3">
      <c r="A265" s="26" t="s">
        <v>405</v>
      </c>
      <c r="B265" s="14"/>
      <c r="C265" s="14"/>
      <c r="D265" s="14"/>
      <c r="E265" s="14"/>
    </row>
    <row r="266" spans="1:5" ht="15.75" thickBot="1" x14ac:dyDescent="0.3">
      <c r="A266" s="17" t="s">
        <v>32</v>
      </c>
      <c r="B266" s="18">
        <f>B233-B234</f>
        <v>0</v>
      </c>
      <c r="C266" s="18">
        <f t="shared" ref="C266:E266" si="32">C233-C234</f>
        <v>0</v>
      </c>
      <c r="D266" s="18">
        <f t="shared" si="32"/>
        <v>0</v>
      </c>
      <c r="E266" s="18">
        <f t="shared" si="32"/>
        <v>0</v>
      </c>
    </row>
  </sheetData>
  <mergeCells count="64">
    <mergeCell ref="A20:E20"/>
    <mergeCell ref="A3:E3"/>
    <mergeCell ref="B5:E5"/>
    <mergeCell ref="B6:E6"/>
    <mergeCell ref="B7:E7"/>
    <mergeCell ref="A8:E8"/>
    <mergeCell ref="A9:E11"/>
    <mergeCell ref="B12:E12"/>
    <mergeCell ref="A13:A14"/>
    <mergeCell ref="B17:E17"/>
    <mergeCell ref="A18:E18"/>
    <mergeCell ref="A64:E64"/>
    <mergeCell ref="A21:E21"/>
    <mergeCell ref="B22:E22"/>
    <mergeCell ref="B23:E23"/>
    <mergeCell ref="B24:E24"/>
    <mergeCell ref="A25:A26"/>
    <mergeCell ref="A33:E33"/>
    <mergeCell ref="A34:A35"/>
    <mergeCell ref="B59:E59"/>
    <mergeCell ref="A60:E60"/>
    <mergeCell ref="A62:E62"/>
    <mergeCell ref="A63:E63"/>
    <mergeCell ref="B94:E94"/>
    <mergeCell ref="B65:E65"/>
    <mergeCell ref="D66:E66"/>
    <mergeCell ref="B67:E67"/>
    <mergeCell ref="B68:E68"/>
    <mergeCell ref="B69:E69"/>
    <mergeCell ref="A70:A71"/>
    <mergeCell ref="A78:E78"/>
    <mergeCell ref="A79:A80"/>
    <mergeCell ref="D92:E92"/>
    <mergeCell ref="B93:E93"/>
    <mergeCell ref="A148:E148"/>
    <mergeCell ref="A101:E101"/>
    <mergeCell ref="A102:A103"/>
    <mergeCell ref="B115:E115"/>
    <mergeCell ref="D116:E116"/>
    <mergeCell ref="B117:E117"/>
    <mergeCell ref="B118:E118"/>
    <mergeCell ref="A219:A220"/>
    <mergeCell ref="D185:E185"/>
    <mergeCell ref="B186:E186"/>
    <mergeCell ref="B187:E187"/>
    <mergeCell ref="A194:E194"/>
    <mergeCell ref="A195:A196"/>
    <mergeCell ref="B208:E208"/>
    <mergeCell ref="A2:E2"/>
    <mergeCell ref="D209:E209"/>
    <mergeCell ref="B210:E210"/>
    <mergeCell ref="B211:E211"/>
    <mergeCell ref="A218:E218"/>
    <mergeCell ref="A149:A150"/>
    <mergeCell ref="D162:E162"/>
    <mergeCell ref="B163:E163"/>
    <mergeCell ref="B164:E164"/>
    <mergeCell ref="A171:E171"/>
    <mergeCell ref="A172:A173"/>
    <mergeCell ref="A125:E125"/>
    <mergeCell ref="A126:A127"/>
    <mergeCell ref="D139:E139"/>
    <mergeCell ref="B140:E140"/>
    <mergeCell ref="B141:E141"/>
  </mergeCells>
  <pageMargins left="0.7" right="0.7" top="0.75" bottom="0.75" header="0.3" footer="0.3"/>
  <pageSetup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22"/>
  <sheetViews>
    <sheetView view="pageBreakPreview" topLeftCell="A97" zoomScale="60" zoomScaleNormal="170" workbookViewId="0">
      <selection activeCell="C55" sqref="C55"/>
    </sheetView>
  </sheetViews>
  <sheetFormatPr defaultRowHeight="15" x14ac:dyDescent="0.25"/>
  <cols>
    <col min="1" max="1" width="28.5703125" customWidth="1"/>
    <col min="2" max="2" width="16.5703125" customWidth="1"/>
    <col min="3" max="3" width="15.5703125" customWidth="1"/>
    <col min="4" max="4" width="12.42578125" customWidth="1"/>
    <col min="5" max="5" width="11.42578125" customWidth="1"/>
  </cols>
  <sheetData>
    <row r="2" spans="1:5" ht="32.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220</v>
      </c>
      <c r="C5" s="679"/>
      <c r="D5" s="679"/>
      <c r="E5" s="679"/>
    </row>
    <row r="6" spans="1:5" ht="15.75" thickBot="1" x14ac:dyDescent="0.3">
      <c r="A6" s="2" t="s">
        <v>1</v>
      </c>
      <c r="B6" s="680" t="s">
        <v>89</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221</v>
      </c>
      <c r="B9" s="693"/>
      <c r="C9" s="693"/>
      <c r="D9" s="693"/>
      <c r="E9" s="694"/>
    </row>
    <row r="10" spans="1:5" ht="36.75" customHeight="1" thickBot="1" x14ac:dyDescent="0.3">
      <c r="A10" s="692"/>
      <c r="B10" s="693"/>
      <c r="C10" s="693"/>
      <c r="D10" s="693"/>
      <c r="E10" s="694"/>
    </row>
    <row r="11" spans="1:5" ht="39.75" customHeight="1" thickBot="1" x14ac:dyDescent="0.3">
      <c r="A11" s="692"/>
      <c r="B11" s="693"/>
      <c r="C11" s="693"/>
      <c r="D11" s="693"/>
      <c r="E11" s="694"/>
    </row>
    <row r="12" spans="1:5" ht="38.25" customHeight="1" thickBot="1" x14ac:dyDescent="0.3">
      <c r="A12" s="3" t="s">
        <v>6</v>
      </c>
      <c r="B12" s="824" t="s">
        <v>962</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57" thickBot="1" x14ac:dyDescent="0.3">
      <c r="A15" s="114" t="s">
        <v>222</v>
      </c>
      <c r="B15" s="4" t="s">
        <v>223</v>
      </c>
      <c r="C15" s="4" t="s">
        <v>223</v>
      </c>
      <c r="D15" s="4"/>
      <c r="E15" s="4"/>
    </row>
    <row r="16" spans="1:5" ht="15.75" thickBot="1" x14ac:dyDescent="0.3">
      <c r="A16" s="5" t="s">
        <v>98</v>
      </c>
      <c r="B16" s="4" t="s">
        <v>68</v>
      </c>
      <c r="C16" s="4" t="s">
        <v>69</v>
      </c>
      <c r="D16" s="4" t="s">
        <v>69</v>
      </c>
      <c r="E16" s="4" t="s">
        <v>69</v>
      </c>
    </row>
    <row r="17" spans="1:5" ht="23.25" thickBot="1" x14ac:dyDescent="0.3">
      <c r="A17" s="5" t="s">
        <v>67</v>
      </c>
      <c r="B17" s="4" t="s">
        <v>68</v>
      </c>
      <c r="C17" s="4" t="s">
        <v>69</v>
      </c>
      <c r="D17" s="4" t="s">
        <v>69</v>
      </c>
      <c r="E17" s="4" t="s">
        <v>69</v>
      </c>
    </row>
    <row r="18" spans="1:5" ht="76.5" customHeight="1" thickBot="1" x14ac:dyDescent="0.3">
      <c r="A18" s="6" t="s">
        <v>10</v>
      </c>
      <c r="B18" s="700" t="s">
        <v>224</v>
      </c>
      <c r="C18" s="695"/>
      <c r="D18" s="695"/>
      <c r="E18" s="701"/>
    </row>
    <row r="19" spans="1:5" ht="23.25" customHeight="1" thickBot="1" x14ac:dyDescent="0.3">
      <c r="A19" s="702" t="s">
        <v>11</v>
      </c>
      <c r="B19" s="703"/>
      <c r="C19" s="703"/>
      <c r="D19" s="703"/>
      <c r="E19" s="704"/>
    </row>
    <row r="20" spans="1:5" ht="15.75" thickBot="1" x14ac:dyDescent="0.3">
      <c r="A20" s="675"/>
      <c r="B20" s="155"/>
      <c r="C20" s="4" t="s">
        <v>152</v>
      </c>
      <c r="D20" s="4" t="s">
        <v>152</v>
      </c>
      <c r="E20" s="4" t="s">
        <v>152</v>
      </c>
    </row>
    <row r="21" spans="1:5" ht="23.25" thickBot="1" x14ac:dyDescent="0.3">
      <c r="A21" s="5" t="s">
        <v>225</v>
      </c>
      <c r="B21" s="1536">
        <v>0.42</v>
      </c>
      <c r="C21" s="1536">
        <v>0.44</v>
      </c>
      <c r="D21" s="1536">
        <v>0.45</v>
      </c>
      <c r="E21" s="1536">
        <v>0.46</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226</v>
      </c>
      <c r="C24" s="712"/>
      <c r="D24" s="712"/>
      <c r="E24" s="713"/>
    </row>
    <row r="25" spans="1:5" ht="31.5" customHeight="1" thickBot="1" x14ac:dyDescent="0.3">
      <c r="A25" s="5" t="s">
        <v>15</v>
      </c>
      <c r="B25" s="714" t="s">
        <v>227</v>
      </c>
      <c r="C25" s="715"/>
      <c r="D25" s="715"/>
      <c r="E25" s="716"/>
    </row>
    <row r="26" spans="1:5" ht="15.75" thickBot="1" x14ac:dyDescent="0.3">
      <c r="A26" s="5" t="s">
        <v>16</v>
      </c>
      <c r="B26" s="717" t="s">
        <v>963</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4000</v>
      </c>
      <c r="C29" s="10">
        <v>4200</v>
      </c>
      <c r="D29" s="10">
        <v>4300</v>
      </c>
      <c r="E29" s="10">
        <v>4500</v>
      </c>
    </row>
    <row r="30" spans="1:5" ht="15.75" thickBot="1" x14ac:dyDescent="0.3">
      <c r="A30" s="5" t="s">
        <v>18</v>
      </c>
      <c r="B30" s="10">
        <v>112000</v>
      </c>
      <c r="C30" s="10">
        <v>123100</v>
      </c>
      <c r="D30" s="10">
        <v>124100</v>
      </c>
      <c r="E30" s="10">
        <v>130000</v>
      </c>
    </row>
    <row r="31" spans="1:5" ht="15.75" thickBot="1" x14ac:dyDescent="0.3">
      <c r="A31" s="5" t="s">
        <v>19</v>
      </c>
      <c r="B31" s="10">
        <f>B30/B29</f>
        <v>28</v>
      </c>
      <c r="C31" s="10">
        <f t="shared" ref="C31:E31" si="0">C30/C29</f>
        <v>29.30952380952381</v>
      </c>
      <c r="D31" s="10">
        <f t="shared" si="0"/>
        <v>28.86046511627907</v>
      </c>
      <c r="E31" s="10">
        <f t="shared" si="0"/>
        <v>28.888888888888889</v>
      </c>
    </row>
    <row r="32" spans="1:5" ht="15.75" thickBot="1" x14ac:dyDescent="0.3">
      <c r="A32" s="5" t="s">
        <v>20</v>
      </c>
      <c r="B32" s="113" t="s">
        <v>21</v>
      </c>
      <c r="C32" s="11">
        <f>C29/B29-1</f>
        <v>5.0000000000000044E-2</v>
      </c>
      <c r="D32" s="11">
        <f t="shared" ref="D32:E34" si="1">D29/C29-1</f>
        <v>2.3809523809523725E-2</v>
      </c>
      <c r="E32" s="11">
        <f t="shared" si="1"/>
        <v>4.6511627906976827E-2</v>
      </c>
    </row>
    <row r="33" spans="1:5" ht="15.75" thickBot="1" x14ac:dyDescent="0.3">
      <c r="A33" s="5" t="s">
        <v>22</v>
      </c>
      <c r="B33" s="113" t="s">
        <v>21</v>
      </c>
      <c r="C33" s="11">
        <f>C30/B30-1</f>
        <v>9.9107142857142838E-2</v>
      </c>
      <c r="D33" s="11">
        <f t="shared" si="1"/>
        <v>8.1234768480908937E-3</v>
      </c>
      <c r="E33" s="11">
        <f t="shared" si="1"/>
        <v>4.7542304593070073E-2</v>
      </c>
    </row>
    <row r="34" spans="1:5" ht="15.75" thickBot="1" x14ac:dyDescent="0.3">
      <c r="A34" s="5" t="s">
        <v>23</v>
      </c>
      <c r="B34" s="113" t="s">
        <v>21</v>
      </c>
      <c r="C34" s="11">
        <f>C31/B31-1</f>
        <v>4.6768707482993221E-2</v>
      </c>
      <c r="D34" s="11">
        <f t="shared" si="1"/>
        <v>-1.5321255171632076E-2</v>
      </c>
      <c r="E34" s="11">
        <f t="shared" si="1"/>
        <v>9.8486883337822739E-4</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f>B39+B40</f>
        <v>81800</v>
      </c>
      <c r="C38" s="14">
        <f t="shared" ref="C38:E38" si="2">C39+C40</f>
        <v>90800</v>
      </c>
      <c r="D38" s="14">
        <f t="shared" si="2"/>
        <v>90800</v>
      </c>
      <c r="E38" s="14">
        <f t="shared" si="2"/>
        <v>92800</v>
      </c>
    </row>
    <row r="39" spans="1:5" ht="15.75" thickBot="1" x14ac:dyDescent="0.3">
      <c r="A39" s="26" t="s">
        <v>388</v>
      </c>
      <c r="B39" s="15">
        <v>81800</v>
      </c>
      <c r="C39" s="15">
        <v>90800</v>
      </c>
      <c r="D39" s="15">
        <v>90800</v>
      </c>
      <c r="E39" s="15">
        <v>92800</v>
      </c>
    </row>
    <row r="40" spans="1:5" ht="15.75" thickBot="1" x14ac:dyDescent="0.3">
      <c r="A40" s="26" t="s">
        <v>389</v>
      </c>
      <c r="B40" s="15"/>
      <c r="C40" s="27"/>
      <c r="D40" s="27"/>
      <c r="E40" s="27"/>
    </row>
    <row r="41" spans="1:5" ht="24.75" thickBot="1" x14ac:dyDescent="0.3">
      <c r="A41" s="13" t="s">
        <v>25</v>
      </c>
      <c r="B41" s="14">
        <f>B42+B43</f>
        <v>12700</v>
      </c>
      <c r="C41" s="14">
        <f t="shared" ref="C41:E41" si="3">C42+C43</f>
        <v>13700</v>
      </c>
      <c r="D41" s="14">
        <f t="shared" si="3"/>
        <v>13700</v>
      </c>
      <c r="E41" s="14">
        <f t="shared" si="3"/>
        <v>14000</v>
      </c>
    </row>
    <row r="42" spans="1:5" ht="15.75" thickBot="1" x14ac:dyDescent="0.3">
      <c r="A42" s="26" t="s">
        <v>388</v>
      </c>
      <c r="B42" s="15">
        <v>12700</v>
      </c>
      <c r="C42" s="14">
        <v>13700</v>
      </c>
      <c r="D42" s="14">
        <v>13700</v>
      </c>
      <c r="E42" s="14">
        <v>14000</v>
      </c>
    </row>
    <row r="43" spans="1:5" ht="15.75" thickBot="1" x14ac:dyDescent="0.3">
      <c r="A43" s="26" t="s">
        <v>389</v>
      </c>
      <c r="B43" s="15"/>
      <c r="C43" s="14"/>
      <c r="D43" s="14"/>
      <c r="E43" s="14"/>
    </row>
    <row r="44" spans="1:5" ht="15.75" thickBot="1" x14ac:dyDescent="0.3">
      <c r="A44" s="13" t="s">
        <v>26</v>
      </c>
      <c r="B44" s="15">
        <f>B45+B46</f>
        <v>15400</v>
      </c>
      <c r="C44" s="15">
        <f t="shared" ref="C44:E44" si="4">C45+C46</f>
        <v>16500</v>
      </c>
      <c r="D44" s="15">
        <f t="shared" si="4"/>
        <v>17500</v>
      </c>
      <c r="E44" s="15">
        <f t="shared" si="4"/>
        <v>21100</v>
      </c>
    </row>
    <row r="45" spans="1:5" ht="15.75" thickBot="1" x14ac:dyDescent="0.3">
      <c r="A45" s="26" t="s">
        <v>388</v>
      </c>
      <c r="B45" s="15">
        <v>15400</v>
      </c>
      <c r="C45" s="14">
        <v>16500</v>
      </c>
      <c r="D45" s="14">
        <v>17500</v>
      </c>
      <c r="E45" s="14">
        <v>21100</v>
      </c>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f>B54+B55</f>
        <v>1600</v>
      </c>
      <c r="C53" s="15">
        <f t="shared" ref="C53:E53" si="5">C54+C55</f>
        <v>1600</v>
      </c>
      <c r="D53" s="15">
        <f t="shared" si="5"/>
        <v>1600</v>
      </c>
      <c r="E53" s="15">
        <f t="shared" si="5"/>
        <v>1600</v>
      </c>
    </row>
    <row r="54" spans="1:5" ht="15.75" thickBot="1" x14ac:dyDescent="0.3">
      <c r="A54" s="26" t="s">
        <v>388</v>
      </c>
      <c r="B54" s="15">
        <v>1600</v>
      </c>
      <c r="C54" s="14">
        <v>1600</v>
      </c>
      <c r="D54" s="14">
        <v>1600</v>
      </c>
      <c r="E54" s="14">
        <v>1600</v>
      </c>
    </row>
    <row r="55" spans="1:5" ht="15.75" thickBot="1" x14ac:dyDescent="0.3">
      <c r="A55" s="26" t="s">
        <v>389</v>
      </c>
      <c r="B55" s="15"/>
      <c r="C55" s="14"/>
      <c r="D55" s="14"/>
      <c r="E55" s="14"/>
    </row>
    <row r="56" spans="1:5" ht="24.75" thickBot="1" x14ac:dyDescent="0.3">
      <c r="A56" s="13" t="s">
        <v>30</v>
      </c>
      <c r="B56" s="15">
        <f>B57+B58</f>
        <v>500</v>
      </c>
      <c r="C56" s="15">
        <f t="shared" ref="C56:E56" si="6">C57+C58</f>
        <v>500</v>
      </c>
      <c r="D56" s="15">
        <f t="shared" si="6"/>
        <v>500</v>
      </c>
      <c r="E56" s="15">
        <f t="shared" si="6"/>
        <v>500</v>
      </c>
    </row>
    <row r="57" spans="1:5" ht="15.75" thickBot="1" x14ac:dyDescent="0.3">
      <c r="A57" s="26" t="s">
        <v>388</v>
      </c>
      <c r="B57" s="15">
        <v>500</v>
      </c>
      <c r="C57" s="15">
        <v>500</v>
      </c>
      <c r="D57" s="15">
        <v>500</v>
      </c>
      <c r="E57" s="15">
        <v>500</v>
      </c>
    </row>
    <row r="58" spans="1:5" ht="15.75" thickBot="1" x14ac:dyDescent="0.3">
      <c r="A58" s="26" t="s">
        <v>389</v>
      </c>
      <c r="B58" s="15"/>
      <c r="C58" s="135"/>
      <c r="D58" s="40"/>
      <c r="E58" s="40"/>
    </row>
    <row r="59" spans="1:5" ht="15.75" thickBot="1" x14ac:dyDescent="0.3">
      <c r="A59" s="16" t="s">
        <v>31</v>
      </c>
      <c r="B59" s="15">
        <f>B56+B53+B50+B47+B44+B41+B38</f>
        <v>112000</v>
      </c>
      <c r="C59" s="15">
        <f t="shared" ref="C59:E59" si="7">C56+C53+C50+C47+C44+C41+C38</f>
        <v>123100</v>
      </c>
      <c r="D59" s="15">
        <f t="shared" si="7"/>
        <v>124100</v>
      </c>
      <c r="E59" s="15">
        <f t="shared" si="7"/>
        <v>130000</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708" t="s">
        <v>39</v>
      </c>
      <c r="B61" s="709"/>
      <c r="C61" s="709"/>
      <c r="D61" s="709"/>
      <c r="E61" s="710"/>
    </row>
    <row r="62" spans="1:5" ht="15.75" thickBot="1" x14ac:dyDescent="0.3">
      <c r="A62" s="1127" t="s">
        <v>40</v>
      </c>
      <c r="B62" s="1128"/>
      <c r="C62" s="1128"/>
      <c r="D62" s="1128"/>
      <c r="E62" s="1129"/>
    </row>
    <row r="63" spans="1:5" ht="15.75" thickBot="1" x14ac:dyDescent="0.3">
      <c r="A63" s="426" t="s">
        <v>56</v>
      </c>
      <c r="B63" s="1130" t="s">
        <v>964</v>
      </c>
      <c r="C63" s="1131"/>
      <c r="D63" s="1132"/>
      <c r="E63" s="1133"/>
    </row>
    <row r="64" spans="1:5" ht="21.75" customHeight="1" thickBot="1" x14ac:dyDescent="0.3">
      <c r="A64" s="427" t="s">
        <v>86</v>
      </c>
      <c r="B64" s="428" t="s">
        <v>965</v>
      </c>
      <c r="C64" s="429" t="s">
        <v>966</v>
      </c>
      <c r="D64" s="430" t="s">
        <v>967</v>
      </c>
      <c r="E64" s="431"/>
    </row>
    <row r="65" spans="1:5" ht="17.25" customHeight="1" thickBot="1" x14ac:dyDescent="0.3">
      <c r="A65" s="5" t="s">
        <v>15</v>
      </c>
      <c r="B65" s="867" t="s">
        <v>968</v>
      </c>
      <c r="C65" s="781"/>
      <c r="D65" s="703"/>
      <c r="E65" s="704"/>
    </row>
    <row r="66" spans="1:5" ht="15.75" thickBot="1" x14ac:dyDescent="0.3">
      <c r="A66" s="5" t="s">
        <v>16</v>
      </c>
      <c r="B66" s="717" t="s">
        <v>928</v>
      </c>
      <c r="C66" s="718"/>
      <c r="D66" s="718"/>
      <c r="E66" s="719"/>
    </row>
    <row r="67" spans="1:5" ht="12.75" customHeight="1" x14ac:dyDescent="0.25">
      <c r="A67" s="698"/>
      <c r="B67" s="8">
        <v>2018</v>
      </c>
      <c r="C67" s="8">
        <v>2019</v>
      </c>
      <c r="D67" s="8">
        <v>2020</v>
      </c>
      <c r="E67" s="8">
        <v>2021</v>
      </c>
    </row>
    <row r="68" spans="1:5" ht="9" customHeight="1" thickBot="1" x14ac:dyDescent="0.3">
      <c r="A68" s="699"/>
      <c r="B68" s="9" t="s">
        <v>8</v>
      </c>
      <c r="C68" s="9" t="s">
        <v>9</v>
      </c>
      <c r="D68" s="9" t="s">
        <v>9</v>
      </c>
      <c r="E68" s="9" t="s">
        <v>9</v>
      </c>
    </row>
    <row r="69" spans="1:5" ht="15.75" thickBot="1" x14ac:dyDescent="0.3">
      <c r="A69" s="5" t="s">
        <v>17</v>
      </c>
      <c r="B69" s="10">
        <v>42</v>
      </c>
      <c r="C69" s="10">
        <v>20</v>
      </c>
      <c r="D69" s="10">
        <v>20</v>
      </c>
      <c r="E69" s="10">
        <v>20</v>
      </c>
    </row>
    <row r="70" spans="1:5" ht="15.75" thickBot="1" x14ac:dyDescent="0.3">
      <c r="A70" s="5" t="s">
        <v>18</v>
      </c>
      <c r="B70" s="10">
        <v>4000</v>
      </c>
      <c r="C70" s="10">
        <v>2000</v>
      </c>
      <c r="D70" s="10">
        <v>2000</v>
      </c>
      <c r="E70" s="10">
        <v>2000</v>
      </c>
    </row>
    <row r="71" spans="1:5" ht="15.75" thickBot="1" x14ac:dyDescent="0.3">
      <c r="A71" s="5" t="s">
        <v>19</v>
      </c>
      <c r="B71" s="10">
        <f>B70/B69</f>
        <v>95.238095238095241</v>
      </c>
      <c r="C71" s="10">
        <f t="shared" ref="C71:E71" si="8">C70/C69</f>
        <v>100</v>
      </c>
      <c r="D71" s="10">
        <f t="shared" si="8"/>
        <v>100</v>
      </c>
      <c r="E71" s="10">
        <f t="shared" si="8"/>
        <v>100</v>
      </c>
    </row>
    <row r="72" spans="1:5" ht="15.75" thickBot="1" x14ac:dyDescent="0.3">
      <c r="A72" s="5" t="s">
        <v>20</v>
      </c>
      <c r="B72" s="113" t="s">
        <v>21</v>
      </c>
      <c r="C72" s="11">
        <f>C69/B69-1</f>
        <v>-0.52380952380952384</v>
      </c>
      <c r="D72" s="11">
        <f t="shared" ref="D72:E74" si="9">D69/C69-1</f>
        <v>0</v>
      </c>
      <c r="E72" s="11">
        <f t="shared" si="9"/>
        <v>0</v>
      </c>
    </row>
    <row r="73" spans="1:5" ht="15.75" thickBot="1" x14ac:dyDescent="0.3">
      <c r="A73" s="5" t="s">
        <v>22</v>
      </c>
      <c r="B73" s="113" t="s">
        <v>21</v>
      </c>
      <c r="C73" s="11">
        <f>C70/B70-1</f>
        <v>-0.5</v>
      </c>
      <c r="D73" s="11">
        <f t="shared" si="9"/>
        <v>0</v>
      </c>
      <c r="E73" s="11">
        <f t="shared" si="9"/>
        <v>0</v>
      </c>
    </row>
    <row r="74" spans="1:5" ht="15.75" thickBot="1" x14ac:dyDescent="0.3">
      <c r="A74" s="5" t="s">
        <v>23</v>
      </c>
      <c r="B74" s="113" t="s">
        <v>21</v>
      </c>
      <c r="C74" s="11">
        <f>C71/B71-1</f>
        <v>5.0000000000000044E-2</v>
      </c>
      <c r="D74" s="11">
        <f t="shared" si="9"/>
        <v>0</v>
      </c>
      <c r="E74" s="11">
        <f t="shared" si="9"/>
        <v>0</v>
      </c>
    </row>
    <row r="75" spans="1:5" ht="15.75" thickBot="1" x14ac:dyDescent="0.3">
      <c r="A75" s="689" t="s">
        <v>213</v>
      </c>
      <c r="B75" s="690"/>
      <c r="C75" s="690"/>
      <c r="D75" s="690"/>
      <c r="E75" s="691"/>
    </row>
    <row r="76" spans="1:5" ht="12.75" customHeight="1" x14ac:dyDescent="0.25">
      <c r="A76" s="698"/>
      <c r="B76" s="8">
        <v>2018</v>
      </c>
      <c r="C76" s="8">
        <v>2019</v>
      </c>
      <c r="D76" s="8">
        <v>2020</v>
      </c>
      <c r="E76" s="8">
        <v>2021</v>
      </c>
    </row>
    <row r="77" spans="1:5" ht="9" customHeight="1" thickBot="1" x14ac:dyDescent="0.3">
      <c r="A77" s="699"/>
      <c r="B77" s="9" t="s">
        <v>8</v>
      </c>
      <c r="C77" s="9" t="s">
        <v>9</v>
      </c>
      <c r="D77" s="9" t="s">
        <v>9</v>
      </c>
      <c r="E77" s="9" t="s">
        <v>9</v>
      </c>
    </row>
    <row r="78" spans="1:5" ht="15.75" thickBot="1" x14ac:dyDescent="0.3">
      <c r="A78" s="13" t="s">
        <v>42</v>
      </c>
      <c r="B78" s="14">
        <f>B79+B80+B81+B82</f>
        <v>0</v>
      </c>
      <c r="C78" s="14">
        <f t="shared" ref="C78:E78" si="10">C79+C80+C81+C82</f>
        <v>0</v>
      </c>
      <c r="D78" s="14">
        <f t="shared" si="10"/>
        <v>0</v>
      </c>
      <c r="E78" s="14">
        <f t="shared" si="10"/>
        <v>0</v>
      </c>
    </row>
    <row r="79" spans="1:5" ht="15.75" thickBot="1" x14ac:dyDescent="0.3">
      <c r="A79" s="26" t="s">
        <v>388</v>
      </c>
      <c r="B79" s="14"/>
      <c r="C79" s="14"/>
      <c r="D79" s="14"/>
      <c r="E79" s="14"/>
    </row>
    <row r="80" spans="1:5" ht="15.75" thickBot="1" x14ac:dyDescent="0.3">
      <c r="A80" s="26" t="s">
        <v>403</v>
      </c>
      <c r="B80" s="14"/>
      <c r="C80" s="14"/>
      <c r="D80" s="14"/>
      <c r="E80" s="14"/>
    </row>
    <row r="81" spans="1:5" ht="15.75" thickBot="1" x14ac:dyDescent="0.3">
      <c r="A81" s="26" t="s">
        <v>404</v>
      </c>
      <c r="B81" s="14"/>
      <c r="C81" s="14"/>
      <c r="D81" s="14"/>
      <c r="E81" s="14"/>
    </row>
    <row r="82" spans="1:5" ht="15.75" thickBot="1" x14ac:dyDescent="0.3">
      <c r="A82" s="26" t="s">
        <v>405</v>
      </c>
      <c r="B82" s="14"/>
      <c r="C82" s="14"/>
      <c r="D82" s="14"/>
      <c r="E82" s="14"/>
    </row>
    <row r="83" spans="1:5" ht="15.75" thickBot="1" x14ac:dyDescent="0.3">
      <c r="A83" s="13" t="s">
        <v>43</v>
      </c>
      <c r="B83" s="15">
        <f>B84+B85+B86+B87</f>
        <v>4000</v>
      </c>
      <c r="C83" s="15">
        <f t="shared" ref="C83:E83" si="11">C84+C85+C86+C87</f>
        <v>2000</v>
      </c>
      <c r="D83" s="15">
        <f t="shared" si="11"/>
        <v>2000</v>
      </c>
      <c r="E83" s="15">
        <f t="shared" si="11"/>
        <v>2000</v>
      </c>
    </row>
    <row r="84" spans="1:5" ht="15.75" thickBot="1" x14ac:dyDescent="0.3">
      <c r="A84" s="26" t="s">
        <v>388</v>
      </c>
      <c r="B84" s="15">
        <v>4000</v>
      </c>
      <c r="C84" s="14">
        <v>2000</v>
      </c>
      <c r="D84" s="14">
        <v>2000</v>
      </c>
      <c r="E84" s="14">
        <v>2000</v>
      </c>
    </row>
    <row r="85" spans="1:5" ht="15.75" thickBot="1" x14ac:dyDescent="0.3">
      <c r="A85" s="26" t="s">
        <v>403</v>
      </c>
      <c r="B85" s="15"/>
      <c r="C85" s="14"/>
      <c r="D85" s="14"/>
      <c r="E85" s="14"/>
    </row>
    <row r="86" spans="1:5" ht="15.75" thickBot="1" x14ac:dyDescent="0.3">
      <c r="A86" s="26" t="s">
        <v>404</v>
      </c>
      <c r="B86" s="15"/>
      <c r="C86" s="14"/>
      <c r="D86" s="14"/>
      <c r="E86" s="14"/>
    </row>
    <row r="87" spans="1:5" ht="15.75" thickBot="1" x14ac:dyDescent="0.3">
      <c r="A87" s="26" t="s">
        <v>405</v>
      </c>
      <c r="B87" s="15"/>
      <c r="C87" s="14"/>
      <c r="D87" s="14"/>
      <c r="E87" s="14"/>
    </row>
    <row r="88" spans="1:5" ht="15.75" thickBot="1" x14ac:dyDescent="0.3">
      <c r="A88" s="140" t="s">
        <v>31</v>
      </c>
      <c r="B88" s="15">
        <f>B78+B83</f>
        <v>4000</v>
      </c>
      <c r="C88" s="15">
        <f t="shared" ref="C88:E88" si="12">C78+C83</f>
        <v>2000</v>
      </c>
      <c r="D88" s="15">
        <f t="shared" si="12"/>
        <v>2000</v>
      </c>
      <c r="E88" s="15">
        <f t="shared" si="12"/>
        <v>2000</v>
      </c>
    </row>
    <row r="89" spans="1:5" ht="27" customHeight="1" thickBot="1" x14ac:dyDescent="0.3">
      <c r="A89" s="6" t="s">
        <v>57</v>
      </c>
      <c r="B89" s="22">
        <f>B70+B30</f>
        <v>116000</v>
      </c>
      <c r="C89" s="22">
        <f>C70+C30</f>
        <v>125100</v>
      </c>
      <c r="D89" s="22">
        <f>D70+D30</f>
        <v>126100</v>
      </c>
      <c r="E89" s="22">
        <f>E70+E30</f>
        <v>132000</v>
      </c>
    </row>
    <row r="90" spans="1:5" ht="24.75" thickBot="1" x14ac:dyDescent="0.3">
      <c r="A90" s="6" t="s">
        <v>58</v>
      </c>
      <c r="B90" s="22">
        <f>B59+B88</f>
        <v>116000</v>
      </c>
      <c r="C90" s="22">
        <f>C59+C88</f>
        <v>125100</v>
      </c>
      <c r="D90" s="22">
        <f>D59+D88</f>
        <v>126100</v>
      </c>
      <c r="E90" s="22">
        <f>E59+E88</f>
        <v>132000</v>
      </c>
    </row>
    <row r="91" spans="1:5" ht="15.75" thickBot="1" x14ac:dyDescent="0.3">
      <c r="A91" s="13" t="s">
        <v>24</v>
      </c>
      <c r="B91" s="36">
        <f>B92+B93</f>
        <v>81800</v>
      </c>
      <c r="C91" s="36">
        <f t="shared" ref="C91:E91" si="13">C92+C93</f>
        <v>90800</v>
      </c>
      <c r="D91" s="36">
        <f t="shared" si="13"/>
        <v>90800</v>
      </c>
      <c r="E91" s="36">
        <f t="shared" si="13"/>
        <v>92800</v>
      </c>
    </row>
    <row r="92" spans="1:5" ht="15.75" thickBot="1" x14ac:dyDescent="0.3">
      <c r="A92" s="26" t="s">
        <v>388</v>
      </c>
      <c r="B92" s="15">
        <f t="shared" ref="B92:E93" si="14">B39</f>
        <v>81800</v>
      </c>
      <c r="C92" s="15">
        <f t="shared" si="14"/>
        <v>90800</v>
      </c>
      <c r="D92" s="15">
        <f t="shared" si="14"/>
        <v>90800</v>
      </c>
      <c r="E92" s="15">
        <f t="shared" si="14"/>
        <v>92800</v>
      </c>
    </row>
    <row r="93" spans="1:5" ht="15.75" thickBot="1" x14ac:dyDescent="0.3">
      <c r="A93" s="26" t="s">
        <v>417</v>
      </c>
      <c r="B93" s="15">
        <f t="shared" si="14"/>
        <v>0</v>
      </c>
      <c r="C93" s="15">
        <f t="shared" si="14"/>
        <v>0</v>
      </c>
      <c r="D93" s="15">
        <f t="shared" si="14"/>
        <v>0</v>
      </c>
      <c r="E93" s="15">
        <f t="shared" si="14"/>
        <v>0</v>
      </c>
    </row>
    <row r="94" spans="1:5" ht="24.75" thickBot="1" x14ac:dyDescent="0.3">
      <c r="A94" s="13" t="s">
        <v>25</v>
      </c>
      <c r="B94" s="36">
        <f>B95+B96</f>
        <v>12700</v>
      </c>
      <c r="C94" s="36">
        <f t="shared" ref="C94:E94" si="15">C95+C96</f>
        <v>13700</v>
      </c>
      <c r="D94" s="36">
        <f t="shared" si="15"/>
        <v>13700</v>
      </c>
      <c r="E94" s="36">
        <f t="shared" si="15"/>
        <v>14000</v>
      </c>
    </row>
    <row r="95" spans="1:5" ht="15.75" thickBot="1" x14ac:dyDescent="0.3">
      <c r="A95" s="26" t="s">
        <v>388</v>
      </c>
      <c r="B95" s="14">
        <f t="shared" ref="B95:E96" si="16">B42</f>
        <v>12700</v>
      </c>
      <c r="C95" s="14">
        <f t="shared" si="16"/>
        <v>13700</v>
      </c>
      <c r="D95" s="14">
        <f t="shared" si="16"/>
        <v>13700</v>
      </c>
      <c r="E95" s="14">
        <f t="shared" si="16"/>
        <v>14000</v>
      </c>
    </row>
    <row r="96" spans="1:5" ht="15.75" thickBot="1" x14ac:dyDescent="0.3">
      <c r="A96" s="26" t="s">
        <v>417</v>
      </c>
      <c r="B96" s="15">
        <f t="shared" si="16"/>
        <v>0</v>
      </c>
      <c r="C96" s="15">
        <f t="shared" si="16"/>
        <v>0</v>
      </c>
      <c r="D96" s="15">
        <f t="shared" si="16"/>
        <v>0</v>
      </c>
      <c r="E96" s="15">
        <f t="shared" si="16"/>
        <v>0</v>
      </c>
    </row>
    <row r="97" spans="1:5" ht="15.75" thickBot="1" x14ac:dyDescent="0.3">
      <c r="A97" s="13" t="s">
        <v>26</v>
      </c>
      <c r="B97" s="36">
        <f>B98+B99</f>
        <v>15400</v>
      </c>
      <c r="C97" s="36">
        <f t="shared" ref="C97:E97" si="17">C98+C99</f>
        <v>16500</v>
      </c>
      <c r="D97" s="36">
        <f t="shared" si="17"/>
        <v>17500</v>
      </c>
      <c r="E97" s="36">
        <f t="shared" si="17"/>
        <v>21100</v>
      </c>
    </row>
    <row r="98" spans="1:5" ht="15.75" thickBot="1" x14ac:dyDescent="0.3">
      <c r="A98" s="26" t="s">
        <v>388</v>
      </c>
      <c r="B98" s="15">
        <f t="shared" ref="B98:E99" si="18">B45</f>
        <v>15400</v>
      </c>
      <c r="C98" s="15">
        <f t="shared" si="18"/>
        <v>16500</v>
      </c>
      <c r="D98" s="15">
        <f t="shared" si="18"/>
        <v>17500</v>
      </c>
      <c r="E98" s="15">
        <f t="shared" si="18"/>
        <v>21100</v>
      </c>
    </row>
    <row r="99" spans="1:5" ht="15.75" thickBot="1" x14ac:dyDescent="0.3">
      <c r="A99" s="26" t="s">
        <v>417</v>
      </c>
      <c r="B99" s="15">
        <f t="shared" si="18"/>
        <v>0</v>
      </c>
      <c r="C99" s="15">
        <f t="shared" si="18"/>
        <v>0</v>
      </c>
      <c r="D99" s="15">
        <f t="shared" si="18"/>
        <v>0</v>
      </c>
      <c r="E99" s="15">
        <f t="shared" si="18"/>
        <v>0</v>
      </c>
    </row>
    <row r="100" spans="1:5" ht="15.75" thickBot="1" x14ac:dyDescent="0.3">
      <c r="A100" s="13" t="s">
        <v>27</v>
      </c>
      <c r="B100" s="36">
        <f>B101+B102</f>
        <v>0</v>
      </c>
      <c r="C100" s="36">
        <f t="shared" ref="C100:E100" si="19">C101+C102</f>
        <v>0</v>
      </c>
      <c r="D100" s="36">
        <f t="shared" si="19"/>
        <v>0</v>
      </c>
      <c r="E100" s="36">
        <f t="shared" si="19"/>
        <v>0</v>
      </c>
    </row>
    <row r="101" spans="1:5" ht="15.75" thickBot="1" x14ac:dyDescent="0.3">
      <c r="A101" s="26" t="s">
        <v>388</v>
      </c>
      <c r="B101" s="14">
        <f t="shared" ref="B101:E102" si="20">B48</f>
        <v>0</v>
      </c>
      <c r="C101" s="14">
        <f t="shared" si="20"/>
        <v>0</v>
      </c>
      <c r="D101" s="14">
        <f t="shared" si="20"/>
        <v>0</v>
      </c>
      <c r="E101" s="14">
        <f t="shared" si="20"/>
        <v>0</v>
      </c>
    </row>
    <row r="102" spans="1:5" ht="15.75" thickBot="1" x14ac:dyDescent="0.3">
      <c r="A102" s="26" t="s">
        <v>417</v>
      </c>
      <c r="B102" s="15">
        <f t="shared" si="20"/>
        <v>0</v>
      </c>
      <c r="C102" s="15">
        <f t="shared" si="20"/>
        <v>0</v>
      </c>
      <c r="D102" s="15">
        <f t="shared" si="20"/>
        <v>0</v>
      </c>
      <c r="E102" s="15">
        <f t="shared" si="20"/>
        <v>0</v>
      </c>
    </row>
    <row r="103" spans="1:5" ht="15.75" thickBot="1" x14ac:dyDescent="0.3">
      <c r="A103" s="13" t="s">
        <v>28</v>
      </c>
      <c r="B103" s="36">
        <f>B104+B105</f>
        <v>0</v>
      </c>
      <c r="C103" s="36">
        <f t="shared" ref="C103:E103" si="21">C104+C105</f>
        <v>0</v>
      </c>
      <c r="D103" s="36">
        <f t="shared" si="21"/>
        <v>0</v>
      </c>
      <c r="E103" s="36">
        <f t="shared" si="21"/>
        <v>0</v>
      </c>
    </row>
    <row r="104" spans="1:5" ht="15.75" thickBot="1" x14ac:dyDescent="0.3">
      <c r="A104" s="26" t="s">
        <v>388</v>
      </c>
      <c r="B104" s="14">
        <f t="shared" ref="B104:E105" si="22">B51</f>
        <v>0</v>
      </c>
      <c r="C104" s="14">
        <f t="shared" si="22"/>
        <v>0</v>
      </c>
      <c r="D104" s="14">
        <f t="shared" si="22"/>
        <v>0</v>
      </c>
      <c r="E104" s="14">
        <f t="shared" si="22"/>
        <v>0</v>
      </c>
    </row>
    <row r="105" spans="1:5" ht="15.75" thickBot="1" x14ac:dyDescent="0.3">
      <c r="A105" s="26" t="s">
        <v>417</v>
      </c>
      <c r="B105" s="15">
        <f t="shared" si="22"/>
        <v>0</v>
      </c>
      <c r="C105" s="15">
        <f t="shared" si="22"/>
        <v>0</v>
      </c>
      <c r="D105" s="15">
        <f t="shared" si="22"/>
        <v>0</v>
      </c>
      <c r="E105" s="15">
        <f t="shared" si="22"/>
        <v>0</v>
      </c>
    </row>
    <row r="106" spans="1:5" ht="15.75" thickBot="1" x14ac:dyDescent="0.3">
      <c r="A106" s="13" t="s">
        <v>29</v>
      </c>
      <c r="B106" s="36">
        <f>B107+B108</f>
        <v>1600</v>
      </c>
      <c r="C106" s="36">
        <f>C107+C108</f>
        <v>1600</v>
      </c>
      <c r="D106" s="36">
        <f t="shared" ref="D106:E106" si="23">D107+D108</f>
        <v>1600</v>
      </c>
      <c r="E106" s="36">
        <f t="shared" si="23"/>
        <v>1600</v>
      </c>
    </row>
    <row r="107" spans="1:5" ht="15.75" thickBot="1" x14ac:dyDescent="0.3">
      <c r="A107" s="26" t="s">
        <v>388</v>
      </c>
      <c r="B107" s="14">
        <f t="shared" ref="B107:E111" si="24">B54</f>
        <v>1600</v>
      </c>
      <c r="C107" s="14">
        <f t="shared" si="24"/>
        <v>1600</v>
      </c>
      <c r="D107" s="14">
        <f t="shared" si="24"/>
        <v>1600</v>
      </c>
      <c r="E107" s="14">
        <f t="shared" si="24"/>
        <v>1600</v>
      </c>
    </row>
    <row r="108" spans="1:5" ht="15.75" thickBot="1" x14ac:dyDescent="0.3">
      <c r="A108" s="26" t="s">
        <v>417</v>
      </c>
      <c r="B108" s="15">
        <f t="shared" si="24"/>
        <v>0</v>
      </c>
      <c r="C108" s="15">
        <f t="shared" si="24"/>
        <v>0</v>
      </c>
      <c r="D108" s="15">
        <f t="shared" si="24"/>
        <v>0</v>
      </c>
      <c r="E108" s="15">
        <f t="shared" si="24"/>
        <v>0</v>
      </c>
    </row>
    <row r="109" spans="1:5" ht="24.75" thickBot="1" x14ac:dyDescent="0.3">
      <c r="A109" s="13" t="s">
        <v>30</v>
      </c>
      <c r="B109" s="36">
        <f t="shared" si="24"/>
        <v>500</v>
      </c>
      <c r="C109" s="36">
        <f t="shared" si="24"/>
        <v>500</v>
      </c>
      <c r="D109" s="36">
        <f t="shared" si="24"/>
        <v>500</v>
      </c>
      <c r="E109" s="36">
        <f t="shared" si="24"/>
        <v>500</v>
      </c>
    </row>
    <row r="110" spans="1:5" ht="15.75" thickBot="1" x14ac:dyDescent="0.3">
      <c r="A110" s="26" t="s">
        <v>388</v>
      </c>
      <c r="B110" s="14">
        <f t="shared" si="24"/>
        <v>500</v>
      </c>
      <c r="C110" s="14">
        <f t="shared" si="24"/>
        <v>500</v>
      </c>
      <c r="D110" s="14">
        <f t="shared" si="24"/>
        <v>500</v>
      </c>
      <c r="E110" s="14">
        <f t="shared" si="24"/>
        <v>500</v>
      </c>
    </row>
    <row r="111" spans="1:5" ht="15.75" thickBot="1" x14ac:dyDescent="0.3">
      <c r="A111" s="26" t="s">
        <v>417</v>
      </c>
      <c r="B111" s="15">
        <f t="shared" si="24"/>
        <v>0</v>
      </c>
      <c r="C111" s="15">
        <f t="shared" si="24"/>
        <v>0</v>
      </c>
      <c r="D111" s="15">
        <f t="shared" si="24"/>
        <v>0</v>
      </c>
      <c r="E111" s="15">
        <f t="shared" si="24"/>
        <v>0</v>
      </c>
    </row>
    <row r="112" spans="1:5" ht="15.75" thickBot="1" x14ac:dyDescent="0.3">
      <c r="A112" s="13" t="s">
        <v>59</v>
      </c>
      <c r="B112" s="36">
        <f>B113+B114+B115+B116</f>
        <v>0</v>
      </c>
      <c r="C112" s="36">
        <f t="shared" ref="C112:E112" si="25">C113+C114+C115+C116</f>
        <v>0</v>
      </c>
      <c r="D112" s="36">
        <f t="shared" si="25"/>
        <v>0</v>
      </c>
      <c r="E112" s="36">
        <f t="shared" si="25"/>
        <v>0</v>
      </c>
    </row>
    <row r="113" spans="1:5" ht="15.75" thickBot="1" x14ac:dyDescent="0.3">
      <c r="A113" s="26" t="s">
        <v>388</v>
      </c>
      <c r="B113" s="14">
        <f>B79</f>
        <v>0</v>
      </c>
      <c r="C113" s="14">
        <f t="shared" ref="C113:E116" si="26">C79</f>
        <v>0</v>
      </c>
      <c r="D113" s="14">
        <f t="shared" si="26"/>
        <v>0</v>
      </c>
      <c r="E113" s="14">
        <f t="shared" si="26"/>
        <v>0</v>
      </c>
    </row>
    <row r="114" spans="1:5" ht="15.75" thickBot="1" x14ac:dyDescent="0.3">
      <c r="A114" s="26" t="s">
        <v>418</v>
      </c>
      <c r="B114" s="14">
        <f>B80</f>
        <v>0</v>
      </c>
      <c r="C114" s="14">
        <f t="shared" si="26"/>
        <v>0</v>
      </c>
      <c r="D114" s="14">
        <f t="shared" si="26"/>
        <v>0</v>
      </c>
      <c r="E114" s="14">
        <f t="shared" si="26"/>
        <v>0</v>
      </c>
    </row>
    <row r="115" spans="1:5" ht="15.75" thickBot="1" x14ac:dyDescent="0.3">
      <c r="A115" s="26" t="s">
        <v>404</v>
      </c>
      <c r="B115" s="14">
        <f>B81</f>
        <v>0</v>
      </c>
      <c r="C115" s="14">
        <f t="shared" si="26"/>
        <v>0</v>
      </c>
      <c r="D115" s="14">
        <f t="shared" si="26"/>
        <v>0</v>
      </c>
      <c r="E115" s="14">
        <f t="shared" si="26"/>
        <v>0</v>
      </c>
    </row>
    <row r="116" spans="1:5" ht="15.75" thickBot="1" x14ac:dyDescent="0.3">
      <c r="A116" s="26" t="s">
        <v>405</v>
      </c>
      <c r="B116" s="14">
        <f>B82</f>
        <v>0</v>
      </c>
      <c r="C116" s="14">
        <f t="shared" si="26"/>
        <v>0</v>
      </c>
      <c r="D116" s="14">
        <f t="shared" si="26"/>
        <v>0</v>
      </c>
      <c r="E116" s="14">
        <f t="shared" si="26"/>
        <v>0</v>
      </c>
    </row>
    <row r="117" spans="1:5" ht="15.75" thickBot="1" x14ac:dyDescent="0.3">
      <c r="A117" s="13" t="s">
        <v>60</v>
      </c>
      <c r="B117" s="36">
        <f>B118+B119+B120+B121</f>
        <v>4000</v>
      </c>
      <c r="C117" s="36">
        <f t="shared" ref="C117:E117" si="27">C118+C119+C120+C121</f>
        <v>2000</v>
      </c>
      <c r="D117" s="36">
        <f t="shared" si="27"/>
        <v>2000</v>
      </c>
      <c r="E117" s="36">
        <f t="shared" si="27"/>
        <v>2000</v>
      </c>
    </row>
    <row r="118" spans="1:5" ht="15.75" thickBot="1" x14ac:dyDescent="0.3">
      <c r="A118" s="26" t="s">
        <v>388</v>
      </c>
      <c r="B118" s="14">
        <f>B84</f>
        <v>4000</v>
      </c>
      <c r="C118" s="14">
        <f t="shared" ref="C118:E120" si="28">C84</f>
        <v>2000</v>
      </c>
      <c r="D118" s="14">
        <f t="shared" si="28"/>
        <v>2000</v>
      </c>
      <c r="E118" s="14">
        <f t="shared" si="28"/>
        <v>2000</v>
      </c>
    </row>
    <row r="119" spans="1:5" ht="15.75" thickBot="1" x14ac:dyDescent="0.3">
      <c r="A119" s="26" t="s">
        <v>418</v>
      </c>
      <c r="B119" s="14">
        <f>B85</f>
        <v>0</v>
      </c>
      <c r="C119" s="14">
        <f t="shared" si="28"/>
        <v>0</v>
      </c>
      <c r="D119" s="14">
        <f t="shared" si="28"/>
        <v>0</v>
      </c>
      <c r="E119" s="14">
        <f t="shared" si="28"/>
        <v>0</v>
      </c>
    </row>
    <row r="120" spans="1:5" ht="15.75" thickBot="1" x14ac:dyDescent="0.3">
      <c r="A120" s="26" t="s">
        <v>404</v>
      </c>
      <c r="B120" s="14">
        <f>B86</f>
        <v>0</v>
      </c>
      <c r="C120" s="14">
        <f t="shared" si="28"/>
        <v>0</v>
      </c>
      <c r="D120" s="14">
        <f t="shared" si="28"/>
        <v>0</v>
      </c>
      <c r="E120" s="14">
        <f t="shared" si="28"/>
        <v>0</v>
      </c>
    </row>
    <row r="121" spans="1:5" ht="15.75" thickBot="1" x14ac:dyDescent="0.3">
      <c r="A121" s="26" t="s">
        <v>405</v>
      </c>
      <c r="B121" s="14">
        <f>B87</f>
        <v>0</v>
      </c>
      <c r="C121" s="14">
        <f>C87</f>
        <v>0</v>
      </c>
      <c r="D121" s="14">
        <f>D87</f>
        <v>0</v>
      </c>
      <c r="E121" s="14">
        <f>E87</f>
        <v>0</v>
      </c>
    </row>
    <row r="122" spans="1:5" ht="15.75" thickBot="1" x14ac:dyDescent="0.3">
      <c r="A122" s="17" t="s">
        <v>32</v>
      </c>
      <c r="B122" s="18">
        <f>IF(B90-B89=0,0,"Error")</f>
        <v>0</v>
      </c>
      <c r="C122" s="18">
        <f>IF(C90-C89=0,0,"Error")</f>
        <v>0</v>
      </c>
      <c r="D122" s="18">
        <f>IF(D90-D89=0,0,"Error")</f>
        <v>0</v>
      </c>
      <c r="E122" s="18">
        <f>IF(E90-E89=0,0,"Error")</f>
        <v>0</v>
      </c>
    </row>
  </sheetData>
  <mergeCells count="27">
    <mergeCell ref="A22:E22"/>
    <mergeCell ref="A3:E3"/>
    <mergeCell ref="B5:E5"/>
    <mergeCell ref="B6:E6"/>
    <mergeCell ref="B7:E7"/>
    <mergeCell ref="A8:E8"/>
    <mergeCell ref="A9:E11"/>
    <mergeCell ref="B12:E12"/>
    <mergeCell ref="A13:A14"/>
    <mergeCell ref="B18:E18"/>
    <mergeCell ref="A19:E19"/>
    <mergeCell ref="A2:E2"/>
    <mergeCell ref="B66:E66"/>
    <mergeCell ref="A67:A68"/>
    <mergeCell ref="A75:E75"/>
    <mergeCell ref="A76:A77"/>
    <mergeCell ref="A36:A37"/>
    <mergeCell ref="A61:E61"/>
    <mergeCell ref="A62:E62"/>
    <mergeCell ref="B63:E63"/>
    <mergeCell ref="B65:E65"/>
    <mergeCell ref="A23:E23"/>
    <mergeCell ref="B24:E24"/>
    <mergeCell ref="B25:E25"/>
    <mergeCell ref="B26:E26"/>
    <mergeCell ref="A27:A28"/>
    <mergeCell ref="A35:E35"/>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109"/>
  <sheetViews>
    <sheetView view="pageBreakPreview" topLeftCell="A70" zoomScale="60" zoomScaleNormal="142" workbookViewId="0">
      <selection activeCell="A18" sqref="A18:E20"/>
    </sheetView>
  </sheetViews>
  <sheetFormatPr defaultRowHeight="15" x14ac:dyDescent="0.25"/>
  <cols>
    <col min="1" max="1" width="26.7109375" customWidth="1"/>
    <col min="2" max="4" width="11.7109375" customWidth="1"/>
    <col min="5" max="5" width="12.5703125" customWidth="1"/>
  </cols>
  <sheetData>
    <row r="1" spans="1:5" ht="36.75" customHeight="1" x14ac:dyDescent="0.25">
      <c r="A1" s="727" t="s">
        <v>73</v>
      </c>
      <c r="B1" s="727"/>
      <c r="C1" s="727"/>
      <c r="D1" s="727"/>
      <c r="E1" s="727"/>
    </row>
    <row r="2" spans="1:5" ht="18" customHeight="1" x14ac:dyDescent="0.25">
      <c r="A2" s="678" t="s">
        <v>380</v>
      </c>
      <c r="B2" s="678"/>
      <c r="C2" s="678"/>
      <c r="D2" s="678"/>
      <c r="E2" s="678"/>
    </row>
    <row r="3" spans="1:5" ht="9" customHeight="1" thickBot="1" x14ac:dyDescent="0.3"/>
    <row r="4" spans="1:5" ht="27" customHeight="1" thickBot="1" x14ac:dyDescent="0.3">
      <c r="A4" s="2" t="s">
        <v>0</v>
      </c>
      <c r="B4" s="679" t="s">
        <v>323</v>
      </c>
      <c r="C4" s="679"/>
      <c r="D4" s="679"/>
      <c r="E4" s="679"/>
    </row>
    <row r="5" spans="1:5" ht="15.75" thickBot="1" x14ac:dyDescent="0.3">
      <c r="A5" s="2" t="s">
        <v>1</v>
      </c>
      <c r="B5" s="680" t="s">
        <v>2</v>
      </c>
      <c r="C5" s="681"/>
      <c r="D5" s="681"/>
      <c r="E5" s="682"/>
    </row>
    <row r="6" spans="1:5" ht="15.75" thickBot="1" x14ac:dyDescent="0.3">
      <c r="A6" s="2" t="s">
        <v>3</v>
      </c>
      <c r="B6" s="683" t="s">
        <v>4</v>
      </c>
      <c r="C6" s="684"/>
      <c r="D6" s="684"/>
      <c r="E6" s="685"/>
    </row>
    <row r="7" spans="1:5" ht="15.75" thickBot="1" x14ac:dyDescent="0.3">
      <c r="A7" s="686" t="s">
        <v>5</v>
      </c>
      <c r="B7" s="687"/>
      <c r="C7" s="687"/>
      <c r="D7" s="687"/>
      <c r="E7" s="688"/>
    </row>
    <row r="8" spans="1:5" ht="15.75" customHeight="1" x14ac:dyDescent="0.25">
      <c r="A8" s="1159" t="s">
        <v>987</v>
      </c>
      <c r="B8" s="1160"/>
      <c r="C8" s="1160"/>
      <c r="D8" s="1160"/>
      <c r="E8" s="1161"/>
    </row>
    <row r="9" spans="1:5" ht="36.75" customHeight="1" x14ac:dyDescent="0.25">
      <c r="A9" s="1162"/>
      <c r="B9" s="1163"/>
      <c r="C9" s="1163"/>
      <c r="D9" s="1163"/>
      <c r="E9" s="1164"/>
    </row>
    <row r="10" spans="1:5" ht="15.75" thickBot="1" x14ac:dyDescent="0.3">
      <c r="A10" s="1165"/>
      <c r="B10" s="1166"/>
      <c r="C10" s="1166"/>
      <c r="D10" s="1166"/>
      <c r="E10" s="1167"/>
    </row>
    <row r="11" spans="1:5" ht="38.25" customHeight="1" thickBot="1" x14ac:dyDescent="0.3">
      <c r="A11" s="3" t="s">
        <v>6</v>
      </c>
      <c r="B11" s="824" t="s">
        <v>988</v>
      </c>
      <c r="C11" s="825"/>
      <c r="D11" s="825"/>
      <c r="E11" s="826"/>
    </row>
    <row r="12" spans="1:5" ht="23.25" customHeight="1" x14ac:dyDescent="0.25">
      <c r="A12" s="1168" t="s">
        <v>7</v>
      </c>
      <c r="B12" s="117">
        <v>2018</v>
      </c>
      <c r="C12" s="117">
        <v>2019</v>
      </c>
      <c r="D12" s="117">
        <v>2020</v>
      </c>
      <c r="E12" s="117">
        <v>2021</v>
      </c>
    </row>
    <row r="13" spans="1:5" ht="15.75" thickBot="1" x14ac:dyDescent="0.3">
      <c r="A13" s="1169"/>
      <c r="B13" s="118" t="s">
        <v>8</v>
      </c>
      <c r="C13" s="118" t="s">
        <v>9</v>
      </c>
      <c r="D13" s="118" t="s">
        <v>9</v>
      </c>
      <c r="E13" s="118" t="s">
        <v>9</v>
      </c>
    </row>
    <row r="14" spans="1:5" ht="26.25" thickBot="1" x14ac:dyDescent="0.3">
      <c r="A14" s="443" t="s">
        <v>989</v>
      </c>
      <c r="B14" s="4">
        <v>0.3</v>
      </c>
      <c r="C14" s="4" t="s">
        <v>322</v>
      </c>
      <c r="D14" s="4" t="s">
        <v>322</v>
      </c>
      <c r="E14" s="4" t="s">
        <v>322</v>
      </c>
    </row>
    <row r="15" spans="1:5" ht="15.75" thickBot="1" x14ac:dyDescent="0.3">
      <c r="A15" s="443"/>
      <c r="B15" s="1537"/>
      <c r="C15" s="1537"/>
      <c r="D15" s="1537"/>
      <c r="E15" s="4"/>
    </row>
    <row r="16" spans="1:5" ht="24.75" customHeight="1" thickBot="1" x14ac:dyDescent="0.3">
      <c r="A16" s="6" t="s">
        <v>10</v>
      </c>
      <c r="B16" s="1170" t="s">
        <v>990</v>
      </c>
      <c r="C16" s="824"/>
      <c r="D16" s="824"/>
      <c r="E16" s="1171"/>
    </row>
    <row r="17" spans="1:5" ht="23.25" customHeight="1" thickBot="1" x14ac:dyDescent="0.3">
      <c r="A17" s="683" t="s">
        <v>11</v>
      </c>
      <c r="B17" s="684"/>
      <c r="C17" s="684"/>
      <c r="D17" s="684"/>
      <c r="E17" s="685"/>
    </row>
    <row r="18" spans="1:5" ht="39" thickBot="1" x14ac:dyDescent="0.3">
      <c r="A18" s="443" t="s">
        <v>991</v>
      </c>
      <c r="B18" s="1538">
        <v>0.98</v>
      </c>
      <c r="C18" s="4" t="s">
        <v>66</v>
      </c>
      <c r="D18" s="4" t="s">
        <v>66</v>
      </c>
      <c r="E18" s="4" t="s">
        <v>66</v>
      </c>
    </row>
    <row r="19" spans="1:5" ht="39" thickBot="1" x14ac:dyDescent="0.3">
      <c r="A19" s="443" t="s">
        <v>992</v>
      </c>
      <c r="B19" s="1538">
        <v>0.25</v>
      </c>
      <c r="C19" s="4" t="s">
        <v>322</v>
      </c>
      <c r="D19" s="4" t="s">
        <v>322</v>
      </c>
      <c r="E19" s="4" t="s">
        <v>322</v>
      </c>
    </row>
    <row r="20" spans="1:5" ht="15.75" thickBot="1" x14ac:dyDescent="0.3">
      <c r="A20" s="617"/>
      <c r="B20" s="1514"/>
      <c r="C20" s="1539"/>
      <c r="D20" s="1514"/>
      <c r="E20" s="1515"/>
    </row>
    <row r="21" spans="1:5" ht="15.75" thickBot="1" x14ac:dyDescent="0.3">
      <c r="A21" s="705" t="s">
        <v>12</v>
      </c>
      <c r="B21" s="706"/>
      <c r="C21" s="706"/>
      <c r="D21" s="706"/>
      <c r="E21" s="707"/>
    </row>
    <row r="22" spans="1:5" ht="15.75" thickBot="1" x14ac:dyDescent="0.3">
      <c r="A22" s="708" t="s">
        <v>13</v>
      </c>
      <c r="B22" s="709"/>
      <c r="C22" s="709"/>
      <c r="D22" s="709"/>
      <c r="E22" s="710"/>
    </row>
    <row r="23" spans="1:5" ht="18.75" customHeight="1" thickBot="1" x14ac:dyDescent="0.3">
      <c r="A23" s="7" t="s">
        <v>76</v>
      </c>
      <c r="B23" s="1154" t="s">
        <v>993</v>
      </c>
      <c r="C23" s="1155"/>
      <c r="D23" s="1155"/>
      <c r="E23" s="1156"/>
    </row>
    <row r="24" spans="1:5" ht="31.5" customHeight="1" thickBot="1" x14ac:dyDescent="0.3">
      <c r="A24" s="5" t="s">
        <v>15</v>
      </c>
      <c r="B24" s="1154" t="s">
        <v>994</v>
      </c>
      <c r="C24" s="1155"/>
      <c r="D24" s="1155"/>
      <c r="E24" s="1156"/>
    </row>
    <row r="25" spans="1:5" ht="15.75" thickBot="1" x14ac:dyDescent="0.3">
      <c r="A25" s="5" t="s">
        <v>16</v>
      </c>
      <c r="B25" s="906" t="s">
        <v>995</v>
      </c>
      <c r="C25" s="1158"/>
      <c r="D25" s="1158"/>
      <c r="E25" s="951"/>
    </row>
    <row r="26" spans="1:5" ht="12.75" customHeight="1" x14ac:dyDescent="0.25">
      <c r="A26" s="698"/>
      <c r="B26" s="8">
        <v>2018</v>
      </c>
      <c r="C26" s="8">
        <v>2019</v>
      </c>
      <c r="D26" s="8">
        <v>2020</v>
      </c>
      <c r="E26" s="8">
        <v>2021</v>
      </c>
    </row>
    <row r="27" spans="1:5" ht="9" customHeight="1" thickBot="1" x14ac:dyDescent="0.3">
      <c r="A27" s="699"/>
      <c r="B27" s="9" t="s">
        <v>8</v>
      </c>
      <c r="C27" s="9" t="s">
        <v>9</v>
      </c>
      <c r="D27" s="9" t="s">
        <v>9</v>
      </c>
      <c r="E27" s="9" t="s">
        <v>9</v>
      </c>
    </row>
    <row r="28" spans="1:5" ht="15.75" thickBot="1" x14ac:dyDescent="0.3">
      <c r="A28" s="5" t="s">
        <v>17</v>
      </c>
      <c r="B28" s="10">
        <f>84+100</f>
        <v>184</v>
      </c>
      <c r="C28" s="10">
        <f>90+100</f>
        <v>190</v>
      </c>
      <c r="D28" s="10">
        <f>100+100</f>
        <v>200</v>
      </c>
      <c r="E28" s="10">
        <f>105+100</f>
        <v>205</v>
      </c>
    </row>
    <row r="29" spans="1:5" ht="15.75" thickBot="1" x14ac:dyDescent="0.3">
      <c r="A29" s="5" t="s">
        <v>18</v>
      </c>
      <c r="B29" s="10">
        <f>B58</f>
        <v>53620</v>
      </c>
      <c r="C29" s="10">
        <f t="shared" ref="C29:E29" si="0">C58</f>
        <v>54266</v>
      </c>
      <c r="D29" s="10">
        <f t="shared" si="0"/>
        <v>55266</v>
      </c>
      <c r="E29" s="10">
        <f t="shared" si="0"/>
        <v>56768.66</v>
      </c>
    </row>
    <row r="30" spans="1:5" ht="15.75" thickBot="1" x14ac:dyDescent="0.3">
      <c r="A30" s="5" t="s">
        <v>19</v>
      </c>
      <c r="B30" s="10">
        <f>B29/B28</f>
        <v>291.41304347826087</v>
      </c>
      <c r="C30" s="10">
        <f t="shared" ref="C30:E30" si="1">C29/C28</f>
        <v>285.61052631578946</v>
      </c>
      <c r="D30" s="10">
        <f t="shared" si="1"/>
        <v>276.33</v>
      </c>
      <c r="E30" s="10">
        <f t="shared" si="1"/>
        <v>276.92029268292686</v>
      </c>
    </row>
    <row r="31" spans="1:5" ht="15.75" thickBot="1" x14ac:dyDescent="0.3">
      <c r="A31" s="5" t="s">
        <v>20</v>
      </c>
      <c r="B31" s="113" t="s">
        <v>21</v>
      </c>
      <c r="C31" s="11">
        <f>C28/B28-1</f>
        <v>3.2608695652173836E-2</v>
      </c>
      <c r="D31" s="11">
        <f t="shared" ref="D31:E33" si="2">D28/C28-1</f>
        <v>5.2631578947368363E-2</v>
      </c>
      <c r="E31" s="11">
        <f t="shared" si="2"/>
        <v>2.4999999999999911E-2</v>
      </c>
    </row>
    <row r="32" spans="1:5" ht="15.75" thickBot="1" x14ac:dyDescent="0.3">
      <c r="A32" s="5" t="s">
        <v>22</v>
      </c>
      <c r="B32" s="113" t="s">
        <v>21</v>
      </c>
      <c r="C32" s="11">
        <f>C29/B29-1</f>
        <v>1.2047743379336007E-2</v>
      </c>
      <c r="D32" s="11">
        <f t="shared" si="2"/>
        <v>1.8427744812589797E-2</v>
      </c>
      <c r="E32" s="11">
        <f t="shared" si="2"/>
        <v>2.7189592154308384E-2</v>
      </c>
    </row>
    <row r="33" spans="1:5" ht="15.75" thickBot="1" x14ac:dyDescent="0.3">
      <c r="A33" s="5" t="s">
        <v>23</v>
      </c>
      <c r="B33" s="113" t="s">
        <v>21</v>
      </c>
      <c r="C33" s="11">
        <f>C30/B30-1</f>
        <v>-1.9911659043169383E-2</v>
      </c>
      <c r="D33" s="11">
        <f t="shared" si="2"/>
        <v>-3.2493642428039649E-2</v>
      </c>
      <c r="E33" s="11">
        <f t="shared" si="2"/>
        <v>2.1361874676180115E-3</v>
      </c>
    </row>
    <row r="34" spans="1:5" ht="15.75" thickBot="1" x14ac:dyDescent="0.3">
      <c r="A34" s="689" t="s">
        <v>454</v>
      </c>
      <c r="B34" s="690"/>
      <c r="C34" s="690"/>
      <c r="D34" s="690"/>
      <c r="E34" s="691"/>
    </row>
    <row r="35" spans="1:5" ht="12.75" customHeight="1" x14ac:dyDescent="0.25">
      <c r="A35" s="698"/>
      <c r="B35" s="8">
        <v>2018</v>
      </c>
      <c r="C35" s="8">
        <v>2019</v>
      </c>
      <c r="D35" s="8">
        <v>2020</v>
      </c>
      <c r="E35" s="8">
        <v>2021</v>
      </c>
    </row>
    <row r="36" spans="1:5" ht="9" customHeight="1" thickBot="1" x14ac:dyDescent="0.3">
      <c r="A36" s="699"/>
      <c r="B36" s="9" t="s">
        <v>8</v>
      </c>
      <c r="C36" s="9" t="s">
        <v>9</v>
      </c>
      <c r="D36" s="9" t="s">
        <v>9</v>
      </c>
      <c r="E36" s="9" t="s">
        <v>9</v>
      </c>
    </row>
    <row r="37" spans="1:5" ht="15.75" thickBot="1" x14ac:dyDescent="0.3">
      <c r="A37" s="13" t="s">
        <v>24</v>
      </c>
      <c r="B37" s="14">
        <v>34500</v>
      </c>
      <c r="C37" s="14">
        <v>34500</v>
      </c>
      <c r="D37" s="14">
        <v>34500</v>
      </c>
      <c r="E37" s="14">
        <v>34500</v>
      </c>
    </row>
    <row r="38" spans="1:5" ht="15.75" thickBot="1" x14ac:dyDescent="0.3">
      <c r="A38" s="26" t="s">
        <v>388</v>
      </c>
      <c r="B38" s="15">
        <f>B37</f>
        <v>34500</v>
      </c>
      <c r="C38" s="15">
        <f t="shared" ref="C38:E38" si="3">C37</f>
        <v>34500</v>
      </c>
      <c r="D38" s="15">
        <f t="shared" si="3"/>
        <v>34500</v>
      </c>
      <c r="E38" s="15">
        <f t="shared" si="3"/>
        <v>34500</v>
      </c>
    </row>
    <row r="39" spans="1:5" ht="15.75" thickBot="1" x14ac:dyDescent="0.3">
      <c r="A39" s="26" t="s">
        <v>389</v>
      </c>
      <c r="B39" s="15"/>
      <c r="C39" s="27"/>
      <c r="D39" s="27"/>
      <c r="E39" s="27"/>
    </row>
    <row r="40" spans="1:5" ht="24.75" thickBot="1" x14ac:dyDescent="0.3">
      <c r="A40" s="13" t="s">
        <v>25</v>
      </c>
      <c r="B40" s="14">
        <v>5850</v>
      </c>
      <c r="C40" s="14">
        <f>B40</f>
        <v>5850</v>
      </c>
      <c r="D40" s="14">
        <f>C40</f>
        <v>5850</v>
      </c>
      <c r="E40" s="14">
        <f>D40</f>
        <v>5850</v>
      </c>
    </row>
    <row r="41" spans="1:5" ht="15.75" thickBot="1" x14ac:dyDescent="0.3">
      <c r="A41" s="26" t="s">
        <v>388</v>
      </c>
      <c r="B41" s="15">
        <f>B40</f>
        <v>5850</v>
      </c>
      <c r="C41" s="15">
        <f t="shared" ref="C41:E41" si="4">C40</f>
        <v>5850</v>
      </c>
      <c r="D41" s="15">
        <f t="shared" si="4"/>
        <v>5850</v>
      </c>
      <c r="E41" s="15">
        <f t="shared" si="4"/>
        <v>5850</v>
      </c>
    </row>
    <row r="42" spans="1:5" ht="15.75" thickBot="1" x14ac:dyDescent="0.3">
      <c r="A42" s="26" t="s">
        <v>389</v>
      </c>
      <c r="B42" s="15"/>
      <c r="C42" s="14"/>
      <c r="D42" s="14"/>
      <c r="E42" s="14"/>
    </row>
    <row r="43" spans="1:5" ht="15.75" thickBot="1" x14ac:dyDescent="0.3">
      <c r="A43" s="13" t="s">
        <v>26</v>
      </c>
      <c r="B43" s="15">
        <v>12830</v>
      </c>
      <c r="C43" s="14">
        <v>13476</v>
      </c>
      <c r="D43" s="14">
        <v>14476</v>
      </c>
      <c r="E43" s="14">
        <f>E44</f>
        <v>15978.66</v>
      </c>
    </row>
    <row r="44" spans="1:5" ht="15.75" thickBot="1" x14ac:dyDescent="0.3">
      <c r="A44" s="26" t="s">
        <v>388</v>
      </c>
      <c r="B44" s="15">
        <f>B43</f>
        <v>12830</v>
      </c>
      <c r="C44" s="15">
        <f t="shared" ref="C44:D44" si="5">C43</f>
        <v>13476</v>
      </c>
      <c r="D44" s="15">
        <f t="shared" si="5"/>
        <v>14476</v>
      </c>
      <c r="E44" s="47">
        <f>15978.66</f>
        <v>15978.66</v>
      </c>
    </row>
    <row r="45" spans="1:5" ht="15.75" thickBot="1" x14ac:dyDescent="0.3">
      <c r="A45" s="26" t="s">
        <v>389</v>
      </c>
      <c r="B45" s="15"/>
      <c r="C45" s="14"/>
      <c r="D45" s="14"/>
      <c r="E45" s="14"/>
    </row>
    <row r="46" spans="1:5" ht="15.75" thickBot="1" x14ac:dyDescent="0.3">
      <c r="A46" s="13" t="s">
        <v>27</v>
      </c>
      <c r="B46" s="15"/>
      <c r="C46" s="14"/>
      <c r="D46" s="14"/>
      <c r="E46" s="14"/>
    </row>
    <row r="47" spans="1:5" ht="15.75" thickBot="1" x14ac:dyDescent="0.3">
      <c r="A47" s="26" t="s">
        <v>388</v>
      </c>
      <c r="B47" s="15"/>
      <c r="C47" s="14"/>
      <c r="D47" s="14"/>
      <c r="E47" s="14"/>
    </row>
    <row r="48" spans="1:5" ht="15.75" thickBot="1" x14ac:dyDescent="0.3">
      <c r="A48" s="26" t="s">
        <v>389</v>
      </c>
      <c r="B48" s="15"/>
      <c r="C48" s="14"/>
      <c r="D48" s="14"/>
      <c r="E48" s="14"/>
    </row>
    <row r="49" spans="1:5" ht="15.75" thickBot="1" x14ac:dyDescent="0.3">
      <c r="A49" s="13" t="s">
        <v>28</v>
      </c>
      <c r="B49" s="15"/>
      <c r="C49" s="14"/>
      <c r="D49" s="14"/>
      <c r="E49" s="14"/>
    </row>
    <row r="50" spans="1:5" ht="15.75" thickBot="1" x14ac:dyDescent="0.3">
      <c r="A50" s="26" t="s">
        <v>388</v>
      </c>
      <c r="B50" s="15"/>
      <c r="C50" s="14"/>
      <c r="D50" s="14"/>
      <c r="E50" s="14"/>
    </row>
    <row r="51" spans="1:5" ht="15.75" thickBot="1" x14ac:dyDescent="0.3">
      <c r="A51" s="26" t="s">
        <v>389</v>
      </c>
      <c r="B51" s="15"/>
      <c r="C51" s="14"/>
      <c r="D51" s="14"/>
      <c r="E51" s="14"/>
    </row>
    <row r="52" spans="1:5" ht="15.75" thickBot="1" x14ac:dyDescent="0.3">
      <c r="A52" s="13" t="s">
        <v>29</v>
      </c>
      <c r="B52" s="15">
        <v>200</v>
      </c>
      <c r="C52" s="14">
        <v>200</v>
      </c>
      <c r="D52" s="14">
        <v>200</v>
      </c>
      <c r="E52" s="14">
        <v>200</v>
      </c>
    </row>
    <row r="53" spans="1:5" ht="15.75" thickBot="1" x14ac:dyDescent="0.3">
      <c r="A53" s="26" t="s">
        <v>388</v>
      </c>
      <c r="B53" s="15">
        <f>B52</f>
        <v>200</v>
      </c>
      <c r="C53" s="15">
        <f t="shared" ref="C53:E53" si="6">C52</f>
        <v>200</v>
      </c>
      <c r="D53" s="15">
        <f t="shared" si="6"/>
        <v>200</v>
      </c>
      <c r="E53" s="15">
        <f t="shared" si="6"/>
        <v>200</v>
      </c>
    </row>
    <row r="54" spans="1:5" ht="15.75" thickBot="1" x14ac:dyDescent="0.3">
      <c r="A54" s="26" t="s">
        <v>389</v>
      </c>
      <c r="B54" s="15"/>
      <c r="C54" s="14"/>
      <c r="D54" s="14"/>
      <c r="E54" s="14"/>
    </row>
    <row r="55" spans="1:5" ht="24.75" thickBot="1" x14ac:dyDescent="0.3">
      <c r="A55" s="13" t="s">
        <v>30</v>
      </c>
      <c r="B55" s="15">
        <v>240</v>
      </c>
      <c r="C55" s="14">
        <v>240</v>
      </c>
      <c r="D55" s="14">
        <v>240</v>
      </c>
      <c r="E55" s="14">
        <v>240</v>
      </c>
    </row>
    <row r="56" spans="1:5" ht="15.75" thickBot="1" x14ac:dyDescent="0.3">
      <c r="A56" s="26" t="s">
        <v>388</v>
      </c>
      <c r="B56" s="15">
        <f>B55</f>
        <v>240</v>
      </c>
      <c r="C56" s="15">
        <f t="shared" ref="C56:E56" si="7">C55</f>
        <v>240</v>
      </c>
      <c r="D56" s="15">
        <f t="shared" si="7"/>
        <v>240</v>
      </c>
      <c r="E56" s="15">
        <f t="shared" si="7"/>
        <v>240</v>
      </c>
    </row>
    <row r="57" spans="1:5" ht="18.75" customHeight="1" thickBot="1" x14ac:dyDescent="0.3">
      <c r="A57" s="13" t="s">
        <v>389</v>
      </c>
      <c r="B57" s="15"/>
      <c r="C57" s="135"/>
      <c r="D57" s="40"/>
      <c r="E57" s="40"/>
    </row>
    <row r="58" spans="1:5" ht="15.75" thickBot="1" x14ac:dyDescent="0.3">
      <c r="A58" s="7" t="s">
        <v>77</v>
      </c>
      <c r="B58" s="15">
        <f>B55+B52+B49+B46+B43+B40+B37</f>
        <v>53620</v>
      </c>
      <c r="C58" s="15">
        <f t="shared" ref="C58:E58" si="8">C55+C52+C49+C46+C43+C40+C37</f>
        <v>54266</v>
      </c>
      <c r="D58" s="15">
        <f t="shared" si="8"/>
        <v>55266</v>
      </c>
      <c r="E58" s="446">
        <f t="shared" si="8"/>
        <v>56768.66</v>
      </c>
    </row>
    <row r="59" spans="1:5" ht="15.75" thickBot="1" x14ac:dyDescent="0.3">
      <c r="A59" s="7" t="s">
        <v>32</v>
      </c>
      <c r="B59" s="18">
        <f>IF(B58-B29=0,0,"Error")</f>
        <v>0</v>
      </c>
      <c r="C59" s="18">
        <f>IF(C58-C29=0,0,"Error")</f>
        <v>0</v>
      </c>
      <c r="D59" s="18">
        <f>IF(D58-D29=0,0,"Error")</f>
        <v>0</v>
      </c>
      <c r="E59" s="18">
        <f>IF(E58-E29=0,0,"Error")</f>
        <v>0</v>
      </c>
    </row>
    <row r="60" spans="1:5" ht="15.75" thickBot="1" x14ac:dyDescent="0.3">
      <c r="A60" s="708" t="s">
        <v>39</v>
      </c>
      <c r="B60" s="709"/>
      <c r="C60" s="709"/>
      <c r="D60" s="709"/>
      <c r="E60" s="710"/>
    </row>
    <row r="61" spans="1:5" ht="15.75" thickBot="1" x14ac:dyDescent="0.3">
      <c r="A61" s="708" t="s">
        <v>40</v>
      </c>
      <c r="B61" s="709"/>
      <c r="C61" s="709"/>
      <c r="D61" s="709"/>
      <c r="E61" s="710"/>
    </row>
    <row r="62" spans="1:5" ht="15.75" thickBot="1" x14ac:dyDescent="0.3">
      <c r="A62" s="7" t="s">
        <v>56</v>
      </c>
      <c r="B62" s="720" t="s">
        <v>996</v>
      </c>
      <c r="C62" s="780"/>
      <c r="D62" s="721"/>
      <c r="E62" s="722"/>
    </row>
    <row r="63" spans="1:5" ht="30.75" customHeight="1" thickBot="1" x14ac:dyDescent="0.3">
      <c r="A63" s="7" t="s">
        <v>997</v>
      </c>
      <c r="B63" s="447" t="s">
        <v>998</v>
      </c>
      <c r="C63" s="139" t="s">
        <v>398</v>
      </c>
      <c r="D63" s="721"/>
      <c r="E63" s="722"/>
    </row>
    <row r="64" spans="1:5" ht="15.75" thickBot="1" x14ac:dyDescent="0.3">
      <c r="A64" s="160"/>
      <c r="B64" s="720"/>
      <c r="C64" s="800"/>
      <c r="D64" s="721"/>
      <c r="E64" s="722"/>
    </row>
    <row r="65" spans="1:5" ht="17.25" customHeight="1" thickBot="1" x14ac:dyDescent="0.3">
      <c r="A65" s="5" t="s">
        <v>15</v>
      </c>
      <c r="B65" s="1172" t="s">
        <v>999</v>
      </c>
      <c r="C65" s="1173"/>
      <c r="D65" s="1173"/>
      <c r="E65" s="1174"/>
    </row>
    <row r="66" spans="1:5" ht="15.75" thickBot="1" x14ac:dyDescent="0.3">
      <c r="A66" s="5" t="s">
        <v>16</v>
      </c>
      <c r="B66" s="717" t="s">
        <v>1000</v>
      </c>
      <c r="C66" s="718"/>
      <c r="D66" s="718"/>
      <c r="E66" s="719"/>
    </row>
    <row r="67" spans="1:5" ht="12.75" customHeight="1" x14ac:dyDescent="0.25">
      <c r="A67" s="698"/>
      <c r="B67" s="8">
        <v>2018</v>
      </c>
      <c r="C67" s="8">
        <v>2019</v>
      </c>
      <c r="D67" s="8">
        <v>2020</v>
      </c>
      <c r="E67" s="8">
        <v>2021</v>
      </c>
    </row>
    <row r="68" spans="1:5" ht="9" customHeight="1" thickBot="1" x14ac:dyDescent="0.3">
      <c r="A68" s="699"/>
      <c r="B68" s="9" t="s">
        <v>8</v>
      </c>
      <c r="C68" s="9" t="s">
        <v>9</v>
      </c>
      <c r="D68" s="9" t="s">
        <v>9</v>
      </c>
      <c r="E68" s="9" t="s">
        <v>9</v>
      </c>
    </row>
    <row r="69" spans="1:5" ht="15.75" thickBot="1" x14ac:dyDescent="0.3">
      <c r="A69" s="5" t="s">
        <v>17</v>
      </c>
      <c r="B69" s="10">
        <v>20</v>
      </c>
      <c r="C69" s="10">
        <v>10</v>
      </c>
      <c r="D69" s="10">
        <v>10</v>
      </c>
      <c r="E69" s="10">
        <v>10</v>
      </c>
    </row>
    <row r="70" spans="1:5" ht="15.75" thickBot="1" x14ac:dyDescent="0.3">
      <c r="A70" s="5" t="s">
        <v>18</v>
      </c>
      <c r="B70" s="10">
        <v>4000</v>
      </c>
      <c r="C70" s="10">
        <v>2000</v>
      </c>
      <c r="D70" s="10">
        <v>2000</v>
      </c>
      <c r="E70" s="10">
        <v>2000</v>
      </c>
    </row>
    <row r="71" spans="1:5" ht="15.75" thickBot="1" x14ac:dyDescent="0.3">
      <c r="A71" s="5" t="s">
        <v>19</v>
      </c>
      <c r="B71" s="10">
        <f>B70/B69</f>
        <v>200</v>
      </c>
      <c r="C71" s="10">
        <f t="shared" ref="C71:E71" si="9">C70/C69</f>
        <v>200</v>
      </c>
      <c r="D71" s="10">
        <f t="shared" si="9"/>
        <v>200</v>
      </c>
      <c r="E71" s="10">
        <f t="shared" si="9"/>
        <v>200</v>
      </c>
    </row>
    <row r="72" spans="1:5" ht="15.75" thickBot="1" x14ac:dyDescent="0.3">
      <c r="A72" s="5" t="s">
        <v>20</v>
      </c>
      <c r="B72" s="113" t="s">
        <v>21</v>
      </c>
      <c r="C72" s="11">
        <f>C69/B69-1</f>
        <v>-0.5</v>
      </c>
      <c r="D72" s="11">
        <f t="shared" ref="D72:E74" si="10">D69/C69-1</f>
        <v>0</v>
      </c>
      <c r="E72" s="11">
        <f t="shared" si="10"/>
        <v>0</v>
      </c>
    </row>
    <row r="73" spans="1:5" ht="15.75" thickBot="1" x14ac:dyDescent="0.3">
      <c r="A73" s="5" t="s">
        <v>22</v>
      </c>
      <c r="B73" s="113" t="s">
        <v>21</v>
      </c>
      <c r="C73" s="11">
        <f>C70/B70-1</f>
        <v>-0.5</v>
      </c>
      <c r="D73" s="11">
        <f t="shared" si="10"/>
        <v>0</v>
      </c>
      <c r="E73" s="11">
        <f t="shared" si="10"/>
        <v>0</v>
      </c>
    </row>
    <row r="74" spans="1:5" ht="15.75" thickBot="1" x14ac:dyDescent="0.3">
      <c r="A74" s="5" t="s">
        <v>23</v>
      </c>
      <c r="B74" s="113" t="s">
        <v>21</v>
      </c>
      <c r="C74" s="11">
        <f>C71/B71-1</f>
        <v>0</v>
      </c>
      <c r="D74" s="11">
        <f t="shared" si="10"/>
        <v>0</v>
      </c>
      <c r="E74" s="11">
        <f t="shared" si="10"/>
        <v>0</v>
      </c>
    </row>
    <row r="75" spans="1:5" ht="15.75" thickBot="1" x14ac:dyDescent="0.3">
      <c r="A75" s="689" t="s">
        <v>478</v>
      </c>
      <c r="B75" s="690"/>
      <c r="C75" s="690"/>
      <c r="D75" s="690"/>
      <c r="E75" s="691"/>
    </row>
    <row r="76" spans="1:5" ht="12.75" customHeight="1" x14ac:dyDescent="0.25">
      <c r="A76" s="698"/>
      <c r="B76" s="8">
        <v>2018</v>
      </c>
      <c r="C76" s="8">
        <v>2019</v>
      </c>
      <c r="D76" s="8">
        <v>2020</v>
      </c>
      <c r="E76" s="8">
        <v>2021</v>
      </c>
    </row>
    <row r="77" spans="1:5" ht="9" customHeight="1" thickBot="1" x14ac:dyDescent="0.3">
      <c r="A77" s="699"/>
      <c r="B77" s="9" t="s">
        <v>8</v>
      </c>
      <c r="C77" s="9" t="s">
        <v>9</v>
      </c>
      <c r="D77" s="9" t="s">
        <v>9</v>
      </c>
      <c r="E77" s="9" t="s">
        <v>9</v>
      </c>
    </row>
    <row r="78" spans="1:5" ht="15.75" thickBot="1" x14ac:dyDescent="0.3">
      <c r="A78" s="13" t="s">
        <v>42</v>
      </c>
      <c r="B78" s="14"/>
      <c r="C78" s="14"/>
      <c r="D78" s="14"/>
      <c r="E78" s="14"/>
    </row>
    <row r="79" spans="1:5" ht="15.75" thickBot="1" x14ac:dyDescent="0.3">
      <c r="A79" s="13" t="s">
        <v>43</v>
      </c>
      <c r="B79" s="15">
        <v>4000</v>
      </c>
      <c r="C79" s="14">
        <v>2000</v>
      </c>
      <c r="D79" s="14">
        <v>2000</v>
      </c>
      <c r="E79" s="14">
        <v>2000</v>
      </c>
    </row>
    <row r="80" spans="1:5" ht="15.75" thickBot="1" x14ac:dyDescent="0.3">
      <c r="A80" s="16" t="s">
        <v>79</v>
      </c>
      <c r="B80" s="15">
        <f>B79+B78</f>
        <v>4000</v>
      </c>
      <c r="C80" s="15">
        <f t="shared" ref="C80:E80" si="11">C79+C78</f>
        <v>2000</v>
      </c>
      <c r="D80" s="15">
        <f t="shared" si="11"/>
        <v>2000</v>
      </c>
      <c r="E80" s="15">
        <f t="shared" si="11"/>
        <v>2000</v>
      </c>
    </row>
    <row r="81" spans="1:5" ht="15.75" thickBot="1" x14ac:dyDescent="0.3">
      <c r="A81" s="149" t="s">
        <v>45</v>
      </c>
      <c r="B81" s="720"/>
      <c r="C81" s="721"/>
      <c r="D81" s="721"/>
      <c r="E81" s="722"/>
    </row>
    <row r="82" spans="1:5" ht="12.75" customHeight="1" x14ac:dyDescent="0.25">
      <c r="A82" s="112"/>
      <c r="B82" s="8"/>
      <c r="C82" s="8"/>
      <c r="D82" s="8"/>
      <c r="E82" s="8"/>
    </row>
    <row r="83" spans="1:5" ht="15.75" thickBot="1" x14ac:dyDescent="0.3">
      <c r="A83" s="20"/>
      <c r="B83" s="21"/>
      <c r="C83" s="21"/>
      <c r="D83" s="21"/>
      <c r="E83" s="21"/>
    </row>
    <row r="84" spans="1:5" ht="27" customHeight="1" thickBot="1" x14ac:dyDescent="0.3">
      <c r="A84" s="6" t="s">
        <v>57</v>
      </c>
      <c r="B84" s="22">
        <f>+B29+B80</f>
        <v>57620</v>
      </c>
      <c r="C84" s="22">
        <f t="shared" ref="C84:E84" si="12">+C29+C80</f>
        <v>56266</v>
      </c>
      <c r="D84" s="22">
        <f t="shared" si="12"/>
        <v>57266</v>
      </c>
      <c r="E84" s="22">
        <f t="shared" si="12"/>
        <v>58768.66</v>
      </c>
    </row>
    <row r="85" spans="1:5" ht="24.75" thickBot="1" x14ac:dyDescent="0.3">
      <c r="A85" s="6" t="s">
        <v>58</v>
      </c>
      <c r="B85" s="22">
        <f>+B80+B58</f>
        <v>57620</v>
      </c>
      <c r="C85" s="22">
        <f t="shared" ref="C85:E85" si="13">+C80+C58</f>
        <v>56266</v>
      </c>
      <c r="D85" s="22">
        <f t="shared" si="13"/>
        <v>57266</v>
      </c>
      <c r="E85" s="22">
        <f t="shared" si="13"/>
        <v>58768.66</v>
      </c>
    </row>
    <row r="86" spans="1:5" ht="15.75" thickBot="1" x14ac:dyDescent="0.3">
      <c r="A86" s="13" t="s">
        <v>24</v>
      </c>
      <c r="B86" s="36">
        <f>B87+B88</f>
        <v>34500</v>
      </c>
      <c r="C86" s="36">
        <f t="shared" ref="C86:E86" si="14">C87+C88</f>
        <v>34500</v>
      </c>
      <c r="D86" s="36">
        <f t="shared" si="14"/>
        <v>34500</v>
      </c>
      <c r="E86" s="36">
        <f t="shared" si="14"/>
        <v>34500</v>
      </c>
    </row>
    <row r="87" spans="1:5" ht="15.75" thickBot="1" x14ac:dyDescent="0.3">
      <c r="A87" s="26" t="s">
        <v>388</v>
      </c>
      <c r="B87" s="15">
        <f>B38</f>
        <v>34500</v>
      </c>
      <c r="C87" s="15">
        <f t="shared" ref="C87:E88" si="15">C38</f>
        <v>34500</v>
      </c>
      <c r="D87" s="15">
        <f t="shared" si="15"/>
        <v>34500</v>
      </c>
      <c r="E87" s="15">
        <f t="shared" si="15"/>
        <v>34500</v>
      </c>
    </row>
    <row r="88" spans="1:5" ht="15.75" thickBot="1" x14ac:dyDescent="0.3">
      <c r="A88" s="26" t="s">
        <v>417</v>
      </c>
      <c r="B88" s="15">
        <f>B39</f>
        <v>0</v>
      </c>
      <c r="C88" s="15">
        <f t="shared" si="15"/>
        <v>0</v>
      </c>
      <c r="D88" s="15">
        <f t="shared" si="15"/>
        <v>0</v>
      </c>
      <c r="E88" s="15">
        <f t="shared" si="15"/>
        <v>0</v>
      </c>
    </row>
    <row r="89" spans="1:5" ht="24.75" thickBot="1" x14ac:dyDescent="0.3">
      <c r="A89" s="13" t="s">
        <v>25</v>
      </c>
      <c r="B89" s="36">
        <f>B90+B91</f>
        <v>5850</v>
      </c>
      <c r="C89" s="36">
        <f t="shared" ref="C89:E89" si="16">C90+C91</f>
        <v>5850</v>
      </c>
      <c r="D89" s="36">
        <f t="shared" si="16"/>
        <v>5850</v>
      </c>
      <c r="E89" s="36">
        <f t="shared" si="16"/>
        <v>5850</v>
      </c>
    </row>
    <row r="90" spans="1:5" ht="15.75" thickBot="1" x14ac:dyDescent="0.3">
      <c r="A90" s="26" t="s">
        <v>388</v>
      </c>
      <c r="B90" s="14">
        <f>B41</f>
        <v>5850</v>
      </c>
      <c r="C90" s="14">
        <f t="shared" ref="C90:E91" si="17">C41</f>
        <v>5850</v>
      </c>
      <c r="D90" s="14">
        <f t="shared" si="17"/>
        <v>5850</v>
      </c>
      <c r="E90" s="14">
        <f t="shared" si="17"/>
        <v>5850</v>
      </c>
    </row>
    <row r="91" spans="1:5" ht="15.75" thickBot="1" x14ac:dyDescent="0.3">
      <c r="A91" s="26" t="s">
        <v>417</v>
      </c>
      <c r="B91" s="15">
        <f>B42</f>
        <v>0</v>
      </c>
      <c r="C91" s="15">
        <f t="shared" si="17"/>
        <v>0</v>
      </c>
      <c r="D91" s="15">
        <f t="shared" si="17"/>
        <v>0</v>
      </c>
      <c r="E91" s="15">
        <f t="shared" si="17"/>
        <v>0</v>
      </c>
    </row>
    <row r="92" spans="1:5" ht="15.75" thickBot="1" x14ac:dyDescent="0.3">
      <c r="A92" s="13" t="s">
        <v>26</v>
      </c>
      <c r="B92" s="36">
        <f>B93+B94</f>
        <v>12830</v>
      </c>
      <c r="C92" s="36">
        <f t="shared" ref="C92:E92" si="18">C93+C94</f>
        <v>13476</v>
      </c>
      <c r="D92" s="36">
        <f t="shared" si="18"/>
        <v>14476</v>
      </c>
      <c r="E92" s="36">
        <f t="shared" si="18"/>
        <v>15978.66</v>
      </c>
    </row>
    <row r="93" spans="1:5" ht="15.75" thickBot="1" x14ac:dyDescent="0.3">
      <c r="A93" s="26" t="s">
        <v>388</v>
      </c>
      <c r="B93" s="15">
        <f>B44</f>
        <v>12830</v>
      </c>
      <c r="C93" s="15">
        <f t="shared" ref="C93:E94" si="19">C44</f>
        <v>13476</v>
      </c>
      <c r="D93" s="15">
        <f t="shared" si="19"/>
        <v>14476</v>
      </c>
      <c r="E93" s="15">
        <f>E44</f>
        <v>15978.66</v>
      </c>
    </row>
    <row r="94" spans="1:5" ht="15.75" thickBot="1" x14ac:dyDescent="0.3">
      <c r="A94" s="26" t="s">
        <v>417</v>
      </c>
      <c r="B94" s="15">
        <f>B45</f>
        <v>0</v>
      </c>
      <c r="C94" s="15">
        <f t="shared" si="19"/>
        <v>0</v>
      </c>
      <c r="D94" s="15">
        <f t="shared" si="19"/>
        <v>0</v>
      </c>
      <c r="E94" s="15">
        <f t="shared" si="19"/>
        <v>0</v>
      </c>
    </row>
    <row r="95" spans="1:5" ht="15.75" thickBot="1" x14ac:dyDescent="0.3">
      <c r="A95" s="13" t="s">
        <v>27</v>
      </c>
      <c r="B95" s="36">
        <f>B96+B97</f>
        <v>0</v>
      </c>
      <c r="C95" s="36">
        <f t="shared" ref="C95:E95" si="20">C96+C97</f>
        <v>0</v>
      </c>
      <c r="D95" s="36">
        <f t="shared" si="20"/>
        <v>0</v>
      </c>
      <c r="E95" s="36">
        <f t="shared" si="20"/>
        <v>0</v>
      </c>
    </row>
    <row r="96" spans="1:5" ht="15.75" thickBot="1" x14ac:dyDescent="0.3">
      <c r="A96" s="26" t="s">
        <v>388</v>
      </c>
      <c r="B96" s="14">
        <f>B47</f>
        <v>0</v>
      </c>
      <c r="C96" s="14">
        <f t="shared" ref="C96:E97" si="21">C47</f>
        <v>0</v>
      </c>
      <c r="D96" s="14">
        <f t="shared" si="21"/>
        <v>0</v>
      </c>
      <c r="E96" s="14">
        <f t="shared" si="21"/>
        <v>0</v>
      </c>
    </row>
    <row r="97" spans="1:5" ht="15.75" thickBot="1" x14ac:dyDescent="0.3">
      <c r="A97" s="26" t="s">
        <v>417</v>
      </c>
      <c r="B97" s="15">
        <f>B48</f>
        <v>0</v>
      </c>
      <c r="C97" s="15">
        <f t="shared" si="21"/>
        <v>0</v>
      </c>
      <c r="D97" s="15">
        <f t="shared" si="21"/>
        <v>0</v>
      </c>
      <c r="E97" s="15">
        <f t="shared" si="21"/>
        <v>0</v>
      </c>
    </row>
    <row r="98" spans="1:5" ht="15.75" thickBot="1" x14ac:dyDescent="0.3">
      <c r="A98" s="13" t="s">
        <v>28</v>
      </c>
      <c r="B98" s="36">
        <f>B99+B100</f>
        <v>0</v>
      </c>
      <c r="C98" s="36">
        <f t="shared" ref="C98:E98" si="22">C99+C100</f>
        <v>0</v>
      </c>
      <c r="D98" s="36">
        <f t="shared" si="22"/>
        <v>0</v>
      </c>
      <c r="E98" s="36">
        <f t="shared" si="22"/>
        <v>0</v>
      </c>
    </row>
    <row r="99" spans="1:5" ht="15.75" thickBot="1" x14ac:dyDescent="0.3">
      <c r="A99" s="26" t="s">
        <v>388</v>
      </c>
      <c r="B99" s="14">
        <f>B50</f>
        <v>0</v>
      </c>
      <c r="C99" s="14">
        <f t="shared" ref="C99:E100" si="23">C50</f>
        <v>0</v>
      </c>
      <c r="D99" s="14">
        <f t="shared" si="23"/>
        <v>0</v>
      </c>
      <c r="E99" s="14">
        <f t="shared" si="23"/>
        <v>0</v>
      </c>
    </row>
    <row r="100" spans="1:5" ht="15.75" thickBot="1" x14ac:dyDescent="0.3">
      <c r="A100" s="26" t="s">
        <v>417</v>
      </c>
      <c r="B100" s="15">
        <f>B51</f>
        <v>0</v>
      </c>
      <c r="C100" s="15">
        <f t="shared" si="23"/>
        <v>0</v>
      </c>
      <c r="D100" s="15">
        <f t="shared" si="23"/>
        <v>0</v>
      </c>
      <c r="E100" s="15">
        <f t="shared" si="23"/>
        <v>0</v>
      </c>
    </row>
    <row r="101" spans="1:5" ht="15.75" thickBot="1" x14ac:dyDescent="0.3">
      <c r="A101" s="13" t="s">
        <v>29</v>
      </c>
      <c r="B101" s="36">
        <f>B102+B103</f>
        <v>200</v>
      </c>
      <c r="C101" s="36">
        <f>C102+C103</f>
        <v>200</v>
      </c>
      <c r="D101" s="36">
        <f t="shared" ref="D101:E101" si="24">D102+D103</f>
        <v>200</v>
      </c>
      <c r="E101" s="36">
        <f t="shared" si="24"/>
        <v>200</v>
      </c>
    </row>
    <row r="102" spans="1:5" ht="15.75" thickBot="1" x14ac:dyDescent="0.3">
      <c r="A102" s="26" t="s">
        <v>388</v>
      </c>
      <c r="B102" s="14">
        <f>B53</f>
        <v>200</v>
      </c>
      <c r="C102" s="14">
        <f t="shared" ref="C102:E103" si="25">C53</f>
        <v>200</v>
      </c>
      <c r="D102" s="14">
        <f t="shared" si="25"/>
        <v>200</v>
      </c>
      <c r="E102" s="14">
        <f t="shared" si="25"/>
        <v>200</v>
      </c>
    </row>
    <row r="103" spans="1:5" ht="15.75" thickBot="1" x14ac:dyDescent="0.3">
      <c r="A103" s="26" t="s">
        <v>417</v>
      </c>
      <c r="B103" s="15">
        <f>B54</f>
        <v>0</v>
      </c>
      <c r="C103" s="15">
        <f t="shared" si="25"/>
        <v>0</v>
      </c>
      <c r="D103" s="15">
        <f t="shared" si="25"/>
        <v>0</v>
      </c>
      <c r="E103" s="15">
        <f t="shared" si="25"/>
        <v>0</v>
      </c>
    </row>
    <row r="104" spans="1:5" ht="24.75" thickBot="1" x14ac:dyDescent="0.3">
      <c r="A104" s="13" t="s">
        <v>30</v>
      </c>
      <c r="B104" s="36">
        <f>B105+B106</f>
        <v>240</v>
      </c>
      <c r="C104" s="36">
        <f t="shared" ref="C104:E104" si="26">C105+C106</f>
        <v>240</v>
      </c>
      <c r="D104" s="36">
        <f t="shared" si="26"/>
        <v>240</v>
      </c>
      <c r="E104" s="36">
        <f t="shared" si="26"/>
        <v>240</v>
      </c>
    </row>
    <row r="105" spans="1:5" ht="15.75" thickBot="1" x14ac:dyDescent="0.3">
      <c r="A105" s="26" t="s">
        <v>388</v>
      </c>
      <c r="B105" s="14">
        <f>B56</f>
        <v>240</v>
      </c>
      <c r="C105" s="14">
        <f t="shared" ref="C105:E106" si="27">C56</f>
        <v>240</v>
      </c>
      <c r="D105" s="14">
        <f t="shared" si="27"/>
        <v>240</v>
      </c>
      <c r="E105" s="14">
        <f t="shared" si="27"/>
        <v>240</v>
      </c>
    </row>
    <row r="106" spans="1:5" ht="15.75" thickBot="1" x14ac:dyDescent="0.3">
      <c r="A106" s="26" t="s">
        <v>417</v>
      </c>
      <c r="B106" s="15">
        <f>B57</f>
        <v>0</v>
      </c>
      <c r="C106" s="15">
        <f t="shared" si="27"/>
        <v>0</v>
      </c>
      <c r="D106" s="15">
        <f t="shared" si="27"/>
        <v>0</v>
      </c>
      <c r="E106" s="15">
        <f t="shared" si="27"/>
        <v>0</v>
      </c>
    </row>
    <row r="107" spans="1:5" ht="15.75" thickBot="1" x14ac:dyDescent="0.3">
      <c r="A107" s="13" t="s">
        <v>59</v>
      </c>
      <c r="B107" s="14">
        <f>B78</f>
        <v>0</v>
      </c>
      <c r="C107" s="14">
        <f t="shared" ref="C107:E108" si="28">C78</f>
        <v>0</v>
      </c>
      <c r="D107" s="14">
        <f t="shared" si="28"/>
        <v>0</v>
      </c>
      <c r="E107" s="14">
        <f t="shared" si="28"/>
        <v>0</v>
      </c>
    </row>
    <row r="108" spans="1:5" ht="15.75" thickBot="1" x14ac:dyDescent="0.3">
      <c r="A108" s="13" t="s">
        <v>60</v>
      </c>
      <c r="B108" s="14">
        <f>B79</f>
        <v>4000</v>
      </c>
      <c r="C108" s="14">
        <f t="shared" si="28"/>
        <v>2000</v>
      </c>
      <c r="D108" s="14">
        <f t="shared" si="28"/>
        <v>2000</v>
      </c>
      <c r="E108" s="14">
        <f t="shared" si="28"/>
        <v>2000</v>
      </c>
    </row>
    <row r="109" spans="1:5" ht="15.75" thickBot="1" x14ac:dyDescent="0.3">
      <c r="A109" s="17" t="s">
        <v>32</v>
      </c>
      <c r="B109" s="18">
        <f>IF(B85-B84=0,0,"Error")</f>
        <v>0</v>
      </c>
      <c r="C109" s="18">
        <f>IF(C85-C84=0,0,"Error")</f>
        <v>0</v>
      </c>
      <c r="D109" s="18">
        <f>IF(D85-D84=0,0,"Error")</f>
        <v>0</v>
      </c>
      <c r="E109" s="18">
        <f>IF(E85-E84=0,0,"Error")</f>
        <v>0</v>
      </c>
    </row>
  </sheetData>
  <mergeCells count="30">
    <mergeCell ref="A21:E21"/>
    <mergeCell ref="A2:E2"/>
    <mergeCell ref="B4:E4"/>
    <mergeCell ref="B5:E5"/>
    <mergeCell ref="B6:E6"/>
    <mergeCell ref="A7:E7"/>
    <mergeCell ref="B81:E81"/>
    <mergeCell ref="A35:A36"/>
    <mergeCell ref="A60:E60"/>
    <mergeCell ref="A61:E61"/>
    <mergeCell ref="B62:E62"/>
    <mergeCell ref="D63:E63"/>
    <mergeCell ref="B64:E64"/>
    <mergeCell ref="B65:E65"/>
    <mergeCell ref="A1:E1"/>
    <mergeCell ref="B66:E66"/>
    <mergeCell ref="A67:A68"/>
    <mergeCell ref="A75:E75"/>
    <mergeCell ref="A76:A77"/>
    <mergeCell ref="A22:E22"/>
    <mergeCell ref="B23:E23"/>
    <mergeCell ref="B24:E24"/>
    <mergeCell ref="B25:E25"/>
    <mergeCell ref="A26:A27"/>
    <mergeCell ref="A34:E34"/>
    <mergeCell ref="A8:E10"/>
    <mergeCell ref="B11:E11"/>
    <mergeCell ref="A12:A13"/>
    <mergeCell ref="B16:E16"/>
    <mergeCell ref="A17:E17"/>
  </mergeCells>
  <pageMargins left="0" right="0" top="0.74803149606299213" bottom="0.74803149606299213" header="0.31496062992125984" footer="0.31496062992125984"/>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287"/>
  <sheetViews>
    <sheetView view="pageBreakPreview" topLeftCell="A229" zoomScale="60" zoomScaleNormal="150" workbookViewId="0">
      <selection activeCell="B260" sqref="B260"/>
    </sheetView>
  </sheetViews>
  <sheetFormatPr defaultRowHeight="15" x14ac:dyDescent="0.25"/>
  <cols>
    <col min="1" max="1" width="28.5703125" customWidth="1"/>
    <col min="2" max="5" width="11.7109375" customWidth="1"/>
  </cols>
  <sheetData>
    <row r="2" spans="1:5" ht="41.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1001</v>
      </c>
      <c r="C5" s="679"/>
      <c r="D5" s="679"/>
      <c r="E5" s="679"/>
    </row>
    <row r="6" spans="1:5" ht="15.75" thickBot="1" x14ac:dyDescent="0.3">
      <c r="A6" s="2" t="s">
        <v>1</v>
      </c>
      <c r="B6" s="680" t="s">
        <v>1002</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1175" t="s">
        <v>1003</v>
      </c>
      <c r="B9" s="1176"/>
      <c r="C9" s="1176"/>
      <c r="D9" s="1176"/>
      <c r="E9" s="1177"/>
    </row>
    <row r="10" spans="1:5" ht="36.75" customHeight="1" thickBot="1" x14ac:dyDescent="0.3">
      <c r="A10" s="1175"/>
      <c r="B10" s="1176"/>
      <c r="C10" s="1176"/>
      <c r="D10" s="1176"/>
      <c r="E10" s="1177"/>
    </row>
    <row r="11" spans="1:5" ht="15.75" thickBot="1" x14ac:dyDescent="0.3">
      <c r="A11" s="1175"/>
      <c r="B11" s="1176"/>
      <c r="C11" s="1176"/>
      <c r="D11" s="1176"/>
      <c r="E11" s="1177"/>
    </row>
    <row r="12" spans="1:5" ht="56.25" customHeight="1" thickBot="1" x14ac:dyDescent="0.3">
      <c r="A12" s="3" t="s">
        <v>6</v>
      </c>
      <c r="B12" s="824" t="s">
        <v>1004</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26"/>
      <c r="B15" s="126"/>
      <c r="C15" s="126"/>
      <c r="D15" s="126"/>
      <c r="E15" s="126"/>
    </row>
    <row r="16" spans="1:5" ht="35.25" customHeight="1" thickBot="1" x14ac:dyDescent="0.3">
      <c r="A16" s="6" t="s">
        <v>10</v>
      </c>
      <c r="B16" s="700" t="s">
        <v>1005</v>
      </c>
      <c r="C16" s="695"/>
      <c r="D16" s="695"/>
      <c r="E16" s="701"/>
    </row>
    <row r="17" spans="1:5" ht="23.25" customHeight="1" thickBot="1" x14ac:dyDescent="0.3">
      <c r="A17" s="702" t="s">
        <v>11</v>
      </c>
      <c r="B17" s="703"/>
      <c r="C17" s="703"/>
      <c r="D17" s="703"/>
      <c r="E17" s="704"/>
    </row>
    <row r="18" spans="1:5" ht="23.25" thickBot="1" x14ac:dyDescent="0.3">
      <c r="A18" s="127" t="s">
        <v>1006</v>
      </c>
      <c r="B18" s="143" t="s">
        <v>152</v>
      </c>
      <c r="C18" s="126" t="s">
        <v>152</v>
      </c>
      <c r="D18" s="126" t="s">
        <v>152</v>
      </c>
      <c r="E18" s="126" t="s">
        <v>152</v>
      </c>
    </row>
    <row r="19" spans="1:5" ht="15.75" thickBot="1" x14ac:dyDescent="0.3">
      <c r="A19" s="130" t="s">
        <v>1007</v>
      </c>
      <c r="B19" s="143" t="s">
        <v>152</v>
      </c>
      <c r="C19" s="126" t="s">
        <v>152</v>
      </c>
      <c r="D19" s="126" t="s">
        <v>152</v>
      </c>
      <c r="E19" s="126" t="s">
        <v>152</v>
      </c>
    </row>
    <row r="20" spans="1:5" ht="15.75" thickBot="1" x14ac:dyDescent="0.3">
      <c r="A20" s="705" t="s">
        <v>12</v>
      </c>
      <c r="B20" s="706"/>
      <c r="C20" s="706"/>
      <c r="D20" s="706"/>
      <c r="E20" s="707"/>
    </row>
    <row r="21" spans="1:5" ht="15.75" thickBot="1" x14ac:dyDescent="0.3">
      <c r="A21" s="708" t="s">
        <v>13</v>
      </c>
      <c r="B21" s="709"/>
      <c r="C21" s="709"/>
      <c r="D21" s="709"/>
      <c r="E21" s="710"/>
    </row>
    <row r="22" spans="1:5" ht="18.75" customHeight="1" thickBot="1" x14ac:dyDescent="0.3">
      <c r="A22" s="7" t="s">
        <v>14</v>
      </c>
      <c r="B22" s="711" t="s">
        <v>1008</v>
      </c>
      <c r="C22" s="712"/>
      <c r="D22" s="712"/>
      <c r="E22" s="713"/>
    </row>
    <row r="23" spans="1:5" ht="31.5" customHeight="1" thickBot="1" x14ac:dyDescent="0.3">
      <c r="A23" s="5" t="s">
        <v>15</v>
      </c>
      <c r="B23" s="714" t="s">
        <v>1009</v>
      </c>
      <c r="C23" s="715"/>
      <c r="D23" s="715"/>
      <c r="E23" s="716"/>
    </row>
    <row r="24" spans="1:5" ht="15.75" thickBot="1" x14ac:dyDescent="0.3">
      <c r="A24" s="5" t="s">
        <v>16</v>
      </c>
      <c r="B24" s="717" t="s">
        <v>1010</v>
      </c>
      <c r="C24" s="718"/>
      <c r="D24" s="718"/>
      <c r="E24" s="719"/>
    </row>
    <row r="25" spans="1:5" ht="12.75" customHeight="1" x14ac:dyDescent="0.25">
      <c r="A25" s="698"/>
      <c r="B25" s="8">
        <v>2018</v>
      </c>
      <c r="C25" s="8">
        <v>2019</v>
      </c>
      <c r="D25" s="8">
        <v>2020</v>
      </c>
      <c r="E25" s="8">
        <v>2021</v>
      </c>
    </row>
    <row r="26" spans="1:5" ht="9" customHeight="1" thickBot="1" x14ac:dyDescent="0.3">
      <c r="A26" s="699"/>
      <c r="B26" s="9" t="s">
        <v>8</v>
      </c>
      <c r="C26" s="9" t="s">
        <v>9</v>
      </c>
      <c r="D26" s="9" t="s">
        <v>9</v>
      </c>
      <c r="E26" s="9" t="s">
        <v>9</v>
      </c>
    </row>
    <row r="27" spans="1:5" ht="15.75" thickBot="1" x14ac:dyDescent="0.3">
      <c r="A27" s="5" t="s">
        <v>17</v>
      </c>
      <c r="B27" s="10">
        <v>71</v>
      </c>
      <c r="C27" s="10">
        <v>71</v>
      </c>
      <c r="D27" s="10">
        <v>71</v>
      </c>
      <c r="E27" s="10">
        <v>71</v>
      </c>
    </row>
    <row r="28" spans="1:5" ht="15.75" thickBot="1" x14ac:dyDescent="0.3">
      <c r="A28" s="5" t="s">
        <v>18</v>
      </c>
      <c r="B28" s="10">
        <f>B57</f>
        <v>92300</v>
      </c>
      <c r="C28" s="10">
        <f t="shared" ref="C28:E28" si="0">C57</f>
        <v>102840</v>
      </c>
      <c r="D28" s="10">
        <f t="shared" si="0"/>
        <v>93544.728000000003</v>
      </c>
      <c r="E28" s="10">
        <f t="shared" si="0"/>
        <v>93549.5491416</v>
      </c>
    </row>
    <row r="29" spans="1:5" ht="15.75" thickBot="1" x14ac:dyDescent="0.3">
      <c r="A29" s="5" t="s">
        <v>19</v>
      </c>
      <c r="B29" s="10">
        <f>B28/B27</f>
        <v>1300</v>
      </c>
      <c r="C29" s="10">
        <f t="shared" ref="C29:E29" si="1">C28/C27</f>
        <v>1448.4507042253522</v>
      </c>
      <c r="D29" s="10">
        <f t="shared" si="1"/>
        <v>1317.5313802816902</v>
      </c>
      <c r="E29" s="10">
        <f t="shared" si="1"/>
        <v>1317.5992836845071</v>
      </c>
    </row>
    <row r="30" spans="1:5" ht="15.75" thickBot="1" x14ac:dyDescent="0.3">
      <c r="A30" s="5" t="s">
        <v>20</v>
      </c>
      <c r="B30" s="113" t="s">
        <v>21</v>
      </c>
      <c r="C30" s="11">
        <f>C27/B27-1</f>
        <v>0</v>
      </c>
      <c r="D30" s="11">
        <f t="shared" ref="D30:E32" si="2">D27/C27-1</f>
        <v>0</v>
      </c>
      <c r="E30" s="11">
        <f t="shared" si="2"/>
        <v>0</v>
      </c>
    </row>
    <row r="31" spans="1:5" ht="15.75" thickBot="1" x14ac:dyDescent="0.3">
      <c r="A31" s="5" t="s">
        <v>22</v>
      </c>
      <c r="B31" s="113" t="s">
        <v>21</v>
      </c>
      <c r="C31" s="11">
        <f>C28/B28-1</f>
        <v>0.11419284940411711</v>
      </c>
      <c r="D31" s="11">
        <f t="shared" si="2"/>
        <v>-9.0385764294048987E-2</v>
      </c>
      <c r="E31" s="11">
        <f t="shared" si="2"/>
        <v>5.1538357137559387E-5</v>
      </c>
    </row>
    <row r="32" spans="1:5" ht="15.75" thickBot="1" x14ac:dyDescent="0.3">
      <c r="A32" s="5" t="s">
        <v>23</v>
      </c>
      <c r="B32" s="113" t="s">
        <v>21</v>
      </c>
      <c r="C32" s="11">
        <f>C29/B29-1</f>
        <v>0.11419284940411711</v>
      </c>
      <c r="D32" s="11">
        <f t="shared" si="2"/>
        <v>-9.0385764294048987E-2</v>
      </c>
      <c r="E32" s="11">
        <f t="shared" si="2"/>
        <v>5.1538357137559387E-5</v>
      </c>
    </row>
    <row r="33" spans="1:5" ht="15.75" thickBot="1" x14ac:dyDescent="0.3">
      <c r="A33" s="689" t="s">
        <v>210</v>
      </c>
      <c r="B33" s="690"/>
      <c r="C33" s="690"/>
      <c r="D33" s="690"/>
      <c r="E33" s="691"/>
    </row>
    <row r="34" spans="1:5" ht="12.75" customHeight="1" x14ac:dyDescent="0.25">
      <c r="A34" s="698"/>
      <c r="B34" s="8">
        <v>2018</v>
      </c>
      <c r="C34" s="8">
        <v>2019</v>
      </c>
      <c r="D34" s="8">
        <v>2020</v>
      </c>
      <c r="E34" s="8">
        <v>2021</v>
      </c>
    </row>
    <row r="35" spans="1:5" ht="21" customHeight="1" thickBot="1" x14ac:dyDescent="0.3">
      <c r="A35" s="699"/>
      <c r="B35" s="9" t="s">
        <v>8</v>
      </c>
      <c r="C35" s="9" t="s">
        <v>9</v>
      </c>
      <c r="D35" s="9" t="s">
        <v>9</v>
      </c>
      <c r="E35" s="9" t="s">
        <v>9</v>
      </c>
    </row>
    <row r="36" spans="1:5" ht="15.75" thickBot="1" x14ac:dyDescent="0.3">
      <c r="A36" s="13" t="s">
        <v>24</v>
      </c>
      <c r="B36" s="14">
        <v>78000</v>
      </c>
      <c r="C36" s="14">
        <v>86000</v>
      </c>
      <c r="D36" s="31">
        <v>78000</v>
      </c>
      <c r="E36" s="31">
        <v>78000</v>
      </c>
    </row>
    <row r="37" spans="1:5" ht="15.75" thickBot="1" x14ac:dyDescent="0.3">
      <c r="A37" s="26" t="s">
        <v>388</v>
      </c>
      <c r="B37" s="15">
        <v>78000</v>
      </c>
      <c r="C37" s="432">
        <v>86000</v>
      </c>
      <c r="D37" s="432">
        <v>78000</v>
      </c>
      <c r="E37" s="432">
        <v>78000</v>
      </c>
    </row>
    <row r="38" spans="1:5" ht="15.75" thickBot="1" x14ac:dyDescent="0.3">
      <c r="A38" s="26" t="s">
        <v>389</v>
      </c>
      <c r="B38" s="15"/>
      <c r="C38" s="27"/>
      <c r="D38" s="27"/>
      <c r="E38" s="27"/>
    </row>
    <row r="39" spans="1:5" ht="24.75" thickBot="1" x14ac:dyDescent="0.3">
      <c r="A39" s="13" t="s">
        <v>25</v>
      </c>
      <c r="B39" s="14">
        <v>14300</v>
      </c>
      <c r="C39" s="14">
        <v>16300</v>
      </c>
      <c r="D39" s="14">
        <v>15000</v>
      </c>
      <c r="E39" s="14">
        <v>15000</v>
      </c>
    </row>
    <row r="40" spans="1:5" ht="15.75" thickBot="1" x14ac:dyDescent="0.3">
      <c r="A40" s="26" t="s">
        <v>388</v>
      </c>
      <c r="B40" s="15">
        <v>14300</v>
      </c>
      <c r="C40" s="14">
        <v>16300</v>
      </c>
      <c r="D40" s="14">
        <v>15000</v>
      </c>
      <c r="E40" s="14">
        <v>15000</v>
      </c>
    </row>
    <row r="41" spans="1:5" ht="15.75" thickBot="1" x14ac:dyDescent="0.3">
      <c r="A41" s="26" t="s">
        <v>389</v>
      </c>
      <c r="B41" s="15"/>
      <c r="C41" s="14"/>
      <c r="D41" s="14"/>
      <c r="E41" s="14"/>
    </row>
    <row r="42" spans="1:5" ht="15.75" thickBot="1" x14ac:dyDescent="0.3">
      <c r="A42" s="13" t="s">
        <v>26</v>
      </c>
      <c r="B42" s="15">
        <v>0</v>
      </c>
      <c r="C42" s="14">
        <v>0</v>
      </c>
      <c r="D42" s="14">
        <v>0</v>
      </c>
      <c r="E42" s="14">
        <v>0</v>
      </c>
    </row>
    <row r="43" spans="1:5" ht="15.75" thickBot="1" x14ac:dyDescent="0.3">
      <c r="A43" s="26" t="s">
        <v>388</v>
      </c>
      <c r="B43" s="15"/>
      <c r="C43" s="14"/>
      <c r="D43" s="14"/>
      <c r="E43" s="14"/>
    </row>
    <row r="44" spans="1:5" ht="15.75" thickBot="1" x14ac:dyDescent="0.3">
      <c r="A44" s="26" t="s">
        <v>389</v>
      </c>
      <c r="B44" s="15"/>
      <c r="C44" s="14"/>
      <c r="D44" s="14"/>
      <c r="E44" s="14"/>
    </row>
    <row r="45" spans="1:5" ht="15.75" thickBot="1" x14ac:dyDescent="0.3">
      <c r="A45" s="13" t="s">
        <v>27</v>
      </c>
      <c r="B45" s="15"/>
      <c r="C45" s="14"/>
      <c r="D45" s="14"/>
      <c r="E45" s="14"/>
    </row>
    <row r="46" spans="1:5" ht="15.75" thickBot="1" x14ac:dyDescent="0.3">
      <c r="A46" s="26" t="s">
        <v>388</v>
      </c>
      <c r="B46" s="15"/>
      <c r="C46" s="14"/>
      <c r="D46" s="14"/>
      <c r="E46" s="14"/>
    </row>
    <row r="47" spans="1:5" ht="15.75" thickBot="1" x14ac:dyDescent="0.3">
      <c r="A47" s="26" t="s">
        <v>389</v>
      </c>
      <c r="B47" s="15"/>
      <c r="C47" s="14"/>
      <c r="D47" s="14"/>
      <c r="E47" s="14"/>
    </row>
    <row r="48" spans="1:5" ht="15.75" thickBot="1" x14ac:dyDescent="0.3">
      <c r="A48" s="13" t="s">
        <v>28</v>
      </c>
      <c r="B48" s="15">
        <v>0</v>
      </c>
      <c r="C48" s="14">
        <v>0</v>
      </c>
      <c r="D48" s="14">
        <v>0</v>
      </c>
      <c r="E48" s="14">
        <v>0</v>
      </c>
    </row>
    <row r="49" spans="1:5" ht="15.75" thickBot="1" x14ac:dyDescent="0.3">
      <c r="A49" s="26" t="s">
        <v>388</v>
      </c>
      <c r="B49" s="15">
        <v>0</v>
      </c>
      <c r="C49" s="14">
        <v>0</v>
      </c>
      <c r="D49" s="14">
        <v>0</v>
      </c>
      <c r="E49" s="14">
        <v>0</v>
      </c>
    </row>
    <row r="50" spans="1:5" ht="15.75" thickBot="1" x14ac:dyDescent="0.3">
      <c r="A50" s="26" t="s">
        <v>389</v>
      </c>
      <c r="B50" s="15"/>
      <c r="C50" s="14"/>
      <c r="D50" s="14"/>
      <c r="E50" s="14"/>
    </row>
    <row r="51" spans="1:5" ht="15.75" thickBot="1" x14ac:dyDescent="0.3">
      <c r="A51" s="13" t="s">
        <v>29</v>
      </c>
      <c r="B51" s="15">
        <v>0</v>
      </c>
      <c r="C51" s="14">
        <v>300</v>
      </c>
      <c r="D51" s="14">
        <v>300</v>
      </c>
      <c r="E51" s="14">
        <v>300</v>
      </c>
    </row>
    <row r="52" spans="1:5" ht="15.75" thickBot="1" x14ac:dyDescent="0.3">
      <c r="A52" s="26" t="s">
        <v>388</v>
      </c>
      <c r="B52" s="15">
        <v>0</v>
      </c>
      <c r="C52" s="14">
        <v>300</v>
      </c>
      <c r="D52" s="14">
        <v>300</v>
      </c>
      <c r="E52" s="14">
        <v>300</v>
      </c>
    </row>
    <row r="53" spans="1:5" ht="15.75" thickBot="1" x14ac:dyDescent="0.3">
      <c r="A53" s="26" t="s">
        <v>389</v>
      </c>
      <c r="B53" s="15"/>
      <c r="C53" s="14"/>
      <c r="D53" s="14"/>
      <c r="E53" s="14"/>
    </row>
    <row r="54" spans="1:5" ht="24.75" thickBot="1" x14ac:dyDescent="0.3">
      <c r="A54" s="13" t="s">
        <v>30</v>
      </c>
      <c r="B54" s="15">
        <v>0</v>
      </c>
      <c r="C54" s="14">
        <f>C55+C56</f>
        <v>240</v>
      </c>
      <c r="D54" s="14">
        <f>C54*1.03*0.99</f>
        <v>244.72800000000001</v>
      </c>
      <c r="E54" s="14">
        <f>D54*1.03*0.99</f>
        <v>249.54914160000001</v>
      </c>
    </row>
    <row r="55" spans="1:5" ht="15.75" thickBot="1" x14ac:dyDescent="0.3">
      <c r="A55" s="26" t="s">
        <v>388</v>
      </c>
      <c r="B55" s="15">
        <v>0</v>
      </c>
      <c r="C55" s="173">
        <v>240</v>
      </c>
      <c r="D55" s="173">
        <v>245</v>
      </c>
      <c r="E55" s="173">
        <v>250</v>
      </c>
    </row>
    <row r="56" spans="1:5" ht="15.75" thickBot="1" x14ac:dyDescent="0.3">
      <c r="A56" s="26" t="s">
        <v>389</v>
      </c>
      <c r="B56" s="15"/>
      <c r="C56" s="135"/>
      <c r="D56" s="40"/>
      <c r="E56" s="40"/>
    </row>
    <row r="57" spans="1:5" ht="15.75" thickBot="1" x14ac:dyDescent="0.3">
      <c r="A57" s="16" t="s">
        <v>31</v>
      </c>
      <c r="B57" s="15">
        <f>B54+B51+B48+B45+B42+B39+B36</f>
        <v>92300</v>
      </c>
      <c r="C57" s="15">
        <f t="shared" ref="C57:E57" si="3">C54+C51+C48+C45+C42+C39+C36</f>
        <v>102840</v>
      </c>
      <c r="D57" s="15">
        <f t="shared" si="3"/>
        <v>93544.728000000003</v>
      </c>
      <c r="E57" s="15">
        <f t="shared" si="3"/>
        <v>93549.5491416</v>
      </c>
    </row>
    <row r="58" spans="1:5" ht="15.75" thickBot="1" x14ac:dyDescent="0.3">
      <c r="A58" s="17" t="s">
        <v>32</v>
      </c>
      <c r="B58" s="18">
        <f>IF(B57-B28=0,0,"Error")</f>
        <v>0</v>
      </c>
      <c r="C58" s="18">
        <f>IF(C57-C28=0,0,"Error")</f>
        <v>0</v>
      </c>
      <c r="D58" s="18">
        <f>IF(D57-D28=0,0,"Error")</f>
        <v>0</v>
      </c>
      <c r="E58" s="18">
        <f>IF(E57-E28=0,0,"Error")</f>
        <v>0</v>
      </c>
    </row>
    <row r="59" spans="1:5" ht="15.75" thickBot="1" x14ac:dyDescent="0.3">
      <c r="A59" s="37" t="s">
        <v>455</v>
      </c>
      <c r="B59" s="725" t="s">
        <v>1011</v>
      </c>
      <c r="C59" s="712"/>
      <c r="D59" s="712"/>
      <c r="E59" s="713"/>
    </row>
    <row r="60" spans="1:5" ht="26.25" customHeight="1" thickBot="1" x14ac:dyDescent="0.3">
      <c r="A60" s="5" t="s">
        <v>15</v>
      </c>
      <c r="B60" s="702" t="s">
        <v>1012</v>
      </c>
      <c r="C60" s="703"/>
      <c r="D60" s="703"/>
      <c r="E60" s="704"/>
    </row>
    <row r="61" spans="1:5" ht="15.75" thickBot="1" x14ac:dyDescent="0.3">
      <c r="A61" s="5" t="s">
        <v>16</v>
      </c>
      <c r="B61" s="717" t="s">
        <v>1013</v>
      </c>
      <c r="C61" s="718"/>
      <c r="D61" s="718"/>
      <c r="E61" s="719"/>
    </row>
    <row r="62" spans="1:5" ht="12.75" customHeight="1" x14ac:dyDescent="0.25">
      <c r="A62" s="698"/>
      <c r="B62" s="8">
        <v>2018</v>
      </c>
      <c r="C62" s="8">
        <v>2019</v>
      </c>
      <c r="D62" s="8">
        <v>2020</v>
      </c>
      <c r="E62" s="8">
        <v>2021</v>
      </c>
    </row>
    <row r="63" spans="1:5" ht="9" customHeight="1" thickBot="1" x14ac:dyDescent="0.3">
      <c r="A63" s="699"/>
      <c r="B63" s="9" t="s">
        <v>8</v>
      </c>
      <c r="C63" s="9" t="s">
        <v>9</v>
      </c>
      <c r="D63" s="9" t="s">
        <v>9</v>
      </c>
      <c r="E63" s="9" t="s">
        <v>9</v>
      </c>
    </row>
    <row r="64" spans="1:5" ht="15.75" thickBot="1" x14ac:dyDescent="0.3">
      <c r="A64" s="5" t="s">
        <v>17</v>
      </c>
      <c r="B64" s="113">
        <v>50</v>
      </c>
      <c r="C64" s="113">
        <v>50</v>
      </c>
      <c r="D64" s="113">
        <v>50</v>
      </c>
      <c r="E64" s="113">
        <v>50</v>
      </c>
    </row>
    <row r="65" spans="1:5" ht="15.75" thickBot="1" x14ac:dyDescent="0.3">
      <c r="A65" s="5" t="s">
        <v>18</v>
      </c>
      <c r="B65" s="10">
        <f>B94</f>
        <v>32460</v>
      </c>
      <c r="C65" s="10">
        <f t="shared" ref="C65:E65" si="4">C94</f>
        <v>32760</v>
      </c>
      <c r="D65" s="10">
        <f t="shared" si="4"/>
        <v>32055</v>
      </c>
      <c r="E65" s="10">
        <f t="shared" si="4"/>
        <v>32450</v>
      </c>
    </row>
    <row r="66" spans="1:5" ht="15.75" thickBot="1" x14ac:dyDescent="0.3">
      <c r="A66" s="5" t="s">
        <v>19</v>
      </c>
      <c r="B66" s="10">
        <f>B65/B64</f>
        <v>649.20000000000005</v>
      </c>
      <c r="C66" s="10">
        <f>C65/C64</f>
        <v>655.20000000000005</v>
      </c>
      <c r="D66" s="10">
        <f>D65/D64</f>
        <v>641.1</v>
      </c>
      <c r="E66" s="10">
        <f>E65/E64</f>
        <v>649</v>
      </c>
    </row>
    <row r="67" spans="1:5" ht="15.75" thickBot="1" x14ac:dyDescent="0.3">
      <c r="A67" s="5" t="s">
        <v>20</v>
      </c>
      <c r="B67" s="113"/>
      <c r="C67" s="11">
        <f>C64/B64-1</f>
        <v>0</v>
      </c>
      <c r="D67" s="11">
        <f>D64/C64-1</f>
        <v>0</v>
      </c>
      <c r="E67" s="11">
        <f>E64/D64-1</f>
        <v>0</v>
      </c>
    </row>
    <row r="68" spans="1:5" ht="15.75" thickBot="1" x14ac:dyDescent="0.3">
      <c r="A68" s="5" t="s">
        <v>22</v>
      </c>
      <c r="B68" s="113"/>
      <c r="C68" s="11">
        <f>C65/B65-1</f>
        <v>9.2421441774490631E-3</v>
      </c>
      <c r="D68" s="11">
        <f t="shared" ref="D68:E69" si="5">D65/C65-1</f>
        <v>-2.1520146520146555E-2</v>
      </c>
      <c r="E68" s="11">
        <f t="shared" si="5"/>
        <v>1.2322570581812409E-2</v>
      </c>
    </row>
    <row r="69" spans="1:5" ht="15.75" thickBot="1" x14ac:dyDescent="0.3">
      <c r="A69" s="5" t="s">
        <v>23</v>
      </c>
      <c r="B69" s="113"/>
      <c r="C69" s="11">
        <f>C66/B66-1</f>
        <v>9.2421441774490631E-3</v>
      </c>
      <c r="D69" s="11">
        <f t="shared" si="5"/>
        <v>-2.1520146520146555E-2</v>
      </c>
      <c r="E69" s="11">
        <f t="shared" si="5"/>
        <v>1.2322570581812409E-2</v>
      </c>
    </row>
    <row r="70" spans="1:5" ht="24.75" customHeight="1" thickBot="1" x14ac:dyDescent="0.3">
      <c r="A70" s="689" t="s">
        <v>211</v>
      </c>
      <c r="B70" s="690"/>
      <c r="C70" s="690"/>
      <c r="D70" s="690"/>
      <c r="E70" s="691"/>
    </row>
    <row r="71" spans="1:5" ht="12.75" customHeight="1" x14ac:dyDescent="0.25">
      <c r="A71" s="698"/>
      <c r="B71" s="8">
        <v>2018</v>
      </c>
      <c r="C71" s="8">
        <v>2019</v>
      </c>
      <c r="D71" s="8">
        <v>2020</v>
      </c>
      <c r="E71" s="8">
        <v>2021</v>
      </c>
    </row>
    <row r="72" spans="1:5" ht="9" customHeight="1" thickBot="1" x14ac:dyDescent="0.3">
      <c r="A72" s="699"/>
      <c r="B72" s="9" t="s">
        <v>8</v>
      </c>
      <c r="C72" s="9" t="s">
        <v>9</v>
      </c>
      <c r="D72" s="9" t="s">
        <v>9</v>
      </c>
      <c r="E72" s="9" t="s">
        <v>9</v>
      </c>
    </row>
    <row r="73" spans="1:5" ht="24.75" customHeight="1" thickBot="1" x14ac:dyDescent="0.3">
      <c r="A73" s="13" t="s">
        <v>24</v>
      </c>
      <c r="B73" s="14"/>
      <c r="C73" s="14"/>
      <c r="D73" s="14"/>
      <c r="E73" s="14"/>
    </row>
    <row r="74" spans="1:5" ht="38.25" customHeight="1" thickBot="1" x14ac:dyDescent="0.3">
      <c r="A74" s="26" t="s">
        <v>388</v>
      </c>
      <c r="B74" s="15"/>
      <c r="C74" s="27"/>
      <c r="D74" s="27"/>
      <c r="E74" s="27"/>
    </row>
    <row r="75" spans="1:5" ht="24.75" customHeight="1" thickBot="1" x14ac:dyDescent="0.3">
      <c r="A75" s="26" t="s">
        <v>389</v>
      </c>
      <c r="B75" s="15"/>
      <c r="C75" s="27"/>
      <c r="D75" s="27"/>
      <c r="E75" s="27"/>
    </row>
    <row r="76" spans="1:5" ht="24.75" customHeight="1" thickBot="1" x14ac:dyDescent="0.3">
      <c r="A76" s="13" t="s">
        <v>25</v>
      </c>
      <c r="B76" s="14"/>
      <c r="C76" s="14"/>
      <c r="D76" s="14"/>
      <c r="E76" s="14"/>
    </row>
    <row r="77" spans="1:5" ht="15.75" thickBot="1" x14ac:dyDescent="0.3">
      <c r="A77" s="26" t="s">
        <v>388</v>
      </c>
      <c r="B77" s="15"/>
      <c r="C77" s="14"/>
      <c r="D77" s="14"/>
      <c r="E77" s="14"/>
    </row>
    <row r="78" spans="1:5" ht="15.75" thickBot="1" x14ac:dyDescent="0.3">
      <c r="A78" s="26" t="s">
        <v>389</v>
      </c>
      <c r="B78" s="15"/>
      <c r="C78" s="14"/>
      <c r="D78" s="14"/>
      <c r="E78" s="14"/>
    </row>
    <row r="79" spans="1:5" ht="24.75" customHeight="1" thickBot="1" x14ac:dyDescent="0.3">
      <c r="A79" s="13" t="s">
        <v>26</v>
      </c>
      <c r="B79" s="36">
        <v>32460</v>
      </c>
      <c r="C79" s="36">
        <v>32760</v>
      </c>
      <c r="D79" s="36">
        <f>D80</f>
        <v>32055</v>
      </c>
      <c r="E79" s="36">
        <f>E80</f>
        <v>32450</v>
      </c>
    </row>
    <row r="80" spans="1:5" ht="15.75" thickBot="1" x14ac:dyDescent="0.3">
      <c r="A80" s="26" t="s">
        <v>388</v>
      </c>
      <c r="B80" s="15">
        <v>32460</v>
      </c>
      <c r="C80" s="14">
        <v>32760</v>
      </c>
      <c r="D80" s="14">
        <v>32055</v>
      </c>
      <c r="E80" s="14">
        <v>32450</v>
      </c>
    </row>
    <row r="81" spans="1:5" ht="15.75" thickBot="1" x14ac:dyDescent="0.3">
      <c r="A81" s="26" t="s">
        <v>389</v>
      </c>
      <c r="B81" s="15"/>
      <c r="C81" s="14"/>
      <c r="D81" s="14"/>
      <c r="E81" s="14"/>
    </row>
    <row r="82" spans="1:5" ht="15.75" thickBot="1" x14ac:dyDescent="0.3">
      <c r="A82" s="13" t="s">
        <v>27</v>
      </c>
      <c r="B82" s="15"/>
      <c r="C82" s="14"/>
      <c r="D82" s="14"/>
      <c r="E82" s="14"/>
    </row>
    <row r="83" spans="1:5" ht="15.75" thickBot="1" x14ac:dyDescent="0.3">
      <c r="A83" s="26" t="s">
        <v>388</v>
      </c>
      <c r="B83" s="15"/>
      <c r="C83" s="14"/>
      <c r="D83" s="14"/>
      <c r="E83" s="14"/>
    </row>
    <row r="84" spans="1:5" ht="15.75" thickBot="1" x14ac:dyDescent="0.3">
      <c r="A84" s="26" t="s">
        <v>389</v>
      </c>
      <c r="B84" s="15"/>
      <c r="C84" s="14"/>
      <c r="D84" s="14"/>
      <c r="E84" s="14"/>
    </row>
    <row r="85" spans="1:5" ht="15.75" thickBot="1" x14ac:dyDescent="0.3">
      <c r="A85" s="13" t="s">
        <v>28</v>
      </c>
      <c r="B85" s="15"/>
      <c r="C85" s="14"/>
      <c r="D85" s="14"/>
      <c r="E85" s="14"/>
    </row>
    <row r="86" spans="1:5" ht="15.75" thickBot="1" x14ac:dyDescent="0.3">
      <c r="A86" s="26" t="s">
        <v>388</v>
      </c>
      <c r="B86" s="15"/>
      <c r="C86" s="14"/>
      <c r="D86" s="14"/>
      <c r="E86" s="14"/>
    </row>
    <row r="87" spans="1:5" ht="15.75" thickBot="1" x14ac:dyDescent="0.3">
      <c r="A87" s="26" t="s">
        <v>389</v>
      </c>
      <c r="B87" s="15"/>
      <c r="C87" s="14"/>
      <c r="D87" s="14"/>
      <c r="E87" s="14"/>
    </row>
    <row r="88" spans="1:5" ht="15.75" thickBot="1" x14ac:dyDescent="0.3">
      <c r="A88" s="13" t="s">
        <v>29</v>
      </c>
      <c r="B88" s="15"/>
      <c r="C88" s="14"/>
      <c r="D88" s="14"/>
      <c r="E88" s="14"/>
    </row>
    <row r="89" spans="1:5" ht="15.75" thickBot="1" x14ac:dyDescent="0.3">
      <c r="A89" s="26" t="s">
        <v>388</v>
      </c>
      <c r="B89" s="15"/>
      <c r="C89" s="14"/>
      <c r="D89" s="14"/>
      <c r="E89" s="14"/>
    </row>
    <row r="90" spans="1:5" ht="15.75" thickBot="1" x14ac:dyDescent="0.3">
      <c r="A90" s="26" t="s">
        <v>389</v>
      </c>
      <c r="B90" s="15"/>
      <c r="C90" s="14"/>
      <c r="D90" s="14"/>
      <c r="E90" s="14"/>
    </row>
    <row r="91" spans="1:5" ht="24.75" thickBot="1" x14ac:dyDescent="0.3">
      <c r="A91" s="13" t="s">
        <v>30</v>
      </c>
      <c r="B91" s="15"/>
      <c r="C91" s="14"/>
      <c r="D91" s="14"/>
      <c r="E91" s="14"/>
    </row>
    <row r="92" spans="1:5" ht="15.75" thickBot="1" x14ac:dyDescent="0.3">
      <c r="A92" s="26" t="s">
        <v>388</v>
      </c>
      <c r="B92" s="15"/>
      <c r="C92" s="14"/>
      <c r="D92" s="14"/>
      <c r="E92" s="14"/>
    </row>
    <row r="93" spans="1:5" ht="15.75" thickBot="1" x14ac:dyDescent="0.3">
      <c r="A93" s="26" t="s">
        <v>389</v>
      </c>
      <c r="B93" s="15"/>
      <c r="C93" s="14"/>
      <c r="D93" s="14"/>
      <c r="E93" s="14"/>
    </row>
    <row r="94" spans="1:5" ht="15.75" thickBot="1" x14ac:dyDescent="0.3">
      <c r="A94" s="35" t="s">
        <v>34</v>
      </c>
      <c r="B94" s="15">
        <f>B91+B88+B85+B82+B79+B76+B73</f>
        <v>32460</v>
      </c>
      <c r="C94" s="15">
        <f t="shared" ref="C94:E94" si="6">C91+C88+C85+C82+C79+C76+C73</f>
        <v>32760</v>
      </c>
      <c r="D94" s="15">
        <f t="shared" si="6"/>
        <v>32055</v>
      </c>
      <c r="E94" s="15">
        <f t="shared" si="6"/>
        <v>32450</v>
      </c>
    </row>
    <row r="95" spans="1:5" ht="17.25" customHeight="1" thickBot="1" x14ac:dyDescent="0.3">
      <c r="A95" s="17" t="s">
        <v>32</v>
      </c>
      <c r="B95" s="18">
        <f>IF(B94-B65=0,0,"Error")</f>
        <v>0</v>
      </c>
      <c r="C95" s="18">
        <f>IF(C94-C65=0,0,"Error")</f>
        <v>0</v>
      </c>
      <c r="D95" s="18">
        <f>IF(D94-D65=0,0,"Error")</f>
        <v>0</v>
      </c>
      <c r="E95" s="18">
        <f>IF(E94-E65=0,0,"Error")</f>
        <v>0</v>
      </c>
    </row>
    <row r="96" spans="1:5" ht="15.75" thickBot="1" x14ac:dyDescent="0.3">
      <c r="A96" s="708" t="s">
        <v>39</v>
      </c>
      <c r="B96" s="709"/>
      <c r="C96" s="709"/>
      <c r="D96" s="709"/>
      <c r="E96" s="710"/>
    </row>
    <row r="97" spans="1:5" ht="15.75" thickBot="1" x14ac:dyDescent="0.3">
      <c r="A97" s="708" t="s">
        <v>40</v>
      </c>
      <c r="B97" s="709"/>
      <c r="C97" s="709"/>
      <c r="D97" s="709"/>
      <c r="E97" s="710"/>
    </row>
    <row r="98" spans="1:5" ht="15.75" thickBot="1" x14ac:dyDescent="0.3">
      <c r="A98" s="7" t="s">
        <v>56</v>
      </c>
      <c r="B98" s="720" t="s">
        <v>1014</v>
      </c>
      <c r="C98" s="780"/>
      <c r="D98" s="721"/>
      <c r="E98" s="722"/>
    </row>
    <row r="99" spans="1:5" ht="42.75" customHeight="1" thickBot="1" x14ac:dyDescent="0.3">
      <c r="A99" s="7" t="s">
        <v>86</v>
      </c>
      <c r="B99" s="7" t="s">
        <v>1015</v>
      </c>
      <c r="C99" s="139" t="s">
        <v>398</v>
      </c>
      <c r="D99" s="721"/>
      <c r="E99" s="722"/>
    </row>
    <row r="100" spans="1:5" ht="15.75" thickBot="1" x14ac:dyDescent="0.3">
      <c r="A100" s="160"/>
      <c r="B100" s="720"/>
      <c r="C100" s="800"/>
      <c r="D100" s="721"/>
      <c r="E100" s="722"/>
    </row>
    <row r="101" spans="1:5" ht="17.25" customHeight="1" thickBot="1" x14ac:dyDescent="0.3">
      <c r="A101" s="5" t="s">
        <v>15</v>
      </c>
      <c r="B101" s="702" t="s">
        <v>1016</v>
      </c>
      <c r="C101" s="703"/>
      <c r="D101" s="703"/>
      <c r="E101" s="704"/>
    </row>
    <row r="102" spans="1:5" ht="15.75" thickBot="1" x14ac:dyDescent="0.3">
      <c r="A102" s="5" t="s">
        <v>16</v>
      </c>
      <c r="B102" s="717" t="s">
        <v>402</v>
      </c>
      <c r="C102" s="718"/>
      <c r="D102" s="718"/>
      <c r="E102" s="719"/>
    </row>
    <row r="103" spans="1:5" ht="12.75" customHeight="1" x14ac:dyDescent="0.25">
      <c r="A103" s="698"/>
      <c r="B103" s="8">
        <v>2018</v>
      </c>
      <c r="C103" s="8">
        <v>2019</v>
      </c>
      <c r="D103" s="8">
        <v>2020</v>
      </c>
      <c r="E103" s="8">
        <v>2021</v>
      </c>
    </row>
    <row r="104" spans="1:5" ht="9" customHeight="1" thickBot="1" x14ac:dyDescent="0.3">
      <c r="A104" s="699"/>
      <c r="B104" s="9" t="s">
        <v>8</v>
      </c>
      <c r="C104" s="9" t="s">
        <v>9</v>
      </c>
      <c r="D104" s="9" t="s">
        <v>9</v>
      </c>
      <c r="E104" s="9" t="s">
        <v>9</v>
      </c>
    </row>
    <row r="105" spans="1:5" ht="15.75" thickBot="1" x14ac:dyDescent="0.3">
      <c r="A105" s="5" t="s">
        <v>17</v>
      </c>
      <c r="B105" s="10">
        <v>10</v>
      </c>
      <c r="C105" s="10">
        <v>10</v>
      </c>
      <c r="D105" s="10">
        <v>10</v>
      </c>
      <c r="E105" s="10">
        <v>10</v>
      </c>
    </row>
    <row r="106" spans="1:5" ht="15.75" thickBot="1" x14ac:dyDescent="0.3">
      <c r="A106" s="5" t="s">
        <v>18</v>
      </c>
      <c r="B106" s="10">
        <f>B124</f>
        <v>1500</v>
      </c>
      <c r="C106" s="10">
        <f t="shared" ref="C106:E106" si="7">C124</f>
        <v>1500</v>
      </c>
      <c r="D106" s="10">
        <f t="shared" si="7"/>
        <v>1500</v>
      </c>
      <c r="E106" s="10">
        <f t="shared" si="7"/>
        <v>1500</v>
      </c>
    </row>
    <row r="107" spans="1:5" ht="15.75" thickBot="1" x14ac:dyDescent="0.3">
      <c r="A107" s="5" t="s">
        <v>19</v>
      </c>
      <c r="B107" s="10">
        <f>B106/B105</f>
        <v>150</v>
      </c>
      <c r="C107" s="10">
        <f t="shared" ref="C107:E107" si="8">C106/C105</f>
        <v>150</v>
      </c>
      <c r="D107" s="10">
        <f t="shared" si="8"/>
        <v>150</v>
      </c>
      <c r="E107" s="10">
        <f t="shared" si="8"/>
        <v>150</v>
      </c>
    </row>
    <row r="108" spans="1:5" ht="15.75" thickBot="1" x14ac:dyDescent="0.3">
      <c r="A108" s="5" t="s">
        <v>20</v>
      </c>
      <c r="B108" s="113" t="s">
        <v>21</v>
      </c>
      <c r="C108" s="11">
        <f>C105/B105-1</f>
        <v>0</v>
      </c>
      <c r="D108" s="11">
        <f t="shared" ref="D108:E110" si="9">D105/C105-1</f>
        <v>0</v>
      </c>
      <c r="E108" s="11">
        <f t="shared" si="9"/>
        <v>0</v>
      </c>
    </row>
    <row r="109" spans="1:5" ht="15.75" thickBot="1" x14ac:dyDescent="0.3">
      <c r="A109" s="5" t="s">
        <v>22</v>
      </c>
      <c r="B109" s="113" t="s">
        <v>21</v>
      </c>
      <c r="C109" s="11">
        <f>C106/B106-1</f>
        <v>0</v>
      </c>
      <c r="D109" s="11">
        <f t="shared" si="9"/>
        <v>0</v>
      </c>
      <c r="E109" s="11">
        <f t="shared" si="9"/>
        <v>0</v>
      </c>
    </row>
    <row r="110" spans="1:5" ht="15.75" thickBot="1" x14ac:dyDescent="0.3">
      <c r="A110" s="5" t="s">
        <v>23</v>
      </c>
      <c r="B110" s="113" t="s">
        <v>21</v>
      </c>
      <c r="C110" s="11">
        <f>C107/B107-1</f>
        <v>0</v>
      </c>
      <c r="D110" s="11">
        <f t="shared" si="9"/>
        <v>0</v>
      </c>
      <c r="E110" s="11">
        <f t="shared" si="9"/>
        <v>0</v>
      </c>
    </row>
    <row r="111" spans="1:5" ht="15.75" thickBot="1" x14ac:dyDescent="0.3">
      <c r="A111" s="689" t="s">
        <v>213</v>
      </c>
      <c r="B111" s="690"/>
      <c r="C111" s="690"/>
      <c r="D111" s="690"/>
      <c r="E111" s="691"/>
    </row>
    <row r="112" spans="1:5" ht="12.75" customHeight="1" x14ac:dyDescent="0.25">
      <c r="A112" s="698"/>
      <c r="B112" s="8">
        <v>2018</v>
      </c>
      <c r="C112" s="8">
        <v>2019</v>
      </c>
      <c r="D112" s="8">
        <v>2020</v>
      </c>
      <c r="E112" s="8">
        <v>2021</v>
      </c>
    </row>
    <row r="113" spans="1:5" ht="16.5" customHeight="1" thickBot="1" x14ac:dyDescent="0.3">
      <c r="A113" s="699"/>
      <c r="B113" s="9" t="s">
        <v>8</v>
      </c>
      <c r="C113" s="9" t="s">
        <v>9</v>
      </c>
      <c r="D113" s="9" t="s">
        <v>9</v>
      </c>
      <c r="E113" s="9" t="s">
        <v>9</v>
      </c>
    </row>
    <row r="114" spans="1:5" ht="15.75" thickBot="1" x14ac:dyDescent="0.3">
      <c r="A114" s="13" t="s">
        <v>42</v>
      </c>
      <c r="B114" s="14">
        <f>B115+B116+B117+B118</f>
        <v>0</v>
      </c>
      <c r="C114" s="14">
        <f t="shared" ref="C114:E114" si="10">C115+C116+C117+C118</f>
        <v>0</v>
      </c>
      <c r="D114" s="14">
        <f t="shared" si="10"/>
        <v>0</v>
      </c>
      <c r="E114" s="14">
        <f t="shared" si="10"/>
        <v>0</v>
      </c>
    </row>
    <row r="115" spans="1:5" ht="15.75" thickBot="1" x14ac:dyDescent="0.3">
      <c r="A115" s="26" t="s">
        <v>388</v>
      </c>
      <c r="B115" s="14"/>
      <c r="C115" s="14"/>
      <c r="D115" s="14"/>
      <c r="E115" s="14"/>
    </row>
    <row r="116" spans="1:5" ht="15.75" thickBot="1" x14ac:dyDescent="0.3">
      <c r="A116" s="26" t="s">
        <v>403</v>
      </c>
      <c r="B116" s="14"/>
      <c r="C116" s="14"/>
      <c r="D116" s="14"/>
      <c r="E116" s="14"/>
    </row>
    <row r="117" spans="1:5" ht="15.75" thickBot="1" x14ac:dyDescent="0.3">
      <c r="A117" s="26" t="s">
        <v>404</v>
      </c>
      <c r="B117" s="14"/>
      <c r="C117" s="14"/>
      <c r="D117" s="14"/>
      <c r="E117" s="14"/>
    </row>
    <row r="118" spans="1:5" ht="15.75" thickBot="1" x14ac:dyDescent="0.3">
      <c r="A118" s="26" t="s">
        <v>405</v>
      </c>
      <c r="B118" s="14"/>
      <c r="C118" s="14"/>
      <c r="D118" s="14"/>
      <c r="E118" s="14"/>
    </row>
    <row r="119" spans="1:5" ht="15.75" thickBot="1" x14ac:dyDescent="0.3">
      <c r="A119" s="13" t="s">
        <v>43</v>
      </c>
      <c r="B119" s="36">
        <f>B120+B121+B122+B123</f>
        <v>1500</v>
      </c>
      <c r="C119" s="36">
        <v>1500</v>
      </c>
      <c r="D119" s="36">
        <f>D120</f>
        <v>1500</v>
      </c>
      <c r="E119" s="36">
        <f>E120</f>
        <v>1500</v>
      </c>
    </row>
    <row r="120" spans="1:5" ht="15.75" thickBot="1" x14ac:dyDescent="0.3">
      <c r="A120" s="26" t="s">
        <v>388</v>
      </c>
      <c r="B120" s="15">
        <v>1500</v>
      </c>
      <c r="C120" s="15">
        <v>1500</v>
      </c>
      <c r="D120" s="15">
        <v>1500</v>
      </c>
      <c r="E120" s="15">
        <v>1500</v>
      </c>
    </row>
    <row r="121" spans="1:5" ht="15.75" thickBot="1" x14ac:dyDescent="0.3">
      <c r="A121" s="26" t="s">
        <v>403</v>
      </c>
      <c r="B121" s="15"/>
      <c r="C121" s="14"/>
      <c r="D121" s="14"/>
      <c r="E121" s="14"/>
    </row>
    <row r="122" spans="1:5" ht="15.75" thickBot="1" x14ac:dyDescent="0.3">
      <c r="A122" s="26" t="s">
        <v>404</v>
      </c>
      <c r="B122" s="15"/>
      <c r="C122" s="14"/>
      <c r="D122" s="14"/>
      <c r="E122" s="14"/>
    </row>
    <row r="123" spans="1:5" ht="15.75" thickBot="1" x14ac:dyDescent="0.3">
      <c r="A123" s="26" t="s">
        <v>405</v>
      </c>
      <c r="B123" s="15"/>
      <c r="C123" s="14"/>
      <c r="D123" s="14"/>
      <c r="E123" s="14"/>
    </row>
    <row r="124" spans="1:5" ht="15.75" thickBot="1" x14ac:dyDescent="0.3">
      <c r="A124" s="140" t="s">
        <v>31</v>
      </c>
      <c r="B124" s="15">
        <f>B114+B119</f>
        <v>1500</v>
      </c>
      <c r="C124" s="15">
        <f t="shared" ref="C124:E124" si="11">C114+C119</f>
        <v>1500</v>
      </c>
      <c r="D124" s="15">
        <f t="shared" si="11"/>
        <v>1500</v>
      </c>
      <c r="E124" s="15">
        <f t="shared" si="11"/>
        <v>1500</v>
      </c>
    </row>
    <row r="125" spans="1:5" ht="34.5" thickBot="1" x14ac:dyDescent="0.3">
      <c r="A125" s="7" t="s">
        <v>33</v>
      </c>
      <c r="B125" s="7" t="s">
        <v>1017</v>
      </c>
      <c r="C125" s="139" t="s">
        <v>398</v>
      </c>
      <c r="D125" s="721"/>
      <c r="E125" s="722"/>
    </row>
    <row r="126" spans="1:5" ht="17.25" customHeight="1" thickBot="1" x14ac:dyDescent="0.3">
      <c r="A126" s="5" t="s">
        <v>15</v>
      </c>
      <c r="B126" s="702" t="s">
        <v>1018</v>
      </c>
      <c r="C126" s="703"/>
      <c r="D126" s="703"/>
      <c r="E126" s="704"/>
    </row>
    <row r="127" spans="1:5" ht="15.75" thickBot="1" x14ac:dyDescent="0.3">
      <c r="A127" s="5" t="s">
        <v>16</v>
      </c>
      <c r="B127" s="717" t="s">
        <v>1019</v>
      </c>
      <c r="C127" s="718"/>
      <c r="D127" s="718"/>
      <c r="E127" s="719"/>
    </row>
    <row r="128" spans="1:5" ht="12.75" customHeight="1" x14ac:dyDescent="0.25">
      <c r="A128" s="698"/>
      <c r="B128" s="8">
        <v>2018</v>
      </c>
      <c r="C128" s="8">
        <v>2019</v>
      </c>
      <c r="D128" s="8">
        <v>2020</v>
      </c>
      <c r="E128" s="8">
        <v>2021</v>
      </c>
    </row>
    <row r="129" spans="1:5" ht="20.25" customHeight="1" thickBot="1" x14ac:dyDescent="0.3">
      <c r="A129" s="699"/>
      <c r="B129" s="9" t="s">
        <v>8</v>
      </c>
      <c r="C129" s="9" t="s">
        <v>9</v>
      </c>
      <c r="D129" s="9" t="s">
        <v>9</v>
      </c>
      <c r="E129" s="9" t="s">
        <v>9</v>
      </c>
    </row>
    <row r="130" spans="1:5" ht="15.75" thickBot="1" x14ac:dyDescent="0.3">
      <c r="A130" s="5" t="s">
        <v>17</v>
      </c>
      <c r="B130" s="113"/>
      <c r="C130" s="113">
        <v>1</v>
      </c>
      <c r="D130" s="113"/>
      <c r="E130" s="113"/>
    </row>
    <row r="131" spans="1:5" ht="15.75" thickBot="1" x14ac:dyDescent="0.3">
      <c r="A131" s="5" t="s">
        <v>18</v>
      </c>
      <c r="B131" s="10">
        <f>B149</f>
        <v>0</v>
      </c>
      <c r="C131" s="10">
        <f t="shared" ref="C131:E131" si="12">C149</f>
        <v>25000</v>
      </c>
      <c r="D131" s="10">
        <f t="shared" si="12"/>
        <v>0</v>
      </c>
      <c r="E131" s="10">
        <f t="shared" si="12"/>
        <v>0</v>
      </c>
    </row>
    <row r="132" spans="1:5" ht="15.75" thickBot="1" x14ac:dyDescent="0.3">
      <c r="A132" s="5" t="s">
        <v>19</v>
      </c>
      <c r="B132" s="10" t="e">
        <f>B131/B130</f>
        <v>#DIV/0!</v>
      </c>
      <c r="C132" s="10">
        <f t="shared" ref="C132:E132" si="13">C131/C130</f>
        <v>25000</v>
      </c>
      <c r="D132" s="10" t="e">
        <f t="shared" si="13"/>
        <v>#DIV/0!</v>
      </c>
      <c r="E132" s="10" t="e">
        <f t="shared" si="13"/>
        <v>#DIV/0!</v>
      </c>
    </row>
    <row r="133" spans="1:5" ht="15.75" thickBot="1" x14ac:dyDescent="0.3">
      <c r="A133" s="5" t="s">
        <v>20</v>
      </c>
      <c r="B133" s="113" t="s">
        <v>21</v>
      </c>
      <c r="C133" s="11" t="e">
        <f>C130/B130-1</f>
        <v>#DIV/0!</v>
      </c>
      <c r="D133" s="11">
        <f t="shared" ref="D133:E135" si="14">D130/C130-1</f>
        <v>-1</v>
      </c>
      <c r="E133" s="11" t="e">
        <f t="shared" si="14"/>
        <v>#DIV/0!</v>
      </c>
    </row>
    <row r="134" spans="1:5" ht="15.75" thickBot="1" x14ac:dyDescent="0.3">
      <c r="A134" s="5" t="s">
        <v>22</v>
      </c>
      <c r="B134" s="113" t="s">
        <v>21</v>
      </c>
      <c r="C134" s="11" t="e">
        <f>C131/B131-1</f>
        <v>#DIV/0!</v>
      </c>
      <c r="D134" s="11">
        <f t="shared" si="14"/>
        <v>-1</v>
      </c>
      <c r="E134" s="11" t="e">
        <f t="shared" si="14"/>
        <v>#DIV/0!</v>
      </c>
    </row>
    <row r="135" spans="1:5" ht="15.75" thickBot="1" x14ac:dyDescent="0.3">
      <c r="A135" s="5" t="s">
        <v>23</v>
      </c>
      <c r="B135" s="113" t="s">
        <v>21</v>
      </c>
      <c r="C135" s="11" t="e">
        <f>C132/B132-1</f>
        <v>#DIV/0!</v>
      </c>
      <c r="D135" s="11" t="e">
        <f t="shared" si="14"/>
        <v>#DIV/0!</v>
      </c>
      <c r="E135" s="11" t="e">
        <f t="shared" si="14"/>
        <v>#DIV/0!</v>
      </c>
    </row>
    <row r="136" spans="1:5" ht="15.75" thickBot="1" x14ac:dyDescent="0.3">
      <c r="A136" s="689" t="s">
        <v>284</v>
      </c>
      <c r="B136" s="690"/>
      <c r="C136" s="690"/>
      <c r="D136" s="690"/>
      <c r="E136" s="691"/>
    </row>
    <row r="137" spans="1:5" ht="12.75" customHeight="1" x14ac:dyDescent="0.25">
      <c r="A137" s="698"/>
      <c r="B137" s="8">
        <v>2018</v>
      </c>
      <c r="C137" s="8">
        <v>2019</v>
      </c>
      <c r="D137" s="8">
        <v>2020</v>
      </c>
      <c r="E137" s="8">
        <v>2021</v>
      </c>
    </row>
    <row r="138" spans="1:5" ht="27.75" customHeight="1" thickBot="1" x14ac:dyDescent="0.3">
      <c r="A138" s="699"/>
      <c r="B138" s="9" t="s">
        <v>8</v>
      </c>
      <c r="C138" s="9" t="s">
        <v>9</v>
      </c>
      <c r="D138" s="9" t="s">
        <v>9</v>
      </c>
      <c r="E138" s="9" t="s">
        <v>9</v>
      </c>
    </row>
    <row r="139" spans="1:5" ht="15.75" thickBot="1" x14ac:dyDescent="0.3">
      <c r="A139" s="13" t="s">
        <v>42</v>
      </c>
      <c r="B139" s="14">
        <f>B140+B141+B142+B143</f>
        <v>0</v>
      </c>
      <c r="C139" s="14">
        <f t="shared" ref="C139:E139" si="15">C140+C141+C142+C143</f>
        <v>0</v>
      </c>
      <c r="D139" s="14">
        <f t="shared" si="15"/>
        <v>0</v>
      </c>
      <c r="E139" s="14">
        <f t="shared" si="15"/>
        <v>0</v>
      </c>
    </row>
    <row r="140" spans="1:5" ht="15.75" thickBot="1" x14ac:dyDescent="0.3">
      <c r="A140" s="26" t="s">
        <v>388</v>
      </c>
      <c r="B140" s="14"/>
      <c r="C140" s="14"/>
      <c r="D140" s="14"/>
      <c r="E140" s="14"/>
    </row>
    <row r="141" spans="1:5" ht="15.75" thickBot="1" x14ac:dyDescent="0.3">
      <c r="A141" s="26" t="s">
        <v>403</v>
      </c>
      <c r="B141" s="14"/>
      <c r="C141" s="14"/>
      <c r="D141" s="14"/>
      <c r="E141" s="14"/>
    </row>
    <row r="142" spans="1:5" ht="15.75" thickBot="1" x14ac:dyDescent="0.3">
      <c r="A142" s="26" t="s">
        <v>404</v>
      </c>
      <c r="B142" s="14"/>
      <c r="C142" s="14"/>
      <c r="D142" s="14"/>
      <c r="E142" s="14"/>
    </row>
    <row r="143" spans="1:5" ht="15.75" thickBot="1" x14ac:dyDescent="0.3">
      <c r="A143" s="26" t="s">
        <v>405</v>
      </c>
      <c r="B143" s="14"/>
      <c r="C143" s="14"/>
      <c r="D143" s="14"/>
      <c r="E143" s="14"/>
    </row>
    <row r="144" spans="1:5" ht="15.75" thickBot="1" x14ac:dyDescent="0.3">
      <c r="A144" s="13" t="s">
        <v>43</v>
      </c>
      <c r="B144" s="15">
        <f>B145+B146+B147+B148</f>
        <v>0</v>
      </c>
      <c r="C144" s="15">
        <v>25000</v>
      </c>
      <c r="D144" s="15">
        <f t="shared" ref="D144:E144" si="16">D145+D146+D147+D148</f>
        <v>0</v>
      </c>
      <c r="E144" s="15">
        <f t="shared" si="16"/>
        <v>0</v>
      </c>
    </row>
    <row r="145" spans="1:5" ht="15.75" thickBot="1" x14ac:dyDescent="0.3">
      <c r="A145" s="26" t="s">
        <v>388</v>
      </c>
      <c r="B145" s="15">
        <v>0</v>
      </c>
      <c r="C145" s="14">
        <v>25000</v>
      </c>
      <c r="D145" s="14">
        <v>0</v>
      </c>
      <c r="E145" s="14">
        <v>0</v>
      </c>
    </row>
    <row r="146" spans="1:5" ht="15.75" thickBot="1" x14ac:dyDescent="0.3">
      <c r="A146" s="26" t="s">
        <v>403</v>
      </c>
      <c r="B146" s="15"/>
      <c r="C146" s="14"/>
      <c r="D146" s="14"/>
      <c r="E146" s="14"/>
    </row>
    <row r="147" spans="1:5" ht="15.75" thickBot="1" x14ac:dyDescent="0.3">
      <c r="A147" s="26" t="s">
        <v>404</v>
      </c>
      <c r="B147" s="15"/>
      <c r="C147" s="14"/>
      <c r="D147" s="14"/>
      <c r="E147" s="14"/>
    </row>
    <row r="148" spans="1:5" ht="15.75" thickBot="1" x14ac:dyDescent="0.3">
      <c r="A148" s="26" t="s">
        <v>405</v>
      </c>
      <c r="B148" s="15"/>
      <c r="C148" s="14"/>
      <c r="D148" s="14"/>
      <c r="E148" s="14"/>
    </row>
    <row r="149" spans="1:5" ht="15.75" thickBot="1" x14ac:dyDescent="0.3">
      <c r="A149" s="140" t="s">
        <v>407</v>
      </c>
      <c r="B149" s="15">
        <f>B139+B144</f>
        <v>0</v>
      </c>
      <c r="C149" s="15">
        <f t="shared" ref="C149:E149" si="17">C139+C144</f>
        <v>25000</v>
      </c>
      <c r="D149" s="15">
        <f t="shared" si="17"/>
        <v>0</v>
      </c>
      <c r="E149" s="15">
        <f t="shared" si="17"/>
        <v>0</v>
      </c>
    </row>
    <row r="150" spans="1:5" ht="24.75" thickBot="1" x14ac:dyDescent="0.3">
      <c r="A150" s="6" t="s">
        <v>57</v>
      </c>
      <c r="B150" s="22">
        <f>B28+B65+B106+B131</f>
        <v>126260</v>
      </c>
      <c r="C150" s="22">
        <f t="shared" ref="C150:E150" si="18">C28+C65+C106+C131</f>
        <v>162100</v>
      </c>
      <c r="D150" s="22">
        <f>D28+D65+D106+D131</f>
        <v>127099.728</v>
      </c>
      <c r="E150" s="22">
        <f t="shared" si="18"/>
        <v>127499.5491416</v>
      </c>
    </row>
    <row r="151" spans="1:5" ht="24.75" thickBot="1" x14ac:dyDescent="0.3">
      <c r="A151" s="6" t="s">
        <v>58</v>
      </c>
      <c r="B151" s="22">
        <f>B57+B94+B124+B149</f>
        <v>126260</v>
      </c>
      <c r="C151" s="22">
        <f t="shared" ref="C151:E151" si="19">C57+C94+C124+C149</f>
        <v>162100</v>
      </c>
      <c r="D151" s="22">
        <f t="shared" si="19"/>
        <v>127099.728</v>
      </c>
      <c r="E151" s="22">
        <f t="shared" si="19"/>
        <v>127499.5491416</v>
      </c>
    </row>
    <row r="152" spans="1:5" ht="15.75" thickBot="1" x14ac:dyDescent="0.3">
      <c r="A152" s="13" t="s">
        <v>24</v>
      </c>
      <c r="B152" s="36">
        <f>B153+B154</f>
        <v>78000</v>
      </c>
      <c r="C152" s="36">
        <f t="shared" ref="C152:E152" si="20">C153+C154</f>
        <v>86000</v>
      </c>
      <c r="D152" s="36">
        <f t="shared" si="20"/>
        <v>78000</v>
      </c>
      <c r="E152" s="36">
        <f t="shared" si="20"/>
        <v>78000</v>
      </c>
    </row>
    <row r="153" spans="1:5" ht="30.75" customHeight="1" thickBot="1" x14ac:dyDescent="0.3">
      <c r="A153" s="26" t="s">
        <v>388</v>
      </c>
      <c r="B153" s="15">
        <f>B37+B74</f>
        <v>78000</v>
      </c>
      <c r="C153" s="15">
        <f t="shared" ref="C153:E154" si="21">C37+C74</f>
        <v>86000</v>
      </c>
      <c r="D153" s="15">
        <f t="shared" si="21"/>
        <v>78000</v>
      </c>
      <c r="E153" s="15">
        <f t="shared" si="21"/>
        <v>78000</v>
      </c>
    </row>
    <row r="154" spans="1:5" ht="15.75" thickBot="1" x14ac:dyDescent="0.3">
      <c r="A154" s="26" t="s">
        <v>417</v>
      </c>
      <c r="B154" s="15">
        <f>B38+B75</f>
        <v>0</v>
      </c>
      <c r="C154" s="15">
        <f t="shared" si="21"/>
        <v>0</v>
      </c>
      <c r="D154" s="15">
        <f t="shared" si="21"/>
        <v>0</v>
      </c>
      <c r="E154" s="15">
        <f t="shared" si="21"/>
        <v>0</v>
      </c>
    </row>
    <row r="155" spans="1:5" ht="17.25" customHeight="1" thickBot="1" x14ac:dyDescent="0.3">
      <c r="A155" s="13" t="s">
        <v>25</v>
      </c>
      <c r="B155" s="36">
        <f>B156+B157</f>
        <v>14300</v>
      </c>
      <c r="C155" s="36">
        <f t="shared" ref="C155:E155" si="22">C156+C157</f>
        <v>16300</v>
      </c>
      <c r="D155" s="36">
        <f t="shared" si="22"/>
        <v>15000</v>
      </c>
      <c r="E155" s="36">
        <f t="shared" si="22"/>
        <v>15000</v>
      </c>
    </row>
    <row r="156" spans="1:5" ht="15.75" thickBot="1" x14ac:dyDescent="0.3">
      <c r="A156" s="26" t="s">
        <v>388</v>
      </c>
      <c r="B156" s="14">
        <f>B40+B77</f>
        <v>14300</v>
      </c>
      <c r="C156" s="14">
        <f t="shared" ref="C156:E157" si="23">C40+C77</f>
        <v>16300</v>
      </c>
      <c r="D156" s="14">
        <f t="shared" si="23"/>
        <v>15000</v>
      </c>
      <c r="E156" s="14">
        <f t="shared" si="23"/>
        <v>15000</v>
      </c>
    </row>
    <row r="157" spans="1:5" ht="12.75" customHeight="1" thickBot="1" x14ac:dyDescent="0.3">
      <c r="A157" s="26" t="s">
        <v>417</v>
      </c>
      <c r="B157" s="15">
        <f>B41+B78</f>
        <v>0</v>
      </c>
      <c r="C157" s="15">
        <f t="shared" si="23"/>
        <v>0</v>
      </c>
      <c r="D157" s="15">
        <f t="shared" si="23"/>
        <v>0</v>
      </c>
      <c r="E157" s="15">
        <f t="shared" si="23"/>
        <v>0</v>
      </c>
    </row>
    <row r="158" spans="1:5" ht="21" customHeight="1" thickBot="1" x14ac:dyDescent="0.3">
      <c r="A158" s="13" t="s">
        <v>26</v>
      </c>
      <c r="B158" s="36">
        <f>B159+B160</f>
        <v>32460</v>
      </c>
      <c r="C158" s="36">
        <f t="shared" ref="C158:E158" si="24">C159+C160</f>
        <v>32760</v>
      </c>
      <c r="D158" s="36">
        <f t="shared" si="24"/>
        <v>32055</v>
      </c>
      <c r="E158" s="36">
        <f t="shared" si="24"/>
        <v>32450</v>
      </c>
    </row>
    <row r="159" spans="1:5" ht="15.75" thickBot="1" x14ac:dyDescent="0.3">
      <c r="A159" s="26" t="s">
        <v>388</v>
      </c>
      <c r="B159" s="15">
        <f>B43+B80</f>
        <v>32460</v>
      </c>
      <c r="C159" s="15">
        <f t="shared" ref="C159:E160" si="25">C43+C80</f>
        <v>32760</v>
      </c>
      <c r="D159" s="15">
        <f t="shared" si="25"/>
        <v>32055</v>
      </c>
      <c r="E159" s="15">
        <f t="shared" si="25"/>
        <v>32450</v>
      </c>
    </row>
    <row r="160" spans="1:5" ht="15.75" thickBot="1" x14ac:dyDescent="0.3">
      <c r="A160" s="26" t="s">
        <v>417</v>
      </c>
      <c r="B160" s="15">
        <f>B44+B81</f>
        <v>0</v>
      </c>
      <c r="C160" s="15">
        <f t="shared" si="25"/>
        <v>0</v>
      </c>
      <c r="D160" s="15">
        <f t="shared" si="25"/>
        <v>0</v>
      </c>
      <c r="E160" s="15">
        <f t="shared" si="25"/>
        <v>0</v>
      </c>
    </row>
    <row r="161" spans="1:5" ht="15.75" thickBot="1" x14ac:dyDescent="0.3">
      <c r="A161" s="13" t="s">
        <v>27</v>
      </c>
      <c r="B161" s="36">
        <f>B162+B163</f>
        <v>0</v>
      </c>
      <c r="C161" s="36">
        <f t="shared" ref="C161:E161" si="26">C162+C163</f>
        <v>0</v>
      </c>
      <c r="D161" s="36">
        <f t="shared" si="26"/>
        <v>0</v>
      </c>
      <c r="E161" s="36">
        <f t="shared" si="26"/>
        <v>0</v>
      </c>
    </row>
    <row r="162" spans="1:5" ht="15.75" thickBot="1" x14ac:dyDescent="0.3">
      <c r="A162" s="26" t="s">
        <v>388</v>
      </c>
      <c r="B162" s="14">
        <f>B46+B83</f>
        <v>0</v>
      </c>
      <c r="C162" s="14">
        <f t="shared" ref="C162:E163" si="27">C46+C83</f>
        <v>0</v>
      </c>
      <c r="D162" s="14">
        <f t="shared" si="27"/>
        <v>0</v>
      </c>
      <c r="E162" s="14">
        <f t="shared" si="27"/>
        <v>0</v>
      </c>
    </row>
    <row r="163" spans="1:5" ht="15.75" thickBot="1" x14ac:dyDescent="0.3">
      <c r="A163" s="26" t="s">
        <v>417</v>
      </c>
      <c r="B163" s="15">
        <f>B47+B84</f>
        <v>0</v>
      </c>
      <c r="C163" s="15">
        <f t="shared" si="27"/>
        <v>0</v>
      </c>
      <c r="D163" s="15">
        <f t="shared" si="27"/>
        <v>0</v>
      </c>
      <c r="E163" s="15">
        <f t="shared" si="27"/>
        <v>0</v>
      </c>
    </row>
    <row r="164" spans="1:5" ht="15.75" thickBot="1" x14ac:dyDescent="0.3">
      <c r="A164" s="13" t="s">
        <v>28</v>
      </c>
      <c r="B164" s="36">
        <f>B165+B166</f>
        <v>0</v>
      </c>
      <c r="C164" s="36">
        <f t="shared" ref="C164:E164" si="28">C165+C166</f>
        <v>0</v>
      </c>
      <c r="D164" s="36">
        <f t="shared" si="28"/>
        <v>0</v>
      </c>
      <c r="E164" s="36">
        <f t="shared" si="28"/>
        <v>0</v>
      </c>
    </row>
    <row r="165" spans="1:5" ht="15.75" customHeight="1" thickBot="1" x14ac:dyDescent="0.3">
      <c r="A165" s="26" t="s">
        <v>388</v>
      </c>
      <c r="B165" s="14">
        <f>B49+B86</f>
        <v>0</v>
      </c>
      <c r="C165" s="14">
        <f t="shared" ref="C165:E166" si="29">C49+C86</f>
        <v>0</v>
      </c>
      <c r="D165" s="14">
        <f t="shared" si="29"/>
        <v>0</v>
      </c>
      <c r="E165" s="14">
        <f t="shared" si="29"/>
        <v>0</v>
      </c>
    </row>
    <row r="166" spans="1:5" ht="17.25" customHeight="1" thickBot="1" x14ac:dyDescent="0.3">
      <c r="A166" s="26" t="s">
        <v>417</v>
      </c>
      <c r="B166" s="15">
        <f>B50+B87</f>
        <v>0</v>
      </c>
      <c r="C166" s="15">
        <f t="shared" si="29"/>
        <v>0</v>
      </c>
      <c r="D166" s="15">
        <f t="shared" si="29"/>
        <v>0</v>
      </c>
      <c r="E166" s="15">
        <f t="shared" si="29"/>
        <v>0</v>
      </c>
    </row>
    <row r="167" spans="1:5" ht="18.75" customHeight="1" thickBot="1" x14ac:dyDescent="0.3">
      <c r="A167" s="13" t="s">
        <v>29</v>
      </c>
      <c r="B167" s="36">
        <f>B168+B169</f>
        <v>0</v>
      </c>
      <c r="C167" s="36">
        <f>C168+C169</f>
        <v>300</v>
      </c>
      <c r="D167" s="36">
        <f t="shared" ref="D167:E167" si="30">D168+D169</f>
        <v>300</v>
      </c>
      <c r="E167" s="36">
        <f t="shared" si="30"/>
        <v>300</v>
      </c>
    </row>
    <row r="168" spans="1:5" ht="15.75" thickBot="1" x14ac:dyDescent="0.3">
      <c r="A168" s="26" t="s">
        <v>388</v>
      </c>
      <c r="B168" s="14">
        <f>B52+B89</f>
        <v>0</v>
      </c>
      <c r="C168" s="14">
        <f t="shared" ref="C168:E169" si="31">C52+C89</f>
        <v>300</v>
      </c>
      <c r="D168" s="14">
        <f t="shared" si="31"/>
        <v>300</v>
      </c>
      <c r="E168" s="14">
        <f t="shared" si="31"/>
        <v>300</v>
      </c>
    </row>
    <row r="169" spans="1:5" ht="15.75" thickBot="1" x14ac:dyDescent="0.3">
      <c r="A169" s="26" t="s">
        <v>417</v>
      </c>
      <c r="B169" s="15">
        <f>B53+B90</f>
        <v>0</v>
      </c>
      <c r="C169" s="15">
        <f t="shared" si="31"/>
        <v>0</v>
      </c>
      <c r="D169" s="15">
        <f t="shared" si="31"/>
        <v>0</v>
      </c>
      <c r="E169" s="15">
        <f t="shared" si="31"/>
        <v>0</v>
      </c>
    </row>
    <row r="170" spans="1:5" ht="24.75" thickBot="1" x14ac:dyDescent="0.3">
      <c r="A170" s="13" t="s">
        <v>30</v>
      </c>
      <c r="B170" s="36">
        <f>B91+B54</f>
        <v>0</v>
      </c>
      <c r="C170" s="36">
        <f>C91+C54</f>
        <v>240</v>
      </c>
      <c r="D170" s="36">
        <f>D91+D54</f>
        <v>244.72800000000001</v>
      </c>
      <c r="E170" s="36">
        <f>E91+E54</f>
        <v>249.54914160000001</v>
      </c>
    </row>
    <row r="171" spans="1:5" ht="15.75" thickBot="1" x14ac:dyDescent="0.3">
      <c r="A171" s="26" t="s">
        <v>388</v>
      </c>
      <c r="B171" s="14">
        <f>B55+B92</f>
        <v>0</v>
      </c>
      <c r="C171" s="14">
        <f t="shared" ref="C171:E172" si="32">C55+C92</f>
        <v>240</v>
      </c>
      <c r="D171" s="14">
        <f t="shared" si="32"/>
        <v>245</v>
      </c>
      <c r="E171" s="14">
        <f t="shared" si="32"/>
        <v>250</v>
      </c>
    </row>
    <row r="172" spans="1:5" ht="15.75" thickBot="1" x14ac:dyDescent="0.3">
      <c r="A172" s="26" t="s">
        <v>417</v>
      </c>
      <c r="B172" s="15">
        <f>B56+B93</f>
        <v>0</v>
      </c>
      <c r="C172" s="15">
        <f t="shared" si="32"/>
        <v>0</v>
      </c>
      <c r="D172" s="15">
        <f t="shared" si="32"/>
        <v>0</v>
      </c>
      <c r="E172" s="15">
        <f t="shared" si="32"/>
        <v>0</v>
      </c>
    </row>
    <row r="173" spans="1:5" ht="15.75" thickBot="1" x14ac:dyDescent="0.3">
      <c r="A173" s="13" t="s">
        <v>59</v>
      </c>
      <c r="B173" s="36">
        <f>B174+B175+B176+B177</f>
        <v>0</v>
      </c>
      <c r="C173" s="36">
        <f t="shared" ref="C173:E173" si="33">C174+C175+C176+C177</f>
        <v>0</v>
      </c>
      <c r="D173" s="36">
        <f t="shared" si="33"/>
        <v>0</v>
      </c>
      <c r="E173" s="36">
        <f t="shared" si="33"/>
        <v>0</v>
      </c>
    </row>
    <row r="174" spans="1:5" ht="15.75" thickBot="1" x14ac:dyDescent="0.3">
      <c r="A174" s="26" t="s">
        <v>388</v>
      </c>
      <c r="B174" s="14">
        <f>B115+B140</f>
        <v>0</v>
      </c>
      <c r="C174" s="14">
        <f t="shared" ref="C174:E177" si="34">C115+C140</f>
        <v>0</v>
      </c>
      <c r="D174" s="14">
        <f t="shared" si="34"/>
        <v>0</v>
      </c>
      <c r="E174" s="14">
        <f t="shared" si="34"/>
        <v>0</v>
      </c>
    </row>
    <row r="175" spans="1:5" ht="15.75" thickBot="1" x14ac:dyDescent="0.3">
      <c r="A175" s="26" t="s">
        <v>418</v>
      </c>
      <c r="B175" s="14">
        <f>B116+B141</f>
        <v>0</v>
      </c>
      <c r="C175" s="14">
        <f t="shared" si="34"/>
        <v>0</v>
      </c>
      <c r="D175" s="14">
        <f t="shared" si="34"/>
        <v>0</v>
      </c>
      <c r="E175" s="14">
        <f t="shared" si="34"/>
        <v>0</v>
      </c>
    </row>
    <row r="176" spans="1:5" ht="15.75" thickBot="1" x14ac:dyDescent="0.3">
      <c r="A176" s="26" t="s">
        <v>404</v>
      </c>
      <c r="B176" s="14">
        <f>B117+B142</f>
        <v>0</v>
      </c>
      <c r="C176" s="14">
        <f t="shared" si="34"/>
        <v>0</v>
      </c>
      <c r="D176" s="14">
        <f t="shared" si="34"/>
        <v>0</v>
      </c>
      <c r="E176" s="14">
        <f t="shared" si="34"/>
        <v>0</v>
      </c>
    </row>
    <row r="177" spans="1:5" ht="15.75" thickBot="1" x14ac:dyDescent="0.3">
      <c r="A177" s="26" t="s">
        <v>405</v>
      </c>
      <c r="B177" s="14">
        <f>B118+B143</f>
        <v>0</v>
      </c>
      <c r="C177" s="14">
        <f t="shared" si="34"/>
        <v>0</v>
      </c>
      <c r="D177" s="14">
        <f t="shared" si="34"/>
        <v>0</v>
      </c>
      <c r="E177" s="14">
        <f t="shared" si="34"/>
        <v>0</v>
      </c>
    </row>
    <row r="178" spans="1:5" ht="15.75" thickBot="1" x14ac:dyDescent="0.3">
      <c r="A178" s="13" t="s">
        <v>60</v>
      </c>
      <c r="B178" s="36">
        <f>B179+B180+B181+B182</f>
        <v>1500</v>
      </c>
      <c r="C178" s="36">
        <f t="shared" ref="C178:E178" si="35">C179+C180+C181+C182</f>
        <v>26500</v>
      </c>
      <c r="D178" s="36">
        <f t="shared" si="35"/>
        <v>1500</v>
      </c>
      <c r="E178" s="36">
        <f t="shared" si="35"/>
        <v>1500</v>
      </c>
    </row>
    <row r="179" spans="1:5" ht="15.75" thickBot="1" x14ac:dyDescent="0.3">
      <c r="A179" s="26" t="s">
        <v>388</v>
      </c>
      <c r="B179" s="14">
        <f>B120+B145</f>
        <v>1500</v>
      </c>
      <c r="C179" s="14">
        <f t="shared" ref="C179:E182" si="36">C120+C145</f>
        <v>26500</v>
      </c>
      <c r="D179" s="14">
        <v>1500</v>
      </c>
      <c r="E179" s="14">
        <v>1500</v>
      </c>
    </row>
    <row r="180" spans="1:5" ht="17.25" customHeight="1" thickBot="1" x14ac:dyDescent="0.3">
      <c r="A180" s="26" t="s">
        <v>418</v>
      </c>
      <c r="B180" s="14">
        <f>B121+B146</f>
        <v>0</v>
      </c>
      <c r="C180" s="14">
        <f t="shared" si="36"/>
        <v>0</v>
      </c>
      <c r="D180" s="14">
        <f t="shared" si="36"/>
        <v>0</v>
      </c>
      <c r="E180" s="14">
        <f t="shared" si="36"/>
        <v>0</v>
      </c>
    </row>
    <row r="181" spans="1:5" ht="15.75" thickBot="1" x14ac:dyDescent="0.3">
      <c r="A181" s="26" t="s">
        <v>404</v>
      </c>
      <c r="B181" s="14">
        <f>B122+B147</f>
        <v>0</v>
      </c>
      <c r="C181" s="14">
        <f t="shared" si="36"/>
        <v>0</v>
      </c>
      <c r="D181" s="14">
        <f t="shared" si="36"/>
        <v>0</v>
      </c>
      <c r="E181" s="14">
        <f t="shared" si="36"/>
        <v>0</v>
      </c>
    </row>
    <row r="182" spans="1:5" ht="19.5" customHeight="1" thickBot="1" x14ac:dyDescent="0.3">
      <c r="A182" s="26" t="s">
        <v>405</v>
      </c>
      <c r="B182" s="14">
        <f>B123+B148</f>
        <v>0</v>
      </c>
      <c r="C182" s="14">
        <f t="shared" si="36"/>
        <v>0</v>
      </c>
      <c r="D182" s="14">
        <f t="shared" si="36"/>
        <v>0</v>
      </c>
      <c r="E182" s="14">
        <f t="shared" si="36"/>
        <v>0</v>
      </c>
    </row>
    <row r="183" spans="1:5" ht="20.25" customHeight="1" thickBot="1" x14ac:dyDescent="0.3">
      <c r="A183" s="17" t="s">
        <v>32</v>
      </c>
      <c r="B183" s="18">
        <f>IF(B151-B150=0,0,"Error")</f>
        <v>0</v>
      </c>
      <c r="C183" s="18">
        <f>IF(C151-C150=0,0,"Error")</f>
        <v>0</v>
      </c>
      <c r="D183" s="18">
        <f>IF(D151-D150=0,0,"Error")</f>
        <v>0</v>
      </c>
      <c r="E183" s="18">
        <f>IF(E151-E150=0,0,"Error")</f>
        <v>0</v>
      </c>
    </row>
    <row r="184" spans="1:5" ht="15.75" thickBot="1" x14ac:dyDescent="0.3">
      <c r="A184" s="2" t="s">
        <v>0</v>
      </c>
      <c r="B184" s="679" t="s">
        <v>1020</v>
      </c>
      <c r="C184" s="679"/>
      <c r="D184" s="679"/>
      <c r="E184" s="679"/>
    </row>
    <row r="185" spans="1:5" ht="15.75" thickBot="1" x14ac:dyDescent="0.3">
      <c r="A185" s="2" t="s">
        <v>1</v>
      </c>
      <c r="B185" s="680" t="s">
        <v>1002</v>
      </c>
      <c r="C185" s="681"/>
      <c r="D185" s="681"/>
      <c r="E185" s="682"/>
    </row>
    <row r="186" spans="1:5" ht="15.75" thickBot="1" x14ac:dyDescent="0.3">
      <c r="A186" s="2" t="s">
        <v>3</v>
      </c>
      <c r="B186" s="683" t="s">
        <v>4</v>
      </c>
      <c r="C186" s="684"/>
      <c r="D186" s="684"/>
      <c r="E186" s="685"/>
    </row>
    <row r="187" spans="1:5" ht="27" customHeight="1" thickBot="1" x14ac:dyDescent="0.3">
      <c r="A187" s="686" t="s">
        <v>5</v>
      </c>
      <c r="B187" s="687"/>
      <c r="C187" s="687"/>
      <c r="D187" s="687"/>
      <c r="E187" s="688"/>
    </row>
    <row r="188" spans="1:5" ht="15.75" thickBot="1" x14ac:dyDescent="0.3">
      <c r="A188" s="1175" t="s">
        <v>1021</v>
      </c>
      <c r="B188" s="1176"/>
      <c r="C188" s="1176"/>
      <c r="D188" s="1176"/>
      <c r="E188" s="1177"/>
    </row>
    <row r="189" spans="1:5" ht="52.5" customHeight="1" thickBot="1" x14ac:dyDescent="0.3">
      <c r="A189" s="1175"/>
      <c r="B189" s="1176"/>
      <c r="C189" s="1176"/>
      <c r="D189" s="1176"/>
      <c r="E189" s="1177"/>
    </row>
    <row r="190" spans="1:5" ht="15.75" customHeight="1" thickBot="1" x14ac:dyDescent="0.3">
      <c r="A190" s="1175"/>
      <c r="B190" s="1176"/>
      <c r="C190" s="1176"/>
      <c r="D190" s="1176"/>
      <c r="E190" s="1177"/>
    </row>
    <row r="191" spans="1:5" ht="12.75" customHeight="1" thickBot="1" x14ac:dyDescent="0.3">
      <c r="A191" s="3" t="s">
        <v>6</v>
      </c>
      <c r="B191" s="824" t="s">
        <v>1022</v>
      </c>
      <c r="C191" s="825"/>
      <c r="D191" s="825"/>
      <c r="E191" s="826"/>
    </row>
    <row r="192" spans="1:5" ht="9" customHeight="1" x14ac:dyDescent="0.25">
      <c r="A192" s="698" t="s">
        <v>7</v>
      </c>
      <c r="B192" s="117">
        <v>2018</v>
      </c>
      <c r="C192" s="117">
        <v>2019</v>
      </c>
      <c r="D192" s="117">
        <v>2020</v>
      </c>
      <c r="E192" s="117">
        <v>2021</v>
      </c>
    </row>
    <row r="193" spans="1:5" ht="15.75" thickBot="1" x14ac:dyDescent="0.3">
      <c r="A193" s="699"/>
      <c r="B193" s="118" t="s">
        <v>8</v>
      </c>
      <c r="C193" s="118" t="s">
        <v>9</v>
      </c>
      <c r="D193" s="118" t="s">
        <v>9</v>
      </c>
      <c r="E193" s="118" t="s">
        <v>9</v>
      </c>
    </row>
    <row r="194" spans="1:5" ht="45.75" thickBot="1" x14ac:dyDescent="0.3">
      <c r="A194" s="127" t="s">
        <v>1023</v>
      </c>
      <c r="B194" s="126"/>
      <c r="C194" s="126"/>
      <c r="D194" s="126"/>
      <c r="E194" s="126"/>
    </row>
    <row r="195" spans="1:5" ht="15.75" thickBot="1" x14ac:dyDescent="0.3">
      <c r="A195" s="6" t="s">
        <v>10</v>
      </c>
      <c r="B195" s="700" t="s">
        <v>1024</v>
      </c>
      <c r="C195" s="695"/>
      <c r="D195" s="695"/>
      <c r="E195" s="701"/>
    </row>
    <row r="196" spans="1:5" ht="15.75" thickBot="1" x14ac:dyDescent="0.3">
      <c r="A196" s="702" t="s">
        <v>11</v>
      </c>
      <c r="B196" s="703"/>
      <c r="C196" s="703"/>
      <c r="D196" s="703"/>
      <c r="E196" s="704"/>
    </row>
    <row r="197" spans="1:5" ht="15.75" thickBot="1" x14ac:dyDescent="0.3">
      <c r="A197" s="127" t="s">
        <v>1025</v>
      </c>
      <c r="B197" s="143"/>
      <c r="C197" s="126"/>
      <c r="D197" s="126"/>
      <c r="E197" s="126"/>
    </row>
    <row r="198" spans="1:5" ht="15.75" thickBot="1" x14ac:dyDescent="0.3">
      <c r="A198" s="127" t="s">
        <v>1026</v>
      </c>
      <c r="B198" s="143"/>
      <c r="C198" s="126"/>
      <c r="D198" s="126"/>
      <c r="E198" s="126"/>
    </row>
    <row r="199" spans="1:5" ht="23.25" thickBot="1" x14ac:dyDescent="0.3">
      <c r="A199" s="127" t="s">
        <v>1027</v>
      </c>
      <c r="B199" s="143"/>
      <c r="C199" s="126"/>
      <c r="D199" s="126"/>
      <c r="E199" s="126"/>
    </row>
    <row r="200" spans="1:5" ht="15.75" thickBot="1" x14ac:dyDescent="0.3">
      <c r="A200" s="127" t="s">
        <v>1028</v>
      </c>
      <c r="B200" s="143"/>
      <c r="C200" s="126"/>
      <c r="D200" s="126"/>
      <c r="E200" s="126"/>
    </row>
    <row r="201" spans="1:5" ht="15.75" thickBot="1" x14ac:dyDescent="0.3">
      <c r="A201" s="130" t="s">
        <v>1029</v>
      </c>
      <c r="B201" s="143"/>
      <c r="C201" s="126"/>
      <c r="D201" s="126"/>
      <c r="E201" s="126"/>
    </row>
    <row r="202" spans="1:5" ht="15.75" thickBot="1" x14ac:dyDescent="0.3">
      <c r="A202" s="705" t="s">
        <v>12</v>
      </c>
      <c r="B202" s="706"/>
      <c r="C202" s="706"/>
      <c r="D202" s="706"/>
      <c r="E202" s="707"/>
    </row>
    <row r="203" spans="1:5" ht="15.75" thickBot="1" x14ac:dyDescent="0.3">
      <c r="A203" s="708" t="s">
        <v>13</v>
      </c>
      <c r="B203" s="709"/>
      <c r="C203" s="709"/>
      <c r="D203" s="709"/>
      <c r="E203" s="710"/>
    </row>
    <row r="204" spans="1:5" ht="15.75" thickBot="1" x14ac:dyDescent="0.3">
      <c r="A204" s="7" t="s">
        <v>14</v>
      </c>
      <c r="B204" s="711" t="s">
        <v>1030</v>
      </c>
      <c r="C204" s="712"/>
      <c r="D204" s="712"/>
      <c r="E204" s="713"/>
    </row>
    <row r="205" spans="1:5" ht="17.25" customHeight="1" thickBot="1" x14ac:dyDescent="0.3">
      <c r="A205" s="5" t="s">
        <v>15</v>
      </c>
      <c r="B205" s="714" t="s">
        <v>1031</v>
      </c>
      <c r="C205" s="715"/>
      <c r="D205" s="715"/>
      <c r="E205" s="716"/>
    </row>
    <row r="206" spans="1:5" ht="15.75" thickBot="1" x14ac:dyDescent="0.3">
      <c r="A206" s="5" t="s">
        <v>16</v>
      </c>
      <c r="B206" s="717" t="s">
        <v>1030</v>
      </c>
      <c r="C206" s="718"/>
      <c r="D206" s="718"/>
      <c r="E206" s="719"/>
    </row>
    <row r="207" spans="1:5" ht="12.75" customHeight="1" x14ac:dyDescent="0.25">
      <c r="A207" s="698"/>
      <c r="B207" s="8">
        <v>2018</v>
      </c>
      <c r="C207" s="8">
        <v>2019</v>
      </c>
      <c r="D207" s="8">
        <v>2020</v>
      </c>
      <c r="E207" s="8">
        <v>2021</v>
      </c>
    </row>
    <row r="208" spans="1:5" ht="9" customHeight="1" thickBot="1" x14ac:dyDescent="0.3">
      <c r="A208" s="699"/>
      <c r="B208" s="9" t="s">
        <v>8</v>
      </c>
      <c r="C208" s="9" t="s">
        <v>9</v>
      </c>
      <c r="D208" s="9" t="s">
        <v>9</v>
      </c>
      <c r="E208" s="9" t="s">
        <v>9</v>
      </c>
    </row>
    <row r="209" spans="1:5" ht="15.75" thickBot="1" x14ac:dyDescent="0.3">
      <c r="A209" s="5" t="s">
        <v>17</v>
      </c>
      <c r="B209" s="10">
        <v>0</v>
      </c>
      <c r="C209" s="10">
        <v>1</v>
      </c>
      <c r="D209" s="10">
        <v>0</v>
      </c>
      <c r="E209" s="10">
        <v>1</v>
      </c>
    </row>
    <row r="210" spans="1:5" ht="15.75" thickBot="1" x14ac:dyDescent="0.3">
      <c r="A210" s="5" t="s">
        <v>18</v>
      </c>
      <c r="B210" s="10">
        <f>B239</f>
        <v>0</v>
      </c>
      <c r="C210" s="10">
        <f t="shared" ref="C210:E210" si="37">C239</f>
        <v>600000</v>
      </c>
      <c r="D210" s="10">
        <f t="shared" si="37"/>
        <v>0</v>
      </c>
      <c r="E210" s="10">
        <f t="shared" si="37"/>
        <v>600000</v>
      </c>
    </row>
    <row r="211" spans="1:5" ht="15.75" thickBot="1" x14ac:dyDescent="0.3">
      <c r="A211" s="5" t="s">
        <v>19</v>
      </c>
      <c r="B211" s="10" t="e">
        <f>B210/B209</f>
        <v>#DIV/0!</v>
      </c>
      <c r="C211" s="10">
        <f t="shared" ref="C211:E211" si="38">C210/C209</f>
        <v>600000</v>
      </c>
      <c r="D211" s="10" t="e">
        <f t="shared" si="38"/>
        <v>#DIV/0!</v>
      </c>
      <c r="E211" s="10">
        <f t="shared" si="38"/>
        <v>600000</v>
      </c>
    </row>
    <row r="212" spans="1:5" ht="15.75" thickBot="1" x14ac:dyDescent="0.3">
      <c r="A212" s="5" t="s">
        <v>20</v>
      </c>
      <c r="B212" s="113" t="s">
        <v>21</v>
      </c>
      <c r="C212" s="11" t="e">
        <f>C209/B209-1</f>
        <v>#DIV/0!</v>
      </c>
      <c r="D212" s="11">
        <f t="shared" ref="D212:E214" si="39">D209/C209-1</f>
        <v>-1</v>
      </c>
      <c r="E212" s="11" t="e">
        <f t="shared" si="39"/>
        <v>#DIV/0!</v>
      </c>
    </row>
    <row r="213" spans="1:5" ht="15.75" thickBot="1" x14ac:dyDescent="0.3">
      <c r="A213" s="5" t="s">
        <v>22</v>
      </c>
      <c r="B213" s="113" t="s">
        <v>21</v>
      </c>
      <c r="C213" s="11" t="e">
        <f>C210/B210-1</f>
        <v>#DIV/0!</v>
      </c>
      <c r="D213" s="11">
        <f t="shared" si="39"/>
        <v>-1</v>
      </c>
      <c r="E213" s="11" t="e">
        <f t="shared" si="39"/>
        <v>#DIV/0!</v>
      </c>
    </row>
    <row r="214" spans="1:5" ht="15.75" thickBot="1" x14ac:dyDescent="0.3">
      <c r="A214" s="5" t="s">
        <v>23</v>
      </c>
      <c r="B214" s="113" t="s">
        <v>21</v>
      </c>
      <c r="C214" s="11" t="e">
        <f>C211/B211-1</f>
        <v>#DIV/0!</v>
      </c>
      <c r="D214" s="11" t="e">
        <f t="shared" si="39"/>
        <v>#DIV/0!</v>
      </c>
      <c r="E214" s="11" t="e">
        <f t="shared" si="39"/>
        <v>#DIV/0!</v>
      </c>
    </row>
    <row r="215" spans="1:5" ht="15.75" customHeight="1" thickBot="1" x14ac:dyDescent="0.3">
      <c r="A215" s="689" t="s">
        <v>210</v>
      </c>
      <c r="B215" s="690"/>
      <c r="C215" s="690"/>
      <c r="D215" s="690"/>
      <c r="E215" s="691"/>
    </row>
    <row r="216" spans="1:5" ht="12.75" customHeight="1" x14ac:dyDescent="0.25">
      <c r="A216" s="698"/>
      <c r="B216" s="8">
        <v>2018</v>
      </c>
      <c r="C216" s="8">
        <v>2019</v>
      </c>
      <c r="D216" s="8">
        <v>2020</v>
      </c>
      <c r="E216" s="8">
        <v>2021</v>
      </c>
    </row>
    <row r="217" spans="1:5" ht="9" customHeight="1" thickBot="1" x14ac:dyDescent="0.3">
      <c r="A217" s="699"/>
      <c r="B217" s="9" t="s">
        <v>8</v>
      </c>
      <c r="C217" s="9" t="s">
        <v>9</v>
      </c>
      <c r="D217" s="9" t="s">
        <v>9</v>
      </c>
      <c r="E217" s="9" t="s">
        <v>9</v>
      </c>
    </row>
    <row r="218" spans="1:5" ht="15.75" thickBot="1" x14ac:dyDescent="0.3">
      <c r="A218" s="13" t="s">
        <v>24</v>
      </c>
      <c r="B218" s="14">
        <f>B219</f>
        <v>0</v>
      </c>
      <c r="C218" s="14">
        <f t="shared" ref="C218:E218" si="40">C219</f>
        <v>0</v>
      </c>
      <c r="D218" s="14">
        <f t="shared" si="40"/>
        <v>0</v>
      </c>
      <c r="E218" s="14">
        <f t="shared" si="40"/>
        <v>0</v>
      </c>
    </row>
    <row r="219" spans="1:5" ht="15.75" thickBot="1" x14ac:dyDescent="0.3">
      <c r="A219" s="26" t="s">
        <v>388</v>
      </c>
      <c r="B219" s="15">
        <v>0</v>
      </c>
      <c r="C219" s="432">
        <v>0</v>
      </c>
      <c r="D219" s="432">
        <v>0</v>
      </c>
      <c r="E219" s="432">
        <v>0</v>
      </c>
    </row>
    <row r="220" spans="1:5" ht="15.75" thickBot="1" x14ac:dyDescent="0.3">
      <c r="A220" s="26" t="s">
        <v>389</v>
      </c>
      <c r="B220" s="15"/>
      <c r="C220" s="27"/>
      <c r="D220" s="27"/>
      <c r="E220" s="27"/>
    </row>
    <row r="221" spans="1:5" ht="24.75" thickBot="1" x14ac:dyDescent="0.3">
      <c r="A221" s="13" t="s">
        <v>25</v>
      </c>
      <c r="B221" s="14">
        <f>B222</f>
        <v>0</v>
      </c>
      <c r="C221" s="14">
        <f t="shared" ref="C221:E221" si="41">C222</f>
        <v>0</v>
      </c>
      <c r="D221" s="14">
        <f t="shared" si="41"/>
        <v>0</v>
      </c>
      <c r="E221" s="14">
        <f t="shared" si="41"/>
        <v>0</v>
      </c>
    </row>
    <row r="222" spans="1:5" ht="15.75" thickBot="1" x14ac:dyDescent="0.3">
      <c r="A222" s="26" t="s">
        <v>388</v>
      </c>
      <c r="B222" s="15">
        <v>0</v>
      </c>
      <c r="C222" s="14">
        <v>0</v>
      </c>
      <c r="D222" s="14">
        <v>0</v>
      </c>
      <c r="E222" s="14">
        <v>0</v>
      </c>
    </row>
    <row r="223" spans="1:5" ht="15.75" thickBot="1" x14ac:dyDescent="0.3">
      <c r="A223" s="26" t="s">
        <v>389</v>
      </c>
      <c r="B223" s="15"/>
      <c r="C223" s="14"/>
      <c r="D223" s="14"/>
      <c r="E223" s="14"/>
    </row>
    <row r="224" spans="1:5" ht="15.75" thickBot="1" x14ac:dyDescent="0.3">
      <c r="A224" s="13" t="s">
        <v>26</v>
      </c>
      <c r="B224" s="15">
        <v>0</v>
      </c>
      <c r="C224" s="14">
        <v>0</v>
      </c>
      <c r="D224" s="14">
        <v>0</v>
      </c>
      <c r="E224" s="14">
        <v>0</v>
      </c>
    </row>
    <row r="225" spans="1:5" ht="15.75" thickBot="1" x14ac:dyDescent="0.3">
      <c r="A225" s="26" t="s">
        <v>388</v>
      </c>
      <c r="B225" s="15"/>
      <c r="C225" s="14"/>
      <c r="D225" s="14"/>
      <c r="E225" s="14"/>
    </row>
    <row r="226" spans="1:5" ht="15.75" thickBot="1" x14ac:dyDescent="0.3">
      <c r="A226" s="26" t="s">
        <v>389</v>
      </c>
      <c r="B226" s="15"/>
      <c r="C226" s="14"/>
      <c r="D226" s="14"/>
      <c r="E226" s="14"/>
    </row>
    <row r="227" spans="1:5" ht="15.75" thickBot="1" x14ac:dyDescent="0.3">
      <c r="A227" s="13" t="s">
        <v>27</v>
      </c>
      <c r="B227" s="15"/>
      <c r="C227" s="14"/>
      <c r="D227" s="14"/>
      <c r="E227" s="14"/>
    </row>
    <row r="228" spans="1:5" ht="15.75" thickBot="1" x14ac:dyDescent="0.3">
      <c r="A228" s="26" t="s">
        <v>388</v>
      </c>
      <c r="B228" s="15"/>
      <c r="C228" s="14"/>
      <c r="D228" s="14"/>
      <c r="E228" s="14"/>
    </row>
    <row r="229" spans="1:5" ht="25.5" customHeight="1" thickBot="1" x14ac:dyDescent="0.3">
      <c r="A229" s="26" t="s">
        <v>389</v>
      </c>
      <c r="B229" s="15"/>
      <c r="C229" s="14"/>
      <c r="D229" s="14"/>
      <c r="E229" s="14"/>
    </row>
    <row r="230" spans="1:5" ht="15.75" thickBot="1" x14ac:dyDescent="0.3">
      <c r="A230" s="13" t="s">
        <v>28</v>
      </c>
      <c r="B230" s="15">
        <f>B231</f>
        <v>0</v>
      </c>
      <c r="C230" s="15">
        <f t="shared" ref="C230:E230" si="42">C231</f>
        <v>600000</v>
      </c>
      <c r="D230" s="15">
        <f t="shared" si="42"/>
        <v>0</v>
      </c>
      <c r="E230" s="15">
        <f t="shared" si="42"/>
        <v>600000</v>
      </c>
    </row>
    <row r="231" spans="1:5" ht="17.25" customHeight="1" thickBot="1" x14ac:dyDescent="0.3">
      <c r="A231" s="26" t="s">
        <v>388</v>
      </c>
      <c r="B231" s="15">
        <v>0</v>
      </c>
      <c r="C231" s="14">
        <v>600000</v>
      </c>
      <c r="D231" s="14">
        <v>0</v>
      </c>
      <c r="E231" s="14">
        <v>600000</v>
      </c>
    </row>
    <row r="232" spans="1:5" ht="15.75" thickBot="1" x14ac:dyDescent="0.3">
      <c r="A232" s="26" t="s">
        <v>389</v>
      </c>
      <c r="B232" s="15"/>
      <c r="C232" s="14"/>
      <c r="D232" s="14"/>
      <c r="E232" s="14"/>
    </row>
    <row r="233" spans="1:5" ht="12.75" customHeight="1" thickBot="1" x14ac:dyDescent="0.3">
      <c r="A233" s="13" t="s">
        <v>29</v>
      </c>
      <c r="B233" s="15">
        <f>B234</f>
        <v>0</v>
      </c>
      <c r="C233" s="15">
        <f t="shared" ref="C233:E233" si="43">C234</f>
        <v>0</v>
      </c>
      <c r="D233" s="15">
        <f t="shared" si="43"/>
        <v>0</v>
      </c>
      <c r="E233" s="15">
        <f t="shared" si="43"/>
        <v>0</v>
      </c>
    </row>
    <row r="234" spans="1:5" ht="9" customHeight="1" thickBot="1" x14ac:dyDescent="0.3">
      <c r="A234" s="26" t="s">
        <v>388</v>
      </c>
      <c r="B234" s="15">
        <v>0</v>
      </c>
      <c r="C234" s="14">
        <v>0</v>
      </c>
      <c r="D234" s="14">
        <v>0</v>
      </c>
      <c r="E234" s="14">
        <v>0</v>
      </c>
    </row>
    <row r="235" spans="1:5" ht="15.75" thickBot="1" x14ac:dyDescent="0.3">
      <c r="A235" s="26" t="s">
        <v>389</v>
      </c>
      <c r="B235" s="15"/>
      <c r="C235" s="14"/>
      <c r="D235" s="14"/>
      <c r="E235" s="14"/>
    </row>
    <row r="236" spans="1:5" ht="24.75" thickBot="1" x14ac:dyDescent="0.3">
      <c r="A236" s="13" t="s">
        <v>30</v>
      </c>
      <c r="B236" s="15">
        <v>0</v>
      </c>
      <c r="C236" s="14">
        <v>0</v>
      </c>
      <c r="D236" s="14">
        <f>C236*1.03*0.99</f>
        <v>0</v>
      </c>
      <c r="E236" s="14">
        <f>D236*1.03*0.99</f>
        <v>0</v>
      </c>
    </row>
    <row r="237" spans="1:5" ht="15.75" thickBot="1" x14ac:dyDescent="0.3">
      <c r="A237" s="26" t="s">
        <v>388</v>
      </c>
      <c r="B237" s="15"/>
      <c r="C237" s="40"/>
      <c r="D237" s="40"/>
      <c r="E237" s="40"/>
    </row>
    <row r="238" spans="1:5" ht="15.75" thickBot="1" x14ac:dyDescent="0.3">
      <c r="A238" s="26" t="s">
        <v>389</v>
      </c>
      <c r="B238" s="15"/>
      <c r="C238" s="135"/>
      <c r="D238" s="40"/>
      <c r="E238" s="40"/>
    </row>
    <row r="239" spans="1:5" ht="15.75" thickBot="1" x14ac:dyDescent="0.3">
      <c r="A239" s="16" t="s">
        <v>31</v>
      </c>
      <c r="B239" s="15">
        <f>B236+B233+B230+B227+B224+B221+B218</f>
        <v>0</v>
      </c>
      <c r="C239" s="15">
        <f t="shared" ref="C239:E239" si="44">C236+C233+C230+C227+C224+C221+C218</f>
        <v>600000</v>
      </c>
      <c r="D239" s="15">
        <f t="shared" si="44"/>
        <v>0</v>
      </c>
      <c r="E239" s="15">
        <f t="shared" si="44"/>
        <v>600000</v>
      </c>
    </row>
    <row r="240" spans="1:5" ht="15.75" thickBot="1" x14ac:dyDescent="0.3">
      <c r="A240" s="448" t="s">
        <v>32</v>
      </c>
      <c r="B240" s="18">
        <f>IF(B239-B210=0,0,"Error")</f>
        <v>0</v>
      </c>
      <c r="C240" s="18">
        <f>IF(C239-C210=0,0,"Error")</f>
        <v>0</v>
      </c>
      <c r="D240" s="18">
        <f>IF(D239-D210=0,0,"Error")</f>
        <v>0</v>
      </c>
      <c r="E240" s="18">
        <f>IF(E239-E210=0,0,"Error")</f>
        <v>0</v>
      </c>
    </row>
    <row r="241" spans="1:5" ht="15.75" customHeight="1" thickBot="1" x14ac:dyDescent="0.3">
      <c r="A241" s="6" t="s">
        <v>57</v>
      </c>
      <c r="B241" s="22">
        <f>B210</f>
        <v>0</v>
      </c>
      <c r="C241" s="22">
        <f t="shared" ref="C241:E241" si="45">C210</f>
        <v>600000</v>
      </c>
      <c r="D241" s="22">
        <f t="shared" si="45"/>
        <v>0</v>
      </c>
      <c r="E241" s="22">
        <f t="shared" si="45"/>
        <v>600000</v>
      </c>
    </row>
    <row r="242" spans="1:5" ht="12.75" customHeight="1" thickBot="1" x14ac:dyDescent="0.3">
      <c r="A242" s="6" t="s">
        <v>58</v>
      </c>
      <c r="B242" s="22">
        <f>B239</f>
        <v>0</v>
      </c>
      <c r="C242" s="22">
        <f t="shared" ref="C242:E242" si="46">C239</f>
        <v>600000</v>
      </c>
      <c r="D242" s="22">
        <f t="shared" si="46"/>
        <v>0</v>
      </c>
      <c r="E242" s="22">
        <f t="shared" si="46"/>
        <v>600000</v>
      </c>
    </row>
    <row r="243" spans="1:5" ht="9" customHeight="1" thickBot="1" x14ac:dyDescent="0.3">
      <c r="A243" s="13" t="s">
        <v>24</v>
      </c>
      <c r="B243" s="36">
        <f>B244+B245</f>
        <v>0</v>
      </c>
      <c r="C243" s="36">
        <f t="shared" ref="C243:E243" si="47">C244+C245</f>
        <v>0</v>
      </c>
      <c r="D243" s="36">
        <f t="shared" si="47"/>
        <v>0</v>
      </c>
      <c r="E243" s="36">
        <f t="shared" si="47"/>
        <v>0</v>
      </c>
    </row>
    <row r="244" spans="1:5" ht="15.75" thickBot="1" x14ac:dyDescent="0.3">
      <c r="A244" s="26" t="s">
        <v>388</v>
      </c>
      <c r="B244" s="15">
        <f>B219</f>
        <v>0</v>
      </c>
      <c r="C244" s="15">
        <f t="shared" ref="C244:E245" si="48">C219</f>
        <v>0</v>
      </c>
      <c r="D244" s="15">
        <f t="shared" si="48"/>
        <v>0</v>
      </c>
      <c r="E244" s="15">
        <f t="shared" si="48"/>
        <v>0</v>
      </c>
    </row>
    <row r="245" spans="1:5" ht="15.75" thickBot="1" x14ac:dyDescent="0.3">
      <c r="A245" s="26" t="s">
        <v>417</v>
      </c>
      <c r="B245" s="15">
        <f>B220</f>
        <v>0</v>
      </c>
      <c r="C245" s="15">
        <f t="shared" si="48"/>
        <v>0</v>
      </c>
      <c r="D245" s="15">
        <f t="shared" si="48"/>
        <v>0</v>
      </c>
      <c r="E245" s="15">
        <f t="shared" si="48"/>
        <v>0</v>
      </c>
    </row>
    <row r="246" spans="1:5" ht="24.75" thickBot="1" x14ac:dyDescent="0.3">
      <c r="A246" s="13" t="s">
        <v>25</v>
      </c>
      <c r="B246" s="36">
        <f>B247+B248</f>
        <v>0</v>
      </c>
      <c r="C246" s="36">
        <f t="shared" ref="C246:E246" si="49">C247+C248</f>
        <v>0</v>
      </c>
      <c r="D246" s="36">
        <f t="shared" si="49"/>
        <v>0</v>
      </c>
      <c r="E246" s="36">
        <f t="shared" si="49"/>
        <v>0</v>
      </c>
    </row>
    <row r="247" spans="1:5" ht="15.75" thickBot="1" x14ac:dyDescent="0.3">
      <c r="A247" s="26" t="s">
        <v>388</v>
      </c>
      <c r="B247" s="14">
        <f>B222</f>
        <v>0</v>
      </c>
      <c r="C247" s="14">
        <f t="shared" ref="C247:E248" si="50">C222</f>
        <v>0</v>
      </c>
      <c r="D247" s="14">
        <f t="shared" si="50"/>
        <v>0</v>
      </c>
      <c r="E247" s="14">
        <f t="shared" si="50"/>
        <v>0</v>
      </c>
    </row>
    <row r="248" spans="1:5" ht="15.75" thickBot="1" x14ac:dyDescent="0.3">
      <c r="A248" s="26" t="s">
        <v>417</v>
      </c>
      <c r="B248" s="15">
        <f>B223</f>
        <v>0</v>
      </c>
      <c r="C248" s="15">
        <f t="shared" si="50"/>
        <v>0</v>
      </c>
      <c r="D248" s="15">
        <f t="shared" si="50"/>
        <v>0</v>
      </c>
      <c r="E248" s="15">
        <f t="shared" si="50"/>
        <v>0</v>
      </c>
    </row>
    <row r="249" spans="1:5" ht="15.75" thickBot="1" x14ac:dyDescent="0.3">
      <c r="A249" s="13" t="s">
        <v>26</v>
      </c>
      <c r="B249" s="36">
        <f>B250+B251</f>
        <v>0</v>
      </c>
      <c r="C249" s="36">
        <f t="shared" ref="C249:E249" si="51">C250+C251</f>
        <v>0</v>
      </c>
      <c r="D249" s="36">
        <f t="shared" si="51"/>
        <v>0</v>
      </c>
      <c r="E249" s="36">
        <f t="shared" si="51"/>
        <v>0</v>
      </c>
    </row>
    <row r="250" spans="1:5" ht="15.75" thickBot="1" x14ac:dyDescent="0.3">
      <c r="A250" s="26" t="s">
        <v>388</v>
      </c>
      <c r="B250" s="15">
        <f>B225</f>
        <v>0</v>
      </c>
      <c r="C250" s="15">
        <f t="shared" ref="C250:E251" si="52">C225</f>
        <v>0</v>
      </c>
      <c r="D250" s="15">
        <f t="shared" si="52"/>
        <v>0</v>
      </c>
      <c r="E250" s="15">
        <f t="shared" si="52"/>
        <v>0</v>
      </c>
    </row>
    <row r="251" spans="1:5" ht="15.75" thickBot="1" x14ac:dyDescent="0.3">
      <c r="A251" s="26" t="s">
        <v>417</v>
      </c>
      <c r="B251" s="15">
        <f>B226</f>
        <v>0</v>
      </c>
      <c r="C251" s="15">
        <f t="shared" si="52"/>
        <v>0</v>
      </c>
      <c r="D251" s="15">
        <f t="shared" si="52"/>
        <v>0</v>
      </c>
      <c r="E251" s="15">
        <f t="shared" si="52"/>
        <v>0</v>
      </c>
    </row>
    <row r="252" spans="1:5" ht="15.75" thickBot="1" x14ac:dyDescent="0.3">
      <c r="A252" s="13" t="s">
        <v>27</v>
      </c>
      <c r="B252" s="36">
        <f>B253+B254</f>
        <v>0</v>
      </c>
      <c r="C252" s="36">
        <f t="shared" ref="C252:E252" si="53">C253+C254</f>
        <v>0</v>
      </c>
      <c r="D252" s="36">
        <f t="shared" si="53"/>
        <v>0</v>
      </c>
      <c r="E252" s="36">
        <f t="shared" si="53"/>
        <v>0</v>
      </c>
    </row>
    <row r="253" spans="1:5" ht="15.75" thickBot="1" x14ac:dyDescent="0.3">
      <c r="A253" s="26" t="s">
        <v>388</v>
      </c>
      <c r="B253" s="14">
        <f>B228</f>
        <v>0</v>
      </c>
      <c r="C253" s="14">
        <f t="shared" ref="C253:E254" si="54">C228</f>
        <v>0</v>
      </c>
      <c r="D253" s="14">
        <f t="shared" si="54"/>
        <v>0</v>
      </c>
      <c r="E253" s="14">
        <f t="shared" si="54"/>
        <v>0</v>
      </c>
    </row>
    <row r="254" spans="1:5" ht="15.75" thickBot="1" x14ac:dyDescent="0.3">
      <c r="A254" s="26" t="s">
        <v>417</v>
      </c>
      <c r="B254" s="15">
        <f>B229</f>
        <v>0</v>
      </c>
      <c r="C254" s="15">
        <f t="shared" si="54"/>
        <v>0</v>
      </c>
      <c r="D254" s="15">
        <f t="shared" si="54"/>
        <v>0</v>
      </c>
      <c r="E254" s="15">
        <f t="shared" si="54"/>
        <v>0</v>
      </c>
    </row>
    <row r="255" spans="1:5" ht="15.75" thickBot="1" x14ac:dyDescent="0.3">
      <c r="A255" s="13" t="s">
        <v>28</v>
      </c>
      <c r="B255" s="36">
        <f>B256+B257</f>
        <v>0</v>
      </c>
      <c r="C255" s="36">
        <f t="shared" ref="C255:E255" si="55">C256+C257</f>
        <v>600000</v>
      </c>
      <c r="D255" s="36">
        <f t="shared" si="55"/>
        <v>0</v>
      </c>
      <c r="E255" s="36">
        <f t="shared" si="55"/>
        <v>600000</v>
      </c>
    </row>
    <row r="256" spans="1:5" ht="27" customHeight="1" thickBot="1" x14ac:dyDescent="0.3">
      <c r="A256" s="26" t="s">
        <v>388</v>
      </c>
      <c r="B256" s="14">
        <f>B231</f>
        <v>0</v>
      </c>
      <c r="C256" s="14">
        <f t="shared" ref="C256:E257" si="56">C231</f>
        <v>600000</v>
      </c>
      <c r="D256" s="14">
        <f t="shared" si="56"/>
        <v>0</v>
      </c>
      <c r="E256" s="14">
        <f t="shared" si="56"/>
        <v>600000</v>
      </c>
    </row>
    <row r="257" spans="1:5" ht="15.75" thickBot="1" x14ac:dyDescent="0.3">
      <c r="A257" s="26" t="s">
        <v>417</v>
      </c>
      <c r="B257" s="15">
        <f>B232</f>
        <v>0</v>
      </c>
      <c r="C257" s="15">
        <f t="shared" si="56"/>
        <v>0</v>
      </c>
      <c r="D257" s="15">
        <f t="shared" si="56"/>
        <v>0</v>
      </c>
      <c r="E257" s="15">
        <f t="shared" si="56"/>
        <v>0</v>
      </c>
    </row>
    <row r="258" spans="1:5" ht="15.75" thickBot="1" x14ac:dyDescent="0.3">
      <c r="A258" s="13" t="s">
        <v>29</v>
      </c>
      <c r="B258" s="36">
        <f>B259+B260</f>
        <v>0</v>
      </c>
      <c r="C258" s="36">
        <f>C259+C260</f>
        <v>0</v>
      </c>
      <c r="D258" s="36">
        <f t="shared" ref="D258:E258" si="57">D259+D260</f>
        <v>0</v>
      </c>
      <c r="E258" s="36">
        <f t="shared" si="57"/>
        <v>0</v>
      </c>
    </row>
    <row r="259" spans="1:5" ht="15.75" thickBot="1" x14ac:dyDescent="0.3">
      <c r="A259" s="26" t="s">
        <v>388</v>
      </c>
      <c r="B259" s="14">
        <f>B234</f>
        <v>0</v>
      </c>
      <c r="C259" s="14">
        <f t="shared" ref="C259:E263" si="58">C234</f>
        <v>0</v>
      </c>
      <c r="D259" s="14">
        <f t="shared" si="58"/>
        <v>0</v>
      </c>
      <c r="E259" s="14">
        <f t="shared" si="58"/>
        <v>0</v>
      </c>
    </row>
    <row r="260" spans="1:5" ht="15.75" thickBot="1" x14ac:dyDescent="0.3">
      <c r="A260" s="26" t="s">
        <v>417</v>
      </c>
      <c r="B260" s="15">
        <f>B235</f>
        <v>0</v>
      </c>
      <c r="C260" s="15">
        <f t="shared" si="58"/>
        <v>0</v>
      </c>
      <c r="D260" s="15">
        <f t="shared" si="58"/>
        <v>0</v>
      </c>
      <c r="E260" s="15">
        <f t="shared" si="58"/>
        <v>0</v>
      </c>
    </row>
    <row r="261" spans="1:5" ht="24.75" thickBot="1" x14ac:dyDescent="0.3">
      <c r="A261" s="13" t="s">
        <v>30</v>
      </c>
      <c r="B261" s="36">
        <f>B236</f>
        <v>0</v>
      </c>
      <c r="C261" s="36">
        <f t="shared" si="58"/>
        <v>0</v>
      </c>
      <c r="D261" s="36">
        <f t="shared" si="58"/>
        <v>0</v>
      </c>
      <c r="E261" s="36">
        <f t="shared" si="58"/>
        <v>0</v>
      </c>
    </row>
    <row r="262" spans="1:5" ht="15.75" thickBot="1" x14ac:dyDescent="0.3">
      <c r="A262" s="26" t="s">
        <v>388</v>
      </c>
      <c r="B262" s="14">
        <f>B237</f>
        <v>0</v>
      </c>
      <c r="C262" s="14">
        <f t="shared" si="58"/>
        <v>0</v>
      </c>
      <c r="D262" s="14">
        <f t="shared" si="58"/>
        <v>0</v>
      </c>
      <c r="E262" s="14">
        <f t="shared" si="58"/>
        <v>0</v>
      </c>
    </row>
    <row r="263" spans="1:5" ht="15.75" thickBot="1" x14ac:dyDescent="0.3">
      <c r="A263" s="26" t="s">
        <v>417</v>
      </c>
      <c r="B263" s="15">
        <f>B238</f>
        <v>0</v>
      </c>
      <c r="C263" s="15">
        <f t="shared" si="58"/>
        <v>0</v>
      </c>
      <c r="D263" s="15">
        <f t="shared" si="58"/>
        <v>0</v>
      </c>
      <c r="E263" s="15">
        <f t="shared" si="58"/>
        <v>0</v>
      </c>
    </row>
    <row r="264" spans="1:5" ht="15.75" thickBot="1" x14ac:dyDescent="0.3">
      <c r="A264" s="13" t="s">
        <v>59</v>
      </c>
      <c r="B264" s="36">
        <v>0</v>
      </c>
      <c r="C264" s="36">
        <v>0</v>
      </c>
      <c r="D264" s="36">
        <v>0</v>
      </c>
      <c r="E264" s="36">
        <v>0</v>
      </c>
    </row>
    <row r="265" spans="1:5" ht="15.75" thickBot="1" x14ac:dyDescent="0.3">
      <c r="A265" s="13" t="s">
        <v>60</v>
      </c>
      <c r="B265" s="36">
        <v>0</v>
      </c>
      <c r="C265" s="36">
        <v>0</v>
      </c>
      <c r="D265" s="36">
        <v>0</v>
      </c>
      <c r="E265" s="36">
        <v>0</v>
      </c>
    </row>
    <row r="266" spans="1:5" ht="15.75" thickBot="1" x14ac:dyDescent="0.3">
      <c r="A266" s="17" t="s">
        <v>32</v>
      </c>
      <c r="B266" s="18">
        <f>IF(B242-B241=0,0,"Error")</f>
        <v>0</v>
      </c>
      <c r="C266" s="18">
        <f>IF(C242-C241=0,0,"Error")</f>
        <v>0</v>
      </c>
      <c r="D266" s="18">
        <f>IF(D242-D241=0,0,"Error")</f>
        <v>0</v>
      </c>
      <c r="E266" s="18">
        <f>IF(E242-E241=0,0,"Error")</f>
        <v>0</v>
      </c>
    </row>
    <row r="283" ht="15" customHeight="1" x14ac:dyDescent="0.25"/>
    <row r="285" ht="19.5" customHeight="1" x14ac:dyDescent="0.25"/>
    <row r="287" ht="47.25" customHeight="1" x14ac:dyDescent="0.25"/>
  </sheetData>
  <mergeCells count="58">
    <mergeCell ref="A20:E20"/>
    <mergeCell ref="A3:E3"/>
    <mergeCell ref="B5:E5"/>
    <mergeCell ref="B6:E6"/>
    <mergeCell ref="B7:E7"/>
    <mergeCell ref="A8:E8"/>
    <mergeCell ref="A9:E11"/>
    <mergeCell ref="B12:E12"/>
    <mergeCell ref="A13:A14"/>
    <mergeCell ref="B16:E16"/>
    <mergeCell ref="A17:E17"/>
    <mergeCell ref="A70:E70"/>
    <mergeCell ref="A21:E21"/>
    <mergeCell ref="B22:E22"/>
    <mergeCell ref="B23:E23"/>
    <mergeCell ref="B24:E24"/>
    <mergeCell ref="A25:A26"/>
    <mergeCell ref="A33:E33"/>
    <mergeCell ref="A34:A35"/>
    <mergeCell ref="B59:E59"/>
    <mergeCell ref="B60:E60"/>
    <mergeCell ref="B61:E61"/>
    <mergeCell ref="A62:A63"/>
    <mergeCell ref="B126:E126"/>
    <mergeCell ref="A71:A72"/>
    <mergeCell ref="A96:E96"/>
    <mergeCell ref="A97:E97"/>
    <mergeCell ref="B98:E98"/>
    <mergeCell ref="D99:E99"/>
    <mergeCell ref="B100:E100"/>
    <mergeCell ref="B101:E101"/>
    <mergeCell ref="B102:E102"/>
    <mergeCell ref="A103:A104"/>
    <mergeCell ref="A111:E111"/>
    <mergeCell ref="A112:A113"/>
    <mergeCell ref="D125:E125"/>
    <mergeCell ref="A192:A193"/>
    <mergeCell ref="B127:E127"/>
    <mergeCell ref="A128:A129"/>
    <mergeCell ref="A136:E136"/>
    <mergeCell ref="A137:A138"/>
    <mergeCell ref="B184:E184"/>
    <mergeCell ref="A2:E2"/>
    <mergeCell ref="B206:E206"/>
    <mergeCell ref="A207:A208"/>
    <mergeCell ref="A215:E215"/>
    <mergeCell ref="A216:A217"/>
    <mergeCell ref="B195:E195"/>
    <mergeCell ref="A196:E196"/>
    <mergeCell ref="A202:E202"/>
    <mergeCell ref="A203:E203"/>
    <mergeCell ref="B204:E204"/>
    <mergeCell ref="B205:E205"/>
    <mergeCell ref="B185:E185"/>
    <mergeCell ref="B186:E186"/>
    <mergeCell ref="A187:E187"/>
    <mergeCell ref="A188:E190"/>
    <mergeCell ref="B191:E191"/>
  </mergeCells>
  <pageMargins left="0.7" right="0.7" top="0.75" bottom="0.75" header="0.3" footer="0.3"/>
  <pageSetup scale="9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277"/>
  <sheetViews>
    <sheetView view="pageBreakPreview" topLeftCell="A127" zoomScale="60" zoomScaleNormal="150" workbookViewId="0">
      <selection activeCell="A2" sqref="A2:E2"/>
    </sheetView>
  </sheetViews>
  <sheetFormatPr defaultRowHeight="15" x14ac:dyDescent="0.25"/>
  <cols>
    <col min="1" max="1" width="40.7109375" style="34" customWidth="1"/>
    <col min="2" max="2" width="21.5703125" style="34" customWidth="1"/>
    <col min="3" max="3" width="18.5703125" style="34" customWidth="1"/>
    <col min="4" max="4" width="14.42578125" style="34" customWidth="1"/>
    <col min="5" max="5" width="12.85546875" style="34" customWidth="1"/>
    <col min="6" max="7" width="9.140625" style="34"/>
    <col min="9" max="9" width="13.5703125" customWidth="1"/>
    <col min="10" max="11" width="11.140625" customWidth="1"/>
    <col min="12" max="12" width="12.42578125" customWidth="1"/>
  </cols>
  <sheetData>
    <row r="1" spans="1:9" x14ac:dyDescent="0.25">
      <c r="A1" s="450"/>
      <c r="B1" s="450"/>
      <c r="C1" s="450"/>
      <c r="D1" s="450"/>
      <c r="E1" s="450"/>
      <c r="F1" s="450"/>
    </row>
    <row r="2" spans="1:9" ht="42.75" customHeight="1" thickBot="1" x14ac:dyDescent="0.3">
      <c r="A2" s="1540" t="s">
        <v>73</v>
      </c>
      <c r="B2" s="1540"/>
      <c r="C2" s="1540"/>
      <c r="D2" s="1540"/>
      <c r="E2" s="1540"/>
      <c r="F2" s="672"/>
    </row>
    <row r="3" spans="1:9" ht="18" customHeight="1" thickBot="1" x14ac:dyDescent="0.3">
      <c r="A3" s="1234" t="s">
        <v>380</v>
      </c>
      <c r="B3" s="1235"/>
      <c r="C3" s="1235"/>
      <c r="D3" s="1235"/>
      <c r="E3" s="1236"/>
      <c r="F3" s="451"/>
    </row>
    <row r="4" spans="1:9" ht="15.75" thickBot="1" x14ac:dyDescent="0.3">
      <c r="A4" s="450"/>
      <c r="B4" s="450"/>
      <c r="C4" s="450"/>
      <c r="D4" s="450"/>
      <c r="E4" s="450"/>
      <c r="F4" s="450"/>
    </row>
    <row r="5" spans="1:9" ht="15.75" thickBot="1" x14ac:dyDescent="0.3">
      <c r="A5" s="452" t="s">
        <v>0</v>
      </c>
      <c r="B5" s="1237" t="s">
        <v>174</v>
      </c>
      <c r="C5" s="1238"/>
      <c r="D5" s="1238"/>
      <c r="E5" s="1239"/>
      <c r="F5" s="450"/>
    </row>
    <row r="6" spans="1:9" ht="15.75" thickBot="1" x14ac:dyDescent="0.3">
      <c r="A6" s="453" t="s">
        <v>1</v>
      </c>
      <c r="B6" s="1240" t="s">
        <v>2</v>
      </c>
      <c r="C6" s="1241"/>
      <c r="D6" s="1241"/>
      <c r="E6" s="1242"/>
      <c r="F6" s="450"/>
    </row>
    <row r="7" spans="1:9" ht="15.75" thickBot="1" x14ac:dyDescent="0.3">
      <c r="A7" s="453" t="s">
        <v>3</v>
      </c>
      <c r="B7" s="1243" t="s">
        <v>4</v>
      </c>
      <c r="C7" s="1244"/>
      <c r="D7" s="1244"/>
      <c r="E7" s="1245"/>
      <c r="F7" s="450"/>
    </row>
    <row r="8" spans="1:9" ht="15.75" thickBot="1" x14ac:dyDescent="0.3">
      <c r="A8" s="1246" t="s">
        <v>5</v>
      </c>
      <c r="B8" s="1247"/>
      <c r="C8" s="1247"/>
      <c r="D8" s="1247"/>
      <c r="E8" s="1248"/>
      <c r="F8" s="450"/>
    </row>
    <row r="9" spans="1:9" ht="82.5" customHeight="1" thickBot="1" x14ac:dyDescent="0.3">
      <c r="A9" s="1212" t="s">
        <v>1032</v>
      </c>
      <c r="B9" s="1213"/>
      <c r="C9" s="1213"/>
      <c r="D9" s="1213"/>
      <c r="E9" s="1214"/>
      <c r="F9" s="450"/>
    </row>
    <row r="10" spans="1:9" ht="69" customHeight="1" thickBot="1" x14ac:dyDescent="0.3">
      <c r="A10" s="454" t="s">
        <v>6</v>
      </c>
      <c r="B10" s="1215" t="s">
        <v>1033</v>
      </c>
      <c r="C10" s="1216" t="s">
        <v>1033</v>
      </c>
      <c r="D10" s="1216" t="s">
        <v>1033</v>
      </c>
      <c r="E10" s="1217" t="s">
        <v>1033</v>
      </c>
      <c r="F10" s="450"/>
    </row>
    <row r="11" spans="1:9" ht="23.25" customHeight="1" x14ac:dyDescent="0.25">
      <c r="A11" s="1218" t="s">
        <v>7</v>
      </c>
      <c r="B11" s="455">
        <v>2018</v>
      </c>
      <c r="C11" s="455">
        <v>2019</v>
      </c>
      <c r="D11" s="455">
        <v>2020</v>
      </c>
      <c r="E11" s="456">
        <v>2021</v>
      </c>
      <c r="F11" s="450"/>
    </row>
    <row r="12" spans="1:9" ht="15.75" thickBot="1" x14ac:dyDescent="0.3">
      <c r="A12" s="1219"/>
      <c r="B12" s="457" t="s">
        <v>8</v>
      </c>
      <c r="C12" s="457" t="s">
        <v>9</v>
      </c>
      <c r="D12" s="457" t="s">
        <v>9</v>
      </c>
      <c r="E12" s="458" t="s">
        <v>9</v>
      </c>
      <c r="F12" s="450"/>
    </row>
    <row r="13" spans="1:9" ht="25.5" customHeight="1" x14ac:dyDescent="0.25">
      <c r="A13" s="459"/>
      <c r="B13" s="460"/>
      <c r="C13" s="460"/>
      <c r="D13" s="460"/>
      <c r="E13" s="460"/>
      <c r="F13" s="461"/>
      <c r="G13" s="462"/>
      <c r="H13" s="164"/>
      <c r="I13" s="164"/>
    </row>
    <row r="14" spans="1:9" ht="14.85" customHeight="1" x14ac:dyDescent="0.25">
      <c r="A14" s="463" t="s">
        <v>1034</v>
      </c>
      <c r="B14" s="464">
        <v>1</v>
      </c>
      <c r="C14" s="465">
        <v>1.0333333333333334</v>
      </c>
      <c r="D14" s="465">
        <v>1.0375000000000001</v>
      </c>
      <c r="E14" s="465">
        <v>1.0833333333333333</v>
      </c>
      <c r="F14" s="461"/>
      <c r="G14" s="462"/>
      <c r="H14" s="164"/>
      <c r="I14" s="164"/>
    </row>
    <row r="15" spans="1:9" ht="14.85" customHeight="1" x14ac:dyDescent="0.25">
      <c r="A15" s="466" t="s">
        <v>1035</v>
      </c>
      <c r="B15" s="464">
        <v>1</v>
      </c>
      <c r="C15" s="464">
        <v>1.1000000000000001</v>
      </c>
      <c r="D15" s="464">
        <v>1.1399999999999999</v>
      </c>
      <c r="E15" s="464">
        <v>1.2</v>
      </c>
      <c r="F15" s="461"/>
      <c r="G15" s="462"/>
      <c r="H15" s="164"/>
      <c r="I15" s="164"/>
    </row>
    <row r="16" spans="1:9" ht="14.85" customHeight="1" x14ac:dyDescent="0.25">
      <c r="A16" s="466" t="s">
        <v>1036</v>
      </c>
      <c r="B16" s="464">
        <v>0.1</v>
      </c>
      <c r="C16" s="464">
        <v>7.0000000000000007E-2</v>
      </c>
      <c r="D16" s="464">
        <v>0.04</v>
      </c>
      <c r="E16" s="464">
        <v>0.03</v>
      </c>
      <c r="F16" s="461"/>
      <c r="G16" s="462"/>
      <c r="H16" s="164"/>
      <c r="I16" s="164"/>
    </row>
    <row r="17" spans="1:9" ht="14.85" customHeight="1" thickBot="1" x14ac:dyDescent="0.3">
      <c r="A17" s="467" t="s">
        <v>1037</v>
      </c>
      <c r="B17" s="468">
        <v>0.42</v>
      </c>
      <c r="C17" s="469">
        <v>0.5714285714285714</v>
      </c>
      <c r="D17" s="469">
        <v>0.6428571428571429</v>
      </c>
      <c r="E17" s="470">
        <v>0.7142857142857143</v>
      </c>
      <c r="F17" s="461"/>
      <c r="G17" s="462"/>
      <c r="H17" s="164"/>
      <c r="I17" s="164"/>
    </row>
    <row r="18" spans="1:9" ht="15.75" thickBot="1" x14ac:dyDescent="0.3">
      <c r="A18" s="471"/>
      <c r="B18" s="472"/>
      <c r="C18" s="473"/>
      <c r="D18" s="472"/>
      <c r="E18" s="474"/>
      <c r="F18" s="450"/>
    </row>
    <row r="19" spans="1:9" ht="15.75" thickBot="1" x14ac:dyDescent="0.3">
      <c r="A19" s="475"/>
      <c r="B19" s="476"/>
      <c r="C19" s="477"/>
      <c r="D19" s="476"/>
      <c r="E19" s="478"/>
      <c r="F19" s="450"/>
    </row>
    <row r="20" spans="1:9" ht="65.25" customHeight="1" thickBot="1" x14ac:dyDescent="0.3">
      <c r="A20" s="479" t="s">
        <v>10</v>
      </c>
      <c r="B20" s="1220" t="s">
        <v>1038</v>
      </c>
      <c r="C20" s="1221"/>
      <c r="D20" s="1221"/>
      <c r="E20" s="1222"/>
      <c r="F20" s="450"/>
    </row>
    <row r="21" spans="1:9" ht="23.25" customHeight="1" thickBot="1" x14ac:dyDescent="0.3">
      <c r="A21" s="1223" t="s">
        <v>11</v>
      </c>
      <c r="B21" s="1224"/>
      <c r="C21" s="1224"/>
      <c r="D21" s="1224"/>
      <c r="E21" s="1225"/>
      <c r="F21" s="450"/>
    </row>
    <row r="22" spans="1:9" ht="27.75" customHeight="1" x14ac:dyDescent="0.25">
      <c r="A22" s="459" t="s">
        <v>1039</v>
      </c>
      <c r="B22" s="460">
        <v>1</v>
      </c>
      <c r="C22" s="460">
        <v>1</v>
      </c>
      <c r="D22" s="460">
        <v>1.08</v>
      </c>
      <c r="E22" s="460">
        <v>1.08</v>
      </c>
      <c r="F22" s="450"/>
    </row>
    <row r="23" spans="1:9" ht="18.75" customHeight="1" thickBot="1" x14ac:dyDescent="0.3">
      <c r="A23" s="480"/>
      <c r="B23" s="481"/>
      <c r="C23" s="482" t="s">
        <v>69</v>
      </c>
      <c r="D23" s="482" t="s">
        <v>69</v>
      </c>
      <c r="E23" s="483" t="s">
        <v>69</v>
      </c>
      <c r="F23" s="450"/>
    </row>
    <row r="24" spans="1:9" ht="15.75" thickBot="1" x14ac:dyDescent="0.3">
      <c r="A24" s="1226" t="s">
        <v>12</v>
      </c>
      <c r="B24" s="1227"/>
      <c r="C24" s="1227"/>
      <c r="D24" s="1227"/>
      <c r="E24" s="1228"/>
      <c r="F24" s="450"/>
    </row>
    <row r="25" spans="1:9" ht="15.75" thickBot="1" x14ac:dyDescent="0.3">
      <c r="A25" s="1194" t="s">
        <v>13</v>
      </c>
      <c r="B25" s="1195"/>
      <c r="C25" s="1195"/>
      <c r="D25" s="1195"/>
      <c r="E25" s="1196"/>
      <c r="F25" s="450"/>
    </row>
    <row r="26" spans="1:9" ht="18.75" customHeight="1" thickBot="1" x14ac:dyDescent="0.3">
      <c r="A26" s="484" t="s">
        <v>14</v>
      </c>
      <c r="B26" s="1229" t="s">
        <v>1040</v>
      </c>
      <c r="C26" s="1229"/>
      <c r="D26" s="1229"/>
      <c r="E26" s="1230"/>
      <c r="F26" s="450"/>
    </row>
    <row r="27" spans="1:9" ht="30" customHeight="1" thickBot="1" x14ac:dyDescent="0.3">
      <c r="A27" s="471" t="s">
        <v>15</v>
      </c>
      <c r="B27" s="1231" t="s">
        <v>1041</v>
      </c>
      <c r="C27" s="1232"/>
      <c r="D27" s="1232"/>
      <c r="E27" s="1233"/>
      <c r="F27" s="450"/>
    </row>
    <row r="28" spans="1:9" ht="15.75" thickBot="1" x14ac:dyDescent="0.3">
      <c r="A28" s="471" t="s">
        <v>16</v>
      </c>
      <c r="B28" s="1206" t="s">
        <v>149</v>
      </c>
      <c r="C28" s="1207"/>
      <c r="D28" s="1207"/>
      <c r="E28" s="1208"/>
      <c r="F28" s="450"/>
    </row>
    <row r="29" spans="1:9" ht="12.75" customHeight="1" x14ac:dyDescent="0.25">
      <c r="A29" s="1181"/>
      <c r="B29" s="485">
        <v>2018</v>
      </c>
      <c r="C29" s="485">
        <v>2019</v>
      </c>
      <c r="D29" s="485">
        <v>2020</v>
      </c>
      <c r="E29" s="486">
        <v>2021</v>
      </c>
      <c r="F29" s="450"/>
    </row>
    <row r="30" spans="1:9" ht="12" customHeight="1" thickBot="1" x14ac:dyDescent="0.3">
      <c r="A30" s="1182"/>
      <c r="B30" s="487" t="s">
        <v>8</v>
      </c>
      <c r="C30" s="487" t="s">
        <v>9</v>
      </c>
      <c r="D30" s="487" t="s">
        <v>9</v>
      </c>
      <c r="E30" s="488" t="s">
        <v>9</v>
      </c>
      <c r="F30" s="450"/>
    </row>
    <row r="31" spans="1:9" ht="14.1" customHeight="1" thickBot="1" x14ac:dyDescent="0.3">
      <c r="A31" s="471" t="s">
        <v>17</v>
      </c>
      <c r="B31" s="489">
        <v>4600</v>
      </c>
      <c r="C31" s="489">
        <v>4600</v>
      </c>
      <c r="D31" s="489">
        <v>5000</v>
      </c>
      <c r="E31" s="490">
        <v>5000</v>
      </c>
      <c r="F31" s="450"/>
    </row>
    <row r="32" spans="1:9" ht="14.1" customHeight="1" thickBot="1" x14ac:dyDescent="0.3">
      <c r="A32" s="471" t="s">
        <v>18</v>
      </c>
      <c r="B32" s="489">
        <f>B61</f>
        <v>135200</v>
      </c>
      <c r="C32" s="489">
        <f t="shared" ref="C32:E32" si="0">C61</f>
        <v>139700</v>
      </c>
      <c r="D32" s="489">
        <f t="shared" si="0"/>
        <v>137300</v>
      </c>
      <c r="E32" s="490">
        <f t="shared" si="0"/>
        <v>137600</v>
      </c>
      <c r="F32" s="450"/>
    </row>
    <row r="33" spans="1:6" ht="14.1" customHeight="1" thickBot="1" x14ac:dyDescent="0.3">
      <c r="A33" s="471" t="s">
        <v>19</v>
      </c>
      <c r="B33" s="489">
        <f>B32/B31</f>
        <v>29.391304347826086</v>
      </c>
      <c r="C33" s="489">
        <f t="shared" ref="C33:E33" si="1">C32/C31</f>
        <v>30.369565217391305</v>
      </c>
      <c r="D33" s="489">
        <f t="shared" si="1"/>
        <v>27.46</v>
      </c>
      <c r="E33" s="490">
        <f t="shared" si="1"/>
        <v>27.52</v>
      </c>
      <c r="F33" s="450"/>
    </row>
    <row r="34" spans="1:6" ht="14.1" customHeight="1" thickBot="1" x14ac:dyDescent="0.3">
      <c r="A34" s="471" t="s">
        <v>20</v>
      </c>
      <c r="B34" s="491" t="s">
        <v>21</v>
      </c>
      <c r="C34" s="492">
        <f>C31/B31-1</f>
        <v>0</v>
      </c>
      <c r="D34" s="492">
        <f t="shared" ref="D34:E36" si="2">D31/C31-1</f>
        <v>8.6956521739130377E-2</v>
      </c>
      <c r="E34" s="493">
        <f t="shared" si="2"/>
        <v>0</v>
      </c>
      <c r="F34" s="450"/>
    </row>
    <row r="35" spans="1:6" ht="14.1" customHeight="1" thickBot="1" x14ac:dyDescent="0.3">
      <c r="A35" s="471" t="s">
        <v>22</v>
      </c>
      <c r="B35" s="491" t="s">
        <v>21</v>
      </c>
      <c r="C35" s="492">
        <f>C32/B32-1</f>
        <v>3.328402366863914E-2</v>
      </c>
      <c r="D35" s="492">
        <f t="shared" si="2"/>
        <v>-1.7179670722977769E-2</v>
      </c>
      <c r="E35" s="493">
        <f t="shared" si="2"/>
        <v>2.1849963583393528E-3</v>
      </c>
      <c r="F35" s="450"/>
    </row>
    <row r="36" spans="1:6" ht="14.1" customHeight="1" thickBot="1" x14ac:dyDescent="0.3">
      <c r="A36" s="471" t="s">
        <v>23</v>
      </c>
      <c r="B36" s="491" t="s">
        <v>21</v>
      </c>
      <c r="C36" s="492">
        <f>C33/B33-1</f>
        <v>3.328402366863914E-2</v>
      </c>
      <c r="D36" s="492">
        <f t="shared" si="2"/>
        <v>-9.5805297065139516E-2</v>
      </c>
      <c r="E36" s="493">
        <f t="shared" si="2"/>
        <v>2.1849963583393528E-3</v>
      </c>
      <c r="F36" s="450"/>
    </row>
    <row r="37" spans="1:6" ht="15.75" thickBot="1" x14ac:dyDescent="0.3">
      <c r="A37" s="1183" t="s">
        <v>70</v>
      </c>
      <c r="B37" s="1184"/>
      <c r="C37" s="1184"/>
      <c r="D37" s="1184"/>
      <c r="E37" s="1185"/>
      <c r="F37" s="450"/>
    </row>
    <row r="38" spans="1:6" ht="12.75" customHeight="1" x14ac:dyDescent="0.25">
      <c r="A38" s="1181"/>
      <c r="B38" s="485">
        <v>2018</v>
      </c>
      <c r="C38" s="485">
        <v>2019</v>
      </c>
      <c r="D38" s="485">
        <v>2020</v>
      </c>
      <c r="E38" s="486">
        <v>2021</v>
      </c>
      <c r="F38" s="450"/>
    </row>
    <row r="39" spans="1:6" ht="24.75" customHeight="1" thickBot="1" x14ac:dyDescent="0.3">
      <c r="A39" s="1182"/>
      <c r="B39" s="487" t="s">
        <v>8</v>
      </c>
      <c r="C39" s="487" t="s">
        <v>9</v>
      </c>
      <c r="D39" s="487" t="s">
        <v>9</v>
      </c>
      <c r="E39" s="488" t="s">
        <v>9</v>
      </c>
      <c r="F39" s="450"/>
    </row>
    <row r="40" spans="1:6" ht="14.85" customHeight="1" thickBot="1" x14ac:dyDescent="0.3">
      <c r="A40" s="494" t="s">
        <v>24</v>
      </c>
      <c r="B40" s="495">
        <v>102500</v>
      </c>
      <c r="C40" s="495">
        <v>102500</v>
      </c>
      <c r="D40" s="495">
        <v>102500</v>
      </c>
      <c r="E40" s="496">
        <v>102500</v>
      </c>
      <c r="F40" s="450"/>
    </row>
    <row r="41" spans="1:6" ht="14.85" customHeight="1" thickBot="1" x14ac:dyDescent="0.3">
      <c r="A41" s="497" t="s">
        <v>388</v>
      </c>
      <c r="B41" s="498">
        <v>102500</v>
      </c>
      <c r="C41" s="498">
        <v>102500</v>
      </c>
      <c r="D41" s="498">
        <v>102500</v>
      </c>
      <c r="E41" s="499">
        <v>102500</v>
      </c>
      <c r="F41" s="450"/>
    </row>
    <row r="42" spans="1:6" ht="14.85" customHeight="1" thickBot="1" x14ac:dyDescent="0.3">
      <c r="A42" s="500" t="s">
        <v>389</v>
      </c>
      <c r="B42" s="501"/>
      <c r="C42" s="502"/>
      <c r="D42" s="502"/>
      <c r="E42" s="503"/>
      <c r="F42" s="450"/>
    </row>
    <row r="43" spans="1:6" ht="14.85" customHeight="1" thickBot="1" x14ac:dyDescent="0.3">
      <c r="A43" s="494" t="s">
        <v>25</v>
      </c>
      <c r="B43" s="495">
        <v>15700</v>
      </c>
      <c r="C43" s="495">
        <v>15700</v>
      </c>
      <c r="D43" s="495">
        <v>15700</v>
      </c>
      <c r="E43" s="496">
        <v>15700</v>
      </c>
      <c r="F43" s="450"/>
    </row>
    <row r="44" spans="1:6" ht="14.85" customHeight="1" thickBot="1" x14ac:dyDescent="0.3">
      <c r="A44" s="497" t="s">
        <v>388</v>
      </c>
      <c r="B44" s="498">
        <v>15700</v>
      </c>
      <c r="C44" s="498">
        <v>15700</v>
      </c>
      <c r="D44" s="498">
        <v>15700</v>
      </c>
      <c r="E44" s="499">
        <v>15700</v>
      </c>
      <c r="F44" s="450"/>
    </row>
    <row r="45" spans="1:6" ht="14.85" customHeight="1" thickBot="1" x14ac:dyDescent="0.3">
      <c r="A45" s="500" t="s">
        <v>389</v>
      </c>
      <c r="B45" s="501"/>
      <c r="C45" s="498"/>
      <c r="D45" s="498"/>
      <c r="E45" s="499"/>
      <c r="F45" s="450"/>
    </row>
    <row r="46" spans="1:6" ht="14.85" customHeight="1" thickBot="1" x14ac:dyDescent="0.3">
      <c r="A46" s="494" t="s">
        <v>26</v>
      </c>
      <c r="B46" s="495">
        <v>16760</v>
      </c>
      <c r="C46" s="495">
        <v>21260</v>
      </c>
      <c r="D46" s="495">
        <v>18860</v>
      </c>
      <c r="E46" s="496">
        <v>19160</v>
      </c>
      <c r="F46" s="450"/>
    </row>
    <row r="47" spans="1:6" ht="14.85" customHeight="1" thickBot="1" x14ac:dyDescent="0.3">
      <c r="A47" s="497" t="s">
        <v>388</v>
      </c>
      <c r="B47" s="501">
        <v>16760</v>
      </c>
      <c r="C47" s="498">
        <v>21260</v>
      </c>
      <c r="D47" s="498">
        <v>18860</v>
      </c>
      <c r="E47" s="499">
        <v>19160</v>
      </c>
      <c r="F47" s="450"/>
    </row>
    <row r="48" spans="1:6" ht="14.85" customHeight="1" thickBot="1" x14ac:dyDescent="0.3">
      <c r="A48" s="500" t="s">
        <v>389</v>
      </c>
      <c r="B48" s="501"/>
      <c r="C48" s="498"/>
      <c r="D48" s="498"/>
      <c r="E48" s="499"/>
      <c r="F48" s="450"/>
    </row>
    <row r="49" spans="1:6" ht="14.85" customHeight="1" thickBot="1" x14ac:dyDescent="0.3">
      <c r="A49" s="494" t="s">
        <v>27</v>
      </c>
      <c r="B49" s="501"/>
      <c r="C49" s="498"/>
      <c r="D49" s="498"/>
      <c r="E49" s="499"/>
      <c r="F49" s="450"/>
    </row>
    <row r="50" spans="1:6" ht="14.85" customHeight="1" thickBot="1" x14ac:dyDescent="0.3">
      <c r="A50" s="500" t="s">
        <v>388</v>
      </c>
      <c r="B50" s="501"/>
      <c r="C50" s="498"/>
      <c r="D50" s="498"/>
      <c r="E50" s="499"/>
      <c r="F50" s="450"/>
    </row>
    <row r="51" spans="1:6" ht="14.85" customHeight="1" thickBot="1" x14ac:dyDescent="0.3">
      <c r="A51" s="500" t="s">
        <v>389</v>
      </c>
      <c r="B51" s="501"/>
      <c r="C51" s="498"/>
      <c r="D51" s="498"/>
      <c r="E51" s="499"/>
      <c r="F51" s="450"/>
    </row>
    <row r="52" spans="1:6" ht="14.85" customHeight="1" thickBot="1" x14ac:dyDescent="0.3">
      <c r="A52" s="494" t="s">
        <v>28</v>
      </c>
      <c r="B52" s="501"/>
      <c r="C52" s="498"/>
      <c r="D52" s="498"/>
      <c r="E52" s="499"/>
      <c r="F52" s="450"/>
    </row>
    <row r="53" spans="1:6" ht="14.85" customHeight="1" thickBot="1" x14ac:dyDescent="0.3">
      <c r="A53" s="500" t="s">
        <v>388</v>
      </c>
      <c r="B53" s="501"/>
      <c r="C53" s="498"/>
      <c r="D53" s="498"/>
      <c r="E53" s="499"/>
      <c r="F53" s="450"/>
    </row>
    <row r="54" spans="1:6" ht="14.85" customHeight="1" thickBot="1" x14ac:dyDescent="0.3">
      <c r="A54" s="500" t="s">
        <v>389</v>
      </c>
      <c r="B54" s="501"/>
      <c r="C54" s="498"/>
      <c r="D54" s="498"/>
      <c r="E54" s="499"/>
      <c r="F54" s="450"/>
    </row>
    <row r="55" spans="1:6" ht="14.85" customHeight="1" thickBot="1" x14ac:dyDescent="0.3">
      <c r="A55" s="494" t="s">
        <v>29</v>
      </c>
      <c r="B55" s="501"/>
      <c r="C55" s="498"/>
      <c r="D55" s="498"/>
      <c r="E55" s="499"/>
      <c r="F55" s="450"/>
    </row>
    <row r="56" spans="1:6" ht="14.85" customHeight="1" thickBot="1" x14ac:dyDescent="0.3">
      <c r="A56" s="500" t="s">
        <v>388</v>
      </c>
      <c r="B56" s="501"/>
      <c r="C56" s="498"/>
      <c r="D56" s="498"/>
      <c r="E56" s="499"/>
      <c r="F56" s="450"/>
    </row>
    <row r="57" spans="1:6" ht="14.85" customHeight="1" thickBot="1" x14ac:dyDescent="0.3">
      <c r="A57" s="500" t="s">
        <v>389</v>
      </c>
      <c r="B57" s="501"/>
      <c r="C57" s="498"/>
      <c r="D57" s="498"/>
      <c r="E57" s="499"/>
      <c r="F57" s="450"/>
    </row>
    <row r="58" spans="1:6" ht="14.85" customHeight="1" thickBot="1" x14ac:dyDescent="0.3">
      <c r="A58" s="494" t="s">
        <v>30</v>
      </c>
      <c r="B58" s="495">
        <v>240</v>
      </c>
      <c r="C58" s="495">
        <v>240</v>
      </c>
      <c r="D58" s="495">
        <v>240</v>
      </c>
      <c r="E58" s="496">
        <v>240</v>
      </c>
      <c r="F58" s="450"/>
    </row>
    <row r="59" spans="1:6" ht="14.85" customHeight="1" thickBot="1" x14ac:dyDescent="0.3">
      <c r="A59" s="497" t="s">
        <v>388</v>
      </c>
      <c r="B59" s="501">
        <v>240</v>
      </c>
      <c r="C59" s="498">
        <v>240</v>
      </c>
      <c r="D59" s="498">
        <v>240</v>
      </c>
      <c r="E59" s="499">
        <v>240</v>
      </c>
      <c r="F59" s="450"/>
    </row>
    <row r="60" spans="1:6" ht="14.85" customHeight="1" thickBot="1" x14ac:dyDescent="0.3">
      <c r="A60" s="500" t="s">
        <v>389</v>
      </c>
      <c r="B60" s="501"/>
      <c r="C60" s="504"/>
      <c r="D60" s="505"/>
      <c r="E60" s="506"/>
      <c r="F60" s="450"/>
    </row>
    <row r="61" spans="1:6" ht="14.85" customHeight="1" thickBot="1" x14ac:dyDescent="0.3">
      <c r="A61" s="507" t="s">
        <v>31</v>
      </c>
      <c r="B61" s="508">
        <f>B58+B55+B52+B49+B46+B43+B40</f>
        <v>135200</v>
      </c>
      <c r="C61" s="508">
        <f t="shared" ref="C61:E61" si="3">C58+C55+C52+C49+C46+C43+C40</f>
        <v>139700</v>
      </c>
      <c r="D61" s="508">
        <f t="shared" si="3"/>
        <v>137300</v>
      </c>
      <c r="E61" s="509">
        <f t="shared" si="3"/>
        <v>137600</v>
      </c>
      <c r="F61" s="450"/>
    </row>
    <row r="62" spans="1:6" ht="15.75" thickBot="1" x14ac:dyDescent="0.3">
      <c r="A62" s="510" t="s">
        <v>32</v>
      </c>
      <c r="B62" s="511">
        <f>IF(B61-B32=0,0,"Error")</f>
        <v>0</v>
      </c>
      <c r="C62" s="511">
        <f>IF(C61-C32=0,0,"Error")</f>
        <v>0</v>
      </c>
      <c r="D62" s="511">
        <f>IF(D61-D32=0,0,"Error")</f>
        <v>0</v>
      </c>
      <c r="E62" s="512">
        <f>IF(E61-E32=0,0,"Error")</f>
        <v>0</v>
      </c>
      <c r="F62" s="450"/>
    </row>
    <row r="63" spans="1:6" ht="15.75" thickBot="1" x14ac:dyDescent="0.3">
      <c r="A63" s="1194" t="s">
        <v>39</v>
      </c>
      <c r="B63" s="1195"/>
      <c r="C63" s="1195"/>
      <c r="D63" s="1195"/>
      <c r="E63" s="1196"/>
      <c r="F63" s="450"/>
    </row>
    <row r="64" spans="1:6" ht="26.25" customHeight="1" thickBot="1" x14ac:dyDescent="0.3">
      <c r="A64" s="1194" t="s">
        <v>40</v>
      </c>
      <c r="B64" s="1195"/>
      <c r="C64" s="1195"/>
      <c r="D64" s="1195"/>
      <c r="E64" s="1196"/>
      <c r="F64" s="450"/>
    </row>
    <row r="65" spans="1:8" ht="13.5" customHeight="1" thickBot="1" x14ac:dyDescent="0.3">
      <c r="A65" s="513" t="s">
        <v>56</v>
      </c>
      <c r="B65" s="1197" t="s">
        <v>635</v>
      </c>
      <c r="C65" s="1198"/>
      <c r="D65" s="1199"/>
      <c r="E65" s="1200"/>
      <c r="F65" s="461"/>
    </row>
    <row r="66" spans="1:8" ht="33" customHeight="1" thickBot="1" x14ac:dyDescent="0.3">
      <c r="A66" s="513" t="s">
        <v>86</v>
      </c>
      <c r="B66" s="514" t="s">
        <v>1042</v>
      </c>
      <c r="C66" s="515" t="s">
        <v>398</v>
      </c>
      <c r="D66" s="1201" t="s">
        <v>1043</v>
      </c>
      <c r="E66" s="1202"/>
      <c r="F66" s="461"/>
    </row>
    <row r="67" spans="1:8" ht="43.5" customHeight="1" thickBot="1" x14ac:dyDescent="0.3">
      <c r="A67" s="471" t="s">
        <v>15</v>
      </c>
      <c r="B67" s="1203" t="s">
        <v>1044</v>
      </c>
      <c r="C67" s="1204"/>
      <c r="D67" s="1204"/>
      <c r="E67" s="1205"/>
      <c r="F67" s="450"/>
    </row>
    <row r="68" spans="1:8" ht="15.75" thickBot="1" x14ac:dyDescent="0.3">
      <c r="A68" s="471" t="s">
        <v>16</v>
      </c>
      <c r="B68" s="1206" t="s">
        <v>149</v>
      </c>
      <c r="C68" s="1207"/>
      <c r="D68" s="1207"/>
      <c r="E68" s="1208"/>
      <c r="F68" s="450"/>
    </row>
    <row r="69" spans="1:8" x14ac:dyDescent="0.25">
      <c r="A69" s="1181"/>
      <c r="B69" s="485">
        <v>2018</v>
      </c>
      <c r="C69" s="485">
        <v>2019</v>
      </c>
      <c r="D69" s="485">
        <v>2020</v>
      </c>
      <c r="E69" s="486">
        <v>2021</v>
      </c>
      <c r="F69" s="450"/>
    </row>
    <row r="70" spans="1:8" ht="15.75" thickBot="1" x14ac:dyDescent="0.3">
      <c r="A70" s="1182"/>
      <c r="B70" s="487" t="s">
        <v>8</v>
      </c>
      <c r="C70" s="487" t="s">
        <v>9</v>
      </c>
      <c r="D70" s="487" t="s">
        <v>9</v>
      </c>
      <c r="E70" s="488" t="s">
        <v>9</v>
      </c>
      <c r="F70" s="450"/>
      <c r="G70" s="516"/>
    </row>
    <row r="71" spans="1:8" ht="14.1" customHeight="1" thickBot="1" x14ac:dyDescent="0.3">
      <c r="A71" s="471" t="s">
        <v>17</v>
      </c>
      <c r="B71" s="489">
        <v>9</v>
      </c>
      <c r="C71" s="489">
        <v>12</v>
      </c>
      <c r="D71" s="489">
        <v>20</v>
      </c>
      <c r="E71" s="490">
        <v>21</v>
      </c>
      <c r="F71" s="450"/>
    </row>
    <row r="72" spans="1:8" ht="14.1" customHeight="1" thickBot="1" x14ac:dyDescent="0.3">
      <c r="A72" s="471" t="s">
        <v>18</v>
      </c>
      <c r="B72" s="489">
        <v>1500</v>
      </c>
      <c r="C72" s="489">
        <v>1500</v>
      </c>
      <c r="D72" s="489">
        <v>3000</v>
      </c>
      <c r="E72" s="490">
        <v>2250</v>
      </c>
      <c r="F72" s="450"/>
      <c r="G72" s="517"/>
      <c r="H72" s="449"/>
    </row>
    <row r="73" spans="1:8" ht="14.1" customHeight="1" thickBot="1" x14ac:dyDescent="0.3">
      <c r="A73" s="471" t="s">
        <v>19</v>
      </c>
      <c r="B73" s="489">
        <f>B72/B71</f>
        <v>166.66666666666666</v>
      </c>
      <c r="C73" s="489">
        <f t="shared" ref="C73:E73" si="4">C72/C71</f>
        <v>125</v>
      </c>
      <c r="D73" s="489">
        <f t="shared" si="4"/>
        <v>150</v>
      </c>
      <c r="E73" s="490">
        <f t="shared" si="4"/>
        <v>107.14285714285714</v>
      </c>
      <c r="F73" s="450"/>
      <c r="G73" s="450"/>
      <c r="H73" s="449"/>
    </row>
    <row r="74" spans="1:8" ht="14.1" customHeight="1" thickBot="1" x14ac:dyDescent="0.3">
      <c r="A74" s="471" t="s">
        <v>20</v>
      </c>
      <c r="B74" s="491" t="s">
        <v>21</v>
      </c>
      <c r="C74" s="492">
        <f>C71/B71-1</f>
        <v>0.33333333333333326</v>
      </c>
      <c r="D74" s="492">
        <f t="shared" ref="D74:E76" si="5">D71/C71-1</f>
        <v>0.66666666666666674</v>
      </c>
      <c r="E74" s="493">
        <f t="shared" si="5"/>
        <v>5.0000000000000044E-2</v>
      </c>
      <c r="F74" s="450"/>
      <c r="G74" s="450"/>
      <c r="H74" s="449"/>
    </row>
    <row r="75" spans="1:8" ht="14.1" customHeight="1" thickBot="1" x14ac:dyDescent="0.3">
      <c r="A75" s="471" t="s">
        <v>22</v>
      </c>
      <c r="B75" s="491" t="s">
        <v>21</v>
      </c>
      <c r="C75" s="492">
        <f>C72/B72-1</f>
        <v>0</v>
      </c>
      <c r="D75" s="492">
        <f t="shared" si="5"/>
        <v>1</v>
      </c>
      <c r="E75" s="493">
        <f t="shared" si="5"/>
        <v>-0.25</v>
      </c>
      <c r="F75" s="450"/>
      <c r="G75" s="450"/>
      <c r="H75" s="449"/>
    </row>
    <row r="76" spans="1:8" ht="14.1" customHeight="1" thickBot="1" x14ac:dyDescent="0.3">
      <c r="A76" s="471" t="s">
        <v>23</v>
      </c>
      <c r="B76" s="491" t="s">
        <v>21</v>
      </c>
      <c r="C76" s="492">
        <f>C73/B73-1</f>
        <v>-0.25</v>
      </c>
      <c r="D76" s="492">
        <f t="shared" si="5"/>
        <v>0.19999999999999996</v>
      </c>
      <c r="E76" s="493">
        <f t="shared" si="5"/>
        <v>-0.2857142857142857</v>
      </c>
      <c r="F76" s="450"/>
      <c r="G76" s="450"/>
      <c r="H76" s="449"/>
    </row>
    <row r="77" spans="1:8" ht="25.5" customHeight="1" thickBot="1" x14ac:dyDescent="0.3">
      <c r="A77" s="1183" t="s">
        <v>70</v>
      </c>
      <c r="B77" s="1184"/>
      <c r="C77" s="1184"/>
      <c r="D77" s="1184"/>
      <c r="E77" s="1185"/>
      <c r="F77" s="450"/>
      <c r="G77" s="450"/>
      <c r="H77" s="449"/>
    </row>
    <row r="78" spans="1:8" ht="28.5" customHeight="1" x14ac:dyDescent="0.25">
      <c r="A78" s="1181"/>
      <c r="B78" s="485">
        <v>2018</v>
      </c>
      <c r="C78" s="485">
        <v>2019</v>
      </c>
      <c r="D78" s="485">
        <v>2020</v>
      </c>
      <c r="E78" s="486">
        <v>2021</v>
      </c>
      <c r="F78" s="450"/>
      <c r="G78" s="450"/>
      <c r="H78" s="449"/>
    </row>
    <row r="79" spans="1:8" ht="24.75" customHeight="1" thickBot="1" x14ac:dyDescent="0.3">
      <c r="A79" s="1182"/>
      <c r="B79" s="487" t="s">
        <v>8</v>
      </c>
      <c r="C79" s="487" t="s">
        <v>9</v>
      </c>
      <c r="D79" s="487" t="s">
        <v>9</v>
      </c>
      <c r="E79" s="488" t="s">
        <v>9</v>
      </c>
      <c r="F79" s="450"/>
      <c r="G79" s="450"/>
      <c r="H79" s="449"/>
    </row>
    <row r="80" spans="1:8" ht="14.1" customHeight="1" thickBot="1" x14ac:dyDescent="0.3">
      <c r="A80" s="494" t="s">
        <v>42</v>
      </c>
      <c r="B80" s="498"/>
      <c r="C80" s="498"/>
      <c r="D80" s="498"/>
      <c r="E80" s="499"/>
      <c r="F80" s="450"/>
      <c r="G80" s="450"/>
      <c r="H80" s="449"/>
    </row>
    <row r="81" spans="1:8" ht="14.1" customHeight="1" thickBot="1" x14ac:dyDescent="0.3">
      <c r="A81" s="26" t="s">
        <v>388</v>
      </c>
      <c r="B81" s="498"/>
      <c r="C81" s="498"/>
      <c r="D81" s="498"/>
      <c r="E81" s="499"/>
      <c r="F81" s="450"/>
      <c r="G81" s="450"/>
      <c r="H81" s="449"/>
    </row>
    <row r="82" spans="1:8" ht="14.1" customHeight="1" thickBot="1" x14ac:dyDescent="0.3">
      <c r="A82" s="26" t="s">
        <v>418</v>
      </c>
      <c r="B82" s="498"/>
      <c r="C82" s="498"/>
      <c r="D82" s="498"/>
      <c r="E82" s="499"/>
      <c r="F82" s="450"/>
      <c r="G82" s="450"/>
      <c r="H82" s="449"/>
    </row>
    <row r="83" spans="1:8" ht="14.1" customHeight="1" thickBot="1" x14ac:dyDescent="0.3">
      <c r="A83" s="26" t="s">
        <v>404</v>
      </c>
      <c r="B83" s="498"/>
      <c r="C83" s="498"/>
      <c r="D83" s="498"/>
      <c r="E83" s="499"/>
      <c r="F83" s="450"/>
      <c r="G83" s="450"/>
      <c r="H83" s="449"/>
    </row>
    <row r="84" spans="1:8" ht="14.1" customHeight="1" thickBot="1" x14ac:dyDescent="0.3">
      <c r="A84" s="26" t="s">
        <v>405</v>
      </c>
      <c r="B84" s="498"/>
      <c r="C84" s="498"/>
      <c r="D84" s="498"/>
      <c r="E84" s="499"/>
      <c r="F84" s="450"/>
      <c r="G84" s="450"/>
      <c r="H84" s="449"/>
    </row>
    <row r="85" spans="1:8" ht="14.1" customHeight="1" thickBot="1" x14ac:dyDescent="0.3">
      <c r="A85" s="494" t="s">
        <v>43</v>
      </c>
      <c r="B85" s="489">
        <f>B86+B87+B88+B89</f>
        <v>1500</v>
      </c>
      <c r="C85" s="489">
        <f t="shared" ref="C85:E85" si="6">C86+C87+C88+C89</f>
        <v>1500</v>
      </c>
      <c r="D85" s="489">
        <f t="shared" si="6"/>
        <v>3000</v>
      </c>
      <c r="E85" s="489">
        <f t="shared" si="6"/>
        <v>2250</v>
      </c>
      <c r="F85" s="450"/>
      <c r="G85" s="450"/>
      <c r="H85" s="449"/>
    </row>
    <row r="86" spans="1:8" ht="14.1" customHeight="1" thickBot="1" x14ac:dyDescent="0.3">
      <c r="A86" s="26" t="s">
        <v>388</v>
      </c>
      <c r="B86" s="489">
        <v>1500</v>
      </c>
      <c r="C86" s="489">
        <v>1500</v>
      </c>
      <c r="D86" s="489">
        <v>3000</v>
      </c>
      <c r="E86" s="490">
        <v>2250</v>
      </c>
      <c r="F86" s="450"/>
      <c r="G86" s="450"/>
      <c r="H86" s="449"/>
    </row>
    <row r="87" spans="1:8" ht="14.1" customHeight="1" thickBot="1" x14ac:dyDescent="0.3">
      <c r="A87" s="26" t="s">
        <v>418</v>
      </c>
      <c r="B87" s="518"/>
      <c r="C87" s="518"/>
      <c r="D87" s="518"/>
      <c r="E87" s="519"/>
      <c r="F87" s="450"/>
      <c r="G87" s="450"/>
      <c r="H87" s="449"/>
    </row>
    <row r="88" spans="1:8" ht="14.1" customHeight="1" thickBot="1" x14ac:dyDescent="0.3">
      <c r="A88" s="26" t="s">
        <v>404</v>
      </c>
      <c r="B88" s="518"/>
      <c r="C88" s="518"/>
      <c r="D88" s="518"/>
      <c r="E88" s="519"/>
      <c r="F88" s="450"/>
      <c r="G88" s="450"/>
      <c r="H88" s="449"/>
    </row>
    <row r="89" spans="1:8" ht="14.1" customHeight="1" thickBot="1" x14ac:dyDescent="0.3">
      <c r="A89" s="26" t="s">
        <v>405</v>
      </c>
      <c r="B89" s="518"/>
      <c r="C89" s="518"/>
      <c r="D89" s="518"/>
      <c r="E89" s="519"/>
      <c r="F89" s="450"/>
      <c r="G89" s="450"/>
      <c r="H89" s="449"/>
    </row>
    <row r="90" spans="1:8" ht="14.1" customHeight="1" thickBot="1" x14ac:dyDescent="0.3">
      <c r="A90" s="507" t="s">
        <v>31</v>
      </c>
      <c r="B90" s="495">
        <f>B85+B80</f>
        <v>1500</v>
      </c>
      <c r="C90" s="495">
        <f t="shared" ref="C90:E90" si="7">C85+C80</f>
        <v>1500</v>
      </c>
      <c r="D90" s="495">
        <f t="shared" si="7"/>
        <v>3000</v>
      </c>
      <c r="E90" s="496">
        <f t="shared" si="7"/>
        <v>2250</v>
      </c>
      <c r="F90" s="450"/>
      <c r="G90" s="450"/>
      <c r="H90" s="449"/>
    </row>
    <row r="91" spans="1:8" ht="20.25" customHeight="1" thickBot="1" x14ac:dyDescent="0.3">
      <c r="A91" s="520" t="s">
        <v>45</v>
      </c>
      <c r="B91" s="1209" t="s">
        <v>1045</v>
      </c>
      <c r="C91" s="1210"/>
      <c r="D91" s="1210"/>
      <c r="E91" s="1211"/>
      <c r="F91" s="450"/>
      <c r="G91" s="450"/>
      <c r="H91" s="449"/>
    </row>
    <row r="92" spans="1:8" ht="42" customHeight="1" thickBot="1" x14ac:dyDescent="0.3">
      <c r="A92" s="484" t="s">
        <v>228</v>
      </c>
      <c r="B92" s="521" t="s">
        <v>1046</v>
      </c>
      <c r="C92" s="522" t="s">
        <v>398</v>
      </c>
      <c r="D92" s="1192"/>
      <c r="E92" s="1193"/>
      <c r="F92" s="450"/>
      <c r="G92" s="450"/>
      <c r="H92" s="449"/>
    </row>
    <row r="93" spans="1:8" ht="30.75" customHeight="1" thickBot="1" x14ac:dyDescent="0.3">
      <c r="A93" s="471" t="s">
        <v>15</v>
      </c>
      <c r="B93" s="1186" t="s">
        <v>325</v>
      </c>
      <c r="C93" s="1187" t="s">
        <v>175</v>
      </c>
      <c r="D93" s="1187" t="s">
        <v>175</v>
      </c>
      <c r="E93" s="1188" t="s">
        <v>175</v>
      </c>
      <c r="F93" s="450"/>
      <c r="G93" s="450"/>
      <c r="H93" s="449"/>
    </row>
    <row r="94" spans="1:8" ht="15.75" thickBot="1" x14ac:dyDescent="0.3">
      <c r="A94" s="471" t="s">
        <v>16</v>
      </c>
      <c r="B94" s="1178" t="s">
        <v>149</v>
      </c>
      <c r="C94" s="1179"/>
      <c r="D94" s="1179"/>
      <c r="E94" s="1180"/>
      <c r="F94" s="450"/>
      <c r="G94" s="450"/>
      <c r="H94" s="449"/>
    </row>
    <row r="95" spans="1:8" x14ac:dyDescent="0.25">
      <c r="A95" s="1181"/>
      <c r="B95" s="485">
        <v>2018</v>
      </c>
      <c r="C95" s="485">
        <v>2019</v>
      </c>
      <c r="D95" s="485">
        <v>2020</v>
      </c>
      <c r="E95" s="486">
        <v>2021</v>
      </c>
      <c r="F95" s="450"/>
      <c r="G95" s="450"/>
      <c r="H95" s="449"/>
    </row>
    <row r="96" spans="1:8" ht="20.25" customHeight="1" thickBot="1" x14ac:dyDescent="0.3">
      <c r="A96" s="1182"/>
      <c r="B96" s="487" t="s">
        <v>8</v>
      </c>
      <c r="C96" s="487" t="s">
        <v>9</v>
      </c>
      <c r="D96" s="487" t="s">
        <v>9</v>
      </c>
      <c r="E96" s="488" t="s">
        <v>9</v>
      </c>
      <c r="F96" s="450"/>
      <c r="G96" s="450"/>
      <c r="H96" s="449"/>
    </row>
    <row r="97" spans="1:8" ht="14.1" customHeight="1" thickBot="1" x14ac:dyDescent="0.3">
      <c r="A97" s="471" t="s">
        <v>17</v>
      </c>
      <c r="B97" s="523"/>
      <c r="C97" s="491">
        <v>1</v>
      </c>
      <c r="D97" s="523"/>
      <c r="E97" s="524"/>
      <c r="F97" s="450"/>
      <c r="G97" s="450"/>
      <c r="H97" s="449"/>
    </row>
    <row r="98" spans="1:8" ht="14.1" customHeight="1" thickBot="1" x14ac:dyDescent="0.3">
      <c r="A98" s="471" t="s">
        <v>18</v>
      </c>
      <c r="B98" s="489">
        <f>B116</f>
        <v>0</v>
      </c>
      <c r="C98" s="489">
        <v>1500</v>
      </c>
      <c r="D98" s="489">
        <f t="shared" ref="D98:E98" si="8">D116</f>
        <v>0</v>
      </c>
      <c r="E98" s="490">
        <f t="shared" si="8"/>
        <v>0</v>
      </c>
      <c r="F98" s="450"/>
      <c r="G98" s="450"/>
      <c r="H98" s="449"/>
    </row>
    <row r="99" spans="1:8" ht="14.1" customHeight="1" thickBot="1" x14ac:dyDescent="0.3">
      <c r="A99" s="471" t="s">
        <v>19</v>
      </c>
      <c r="B99" s="489" t="e">
        <f>B98/B97</f>
        <v>#DIV/0!</v>
      </c>
      <c r="C99" s="489">
        <f t="shared" ref="C99:E99" si="9">C98/C97</f>
        <v>1500</v>
      </c>
      <c r="D99" s="489" t="e">
        <f t="shared" si="9"/>
        <v>#DIV/0!</v>
      </c>
      <c r="E99" s="490" t="e">
        <f t="shared" si="9"/>
        <v>#DIV/0!</v>
      </c>
      <c r="F99" s="450"/>
      <c r="G99" s="450"/>
      <c r="H99" s="449"/>
    </row>
    <row r="100" spans="1:8" ht="14.1" customHeight="1" thickBot="1" x14ac:dyDescent="0.3">
      <c r="A100" s="471" t="s">
        <v>20</v>
      </c>
      <c r="B100" s="491" t="s">
        <v>21</v>
      </c>
      <c r="C100" s="492" t="e">
        <f>C97/B97-1</f>
        <v>#DIV/0!</v>
      </c>
      <c r="D100" s="492">
        <f t="shared" ref="D100:E102" si="10">D97/C97-1</f>
        <v>-1</v>
      </c>
      <c r="E100" s="493" t="e">
        <f t="shared" si="10"/>
        <v>#DIV/0!</v>
      </c>
      <c r="F100" s="450"/>
      <c r="G100" s="450"/>
      <c r="H100" s="449"/>
    </row>
    <row r="101" spans="1:8" ht="14.1" customHeight="1" thickBot="1" x14ac:dyDescent="0.3">
      <c r="A101" s="471" t="s">
        <v>22</v>
      </c>
      <c r="B101" s="491" t="s">
        <v>21</v>
      </c>
      <c r="C101" s="492" t="e">
        <f>C98/B98-1</f>
        <v>#DIV/0!</v>
      </c>
      <c r="D101" s="492">
        <f t="shared" si="10"/>
        <v>-1</v>
      </c>
      <c r="E101" s="493" t="e">
        <f t="shared" si="10"/>
        <v>#DIV/0!</v>
      </c>
      <c r="F101" s="450"/>
      <c r="G101" s="450"/>
      <c r="H101" s="449"/>
    </row>
    <row r="102" spans="1:8" ht="14.1" customHeight="1" thickBot="1" x14ac:dyDescent="0.3">
      <c r="A102" s="471" t="s">
        <v>23</v>
      </c>
      <c r="B102" s="491" t="s">
        <v>21</v>
      </c>
      <c r="C102" s="492" t="e">
        <f>C99/B99-1</f>
        <v>#DIV/0!</v>
      </c>
      <c r="D102" s="492" t="e">
        <f t="shared" si="10"/>
        <v>#DIV/0!</v>
      </c>
      <c r="E102" s="493" t="e">
        <f t="shared" si="10"/>
        <v>#DIV/0!</v>
      </c>
      <c r="F102" s="450"/>
      <c r="G102" s="450"/>
      <c r="H102" s="449"/>
    </row>
    <row r="103" spans="1:8" ht="15.75" thickBot="1" x14ac:dyDescent="0.3">
      <c r="A103" s="1183" t="s">
        <v>176</v>
      </c>
      <c r="B103" s="1184"/>
      <c r="C103" s="1184"/>
      <c r="D103" s="1184"/>
      <c r="E103" s="1185"/>
      <c r="F103" s="450"/>
      <c r="G103" s="450"/>
      <c r="H103" s="449"/>
    </row>
    <row r="104" spans="1:8" x14ac:dyDescent="0.25">
      <c r="A104" s="1181"/>
      <c r="B104" s="485">
        <v>2018</v>
      </c>
      <c r="C104" s="485">
        <v>2019</v>
      </c>
      <c r="D104" s="485">
        <v>2020</v>
      </c>
      <c r="E104" s="486">
        <v>2021</v>
      </c>
      <c r="F104" s="450"/>
      <c r="G104" s="450"/>
      <c r="H104" s="449"/>
    </row>
    <row r="105" spans="1:8" ht="15.75" thickBot="1" x14ac:dyDescent="0.3">
      <c r="A105" s="1182"/>
      <c r="B105" s="487" t="s">
        <v>8</v>
      </c>
      <c r="C105" s="487" t="s">
        <v>9</v>
      </c>
      <c r="D105" s="487" t="s">
        <v>9</v>
      </c>
      <c r="E105" s="488" t="s">
        <v>9</v>
      </c>
      <c r="F105" s="450"/>
      <c r="G105" s="450"/>
      <c r="H105" s="449"/>
    </row>
    <row r="106" spans="1:8" ht="14.1" customHeight="1" thickBot="1" x14ac:dyDescent="0.3">
      <c r="A106" s="494" t="s">
        <v>42</v>
      </c>
      <c r="B106" s="498"/>
      <c r="C106" s="498"/>
      <c r="D106" s="498"/>
      <c r="E106" s="499"/>
      <c r="F106" s="450"/>
      <c r="G106" s="450"/>
      <c r="H106" s="449"/>
    </row>
    <row r="107" spans="1:8" ht="14.1" customHeight="1" thickBot="1" x14ac:dyDescent="0.3">
      <c r="A107" s="26" t="s">
        <v>388</v>
      </c>
      <c r="B107" s="498"/>
      <c r="C107" s="498"/>
      <c r="D107" s="498"/>
      <c r="E107" s="499"/>
      <c r="F107" s="450"/>
      <c r="G107" s="450"/>
      <c r="H107" s="449"/>
    </row>
    <row r="108" spans="1:8" ht="14.1" customHeight="1" thickBot="1" x14ac:dyDescent="0.3">
      <c r="A108" s="26" t="s">
        <v>418</v>
      </c>
      <c r="B108" s="498"/>
      <c r="C108" s="498"/>
      <c r="D108" s="498"/>
      <c r="E108" s="499"/>
      <c r="F108" s="450"/>
      <c r="G108" s="450"/>
      <c r="H108" s="449"/>
    </row>
    <row r="109" spans="1:8" ht="14.1" customHeight="1" thickBot="1" x14ac:dyDescent="0.3">
      <c r="A109" s="26" t="s">
        <v>404</v>
      </c>
      <c r="B109" s="498"/>
      <c r="C109" s="498"/>
      <c r="D109" s="498"/>
      <c r="E109" s="499"/>
      <c r="F109" s="450"/>
      <c r="G109" s="450"/>
      <c r="H109" s="449"/>
    </row>
    <row r="110" spans="1:8" ht="14.1" customHeight="1" thickBot="1" x14ac:dyDescent="0.3">
      <c r="A110" s="26" t="s">
        <v>405</v>
      </c>
      <c r="B110" s="498"/>
      <c r="C110" s="498"/>
      <c r="D110" s="498"/>
      <c r="E110" s="499"/>
      <c r="F110" s="450"/>
      <c r="G110" s="450"/>
      <c r="H110" s="449"/>
    </row>
    <row r="111" spans="1:8" ht="14.1" customHeight="1" thickBot="1" x14ac:dyDescent="0.3">
      <c r="A111" s="494" t="s">
        <v>43</v>
      </c>
      <c r="B111" s="501">
        <f>B112+B113+B114+B115</f>
        <v>0</v>
      </c>
      <c r="C111" s="501">
        <f t="shared" ref="C111:E111" si="11">C112+C113+C114+C115</f>
        <v>1500</v>
      </c>
      <c r="D111" s="501">
        <f t="shared" si="11"/>
        <v>0</v>
      </c>
      <c r="E111" s="501">
        <f t="shared" si="11"/>
        <v>0</v>
      </c>
      <c r="F111" s="450"/>
      <c r="G111" s="450"/>
      <c r="H111" s="449"/>
    </row>
    <row r="112" spans="1:8" ht="14.1" customHeight="1" thickBot="1" x14ac:dyDescent="0.3">
      <c r="A112" s="26" t="s">
        <v>388</v>
      </c>
      <c r="B112" s="501">
        <v>0</v>
      </c>
      <c r="C112" s="501">
        <v>1500</v>
      </c>
      <c r="D112" s="501">
        <v>0</v>
      </c>
      <c r="E112" s="525">
        <v>0</v>
      </c>
      <c r="F112" s="450"/>
      <c r="G112" s="450"/>
      <c r="H112" s="449"/>
    </row>
    <row r="113" spans="1:8" ht="14.1" customHeight="1" thickBot="1" x14ac:dyDescent="0.3">
      <c r="A113" s="26" t="s">
        <v>418</v>
      </c>
      <c r="B113" s="501"/>
      <c r="C113" s="501"/>
      <c r="D113" s="501"/>
      <c r="E113" s="525"/>
      <c r="F113" s="450"/>
      <c r="G113" s="450"/>
      <c r="H113" s="449"/>
    </row>
    <row r="114" spans="1:8" ht="14.1" customHeight="1" thickBot="1" x14ac:dyDescent="0.3">
      <c r="A114" s="26" t="s">
        <v>404</v>
      </c>
      <c r="B114" s="501"/>
      <c r="C114" s="501"/>
      <c r="D114" s="501"/>
      <c r="E114" s="525"/>
      <c r="F114" s="450"/>
      <c r="G114" s="450"/>
      <c r="H114" s="449"/>
    </row>
    <row r="115" spans="1:8" ht="14.1" customHeight="1" thickBot="1" x14ac:dyDescent="0.3">
      <c r="A115" s="26" t="s">
        <v>405</v>
      </c>
      <c r="B115" s="501"/>
      <c r="C115" s="501"/>
      <c r="D115" s="501"/>
      <c r="E115" s="525"/>
      <c r="F115" s="450"/>
      <c r="G115" s="450"/>
      <c r="H115" s="449"/>
    </row>
    <row r="116" spans="1:8" ht="14.1" customHeight="1" thickBot="1" x14ac:dyDescent="0.3">
      <c r="A116" s="507" t="s">
        <v>34</v>
      </c>
      <c r="B116" s="501">
        <f>B111+B106</f>
        <v>0</v>
      </c>
      <c r="C116" s="495">
        <f t="shared" ref="C116:E116" si="12">C111+C106</f>
        <v>1500</v>
      </c>
      <c r="D116" s="501">
        <f t="shared" si="12"/>
        <v>0</v>
      </c>
      <c r="E116" s="525">
        <f t="shared" si="12"/>
        <v>0</v>
      </c>
      <c r="F116" s="450"/>
      <c r="G116" s="450"/>
      <c r="H116" s="449"/>
    </row>
    <row r="117" spans="1:8" ht="41.25" customHeight="1" thickBot="1" x14ac:dyDescent="0.3">
      <c r="A117" s="484" t="s">
        <v>1047</v>
      </c>
      <c r="B117" s="526" t="s">
        <v>1048</v>
      </c>
      <c r="C117" s="522" t="s">
        <v>398</v>
      </c>
      <c r="D117" s="522"/>
      <c r="E117" s="522"/>
      <c r="F117" s="450"/>
      <c r="G117" s="450"/>
      <c r="H117" s="449"/>
    </row>
    <row r="118" spans="1:8" ht="33" customHeight="1" thickBot="1" x14ac:dyDescent="0.3">
      <c r="A118" s="471" t="s">
        <v>15</v>
      </c>
      <c r="B118" s="1189" t="s">
        <v>324</v>
      </c>
      <c r="C118" s="1190" t="s">
        <v>175</v>
      </c>
      <c r="D118" s="1190" t="s">
        <v>175</v>
      </c>
      <c r="E118" s="1191" t="s">
        <v>175</v>
      </c>
      <c r="F118" s="450"/>
      <c r="G118" s="450"/>
      <c r="H118" s="449"/>
    </row>
    <row r="119" spans="1:8" ht="15.75" thickBot="1" x14ac:dyDescent="0.3">
      <c r="A119" s="471" t="s">
        <v>16</v>
      </c>
      <c r="B119" s="1178" t="s">
        <v>149</v>
      </c>
      <c r="C119" s="1179"/>
      <c r="D119" s="1179"/>
      <c r="E119" s="1180"/>
      <c r="F119" s="450"/>
      <c r="G119" s="450"/>
      <c r="H119" s="449"/>
    </row>
    <row r="120" spans="1:8" ht="12.75" customHeight="1" x14ac:dyDescent="0.25">
      <c r="A120" s="1181"/>
      <c r="B120" s="485">
        <v>2018</v>
      </c>
      <c r="C120" s="485">
        <v>2019</v>
      </c>
      <c r="D120" s="485">
        <v>2020</v>
      </c>
      <c r="E120" s="486">
        <v>2021</v>
      </c>
      <c r="F120" s="450"/>
      <c r="G120" s="450"/>
      <c r="H120" s="449"/>
    </row>
    <row r="121" spans="1:8" ht="12" customHeight="1" thickBot="1" x14ac:dyDescent="0.3">
      <c r="A121" s="1182"/>
      <c r="B121" s="487" t="s">
        <v>8</v>
      </c>
      <c r="C121" s="487" t="s">
        <v>9</v>
      </c>
      <c r="D121" s="487" t="s">
        <v>9</v>
      </c>
      <c r="E121" s="488" t="s">
        <v>9</v>
      </c>
      <c r="F121" s="450"/>
      <c r="G121" s="450"/>
      <c r="H121" s="449"/>
    </row>
    <row r="122" spans="1:8" ht="14.1" customHeight="1" thickBot="1" x14ac:dyDescent="0.3">
      <c r="A122" s="471" t="s">
        <v>17</v>
      </c>
      <c r="B122" s="523"/>
      <c r="C122" s="491"/>
      <c r="D122" s="523"/>
      <c r="E122" s="527">
        <v>1</v>
      </c>
      <c r="F122" s="450"/>
      <c r="G122" s="450"/>
      <c r="H122" s="449"/>
    </row>
    <row r="123" spans="1:8" ht="14.1" customHeight="1" thickBot="1" x14ac:dyDescent="0.3">
      <c r="A123" s="471" t="s">
        <v>18</v>
      </c>
      <c r="B123" s="489">
        <f>B141</f>
        <v>0</v>
      </c>
      <c r="C123" s="489">
        <v>0</v>
      </c>
      <c r="D123" s="489">
        <f t="shared" ref="D123" si="13">D141</f>
        <v>0</v>
      </c>
      <c r="E123" s="490">
        <v>750</v>
      </c>
      <c r="F123" s="450"/>
      <c r="G123" s="450"/>
      <c r="H123" s="449"/>
    </row>
    <row r="124" spans="1:8" ht="14.1" customHeight="1" thickBot="1" x14ac:dyDescent="0.3">
      <c r="A124" s="471" t="s">
        <v>19</v>
      </c>
      <c r="B124" s="489" t="e">
        <f>B123/B122</f>
        <v>#DIV/0!</v>
      </c>
      <c r="C124" s="489" t="e">
        <f t="shared" ref="C124:E124" si="14">C123/C122</f>
        <v>#DIV/0!</v>
      </c>
      <c r="D124" s="489" t="e">
        <f t="shared" si="14"/>
        <v>#DIV/0!</v>
      </c>
      <c r="E124" s="490">
        <f t="shared" si="14"/>
        <v>750</v>
      </c>
      <c r="F124" s="450"/>
      <c r="G124" s="450"/>
      <c r="H124" s="449"/>
    </row>
    <row r="125" spans="1:8" ht="14.1" customHeight="1" thickBot="1" x14ac:dyDescent="0.3">
      <c r="A125" s="471" t="s">
        <v>20</v>
      </c>
      <c r="B125" s="491" t="s">
        <v>21</v>
      </c>
      <c r="C125" s="492" t="e">
        <f>C122/B122-1</f>
        <v>#DIV/0!</v>
      </c>
      <c r="D125" s="492" t="e">
        <f t="shared" ref="D125:E127" si="15">D122/C122-1</f>
        <v>#DIV/0!</v>
      </c>
      <c r="E125" s="493" t="e">
        <f t="shared" si="15"/>
        <v>#DIV/0!</v>
      </c>
      <c r="F125" s="450"/>
      <c r="G125" s="450"/>
      <c r="H125" s="449"/>
    </row>
    <row r="126" spans="1:8" ht="14.1" customHeight="1" thickBot="1" x14ac:dyDescent="0.3">
      <c r="A126" s="471" t="s">
        <v>22</v>
      </c>
      <c r="B126" s="491" t="s">
        <v>21</v>
      </c>
      <c r="C126" s="492" t="e">
        <f>C123/B123-1</f>
        <v>#DIV/0!</v>
      </c>
      <c r="D126" s="492" t="e">
        <f t="shared" si="15"/>
        <v>#DIV/0!</v>
      </c>
      <c r="E126" s="493" t="e">
        <f t="shared" si="15"/>
        <v>#DIV/0!</v>
      </c>
      <c r="F126" s="450"/>
      <c r="G126" s="450"/>
      <c r="H126" s="449"/>
    </row>
    <row r="127" spans="1:8" ht="14.1" customHeight="1" thickBot="1" x14ac:dyDescent="0.3">
      <c r="A127" s="471" t="s">
        <v>23</v>
      </c>
      <c r="B127" s="491" t="s">
        <v>21</v>
      </c>
      <c r="C127" s="492" t="e">
        <f>C124/B124-1</f>
        <v>#DIV/0!</v>
      </c>
      <c r="D127" s="492" t="e">
        <f t="shared" si="15"/>
        <v>#DIV/0!</v>
      </c>
      <c r="E127" s="493" t="e">
        <f t="shared" si="15"/>
        <v>#DIV/0!</v>
      </c>
      <c r="F127" s="450"/>
      <c r="G127" s="450"/>
      <c r="H127" s="449"/>
    </row>
    <row r="128" spans="1:8" ht="24.75" customHeight="1" thickBot="1" x14ac:dyDescent="0.3">
      <c r="A128" s="1183" t="s">
        <v>194</v>
      </c>
      <c r="B128" s="1184"/>
      <c r="C128" s="1184"/>
      <c r="D128" s="1184"/>
      <c r="E128" s="1185"/>
      <c r="F128" s="450"/>
      <c r="G128" s="450"/>
      <c r="H128" s="449"/>
    </row>
    <row r="129" spans="1:8" ht="12.75" customHeight="1" x14ac:dyDescent="0.25">
      <c r="A129" s="1181"/>
      <c r="B129" s="485">
        <v>2018</v>
      </c>
      <c r="C129" s="485">
        <v>2019</v>
      </c>
      <c r="D129" s="485">
        <v>2020</v>
      </c>
      <c r="E129" s="486">
        <v>2021</v>
      </c>
      <c r="F129" s="450"/>
      <c r="G129" s="450"/>
      <c r="H129" s="449"/>
    </row>
    <row r="130" spans="1:8" ht="21" customHeight="1" thickBot="1" x14ac:dyDescent="0.3">
      <c r="A130" s="1182"/>
      <c r="B130" s="487" t="s">
        <v>8</v>
      </c>
      <c r="C130" s="487" t="s">
        <v>9</v>
      </c>
      <c r="D130" s="487" t="s">
        <v>9</v>
      </c>
      <c r="E130" s="488" t="s">
        <v>9</v>
      </c>
      <c r="F130" s="450"/>
      <c r="G130" s="450"/>
      <c r="H130" s="449"/>
    </row>
    <row r="131" spans="1:8" ht="24.75" customHeight="1" thickBot="1" x14ac:dyDescent="0.3">
      <c r="A131" s="494" t="s">
        <v>42</v>
      </c>
      <c r="B131" s="498"/>
      <c r="C131" s="498"/>
      <c r="D131" s="498"/>
      <c r="E131" s="499"/>
      <c r="F131" s="450"/>
      <c r="G131" s="450"/>
      <c r="H131" s="449"/>
    </row>
    <row r="132" spans="1:8" ht="15.75" thickBot="1" x14ac:dyDescent="0.3">
      <c r="A132" s="26" t="s">
        <v>388</v>
      </c>
      <c r="B132" s="498"/>
      <c r="C132" s="498"/>
      <c r="D132" s="498"/>
      <c r="E132" s="499"/>
      <c r="F132" s="450"/>
      <c r="G132" s="450"/>
      <c r="H132" s="449"/>
    </row>
    <row r="133" spans="1:8" ht="15.75" thickBot="1" x14ac:dyDescent="0.3">
      <c r="A133" s="26" t="s">
        <v>418</v>
      </c>
      <c r="B133" s="498"/>
      <c r="C133" s="498"/>
      <c r="D133" s="498"/>
      <c r="E133" s="499"/>
      <c r="F133" s="450"/>
      <c r="G133" s="450"/>
      <c r="H133" s="449"/>
    </row>
    <row r="134" spans="1:8" ht="15.75" thickBot="1" x14ac:dyDescent="0.3">
      <c r="A134" s="26" t="s">
        <v>404</v>
      </c>
      <c r="B134" s="498"/>
      <c r="C134" s="498"/>
      <c r="D134" s="498"/>
      <c r="E134" s="499"/>
      <c r="F134" s="450"/>
      <c r="G134" s="450"/>
      <c r="H134" s="449"/>
    </row>
    <row r="135" spans="1:8" ht="15.75" thickBot="1" x14ac:dyDescent="0.3">
      <c r="A135" s="26" t="s">
        <v>405</v>
      </c>
      <c r="B135" s="498"/>
      <c r="C135" s="498"/>
      <c r="D135" s="498"/>
      <c r="E135" s="499"/>
      <c r="F135" s="450"/>
      <c r="G135" s="450"/>
      <c r="H135" s="449"/>
    </row>
    <row r="136" spans="1:8" ht="14.1" customHeight="1" thickBot="1" x14ac:dyDescent="0.3">
      <c r="A136" s="494" t="s">
        <v>43</v>
      </c>
      <c r="B136" s="501">
        <f>B137+B138+B139+B140</f>
        <v>0</v>
      </c>
      <c r="C136" s="501">
        <f t="shared" ref="C136:E136" si="16">C137+C138+C139+C140</f>
        <v>0</v>
      </c>
      <c r="D136" s="501">
        <f t="shared" si="16"/>
        <v>0</v>
      </c>
      <c r="E136" s="501">
        <f t="shared" si="16"/>
        <v>750</v>
      </c>
      <c r="F136" s="450"/>
      <c r="G136" s="450"/>
      <c r="H136" s="449"/>
    </row>
    <row r="137" spans="1:8" ht="14.1" customHeight="1" thickBot="1" x14ac:dyDescent="0.3">
      <c r="A137" s="26" t="s">
        <v>388</v>
      </c>
      <c r="B137" s="498"/>
      <c r="C137" s="498"/>
      <c r="D137" s="498"/>
      <c r="E137" s="498">
        <f>E123</f>
        <v>750</v>
      </c>
      <c r="F137" s="450"/>
      <c r="G137" s="450"/>
      <c r="H137" s="449"/>
    </row>
    <row r="138" spans="1:8" ht="14.1" customHeight="1" thickBot="1" x14ac:dyDescent="0.3">
      <c r="A138" s="26" t="s">
        <v>418</v>
      </c>
      <c r="B138" s="498"/>
      <c r="C138" s="498"/>
      <c r="D138" s="498"/>
      <c r="E138" s="498"/>
      <c r="F138" s="450"/>
      <c r="G138" s="450"/>
      <c r="H138" s="449"/>
    </row>
    <row r="139" spans="1:8" ht="14.1" customHeight="1" thickBot="1" x14ac:dyDescent="0.3">
      <c r="A139" s="26" t="s">
        <v>404</v>
      </c>
      <c r="B139" s="498"/>
      <c r="C139" s="498"/>
      <c r="D139" s="498"/>
      <c r="E139" s="498"/>
      <c r="F139" s="450"/>
      <c r="G139" s="450"/>
      <c r="H139" s="449"/>
    </row>
    <row r="140" spans="1:8" ht="14.1" customHeight="1" thickBot="1" x14ac:dyDescent="0.3">
      <c r="A140" s="26" t="s">
        <v>405</v>
      </c>
      <c r="B140" s="498"/>
      <c r="C140" s="498"/>
      <c r="D140" s="498"/>
      <c r="E140" s="498"/>
      <c r="F140" s="450"/>
      <c r="G140" s="450"/>
      <c r="H140" s="449"/>
    </row>
    <row r="141" spans="1:8" ht="14.1" customHeight="1" thickBot="1" x14ac:dyDescent="0.3">
      <c r="A141" s="528" t="s">
        <v>36</v>
      </c>
      <c r="B141" s="529">
        <f>B136+B131</f>
        <v>0</v>
      </c>
      <c r="C141" s="529">
        <f t="shared" ref="C141:E141" si="17">C136+C131</f>
        <v>0</v>
      </c>
      <c r="D141" s="529">
        <f t="shared" si="17"/>
        <v>0</v>
      </c>
      <c r="E141" s="530">
        <f t="shared" si="17"/>
        <v>750</v>
      </c>
      <c r="F141" s="450"/>
      <c r="G141" s="450"/>
      <c r="H141" s="449"/>
    </row>
    <row r="142" spans="1:8" ht="15.75" thickBot="1" x14ac:dyDescent="0.3">
      <c r="A142" s="531"/>
      <c r="B142" s="532"/>
      <c r="C142" s="533"/>
      <c r="D142" s="532"/>
      <c r="E142" s="534"/>
      <c r="F142" s="450"/>
      <c r="G142" s="450"/>
      <c r="H142" s="449"/>
    </row>
    <row r="143" spans="1:8" ht="24.75" customHeight="1" thickBot="1" x14ac:dyDescent="0.3">
      <c r="A143" s="535"/>
      <c r="B143" s="536"/>
      <c r="C143" s="536"/>
      <c r="D143" s="536"/>
      <c r="E143" s="537"/>
      <c r="F143" s="450"/>
      <c r="G143" s="450"/>
      <c r="H143" s="449"/>
    </row>
    <row r="144" spans="1:8" ht="27" customHeight="1" thickBot="1" x14ac:dyDescent="0.3">
      <c r="A144" s="479" t="s">
        <v>57</v>
      </c>
      <c r="B144" s="538">
        <v>138200</v>
      </c>
      <c r="C144" s="538">
        <f>+C116+C90+C61</f>
        <v>142700</v>
      </c>
      <c r="D144" s="538">
        <f>+D116+D90+D61</f>
        <v>140300</v>
      </c>
      <c r="E144" s="538">
        <f>+E116+E90+E61+E141</f>
        <v>140600</v>
      </c>
      <c r="F144" s="450"/>
      <c r="G144" s="450"/>
      <c r="H144" s="449"/>
    </row>
    <row r="145" spans="1:8" ht="26.25" customHeight="1" thickBot="1" x14ac:dyDescent="0.3">
      <c r="A145" s="479" t="s">
        <v>58</v>
      </c>
      <c r="B145" s="538">
        <v>138200</v>
      </c>
      <c r="C145" s="538">
        <v>142700</v>
      </c>
      <c r="D145" s="538">
        <v>140300</v>
      </c>
      <c r="E145" s="538">
        <v>140600</v>
      </c>
      <c r="F145" s="450"/>
      <c r="G145" s="450"/>
      <c r="H145" s="449"/>
    </row>
    <row r="146" spans="1:8" ht="14.1" customHeight="1" thickBot="1" x14ac:dyDescent="0.3">
      <c r="A146" s="494" t="s">
        <v>24</v>
      </c>
      <c r="B146" s="539">
        <f t="shared" ref="B146:E147" si="18">+B40</f>
        <v>102500</v>
      </c>
      <c r="C146" s="539">
        <f t="shared" si="18"/>
        <v>102500</v>
      </c>
      <c r="D146" s="539">
        <f t="shared" si="18"/>
        <v>102500</v>
      </c>
      <c r="E146" s="539">
        <f t="shared" si="18"/>
        <v>102500</v>
      </c>
      <c r="F146" s="450"/>
      <c r="G146" s="450"/>
      <c r="H146" s="449"/>
    </row>
    <row r="147" spans="1:8" ht="14.1" customHeight="1" thickBot="1" x14ac:dyDescent="0.3">
      <c r="A147" s="500" t="s">
        <v>388</v>
      </c>
      <c r="B147" s="501">
        <f t="shared" si="18"/>
        <v>102500</v>
      </c>
      <c r="C147" s="501">
        <f t="shared" si="18"/>
        <v>102500</v>
      </c>
      <c r="D147" s="501">
        <f t="shared" si="18"/>
        <v>102500</v>
      </c>
      <c r="E147" s="501">
        <f t="shared" si="18"/>
        <v>102500</v>
      </c>
      <c r="F147" s="450"/>
      <c r="G147" s="450"/>
      <c r="H147" s="449"/>
    </row>
    <row r="148" spans="1:8" ht="14.1" customHeight="1" thickBot="1" x14ac:dyDescent="0.3">
      <c r="A148" s="500" t="s">
        <v>417</v>
      </c>
      <c r="B148" s="501">
        <v>0</v>
      </c>
      <c r="C148" s="501">
        <v>0</v>
      </c>
      <c r="D148" s="501">
        <v>0</v>
      </c>
      <c r="E148" s="501">
        <v>0</v>
      </c>
      <c r="F148" s="450"/>
      <c r="G148" s="450"/>
      <c r="H148" s="449"/>
    </row>
    <row r="149" spans="1:8" ht="14.1" customHeight="1" thickBot="1" x14ac:dyDescent="0.3">
      <c r="A149" s="494" t="s">
        <v>25</v>
      </c>
      <c r="B149" s="539">
        <f t="shared" ref="B149:E150" si="19">+B43</f>
        <v>15700</v>
      </c>
      <c r="C149" s="539">
        <f t="shared" si="19"/>
        <v>15700</v>
      </c>
      <c r="D149" s="539">
        <f t="shared" si="19"/>
        <v>15700</v>
      </c>
      <c r="E149" s="539">
        <f t="shared" si="19"/>
        <v>15700</v>
      </c>
      <c r="F149" s="450"/>
      <c r="G149" s="450"/>
      <c r="H149" s="449"/>
    </row>
    <row r="150" spans="1:8" ht="14.1" customHeight="1" thickBot="1" x14ac:dyDescent="0.3">
      <c r="A150" s="500" t="s">
        <v>388</v>
      </c>
      <c r="B150" s="501">
        <f t="shared" si="19"/>
        <v>15700</v>
      </c>
      <c r="C150" s="501">
        <f t="shared" si="19"/>
        <v>15700</v>
      </c>
      <c r="D150" s="501">
        <f t="shared" si="19"/>
        <v>15700</v>
      </c>
      <c r="E150" s="501">
        <f t="shared" si="19"/>
        <v>15700</v>
      </c>
      <c r="F150" s="450"/>
      <c r="G150" s="450"/>
      <c r="H150" s="449"/>
    </row>
    <row r="151" spans="1:8" ht="14.1" customHeight="1" thickBot="1" x14ac:dyDescent="0.3">
      <c r="A151" s="500" t="s">
        <v>417</v>
      </c>
      <c r="B151" s="501">
        <v>0</v>
      </c>
      <c r="C151" s="501">
        <v>0</v>
      </c>
      <c r="D151" s="501">
        <v>0</v>
      </c>
      <c r="E151" s="501">
        <v>0</v>
      </c>
      <c r="F151" s="450"/>
      <c r="G151" s="450"/>
      <c r="H151" s="449"/>
    </row>
    <row r="152" spans="1:8" ht="14.1" customHeight="1" thickBot="1" x14ac:dyDescent="0.3">
      <c r="A152" s="494" t="s">
        <v>26</v>
      </c>
      <c r="B152" s="539">
        <f t="shared" ref="B152:E153" si="20">+B46</f>
        <v>16760</v>
      </c>
      <c r="C152" s="539">
        <f t="shared" si="20"/>
        <v>21260</v>
      </c>
      <c r="D152" s="539">
        <f t="shared" si="20"/>
        <v>18860</v>
      </c>
      <c r="E152" s="539">
        <f t="shared" si="20"/>
        <v>19160</v>
      </c>
      <c r="F152" s="450"/>
      <c r="G152" s="450"/>
      <c r="H152" s="449"/>
    </row>
    <row r="153" spans="1:8" ht="14.1" customHeight="1" thickBot="1" x14ac:dyDescent="0.3">
      <c r="A153" s="500" t="s">
        <v>388</v>
      </c>
      <c r="B153" s="501">
        <f t="shared" si="20"/>
        <v>16760</v>
      </c>
      <c r="C153" s="501">
        <f t="shared" si="20"/>
        <v>21260</v>
      </c>
      <c r="D153" s="501">
        <f t="shared" si="20"/>
        <v>18860</v>
      </c>
      <c r="E153" s="501">
        <f t="shared" si="20"/>
        <v>19160</v>
      </c>
      <c r="F153" s="450"/>
      <c r="G153" s="450"/>
      <c r="H153" s="449"/>
    </row>
    <row r="154" spans="1:8" ht="14.1" customHeight="1" thickBot="1" x14ac:dyDescent="0.3">
      <c r="A154" s="500" t="s">
        <v>417</v>
      </c>
      <c r="B154" s="501">
        <v>0</v>
      </c>
      <c r="C154" s="501">
        <v>0</v>
      </c>
      <c r="D154" s="501">
        <v>0</v>
      </c>
      <c r="E154" s="501">
        <v>0</v>
      </c>
      <c r="F154" s="450"/>
      <c r="G154" s="450"/>
      <c r="H154" s="449"/>
    </row>
    <row r="155" spans="1:8" ht="14.1" customHeight="1" thickBot="1" x14ac:dyDescent="0.3">
      <c r="A155" s="494" t="s">
        <v>27</v>
      </c>
      <c r="B155" s="501">
        <v>0</v>
      </c>
      <c r="C155" s="501">
        <v>0</v>
      </c>
      <c r="D155" s="501">
        <v>0</v>
      </c>
      <c r="E155" s="501">
        <v>0</v>
      </c>
      <c r="F155" s="450"/>
      <c r="G155" s="450"/>
      <c r="H155" s="449"/>
    </row>
    <row r="156" spans="1:8" ht="14.1" customHeight="1" thickBot="1" x14ac:dyDescent="0.3">
      <c r="A156" s="500" t="s">
        <v>388</v>
      </c>
      <c r="B156" s="501">
        <v>0</v>
      </c>
      <c r="C156" s="501">
        <v>0</v>
      </c>
      <c r="D156" s="501">
        <v>0</v>
      </c>
      <c r="E156" s="501">
        <v>0</v>
      </c>
      <c r="F156" s="450"/>
      <c r="G156" s="450"/>
      <c r="H156" s="449"/>
    </row>
    <row r="157" spans="1:8" ht="14.1" customHeight="1" thickBot="1" x14ac:dyDescent="0.3">
      <c r="A157" s="500" t="s">
        <v>417</v>
      </c>
      <c r="B157" s="501">
        <v>0</v>
      </c>
      <c r="C157" s="501">
        <v>0</v>
      </c>
      <c r="D157" s="501">
        <v>0</v>
      </c>
      <c r="E157" s="501">
        <v>0</v>
      </c>
      <c r="F157" s="450"/>
      <c r="G157" s="450"/>
      <c r="H157" s="449"/>
    </row>
    <row r="158" spans="1:8" ht="14.1" customHeight="1" thickBot="1" x14ac:dyDescent="0.3">
      <c r="A158" s="494" t="s">
        <v>28</v>
      </c>
      <c r="B158" s="501">
        <v>0</v>
      </c>
      <c r="C158" s="501">
        <v>0</v>
      </c>
      <c r="D158" s="501">
        <v>0</v>
      </c>
      <c r="E158" s="501">
        <v>0</v>
      </c>
      <c r="F158" s="450"/>
      <c r="G158" s="450"/>
      <c r="H158" s="449"/>
    </row>
    <row r="159" spans="1:8" ht="14.1" customHeight="1" thickBot="1" x14ac:dyDescent="0.3">
      <c r="A159" s="500" t="s">
        <v>388</v>
      </c>
      <c r="B159" s="501">
        <v>0</v>
      </c>
      <c r="C159" s="501">
        <v>0</v>
      </c>
      <c r="D159" s="501">
        <v>0</v>
      </c>
      <c r="E159" s="501">
        <v>0</v>
      </c>
      <c r="F159" s="450"/>
      <c r="G159" s="450"/>
      <c r="H159" s="449"/>
    </row>
    <row r="160" spans="1:8" ht="14.1" customHeight="1" thickBot="1" x14ac:dyDescent="0.3">
      <c r="A160" s="500" t="s">
        <v>417</v>
      </c>
      <c r="B160" s="501">
        <v>0</v>
      </c>
      <c r="C160" s="501">
        <v>0</v>
      </c>
      <c r="D160" s="501">
        <v>0</v>
      </c>
      <c r="E160" s="501">
        <v>0</v>
      </c>
      <c r="F160" s="450"/>
      <c r="G160" s="450"/>
      <c r="H160" s="449"/>
    </row>
    <row r="161" spans="1:8" ht="14.1" customHeight="1" thickBot="1" x14ac:dyDescent="0.3">
      <c r="A161" s="494" t="s">
        <v>29</v>
      </c>
      <c r="B161" s="501">
        <v>0</v>
      </c>
      <c r="C161" s="501">
        <v>0</v>
      </c>
      <c r="D161" s="501">
        <v>0</v>
      </c>
      <c r="E161" s="501">
        <v>0</v>
      </c>
      <c r="F161" s="450"/>
      <c r="G161" s="450"/>
      <c r="H161" s="449"/>
    </row>
    <row r="162" spans="1:8" ht="14.1" customHeight="1" thickBot="1" x14ac:dyDescent="0.3">
      <c r="A162" s="500" t="s">
        <v>388</v>
      </c>
      <c r="B162" s="501">
        <v>0</v>
      </c>
      <c r="C162" s="501">
        <v>0</v>
      </c>
      <c r="D162" s="501">
        <v>0</v>
      </c>
      <c r="E162" s="501">
        <v>0</v>
      </c>
      <c r="F162" s="450"/>
      <c r="G162" s="450"/>
      <c r="H162" s="449"/>
    </row>
    <row r="163" spans="1:8" ht="14.1" customHeight="1" thickBot="1" x14ac:dyDescent="0.3">
      <c r="A163" s="500" t="s">
        <v>417</v>
      </c>
      <c r="B163" s="501">
        <v>0</v>
      </c>
      <c r="C163" s="501">
        <v>0</v>
      </c>
      <c r="D163" s="501">
        <v>0</v>
      </c>
      <c r="E163" s="501">
        <v>0</v>
      </c>
      <c r="F163" s="450"/>
      <c r="G163" s="450"/>
      <c r="H163" s="449"/>
    </row>
    <row r="164" spans="1:8" ht="14.1" customHeight="1" thickBot="1" x14ac:dyDescent="0.3">
      <c r="A164" s="494" t="s">
        <v>30</v>
      </c>
      <c r="B164" s="539">
        <f t="shared" ref="B164:E165" si="21">+B58</f>
        <v>240</v>
      </c>
      <c r="C164" s="539">
        <f t="shared" si="21"/>
        <v>240</v>
      </c>
      <c r="D164" s="539">
        <f t="shared" si="21"/>
        <v>240</v>
      </c>
      <c r="E164" s="539">
        <f t="shared" si="21"/>
        <v>240</v>
      </c>
      <c r="F164" s="450"/>
      <c r="G164" s="450"/>
      <c r="H164" s="449"/>
    </row>
    <row r="165" spans="1:8" ht="14.1" customHeight="1" thickBot="1" x14ac:dyDescent="0.3">
      <c r="A165" s="500" t="s">
        <v>388</v>
      </c>
      <c r="B165" s="498">
        <f t="shared" si="21"/>
        <v>240</v>
      </c>
      <c r="C165" s="498">
        <f t="shared" si="21"/>
        <v>240</v>
      </c>
      <c r="D165" s="498">
        <f t="shared" si="21"/>
        <v>240</v>
      </c>
      <c r="E165" s="498">
        <f t="shared" si="21"/>
        <v>240</v>
      </c>
      <c r="F165" s="450"/>
      <c r="G165" s="450"/>
      <c r="H165" s="449"/>
    </row>
    <row r="166" spans="1:8" ht="14.1" customHeight="1" thickBot="1" x14ac:dyDescent="0.3">
      <c r="A166" s="500" t="s">
        <v>417</v>
      </c>
      <c r="B166" s="501">
        <v>0</v>
      </c>
      <c r="C166" s="501">
        <v>0</v>
      </c>
      <c r="D166" s="501">
        <v>0</v>
      </c>
      <c r="E166" s="501">
        <v>0</v>
      </c>
      <c r="F166" s="450"/>
      <c r="G166" s="450"/>
      <c r="H166" s="449"/>
    </row>
    <row r="167" spans="1:8" ht="14.1" customHeight="1" thickBot="1" x14ac:dyDescent="0.3">
      <c r="A167" s="494" t="s">
        <v>59</v>
      </c>
      <c r="B167" s="501">
        <v>0</v>
      </c>
      <c r="C167" s="501">
        <v>0</v>
      </c>
      <c r="D167" s="501">
        <v>0</v>
      </c>
      <c r="E167" s="501">
        <v>0</v>
      </c>
      <c r="F167" s="450"/>
      <c r="G167" s="450"/>
      <c r="H167" s="449"/>
    </row>
    <row r="168" spans="1:8" ht="14.1" customHeight="1" thickBot="1" x14ac:dyDescent="0.3">
      <c r="A168" s="494" t="s">
        <v>60</v>
      </c>
      <c r="B168" s="539">
        <v>3000</v>
      </c>
      <c r="C168" s="539">
        <f>+C116+C90</f>
        <v>3000</v>
      </c>
      <c r="D168" s="539">
        <f>+D85</f>
        <v>3000</v>
      </c>
      <c r="E168" s="540">
        <f>+E141+E90</f>
        <v>3000</v>
      </c>
      <c r="F168" s="450"/>
      <c r="G168" s="450"/>
      <c r="H168" s="449"/>
    </row>
    <row r="169" spans="1:8" ht="15.75" thickBot="1" x14ac:dyDescent="0.3">
      <c r="A169" s="541" t="s">
        <v>32</v>
      </c>
      <c r="B169" s="542">
        <f>IF(B145-B144=0,0,"Error")</f>
        <v>0</v>
      </c>
      <c r="C169" s="542">
        <f>IF(C145-C144=0,0,"Error")</f>
        <v>0</v>
      </c>
      <c r="D169" s="542">
        <f>IF(D145-D144=0,0,"Error")</f>
        <v>0</v>
      </c>
      <c r="E169" s="543">
        <f>IF(E145-E144=0,0,"Error")</f>
        <v>0</v>
      </c>
      <c r="F169" s="450"/>
      <c r="G169" s="450"/>
      <c r="H169" s="449"/>
    </row>
    <row r="170" spans="1:8" ht="31.5" customHeight="1" x14ac:dyDescent="0.25"/>
    <row r="172" spans="1:8" ht="28.5" customHeight="1" x14ac:dyDescent="0.25"/>
    <row r="173" spans="1:8" ht="35.25" customHeight="1" x14ac:dyDescent="0.25"/>
    <row r="176" spans="1:8" x14ac:dyDescent="0.25">
      <c r="A176" s="450"/>
      <c r="B176" s="450"/>
      <c r="C176" s="450"/>
      <c r="D176" s="450"/>
      <c r="E176" s="450"/>
      <c r="H176" s="449"/>
    </row>
    <row r="177" spans="1:8" x14ac:dyDescent="0.25">
      <c r="A177" s="450"/>
      <c r="B177" s="450"/>
      <c r="C177" s="450"/>
      <c r="D177" s="450"/>
      <c r="E177" s="450"/>
      <c r="F177" s="450"/>
      <c r="G177" s="450"/>
      <c r="H177" s="449"/>
    </row>
    <row r="178" spans="1:8" x14ac:dyDescent="0.25">
      <c r="A178" s="450"/>
      <c r="B178" s="450"/>
      <c r="C178" s="450"/>
      <c r="D178" s="450"/>
      <c r="E178" s="450"/>
      <c r="F178" s="450"/>
      <c r="G178" s="450"/>
      <c r="H178" s="449"/>
    </row>
    <row r="179" spans="1:8" x14ac:dyDescent="0.25">
      <c r="A179" s="450"/>
      <c r="B179" s="450"/>
      <c r="C179" s="450"/>
      <c r="D179" s="450"/>
      <c r="E179" s="450"/>
      <c r="F179" s="450"/>
      <c r="G179" s="450"/>
      <c r="H179" s="449"/>
    </row>
    <row r="180" spans="1:8" x14ac:dyDescent="0.25">
      <c r="A180" s="450"/>
      <c r="B180" s="450"/>
      <c r="C180" s="450"/>
      <c r="D180" s="450"/>
      <c r="E180" s="450"/>
      <c r="F180" s="450"/>
      <c r="G180" s="450"/>
      <c r="H180" s="449"/>
    </row>
    <row r="181" spans="1:8" ht="12.75" customHeight="1" x14ac:dyDescent="0.25">
      <c r="A181" s="450"/>
      <c r="B181" s="450"/>
      <c r="C181" s="450"/>
      <c r="D181" s="450"/>
      <c r="E181" s="450"/>
      <c r="F181" s="450"/>
      <c r="G181" s="450"/>
      <c r="H181" s="449"/>
    </row>
    <row r="182" spans="1:8" ht="9" customHeight="1" x14ac:dyDescent="0.25">
      <c r="A182" s="450"/>
      <c r="B182" s="450"/>
      <c r="C182" s="450"/>
      <c r="D182" s="450"/>
      <c r="E182" s="450"/>
      <c r="F182" s="450"/>
      <c r="G182" s="450"/>
      <c r="H182" s="449"/>
    </row>
    <row r="183" spans="1:8" x14ac:dyDescent="0.25">
      <c r="A183" s="450"/>
      <c r="B183" s="450"/>
      <c r="C183" s="450"/>
      <c r="D183" s="450"/>
      <c r="E183" s="450"/>
      <c r="F183" s="450"/>
      <c r="G183" s="450"/>
      <c r="H183" s="449"/>
    </row>
    <row r="184" spans="1:8" x14ac:dyDescent="0.25">
      <c r="A184" s="450"/>
      <c r="B184" s="450"/>
      <c r="C184" s="450"/>
      <c r="D184" s="450"/>
      <c r="E184" s="450"/>
      <c r="F184" s="450"/>
      <c r="G184" s="450"/>
      <c r="H184" s="449"/>
    </row>
    <row r="185" spans="1:8" x14ac:dyDescent="0.25">
      <c r="A185" s="450"/>
      <c r="B185" s="450"/>
      <c r="C185" s="450"/>
      <c r="D185" s="450"/>
      <c r="E185" s="450"/>
      <c r="F185" s="450"/>
      <c r="G185" s="450"/>
      <c r="H185" s="449"/>
    </row>
    <row r="186" spans="1:8" x14ac:dyDescent="0.25">
      <c r="A186" s="450"/>
      <c r="B186" s="450"/>
      <c r="C186" s="450"/>
      <c r="D186" s="450"/>
      <c r="E186" s="450"/>
      <c r="F186" s="450"/>
      <c r="G186" s="450"/>
      <c r="H186" s="449"/>
    </row>
    <row r="187" spans="1:8" x14ac:dyDescent="0.25">
      <c r="A187" s="450"/>
      <c r="B187" s="450"/>
      <c r="C187" s="450"/>
      <c r="D187" s="450"/>
      <c r="E187" s="450"/>
      <c r="F187" s="450"/>
      <c r="G187" s="450"/>
      <c r="H187" s="449"/>
    </row>
    <row r="188" spans="1:8" ht="17.25" customHeight="1" x14ac:dyDescent="0.25">
      <c r="A188" s="450"/>
      <c r="B188" s="450"/>
      <c r="C188" s="450"/>
      <c r="D188" s="450"/>
      <c r="E188" s="450"/>
      <c r="F188" s="450"/>
      <c r="G188" s="450"/>
      <c r="H188" s="449"/>
    </row>
    <row r="189" spans="1:8" x14ac:dyDescent="0.25">
      <c r="A189" s="450"/>
      <c r="B189" s="450"/>
      <c r="C189" s="450"/>
      <c r="D189" s="450"/>
      <c r="E189" s="450"/>
      <c r="F189" s="450"/>
      <c r="G189" s="450"/>
      <c r="H189" s="449"/>
    </row>
    <row r="190" spans="1:8" ht="12.75" customHeight="1" x14ac:dyDescent="0.25">
      <c r="A190" s="450"/>
      <c r="B190" s="450"/>
      <c r="C190" s="450"/>
      <c r="D190" s="450"/>
      <c r="E190" s="450"/>
      <c r="F190" s="450"/>
      <c r="G190" s="450"/>
      <c r="H190" s="449"/>
    </row>
    <row r="191" spans="1:8" ht="9" customHeight="1" x14ac:dyDescent="0.25">
      <c r="A191" s="450"/>
      <c r="B191" s="450"/>
      <c r="C191" s="450"/>
      <c r="D191" s="450"/>
      <c r="E191" s="450"/>
      <c r="F191" s="450"/>
      <c r="G191" s="450"/>
      <c r="H191" s="449"/>
    </row>
    <row r="192" spans="1:8" x14ac:dyDescent="0.25">
      <c r="A192" s="450"/>
      <c r="B192" s="450"/>
      <c r="C192" s="450"/>
      <c r="D192" s="450"/>
      <c r="E192" s="450"/>
      <c r="F192" s="450"/>
      <c r="G192" s="450"/>
      <c r="H192" s="449"/>
    </row>
    <row r="193" spans="1:8" x14ac:dyDescent="0.25">
      <c r="A193" s="450"/>
      <c r="B193" s="450"/>
      <c r="C193" s="450"/>
      <c r="D193" s="450"/>
      <c r="E193" s="450"/>
      <c r="F193" s="450"/>
      <c r="G193" s="450"/>
      <c r="H193" s="449"/>
    </row>
    <row r="194" spans="1:8" x14ac:dyDescent="0.25">
      <c r="A194" s="450"/>
      <c r="B194" s="450"/>
      <c r="C194" s="450"/>
      <c r="D194" s="450"/>
      <c r="E194" s="450"/>
      <c r="F194" s="450"/>
      <c r="G194" s="450"/>
      <c r="H194" s="449"/>
    </row>
    <row r="195" spans="1:8" x14ac:dyDescent="0.25">
      <c r="A195" s="450"/>
      <c r="B195" s="450"/>
      <c r="C195" s="450"/>
      <c r="D195" s="450"/>
      <c r="E195" s="450"/>
      <c r="F195" s="450"/>
      <c r="G195" s="450"/>
      <c r="H195" s="449"/>
    </row>
    <row r="196" spans="1:8" x14ac:dyDescent="0.25">
      <c r="A196" s="450"/>
      <c r="B196" s="450"/>
      <c r="C196" s="450"/>
      <c r="D196" s="450"/>
      <c r="E196" s="450"/>
      <c r="F196" s="450"/>
      <c r="G196" s="450"/>
      <c r="H196" s="449"/>
    </row>
    <row r="197" spans="1:8" x14ac:dyDescent="0.25">
      <c r="A197" s="450"/>
      <c r="B197" s="450"/>
      <c r="C197" s="450"/>
      <c r="D197" s="450"/>
      <c r="E197" s="450"/>
      <c r="F197" s="450"/>
      <c r="G197" s="450"/>
      <c r="H197" s="449"/>
    </row>
    <row r="198" spans="1:8" x14ac:dyDescent="0.25">
      <c r="A198" s="450"/>
      <c r="B198" s="450"/>
      <c r="C198" s="450"/>
      <c r="D198" s="450"/>
      <c r="E198" s="450"/>
      <c r="F198" s="450"/>
      <c r="G198" s="450"/>
      <c r="H198" s="449"/>
    </row>
    <row r="199" spans="1:8" ht="12.75" customHeight="1" x14ac:dyDescent="0.25">
      <c r="A199" s="450"/>
      <c r="B199" s="450"/>
      <c r="C199" s="450"/>
      <c r="D199" s="450"/>
      <c r="E199" s="450"/>
      <c r="F199" s="450"/>
      <c r="G199" s="450"/>
      <c r="H199" s="449"/>
    </row>
    <row r="200" spans="1:8" ht="9" customHeight="1" x14ac:dyDescent="0.25">
      <c r="A200" s="450"/>
      <c r="B200" s="450"/>
      <c r="C200" s="450"/>
      <c r="D200" s="450"/>
      <c r="E200" s="450"/>
      <c r="F200" s="450"/>
      <c r="G200" s="450"/>
      <c r="H200" s="449"/>
    </row>
    <row r="201" spans="1:8" x14ac:dyDescent="0.25">
      <c r="A201" s="450"/>
      <c r="B201" s="450"/>
      <c r="C201" s="450"/>
      <c r="D201" s="450"/>
      <c r="E201" s="450"/>
      <c r="F201" s="450"/>
      <c r="G201" s="450"/>
      <c r="H201" s="449"/>
    </row>
    <row r="202" spans="1:8" x14ac:dyDescent="0.25">
      <c r="A202" s="450"/>
      <c r="B202" s="450"/>
      <c r="C202" s="450"/>
      <c r="D202" s="450"/>
      <c r="E202" s="450"/>
      <c r="F202" s="450"/>
      <c r="G202" s="450"/>
      <c r="H202" s="449"/>
    </row>
    <row r="203" spans="1:8" x14ac:dyDescent="0.25">
      <c r="A203" s="450"/>
      <c r="B203" s="450"/>
      <c r="C203" s="450"/>
      <c r="D203" s="450"/>
      <c r="E203" s="450"/>
      <c r="F203" s="450"/>
      <c r="G203" s="450"/>
      <c r="H203" s="449"/>
    </row>
    <row r="204" spans="1:8" x14ac:dyDescent="0.25">
      <c r="A204" s="450"/>
      <c r="B204" s="450"/>
      <c r="C204" s="450"/>
      <c r="D204" s="450"/>
      <c r="E204" s="450"/>
      <c r="F204" s="450"/>
      <c r="G204" s="450"/>
      <c r="H204" s="449"/>
    </row>
    <row r="205" spans="1:8" x14ac:dyDescent="0.25">
      <c r="A205" s="450"/>
      <c r="B205" s="450"/>
      <c r="C205" s="450"/>
      <c r="D205" s="450"/>
      <c r="E205" s="450"/>
      <c r="F205" s="450"/>
      <c r="G205" s="450"/>
      <c r="H205" s="449"/>
    </row>
    <row r="206" spans="1:8" x14ac:dyDescent="0.25">
      <c r="A206" s="450"/>
      <c r="B206" s="450"/>
      <c r="C206" s="450"/>
      <c r="D206" s="450"/>
      <c r="E206" s="450"/>
      <c r="F206" s="450"/>
      <c r="G206" s="450"/>
      <c r="H206" s="449"/>
    </row>
    <row r="207" spans="1:8" x14ac:dyDescent="0.25">
      <c r="A207" s="450"/>
      <c r="B207" s="450"/>
      <c r="C207" s="450"/>
      <c r="D207" s="450"/>
      <c r="E207" s="450"/>
      <c r="F207" s="450"/>
      <c r="G207" s="450"/>
      <c r="H207" s="449"/>
    </row>
    <row r="208" spans="1:8" ht="17.25" customHeight="1" x14ac:dyDescent="0.25">
      <c r="A208" s="450"/>
      <c r="B208" s="450"/>
      <c r="C208" s="450"/>
      <c r="D208" s="450"/>
      <c r="E208" s="450"/>
      <c r="F208" s="450"/>
      <c r="G208" s="450"/>
      <c r="H208" s="449"/>
    </row>
    <row r="209" spans="1:8" x14ac:dyDescent="0.25">
      <c r="A209" s="450"/>
      <c r="B209" s="450"/>
      <c r="C209" s="450"/>
      <c r="D209" s="450"/>
      <c r="E209" s="450"/>
      <c r="F209" s="450"/>
      <c r="G209" s="450"/>
      <c r="H209" s="449"/>
    </row>
    <row r="210" spans="1:8" ht="12.75" customHeight="1" x14ac:dyDescent="0.25">
      <c r="A210" s="450"/>
      <c r="B210" s="450"/>
      <c r="C210" s="450"/>
      <c r="D210" s="450"/>
      <c r="E210" s="450"/>
      <c r="F210" s="450"/>
      <c r="G210" s="450"/>
      <c r="H210" s="449"/>
    </row>
    <row r="211" spans="1:8" ht="9" customHeight="1" x14ac:dyDescent="0.25">
      <c r="A211" s="450"/>
      <c r="B211" s="450"/>
      <c r="C211" s="450"/>
      <c r="D211" s="450"/>
      <c r="E211" s="450"/>
      <c r="F211" s="450"/>
      <c r="G211" s="450"/>
      <c r="H211" s="449"/>
    </row>
    <row r="212" spans="1:8" x14ac:dyDescent="0.25">
      <c r="A212" s="450"/>
      <c r="B212" s="450"/>
      <c r="C212" s="450"/>
      <c r="D212" s="450"/>
      <c r="E212" s="450"/>
      <c r="F212" s="450"/>
      <c r="G212" s="450"/>
      <c r="H212" s="449"/>
    </row>
    <row r="213" spans="1:8" x14ac:dyDescent="0.25">
      <c r="A213" s="450"/>
      <c r="B213" s="450"/>
      <c r="C213" s="450"/>
      <c r="D213" s="450"/>
      <c r="E213" s="450"/>
      <c r="F213" s="450"/>
      <c r="G213" s="450"/>
      <c r="H213" s="449"/>
    </row>
    <row r="214" spans="1:8" x14ac:dyDescent="0.25">
      <c r="A214" s="450"/>
      <c r="B214" s="450"/>
      <c r="C214" s="450"/>
      <c r="D214" s="450"/>
      <c r="E214" s="450"/>
      <c r="F214" s="450"/>
      <c r="G214" s="450"/>
      <c r="H214" s="449"/>
    </row>
    <row r="215" spans="1:8" x14ac:dyDescent="0.25">
      <c r="A215" s="450"/>
      <c r="B215" s="450"/>
      <c r="C215" s="450"/>
      <c r="D215" s="450"/>
      <c r="E215" s="450"/>
      <c r="F215" s="450"/>
      <c r="G215" s="450"/>
      <c r="H215" s="449"/>
    </row>
    <row r="216" spans="1:8" x14ac:dyDescent="0.25">
      <c r="A216" s="450"/>
      <c r="B216" s="450"/>
      <c r="C216" s="450"/>
      <c r="D216" s="450"/>
      <c r="E216" s="450"/>
      <c r="F216" s="450"/>
      <c r="G216" s="450"/>
      <c r="H216" s="449"/>
    </row>
    <row r="217" spans="1:8" x14ac:dyDescent="0.25">
      <c r="A217" s="450"/>
      <c r="B217" s="450"/>
      <c r="C217" s="450"/>
      <c r="D217" s="450"/>
      <c r="E217" s="450"/>
      <c r="F217" s="450"/>
      <c r="G217" s="450"/>
      <c r="H217" s="449"/>
    </row>
    <row r="218" spans="1:8" x14ac:dyDescent="0.25">
      <c r="A218" s="450"/>
      <c r="B218" s="450"/>
      <c r="C218" s="450"/>
      <c r="D218" s="450"/>
      <c r="E218" s="450"/>
      <c r="F218" s="450"/>
      <c r="G218" s="450"/>
      <c r="H218" s="449"/>
    </row>
    <row r="219" spans="1:8" ht="12.75" customHeight="1" x14ac:dyDescent="0.25">
      <c r="A219" s="450"/>
      <c r="B219" s="450"/>
      <c r="C219" s="450"/>
      <c r="D219" s="450"/>
      <c r="E219" s="450"/>
      <c r="F219" s="450"/>
      <c r="G219" s="450"/>
      <c r="H219" s="449"/>
    </row>
    <row r="220" spans="1:8" ht="9" customHeight="1" x14ac:dyDescent="0.25">
      <c r="A220" s="450"/>
      <c r="B220" s="450"/>
      <c r="C220" s="450"/>
      <c r="D220" s="450"/>
      <c r="E220" s="450"/>
      <c r="F220" s="450"/>
      <c r="G220" s="450"/>
      <c r="H220" s="449"/>
    </row>
    <row r="221" spans="1:8" x14ac:dyDescent="0.25">
      <c r="A221" s="450"/>
      <c r="B221" s="450"/>
      <c r="C221" s="450"/>
      <c r="D221" s="450"/>
      <c r="E221" s="450"/>
      <c r="F221" s="450"/>
      <c r="G221" s="450"/>
      <c r="H221" s="449"/>
    </row>
    <row r="222" spans="1:8" x14ac:dyDescent="0.25">
      <c r="A222" s="450"/>
      <c r="B222" s="450"/>
      <c r="C222" s="450"/>
      <c r="D222" s="450"/>
      <c r="E222" s="450"/>
      <c r="F222" s="450"/>
      <c r="G222" s="450"/>
      <c r="H222" s="449"/>
    </row>
    <row r="223" spans="1:8" x14ac:dyDescent="0.25">
      <c r="A223" s="450"/>
      <c r="B223" s="450"/>
      <c r="C223" s="450"/>
      <c r="D223" s="450"/>
      <c r="E223" s="450"/>
      <c r="F223" s="450"/>
      <c r="G223" s="450"/>
      <c r="H223" s="449"/>
    </row>
    <row r="224" spans="1:8" x14ac:dyDescent="0.25">
      <c r="A224" s="450"/>
      <c r="B224" s="450"/>
      <c r="C224" s="450"/>
      <c r="D224" s="450"/>
      <c r="E224" s="450"/>
      <c r="F224" s="450"/>
      <c r="G224" s="450"/>
      <c r="H224" s="449"/>
    </row>
    <row r="225" spans="1:8" x14ac:dyDescent="0.25">
      <c r="A225" s="450"/>
      <c r="B225" s="450"/>
      <c r="C225" s="450"/>
      <c r="D225" s="450"/>
      <c r="E225" s="450"/>
      <c r="F225" s="450"/>
      <c r="G225" s="450"/>
      <c r="H225" s="449"/>
    </row>
    <row r="226" spans="1:8" x14ac:dyDescent="0.25">
      <c r="A226" s="450"/>
      <c r="B226" s="450"/>
      <c r="C226" s="450"/>
      <c r="D226" s="450"/>
      <c r="E226" s="450"/>
      <c r="F226" s="450"/>
      <c r="G226" s="450"/>
      <c r="H226" s="449"/>
    </row>
    <row r="227" spans="1:8" x14ac:dyDescent="0.25">
      <c r="A227" s="450"/>
      <c r="B227" s="450"/>
      <c r="C227" s="450"/>
      <c r="D227" s="450"/>
      <c r="E227" s="450"/>
      <c r="F227" s="450"/>
      <c r="G227" s="450"/>
      <c r="H227" s="449"/>
    </row>
    <row r="228" spans="1:8" x14ac:dyDescent="0.25">
      <c r="A228" s="450"/>
      <c r="B228" s="450"/>
      <c r="C228" s="450"/>
      <c r="D228" s="450"/>
      <c r="E228" s="450"/>
      <c r="F228" s="450"/>
      <c r="G228" s="450"/>
      <c r="H228" s="449"/>
    </row>
    <row r="229" spans="1:8" ht="17.25" customHeight="1" x14ac:dyDescent="0.25">
      <c r="A229" s="450"/>
      <c r="B229" s="450"/>
      <c r="C229" s="450"/>
      <c r="D229" s="450"/>
      <c r="E229" s="450"/>
      <c r="F229" s="450"/>
      <c r="G229" s="450"/>
      <c r="H229" s="449"/>
    </row>
    <row r="230" spans="1:8" x14ac:dyDescent="0.25">
      <c r="A230" s="450"/>
      <c r="B230" s="450"/>
      <c r="C230" s="450"/>
      <c r="D230" s="450"/>
      <c r="E230" s="450"/>
      <c r="F230" s="450"/>
      <c r="G230" s="450"/>
      <c r="H230" s="449"/>
    </row>
    <row r="231" spans="1:8" ht="12.75" customHeight="1" x14ac:dyDescent="0.25">
      <c r="A231" s="450"/>
      <c r="B231" s="450"/>
      <c r="C231" s="450"/>
      <c r="D231" s="450"/>
      <c r="E231" s="450"/>
      <c r="F231" s="450"/>
      <c r="G231" s="450"/>
      <c r="H231" s="449"/>
    </row>
    <row r="232" spans="1:8" ht="9" customHeight="1" x14ac:dyDescent="0.25">
      <c r="A232" s="450"/>
      <c r="B232" s="450"/>
      <c r="C232" s="450"/>
      <c r="D232" s="450"/>
      <c r="E232" s="450"/>
      <c r="F232" s="450"/>
      <c r="G232" s="450"/>
      <c r="H232" s="449"/>
    </row>
    <row r="233" spans="1:8" x14ac:dyDescent="0.25">
      <c r="A233" s="450"/>
      <c r="B233" s="450"/>
      <c r="C233" s="450"/>
      <c r="D233" s="450"/>
      <c r="E233" s="450"/>
      <c r="F233" s="450"/>
      <c r="G233" s="450"/>
      <c r="H233" s="449"/>
    </row>
    <row r="234" spans="1:8" x14ac:dyDescent="0.25">
      <c r="A234" s="450"/>
      <c r="B234" s="450"/>
      <c r="C234" s="450"/>
      <c r="D234" s="450"/>
      <c r="E234" s="450"/>
      <c r="F234" s="450"/>
      <c r="G234" s="450"/>
      <c r="H234" s="449"/>
    </row>
    <row r="235" spans="1:8" x14ac:dyDescent="0.25">
      <c r="A235" s="450"/>
      <c r="B235" s="450"/>
      <c r="C235" s="450"/>
      <c r="D235" s="450"/>
      <c r="E235" s="450"/>
      <c r="F235" s="450"/>
      <c r="G235" s="450"/>
      <c r="H235" s="449"/>
    </row>
    <row r="236" spans="1:8" x14ac:dyDescent="0.25">
      <c r="A236" s="450"/>
      <c r="B236" s="450"/>
      <c r="C236" s="450"/>
      <c r="D236" s="450"/>
      <c r="E236" s="450"/>
      <c r="F236" s="450"/>
      <c r="G236" s="450"/>
      <c r="H236" s="449"/>
    </row>
    <row r="237" spans="1:8" x14ac:dyDescent="0.25">
      <c r="A237" s="450"/>
      <c r="B237" s="450"/>
      <c r="C237" s="450"/>
      <c r="D237" s="450"/>
      <c r="E237" s="450"/>
      <c r="F237" s="450"/>
      <c r="G237" s="450"/>
      <c r="H237" s="449"/>
    </row>
    <row r="238" spans="1:8" x14ac:dyDescent="0.25">
      <c r="A238" s="450"/>
      <c r="B238" s="450"/>
      <c r="C238" s="450"/>
      <c r="D238" s="450"/>
      <c r="E238" s="450"/>
      <c r="F238" s="450"/>
      <c r="G238" s="450"/>
      <c r="H238" s="449"/>
    </row>
    <row r="239" spans="1:8" x14ac:dyDescent="0.25">
      <c r="A239" s="450"/>
      <c r="B239" s="450"/>
      <c r="C239" s="450"/>
      <c r="D239" s="450"/>
      <c r="E239" s="450"/>
      <c r="F239" s="450"/>
      <c r="G239" s="450"/>
      <c r="H239" s="449"/>
    </row>
    <row r="240" spans="1:8" ht="12.75" customHeight="1" x14ac:dyDescent="0.25">
      <c r="A240" s="450"/>
      <c r="B240" s="450"/>
      <c r="C240" s="450"/>
      <c r="D240" s="450"/>
      <c r="E240" s="450"/>
      <c r="F240" s="450"/>
      <c r="G240" s="450"/>
      <c r="H240" s="449"/>
    </row>
    <row r="241" spans="1:8" ht="9" customHeight="1" x14ac:dyDescent="0.25">
      <c r="A241" s="450"/>
      <c r="B241" s="450"/>
      <c r="C241" s="450"/>
      <c r="D241" s="450"/>
      <c r="E241" s="450"/>
      <c r="F241" s="450"/>
      <c r="G241" s="450"/>
      <c r="H241" s="449"/>
    </row>
    <row r="242" spans="1:8" x14ac:dyDescent="0.25">
      <c r="A242" s="450"/>
      <c r="B242" s="450"/>
      <c r="C242" s="450"/>
      <c r="D242" s="450"/>
      <c r="E242" s="450"/>
      <c r="F242" s="450"/>
      <c r="G242" s="450"/>
      <c r="H242" s="449"/>
    </row>
    <row r="243" spans="1:8" x14ac:dyDescent="0.25">
      <c r="A243" s="450"/>
      <c r="B243" s="450"/>
      <c r="C243" s="450"/>
      <c r="D243" s="450"/>
      <c r="E243" s="450"/>
      <c r="F243" s="450"/>
      <c r="G243" s="450"/>
      <c r="H243" s="449"/>
    </row>
    <row r="244" spans="1:8" x14ac:dyDescent="0.25">
      <c r="A244" s="450"/>
      <c r="B244" s="450"/>
      <c r="C244" s="450"/>
      <c r="D244" s="450"/>
      <c r="E244" s="450"/>
      <c r="F244" s="450"/>
      <c r="G244" s="450"/>
      <c r="H244" s="449"/>
    </row>
    <row r="245" spans="1:8" x14ac:dyDescent="0.25">
      <c r="A245" s="450"/>
      <c r="B245" s="450"/>
      <c r="C245" s="450"/>
      <c r="D245" s="450"/>
      <c r="E245" s="450"/>
      <c r="F245" s="450"/>
      <c r="G245" s="450"/>
      <c r="H245" s="449"/>
    </row>
    <row r="246" spans="1:8" ht="27" customHeight="1" x14ac:dyDescent="0.25">
      <c r="A246" s="450"/>
      <c r="B246" s="450"/>
      <c r="C246" s="450"/>
      <c r="D246" s="450"/>
      <c r="E246" s="450"/>
      <c r="F246" s="450"/>
      <c r="G246" s="450"/>
      <c r="H246" s="449"/>
    </row>
    <row r="247" spans="1:8" x14ac:dyDescent="0.25">
      <c r="A247" s="450"/>
      <c r="B247" s="450"/>
      <c r="C247" s="450"/>
      <c r="D247" s="450"/>
      <c r="E247" s="450"/>
      <c r="F247" s="450"/>
      <c r="G247" s="450"/>
      <c r="H247" s="449"/>
    </row>
    <row r="248" spans="1:8" x14ac:dyDescent="0.25">
      <c r="A248" s="450"/>
      <c r="B248" s="450"/>
      <c r="C248" s="450"/>
      <c r="D248" s="450"/>
      <c r="E248" s="450"/>
      <c r="F248" s="450"/>
      <c r="G248" s="450"/>
      <c r="H248" s="449"/>
    </row>
    <row r="249" spans="1:8" x14ac:dyDescent="0.25">
      <c r="A249" s="450"/>
      <c r="B249" s="450"/>
      <c r="C249" s="450"/>
      <c r="D249" s="450"/>
      <c r="E249" s="450"/>
      <c r="F249" s="450"/>
      <c r="G249" s="450"/>
      <c r="H249" s="449"/>
    </row>
    <row r="250" spans="1:8" x14ac:dyDescent="0.25">
      <c r="A250" s="450"/>
      <c r="B250" s="450"/>
      <c r="C250" s="450"/>
      <c r="D250" s="450"/>
      <c r="E250" s="450"/>
      <c r="F250" s="450"/>
      <c r="G250" s="450"/>
      <c r="H250" s="449"/>
    </row>
    <row r="251" spans="1:8" x14ac:dyDescent="0.25">
      <c r="A251" s="450"/>
      <c r="B251" s="450"/>
      <c r="C251" s="450"/>
      <c r="D251" s="450"/>
      <c r="E251" s="450"/>
      <c r="F251" s="450"/>
      <c r="G251" s="450"/>
    </row>
    <row r="252" spans="1:8" x14ac:dyDescent="0.25">
      <c r="A252" s="450"/>
      <c r="B252" s="450"/>
      <c r="C252" s="450"/>
      <c r="D252" s="450"/>
      <c r="E252" s="450"/>
      <c r="F252" s="450"/>
      <c r="G252" s="450"/>
    </row>
    <row r="253" spans="1:8" x14ac:dyDescent="0.25">
      <c r="A253" s="450"/>
      <c r="B253" s="450"/>
      <c r="C253" s="450"/>
      <c r="D253" s="450"/>
      <c r="E253" s="450"/>
      <c r="F253" s="450"/>
      <c r="G253" s="450"/>
    </row>
    <row r="254" spans="1:8" x14ac:dyDescent="0.25">
      <c r="A254" s="450"/>
      <c r="B254" s="450"/>
      <c r="C254" s="450"/>
      <c r="D254" s="450"/>
      <c r="E254" s="450"/>
      <c r="F254" s="450"/>
      <c r="G254" s="450"/>
    </row>
    <row r="255" spans="1:8" x14ac:dyDescent="0.25">
      <c r="A255" s="450"/>
      <c r="B255" s="450"/>
      <c r="C255" s="450"/>
      <c r="D255" s="450"/>
      <c r="E255" s="450"/>
      <c r="F255" s="450"/>
      <c r="G255" s="450"/>
    </row>
    <row r="256" spans="1:8" x14ac:dyDescent="0.25">
      <c r="A256" s="450"/>
      <c r="B256" s="450"/>
      <c r="C256" s="450"/>
      <c r="D256" s="450"/>
      <c r="E256" s="450"/>
      <c r="F256" s="450"/>
      <c r="G256" s="450"/>
    </row>
    <row r="257" spans="1:7" x14ac:dyDescent="0.25">
      <c r="A257" s="450"/>
      <c r="B257" s="450"/>
      <c r="C257" s="450"/>
      <c r="D257" s="450"/>
      <c r="E257" s="450"/>
      <c r="F257" s="450"/>
      <c r="G257" s="450"/>
    </row>
    <row r="258" spans="1:7" x14ac:dyDescent="0.25">
      <c r="A258" s="450"/>
      <c r="B258" s="450"/>
      <c r="C258" s="450"/>
      <c r="D258" s="450"/>
      <c r="E258" s="450"/>
      <c r="F258" s="450"/>
      <c r="G258" s="450"/>
    </row>
    <row r="259" spans="1:7" x14ac:dyDescent="0.25">
      <c r="A259" s="450"/>
      <c r="B259" s="450"/>
      <c r="C259" s="450"/>
      <c r="D259" s="450"/>
      <c r="E259" s="450"/>
      <c r="F259" s="450"/>
      <c r="G259" s="450"/>
    </row>
    <row r="260" spans="1:7" x14ac:dyDescent="0.25">
      <c r="A260" s="450"/>
      <c r="B260" s="450"/>
      <c r="C260" s="450"/>
      <c r="D260" s="450"/>
      <c r="E260" s="450"/>
      <c r="F260" s="450"/>
      <c r="G260" s="450"/>
    </row>
    <row r="261" spans="1:7" x14ac:dyDescent="0.25">
      <c r="A261" s="450"/>
      <c r="B261" s="450"/>
      <c r="C261" s="450"/>
      <c r="D261" s="450"/>
      <c r="E261" s="450"/>
      <c r="F261" s="450"/>
      <c r="G261" s="450"/>
    </row>
    <row r="262" spans="1:7" x14ac:dyDescent="0.25">
      <c r="A262" s="450"/>
      <c r="B262" s="450"/>
      <c r="C262" s="450"/>
      <c r="D262" s="450"/>
      <c r="E262" s="450"/>
      <c r="F262" s="450"/>
      <c r="G262" s="450"/>
    </row>
    <row r="263" spans="1:7" x14ac:dyDescent="0.25">
      <c r="A263" s="450"/>
      <c r="B263" s="450"/>
      <c r="C263" s="450"/>
      <c r="D263" s="450"/>
      <c r="E263" s="450"/>
      <c r="F263" s="450"/>
    </row>
    <row r="264" spans="1:7" x14ac:dyDescent="0.25">
      <c r="A264" s="450"/>
      <c r="B264" s="450"/>
      <c r="C264" s="450"/>
      <c r="D264" s="450"/>
      <c r="E264" s="450"/>
      <c r="F264" s="450"/>
    </row>
    <row r="265" spans="1:7" x14ac:dyDescent="0.25">
      <c r="A265" s="450"/>
      <c r="B265" s="450"/>
      <c r="C265" s="450"/>
      <c r="D265" s="450"/>
      <c r="E265" s="450"/>
      <c r="F265" s="450"/>
    </row>
    <row r="266" spans="1:7" x14ac:dyDescent="0.25">
      <c r="A266" s="450"/>
      <c r="B266" s="450"/>
      <c r="C266" s="450"/>
      <c r="D266" s="450"/>
      <c r="E266" s="450"/>
      <c r="F266" s="450"/>
    </row>
    <row r="267" spans="1:7" x14ac:dyDescent="0.25">
      <c r="A267" s="450"/>
      <c r="B267" s="450"/>
      <c r="C267" s="450"/>
      <c r="D267" s="450"/>
      <c r="E267" s="450"/>
      <c r="F267" s="450"/>
    </row>
    <row r="268" spans="1:7" x14ac:dyDescent="0.25">
      <c r="A268" s="450"/>
      <c r="B268" s="450"/>
      <c r="C268" s="450"/>
      <c r="D268" s="450"/>
      <c r="E268" s="450"/>
      <c r="F268" s="450"/>
    </row>
    <row r="269" spans="1:7" x14ac:dyDescent="0.25">
      <c r="A269" s="450"/>
      <c r="B269" s="450"/>
      <c r="C269" s="450"/>
      <c r="D269" s="450"/>
      <c r="E269" s="450"/>
      <c r="F269" s="450"/>
    </row>
    <row r="270" spans="1:7" x14ac:dyDescent="0.25">
      <c r="A270" s="450"/>
      <c r="B270" s="450"/>
      <c r="C270" s="450"/>
      <c r="D270" s="450"/>
      <c r="E270" s="450"/>
      <c r="F270" s="450"/>
    </row>
    <row r="271" spans="1:7" x14ac:dyDescent="0.25">
      <c r="A271" s="450"/>
      <c r="B271" s="450"/>
      <c r="C271" s="450"/>
      <c r="D271" s="450"/>
      <c r="E271" s="450"/>
      <c r="F271" s="450"/>
    </row>
    <row r="272" spans="1:7" x14ac:dyDescent="0.25">
      <c r="F272" s="450"/>
    </row>
    <row r="273" spans="6:6" ht="15" customHeight="1" x14ac:dyDescent="0.25">
      <c r="F273" s="450"/>
    </row>
    <row r="274" spans="6:6" x14ac:dyDescent="0.25">
      <c r="F274" s="450"/>
    </row>
    <row r="275" spans="6:6" ht="19.5" customHeight="1" x14ac:dyDescent="0.25"/>
    <row r="277" spans="6:6" ht="47.25" customHeight="1" x14ac:dyDescent="0.25"/>
  </sheetData>
  <mergeCells count="40">
    <mergeCell ref="A2:E2"/>
    <mergeCell ref="A3:E3"/>
    <mergeCell ref="B5:E5"/>
    <mergeCell ref="B6:E6"/>
    <mergeCell ref="B7:E7"/>
    <mergeCell ref="A8:E8"/>
    <mergeCell ref="A37:E37"/>
    <mergeCell ref="A9:E9"/>
    <mergeCell ref="B10:E10"/>
    <mergeCell ref="A11:A12"/>
    <mergeCell ref="B20:E20"/>
    <mergeCell ref="A21:E21"/>
    <mergeCell ref="A24:E24"/>
    <mergeCell ref="A25:E25"/>
    <mergeCell ref="B26:E26"/>
    <mergeCell ref="B27:E27"/>
    <mergeCell ref="B28:E28"/>
    <mergeCell ref="A29:A30"/>
    <mergeCell ref="D92:E92"/>
    <mergeCell ref="A38:A39"/>
    <mergeCell ref="A63:E63"/>
    <mergeCell ref="A64:E64"/>
    <mergeCell ref="B65:E65"/>
    <mergeCell ref="D66:E66"/>
    <mergeCell ref="B67:E67"/>
    <mergeCell ref="B68:E68"/>
    <mergeCell ref="A69:A70"/>
    <mergeCell ref="A77:E77"/>
    <mergeCell ref="A78:A79"/>
    <mergeCell ref="B91:E91"/>
    <mergeCell ref="B119:E119"/>
    <mergeCell ref="A120:A121"/>
    <mergeCell ref="A128:E128"/>
    <mergeCell ref="A129:A130"/>
    <mergeCell ref="B93:E93"/>
    <mergeCell ref="B94:E94"/>
    <mergeCell ref="A95:A96"/>
    <mergeCell ref="A103:E103"/>
    <mergeCell ref="A104:A105"/>
    <mergeCell ref="B118:E118"/>
  </mergeCells>
  <pageMargins left="0.2" right="0" top="0.75" bottom="0.75" header="0.3" footer="0.3"/>
  <pageSetup scale="9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K172"/>
  <sheetViews>
    <sheetView view="pageBreakPreview" topLeftCell="A127" zoomScale="60" zoomScaleNormal="150" workbookViewId="0">
      <selection activeCell="A164" sqref="A164"/>
    </sheetView>
  </sheetViews>
  <sheetFormatPr defaultRowHeight="15" x14ac:dyDescent="0.25"/>
  <cols>
    <col min="1" max="1" width="42.7109375" customWidth="1"/>
    <col min="2" max="2" width="9.28515625" customWidth="1"/>
    <col min="3" max="3" width="12.28515625" customWidth="1"/>
    <col min="4" max="4" width="19.42578125" customWidth="1"/>
    <col min="5" max="5" width="17.5703125" customWidth="1"/>
    <col min="7" max="7" width="13.5703125" customWidth="1"/>
    <col min="8" max="8" width="11" customWidth="1"/>
    <col min="9" max="9" width="11" bestFit="1" customWidth="1"/>
    <col min="255" max="255" width="11" customWidth="1"/>
    <col min="256" max="256" width="12" customWidth="1"/>
    <col min="257" max="257" width="42.7109375" customWidth="1"/>
    <col min="258" max="258" width="9.28515625" customWidth="1"/>
    <col min="259" max="259" width="12.28515625" customWidth="1"/>
    <col min="260" max="260" width="19.42578125" customWidth="1"/>
    <col min="261" max="261" width="17.5703125" customWidth="1"/>
    <col min="263" max="263" width="13.5703125" customWidth="1"/>
    <col min="264" max="264" width="11" customWidth="1"/>
    <col min="265" max="265" width="11" bestFit="1" customWidth="1"/>
    <col min="511" max="511" width="11" customWidth="1"/>
    <col min="512" max="512" width="12" customWidth="1"/>
    <col min="513" max="513" width="42.7109375" customWidth="1"/>
    <col min="514" max="514" width="9.28515625" customWidth="1"/>
    <col min="515" max="515" width="12.28515625" customWidth="1"/>
    <col min="516" max="516" width="19.42578125" customWidth="1"/>
    <col min="517" max="517" width="17.5703125" customWidth="1"/>
    <col min="519" max="519" width="13.5703125" customWidth="1"/>
    <col min="520" max="520" width="11" customWidth="1"/>
    <col min="521" max="521" width="11" bestFit="1" customWidth="1"/>
    <col min="767" max="767" width="11" customWidth="1"/>
    <col min="768" max="768" width="12" customWidth="1"/>
    <col min="769" max="769" width="42.7109375" customWidth="1"/>
    <col min="770" max="770" width="9.28515625" customWidth="1"/>
    <col min="771" max="771" width="12.28515625" customWidth="1"/>
    <col min="772" max="772" width="19.42578125" customWidth="1"/>
    <col min="773" max="773" width="17.5703125" customWidth="1"/>
    <col min="775" max="775" width="13.5703125" customWidth="1"/>
    <col min="776" max="776" width="11" customWidth="1"/>
    <col min="777" max="777" width="11" bestFit="1" customWidth="1"/>
    <col min="1023" max="1023" width="11" customWidth="1"/>
    <col min="1024" max="1024" width="12" customWidth="1"/>
    <col min="1025" max="1025" width="42.7109375" customWidth="1"/>
    <col min="1026" max="1026" width="9.28515625" customWidth="1"/>
    <col min="1027" max="1027" width="12.28515625" customWidth="1"/>
    <col min="1028" max="1028" width="19.42578125" customWidth="1"/>
    <col min="1029" max="1029" width="17.5703125" customWidth="1"/>
    <col min="1031" max="1031" width="13.5703125" customWidth="1"/>
    <col min="1032" max="1032" width="11" customWidth="1"/>
    <col min="1033" max="1033" width="11" bestFit="1" customWidth="1"/>
    <col min="1279" max="1279" width="11" customWidth="1"/>
    <col min="1280" max="1280" width="12" customWidth="1"/>
    <col min="1281" max="1281" width="42.7109375" customWidth="1"/>
    <col min="1282" max="1282" width="9.28515625" customWidth="1"/>
    <col min="1283" max="1283" width="12.28515625" customWidth="1"/>
    <col min="1284" max="1284" width="19.42578125" customWidth="1"/>
    <col min="1285" max="1285" width="17.5703125" customWidth="1"/>
    <col min="1287" max="1287" width="13.5703125" customWidth="1"/>
    <col min="1288" max="1288" width="11" customWidth="1"/>
    <col min="1289" max="1289" width="11" bestFit="1" customWidth="1"/>
    <col min="1535" max="1535" width="11" customWidth="1"/>
    <col min="1536" max="1536" width="12" customWidth="1"/>
    <col min="1537" max="1537" width="42.7109375" customWidth="1"/>
    <col min="1538" max="1538" width="9.28515625" customWidth="1"/>
    <col min="1539" max="1539" width="12.28515625" customWidth="1"/>
    <col min="1540" max="1540" width="19.42578125" customWidth="1"/>
    <col min="1541" max="1541" width="17.5703125" customWidth="1"/>
    <col min="1543" max="1543" width="13.5703125" customWidth="1"/>
    <col min="1544" max="1544" width="11" customWidth="1"/>
    <col min="1545" max="1545" width="11" bestFit="1" customWidth="1"/>
    <col min="1791" max="1791" width="11" customWidth="1"/>
    <col min="1792" max="1792" width="12" customWidth="1"/>
    <col min="1793" max="1793" width="42.7109375" customWidth="1"/>
    <col min="1794" max="1794" width="9.28515625" customWidth="1"/>
    <col min="1795" max="1795" width="12.28515625" customWidth="1"/>
    <col min="1796" max="1796" width="19.42578125" customWidth="1"/>
    <col min="1797" max="1797" width="17.5703125" customWidth="1"/>
    <col min="1799" max="1799" width="13.5703125" customWidth="1"/>
    <col min="1800" max="1800" width="11" customWidth="1"/>
    <col min="1801" max="1801" width="11" bestFit="1" customWidth="1"/>
    <col min="2047" max="2047" width="11" customWidth="1"/>
    <col min="2048" max="2048" width="12" customWidth="1"/>
    <col min="2049" max="2049" width="42.7109375" customWidth="1"/>
    <col min="2050" max="2050" width="9.28515625" customWidth="1"/>
    <col min="2051" max="2051" width="12.28515625" customWidth="1"/>
    <col min="2052" max="2052" width="19.42578125" customWidth="1"/>
    <col min="2053" max="2053" width="17.5703125" customWidth="1"/>
    <col min="2055" max="2055" width="13.5703125" customWidth="1"/>
    <col min="2056" max="2056" width="11" customWidth="1"/>
    <col min="2057" max="2057" width="11" bestFit="1" customWidth="1"/>
    <col min="2303" max="2303" width="11" customWidth="1"/>
    <col min="2304" max="2304" width="12" customWidth="1"/>
    <col min="2305" max="2305" width="42.7109375" customWidth="1"/>
    <col min="2306" max="2306" width="9.28515625" customWidth="1"/>
    <col min="2307" max="2307" width="12.28515625" customWidth="1"/>
    <col min="2308" max="2308" width="19.42578125" customWidth="1"/>
    <col min="2309" max="2309" width="17.5703125" customWidth="1"/>
    <col min="2311" max="2311" width="13.5703125" customWidth="1"/>
    <col min="2312" max="2312" width="11" customWidth="1"/>
    <col min="2313" max="2313" width="11" bestFit="1" customWidth="1"/>
    <col min="2559" max="2559" width="11" customWidth="1"/>
    <col min="2560" max="2560" width="12" customWidth="1"/>
    <col min="2561" max="2561" width="42.7109375" customWidth="1"/>
    <col min="2562" max="2562" width="9.28515625" customWidth="1"/>
    <col min="2563" max="2563" width="12.28515625" customWidth="1"/>
    <col min="2564" max="2564" width="19.42578125" customWidth="1"/>
    <col min="2565" max="2565" width="17.5703125" customWidth="1"/>
    <col min="2567" max="2567" width="13.5703125" customWidth="1"/>
    <col min="2568" max="2568" width="11" customWidth="1"/>
    <col min="2569" max="2569" width="11" bestFit="1" customWidth="1"/>
    <col min="2815" max="2815" width="11" customWidth="1"/>
    <col min="2816" max="2816" width="12" customWidth="1"/>
    <col min="2817" max="2817" width="42.7109375" customWidth="1"/>
    <col min="2818" max="2818" width="9.28515625" customWidth="1"/>
    <col min="2819" max="2819" width="12.28515625" customWidth="1"/>
    <col min="2820" max="2820" width="19.42578125" customWidth="1"/>
    <col min="2821" max="2821" width="17.5703125" customWidth="1"/>
    <col min="2823" max="2823" width="13.5703125" customWidth="1"/>
    <col min="2824" max="2824" width="11" customWidth="1"/>
    <col min="2825" max="2825" width="11" bestFit="1" customWidth="1"/>
    <col min="3071" max="3071" width="11" customWidth="1"/>
    <col min="3072" max="3072" width="12" customWidth="1"/>
    <col min="3073" max="3073" width="42.7109375" customWidth="1"/>
    <col min="3074" max="3074" width="9.28515625" customWidth="1"/>
    <col min="3075" max="3075" width="12.28515625" customWidth="1"/>
    <col min="3076" max="3076" width="19.42578125" customWidth="1"/>
    <col min="3077" max="3077" width="17.5703125" customWidth="1"/>
    <col min="3079" max="3079" width="13.5703125" customWidth="1"/>
    <col min="3080" max="3080" width="11" customWidth="1"/>
    <col min="3081" max="3081" width="11" bestFit="1" customWidth="1"/>
    <col min="3327" max="3327" width="11" customWidth="1"/>
    <col min="3328" max="3328" width="12" customWidth="1"/>
    <col min="3329" max="3329" width="42.7109375" customWidth="1"/>
    <col min="3330" max="3330" width="9.28515625" customWidth="1"/>
    <col min="3331" max="3331" width="12.28515625" customWidth="1"/>
    <col min="3332" max="3332" width="19.42578125" customWidth="1"/>
    <col min="3333" max="3333" width="17.5703125" customWidth="1"/>
    <col min="3335" max="3335" width="13.5703125" customWidth="1"/>
    <col min="3336" max="3336" width="11" customWidth="1"/>
    <col min="3337" max="3337" width="11" bestFit="1" customWidth="1"/>
    <col min="3583" max="3583" width="11" customWidth="1"/>
    <col min="3584" max="3584" width="12" customWidth="1"/>
    <col min="3585" max="3585" width="42.7109375" customWidth="1"/>
    <col min="3586" max="3586" width="9.28515625" customWidth="1"/>
    <col min="3587" max="3587" width="12.28515625" customWidth="1"/>
    <col min="3588" max="3588" width="19.42578125" customWidth="1"/>
    <col min="3589" max="3589" width="17.5703125" customWidth="1"/>
    <col min="3591" max="3591" width="13.5703125" customWidth="1"/>
    <col min="3592" max="3592" width="11" customWidth="1"/>
    <col min="3593" max="3593" width="11" bestFit="1" customWidth="1"/>
    <col min="3839" max="3839" width="11" customWidth="1"/>
    <col min="3840" max="3840" width="12" customWidth="1"/>
    <col min="3841" max="3841" width="42.7109375" customWidth="1"/>
    <col min="3842" max="3842" width="9.28515625" customWidth="1"/>
    <col min="3843" max="3843" width="12.28515625" customWidth="1"/>
    <col min="3844" max="3844" width="19.42578125" customWidth="1"/>
    <col min="3845" max="3845" width="17.5703125" customWidth="1"/>
    <col min="3847" max="3847" width="13.5703125" customWidth="1"/>
    <col min="3848" max="3848" width="11" customWidth="1"/>
    <col min="3849" max="3849" width="11" bestFit="1" customWidth="1"/>
    <col min="4095" max="4095" width="11" customWidth="1"/>
    <col min="4096" max="4096" width="12" customWidth="1"/>
    <col min="4097" max="4097" width="42.7109375" customWidth="1"/>
    <col min="4098" max="4098" width="9.28515625" customWidth="1"/>
    <col min="4099" max="4099" width="12.28515625" customWidth="1"/>
    <col min="4100" max="4100" width="19.42578125" customWidth="1"/>
    <col min="4101" max="4101" width="17.5703125" customWidth="1"/>
    <col min="4103" max="4103" width="13.5703125" customWidth="1"/>
    <col min="4104" max="4104" width="11" customWidth="1"/>
    <col min="4105" max="4105" width="11" bestFit="1" customWidth="1"/>
    <col min="4351" max="4351" width="11" customWidth="1"/>
    <col min="4352" max="4352" width="12" customWidth="1"/>
    <col min="4353" max="4353" width="42.7109375" customWidth="1"/>
    <col min="4354" max="4354" width="9.28515625" customWidth="1"/>
    <col min="4355" max="4355" width="12.28515625" customWidth="1"/>
    <col min="4356" max="4356" width="19.42578125" customWidth="1"/>
    <col min="4357" max="4357" width="17.5703125" customWidth="1"/>
    <col min="4359" max="4359" width="13.5703125" customWidth="1"/>
    <col min="4360" max="4360" width="11" customWidth="1"/>
    <col min="4361" max="4361" width="11" bestFit="1" customWidth="1"/>
    <col min="4607" max="4607" width="11" customWidth="1"/>
    <col min="4608" max="4608" width="12" customWidth="1"/>
    <col min="4609" max="4609" width="42.7109375" customWidth="1"/>
    <col min="4610" max="4610" width="9.28515625" customWidth="1"/>
    <col min="4611" max="4611" width="12.28515625" customWidth="1"/>
    <col min="4612" max="4612" width="19.42578125" customWidth="1"/>
    <col min="4613" max="4613" width="17.5703125" customWidth="1"/>
    <col min="4615" max="4615" width="13.5703125" customWidth="1"/>
    <col min="4616" max="4616" width="11" customWidth="1"/>
    <col min="4617" max="4617" width="11" bestFit="1" customWidth="1"/>
    <col min="4863" max="4863" width="11" customWidth="1"/>
    <col min="4864" max="4864" width="12" customWidth="1"/>
    <col min="4865" max="4865" width="42.7109375" customWidth="1"/>
    <col min="4866" max="4866" width="9.28515625" customWidth="1"/>
    <col min="4867" max="4867" width="12.28515625" customWidth="1"/>
    <col min="4868" max="4868" width="19.42578125" customWidth="1"/>
    <col min="4869" max="4869" width="17.5703125" customWidth="1"/>
    <col min="4871" max="4871" width="13.5703125" customWidth="1"/>
    <col min="4872" max="4872" width="11" customWidth="1"/>
    <col min="4873" max="4873" width="11" bestFit="1" customWidth="1"/>
    <col min="5119" max="5119" width="11" customWidth="1"/>
    <col min="5120" max="5120" width="12" customWidth="1"/>
    <col min="5121" max="5121" width="42.7109375" customWidth="1"/>
    <col min="5122" max="5122" width="9.28515625" customWidth="1"/>
    <col min="5123" max="5123" width="12.28515625" customWidth="1"/>
    <col min="5124" max="5124" width="19.42578125" customWidth="1"/>
    <col min="5125" max="5125" width="17.5703125" customWidth="1"/>
    <col min="5127" max="5127" width="13.5703125" customWidth="1"/>
    <col min="5128" max="5128" width="11" customWidth="1"/>
    <col min="5129" max="5129" width="11" bestFit="1" customWidth="1"/>
    <col min="5375" max="5375" width="11" customWidth="1"/>
    <col min="5376" max="5376" width="12" customWidth="1"/>
    <col min="5377" max="5377" width="42.7109375" customWidth="1"/>
    <col min="5378" max="5378" width="9.28515625" customWidth="1"/>
    <col min="5379" max="5379" width="12.28515625" customWidth="1"/>
    <col min="5380" max="5380" width="19.42578125" customWidth="1"/>
    <col min="5381" max="5381" width="17.5703125" customWidth="1"/>
    <col min="5383" max="5383" width="13.5703125" customWidth="1"/>
    <col min="5384" max="5384" width="11" customWidth="1"/>
    <col min="5385" max="5385" width="11" bestFit="1" customWidth="1"/>
    <col min="5631" max="5631" width="11" customWidth="1"/>
    <col min="5632" max="5632" width="12" customWidth="1"/>
    <col min="5633" max="5633" width="42.7109375" customWidth="1"/>
    <col min="5634" max="5634" width="9.28515625" customWidth="1"/>
    <col min="5635" max="5635" width="12.28515625" customWidth="1"/>
    <col min="5636" max="5636" width="19.42578125" customWidth="1"/>
    <col min="5637" max="5637" width="17.5703125" customWidth="1"/>
    <col min="5639" max="5639" width="13.5703125" customWidth="1"/>
    <col min="5640" max="5640" width="11" customWidth="1"/>
    <col min="5641" max="5641" width="11" bestFit="1" customWidth="1"/>
    <col min="5887" max="5887" width="11" customWidth="1"/>
    <col min="5888" max="5888" width="12" customWidth="1"/>
    <col min="5889" max="5889" width="42.7109375" customWidth="1"/>
    <col min="5890" max="5890" width="9.28515625" customWidth="1"/>
    <col min="5891" max="5891" width="12.28515625" customWidth="1"/>
    <col min="5892" max="5892" width="19.42578125" customWidth="1"/>
    <col min="5893" max="5893" width="17.5703125" customWidth="1"/>
    <col min="5895" max="5895" width="13.5703125" customWidth="1"/>
    <col min="5896" max="5896" width="11" customWidth="1"/>
    <col min="5897" max="5897" width="11" bestFit="1" customWidth="1"/>
    <col min="6143" max="6143" width="11" customWidth="1"/>
    <col min="6144" max="6144" width="12" customWidth="1"/>
    <col min="6145" max="6145" width="42.7109375" customWidth="1"/>
    <col min="6146" max="6146" width="9.28515625" customWidth="1"/>
    <col min="6147" max="6147" width="12.28515625" customWidth="1"/>
    <col min="6148" max="6148" width="19.42578125" customWidth="1"/>
    <col min="6149" max="6149" width="17.5703125" customWidth="1"/>
    <col min="6151" max="6151" width="13.5703125" customWidth="1"/>
    <col min="6152" max="6152" width="11" customWidth="1"/>
    <col min="6153" max="6153" width="11" bestFit="1" customWidth="1"/>
    <col min="6399" max="6399" width="11" customWidth="1"/>
    <col min="6400" max="6400" width="12" customWidth="1"/>
    <col min="6401" max="6401" width="42.7109375" customWidth="1"/>
    <col min="6402" max="6402" width="9.28515625" customWidth="1"/>
    <col min="6403" max="6403" width="12.28515625" customWidth="1"/>
    <col min="6404" max="6404" width="19.42578125" customWidth="1"/>
    <col min="6405" max="6405" width="17.5703125" customWidth="1"/>
    <col min="6407" max="6407" width="13.5703125" customWidth="1"/>
    <col min="6408" max="6408" width="11" customWidth="1"/>
    <col min="6409" max="6409" width="11" bestFit="1" customWidth="1"/>
    <col min="6655" max="6655" width="11" customWidth="1"/>
    <col min="6656" max="6656" width="12" customWidth="1"/>
    <col min="6657" max="6657" width="42.7109375" customWidth="1"/>
    <col min="6658" max="6658" width="9.28515625" customWidth="1"/>
    <col min="6659" max="6659" width="12.28515625" customWidth="1"/>
    <col min="6660" max="6660" width="19.42578125" customWidth="1"/>
    <col min="6661" max="6661" width="17.5703125" customWidth="1"/>
    <col min="6663" max="6663" width="13.5703125" customWidth="1"/>
    <col min="6664" max="6664" width="11" customWidth="1"/>
    <col min="6665" max="6665" width="11" bestFit="1" customWidth="1"/>
    <col min="6911" max="6911" width="11" customWidth="1"/>
    <col min="6912" max="6912" width="12" customWidth="1"/>
    <col min="6913" max="6913" width="42.7109375" customWidth="1"/>
    <col min="6914" max="6914" width="9.28515625" customWidth="1"/>
    <col min="6915" max="6915" width="12.28515625" customWidth="1"/>
    <col min="6916" max="6916" width="19.42578125" customWidth="1"/>
    <col min="6917" max="6917" width="17.5703125" customWidth="1"/>
    <col min="6919" max="6919" width="13.5703125" customWidth="1"/>
    <col min="6920" max="6920" width="11" customWidth="1"/>
    <col min="6921" max="6921" width="11" bestFit="1" customWidth="1"/>
    <col min="7167" max="7167" width="11" customWidth="1"/>
    <col min="7168" max="7168" width="12" customWidth="1"/>
    <col min="7169" max="7169" width="42.7109375" customWidth="1"/>
    <col min="7170" max="7170" width="9.28515625" customWidth="1"/>
    <col min="7171" max="7171" width="12.28515625" customWidth="1"/>
    <col min="7172" max="7172" width="19.42578125" customWidth="1"/>
    <col min="7173" max="7173" width="17.5703125" customWidth="1"/>
    <col min="7175" max="7175" width="13.5703125" customWidth="1"/>
    <col min="7176" max="7176" width="11" customWidth="1"/>
    <col min="7177" max="7177" width="11" bestFit="1" customWidth="1"/>
    <col min="7423" max="7423" width="11" customWidth="1"/>
    <col min="7424" max="7424" width="12" customWidth="1"/>
    <col min="7425" max="7425" width="42.7109375" customWidth="1"/>
    <col min="7426" max="7426" width="9.28515625" customWidth="1"/>
    <col min="7427" max="7427" width="12.28515625" customWidth="1"/>
    <col min="7428" max="7428" width="19.42578125" customWidth="1"/>
    <col min="7429" max="7429" width="17.5703125" customWidth="1"/>
    <col min="7431" max="7431" width="13.5703125" customWidth="1"/>
    <col min="7432" max="7432" width="11" customWidth="1"/>
    <col min="7433" max="7433" width="11" bestFit="1" customWidth="1"/>
    <col min="7679" max="7679" width="11" customWidth="1"/>
    <col min="7680" max="7680" width="12" customWidth="1"/>
    <col min="7681" max="7681" width="42.7109375" customWidth="1"/>
    <col min="7682" max="7682" width="9.28515625" customWidth="1"/>
    <col min="7683" max="7683" width="12.28515625" customWidth="1"/>
    <col min="7684" max="7684" width="19.42578125" customWidth="1"/>
    <col min="7685" max="7685" width="17.5703125" customWidth="1"/>
    <col min="7687" max="7687" width="13.5703125" customWidth="1"/>
    <col min="7688" max="7688" width="11" customWidth="1"/>
    <col min="7689" max="7689" width="11" bestFit="1" customWidth="1"/>
    <col min="7935" max="7935" width="11" customWidth="1"/>
    <col min="7936" max="7936" width="12" customWidth="1"/>
    <col min="7937" max="7937" width="42.7109375" customWidth="1"/>
    <col min="7938" max="7938" width="9.28515625" customWidth="1"/>
    <col min="7939" max="7939" width="12.28515625" customWidth="1"/>
    <col min="7940" max="7940" width="19.42578125" customWidth="1"/>
    <col min="7941" max="7941" width="17.5703125" customWidth="1"/>
    <col min="7943" max="7943" width="13.5703125" customWidth="1"/>
    <col min="7944" max="7944" width="11" customWidth="1"/>
    <col min="7945" max="7945" width="11" bestFit="1" customWidth="1"/>
    <col min="8191" max="8191" width="11" customWidth="1"/>
    <col min="8192" max="8192" width="12" customWidth="1"/>
    <col min="8193" max="8193" width="42.7109375" customWidth="1"/>
    <col min="8194" max="8194" width="9.28515625" customWidth="1"/>
    <col min="8195" max="8195" width="12.28515625" customWidth="1"/>
    <col min="8196" max="8196" width="19.42578125" customWidth="1"/>
    <col min="8197" max="8197" width="17.5703125" customWidth="1"/>
    <col min="8199" max="8199" width="13.5703125" customWidth="1"/>
    <col min="8200" max="8200" width="11" customWidth="1"/>
    <col min="8201" max="8201" width="11" bestFit="1" customWidth="1"/>
    <col min="8447" max="8447" width="11" customWidth="1"/>
    <col min="8448" max="8448" width="12" customWidth="1"/>
    <col min="8449" max="8449" width="42.7109375" customWidth="1"/>
    <col min="8450" max="8450" width="9.28515625" customWidth="1"/>
    <col min="8451" max="8451" width="12.28515625" customWidth="1"/>
    <col min="8452" max="8452" width="19.42578125" customWidth="1"/>
    <col min="8453" max="8453" width="17.5703125" customWidth="1"/>
    <col min="8455" max="8455" width="13.5703125" customWidth="1"/>
    <col min="8456" max="8456" width="11" customWidth="1"/>
    <col min="8457" max="8457" width="11" bestFit="1" customWidth="1"/>
    <col min="8703" max="8703" width="11" customWidth="1"/>
    <col min="8704" max="8704" width="12" customWidth="1"/>
    <col min="8705" max="8705" width="42.7109375" customWidth="1"/>
    <col min="8706" max="8706" width="9.28515625" customWidth="1"/>
    <col min="8707" max="8707" width="12.28515625" customWidth="1"/>
    <col min="8708" max="8708" width="19.42578125" customWidth="1"/>
    <col min="8709" max="8709" width="17.5703125" customWidth="1"/>
    <col min="8711" max="8711" width="13.5703125" customWidth="1"/>
    <col min="8712" max="8712" width="11" customWidth="1"/>
    <col min="8713" max="8713" width="11" bestFit="1" customWidth="1"/>
    <col min="8959" max="8959" width="11" customWidth="1"/>
    <col min="8960" max="8960" width="12" customWidth="1"/>
    <col min="8961" max="8961" width="42.7109375" customWidth="1"/>
    <col min="8962" max="8962" width="9.28515625" customWidth="1"/>
    <col min="8963" max="8963" width="12.28515625" customWidth="1"/>
    <col min="8964" max="8964" width="19.42578125" customWidth="1"/>
    <col min="8965" max="8965" width="17.5703125" customWidth="1"/>
    <col min="8967" max="8967" width="13.5703125" customWidth="1"/>
    <col min="8968" max="8968" width="11" customWidth="1"/>
    <col min="8969" max="8969" width="11" bestFit="1" customWidth="1"/>
    <col min="9215" max="9215" width="11" customWidth="1"/>
    <col min="9216" max="9216" width="12" customWidth="1"/>
    <col min="9217" max="9217" width="42.7109375" customWidth="1"/>
    <col min="9218" max="9218" width="9.28515625" customWidth="1"/>
    <col min="9219" max="9219" width="12.28515625" customWidth="1"/>
    <col min="9220" max="9220" width="19.42578125" customWidth="1"/>
    <col min="9221" max="9221" width="17.5703125" customWidth="1"/>
    <col min="9223" max="9223" width="13.5703125" customWidth="1"/>
    <col min="9224" max="9224" width="11" customWidth="1"/>
    <col min="9225" max="9225" width="11" bestFit="1" customWidth="1"/>
    <col min="9471" max="9471" width="11" customWidth="1"/>
    <col min="9472" max="9472" width="12" customWidth="1"/>
    <col min="9473" max="9473" width="42.7109375" customWidth="1"/>
    <col min="9474" max="9474" width="9.28515625" customWidth="1"/>
    <col min="9475" max="9475" width="12.28515625" customWidth="1"/>
    <col min="9476" max="9476" width="19.42578125" customWidth="1"/>
    <col min="9477" max="9477" width="17.5703125" customWidth="1"/>
    <col min="9479" max="9479" width="13.5703125" customWidth="1"/>
    <col min="9480" max="9480" width="11" customWidth="1"/>
    <col min="9481" max="9481" width="11" bestFit="1" customWidth="1"/>
    <col min="9727" max="9727" width="11" customWidth="1"/>
    <col min="9728" max="9728" width="12" customWidth="1"/>
    <col min="9729" max="9729" width="42.7109375" customWidth="1"/>
    <col min="9730" max="9730" width="9.28515625" customWidth="1"/>
    <col min="9731" max="9731" width="12.28515625" customWidth="1"/>
    <col min="9732" max="9732" width="19.42578125" customWidth="1"/>
    <col min="9733" max="9733" width="17.5703125" customWidth="1"/>
    <col min="9735" max="9735" width="13.5703125" customWidth="1"/>
    <col min="9736" max="9736" width="11" customWidth="1"/>
    <col min="9737" max="9737" width="11" bestFit="1" customWidth="1"/>
    <col min="9983" max="9983" width="11" customWidth="1"/>
    <col min="9984" max="9984" width="12" customWidth="1"/>
    <col min="9985" max="9985" width="42.7109375" customWidth="1"/>
    <col min="9986" max="9986" width="9.28515625" customWidth="1"/>
    <col min="9987" max="9987" width="12.28515625" customWidth="1"/>
    <col min="9988" max="9988" width="19.42578125" customWidth="1"/>
    <col min="9989" max="9989" width="17.5703125" customWidth="1"/>
    <col min="9991" max="9991" width="13.5703125" customWidth="1"/>
    <col min="9992" max="9992" width="11" customWidth="1"/>
    <col min="9993" max="9993" width="11" bestFit="1" customWidth="1"/>
    <col min="10239" max="10239" width="11" customWidth="1"/>
    <col min="10240" max="10240" width="12" customWidth="1"/>
    <col min="10241" max="10241" width="42.7109375" customWidth="1"/>
    <col min="10242" max="10242" width="9.28515625" customWidth="1"/>
    <col min="10243" max="10243" width="12.28515625" customWidth="1"/>
    <col min="10244" max="10244" width="19.42578125" customWidth="1"/>
    <col min="10245" max="10245" width="17.5703125" customWidth="1"/>
    <col min="10247" max="10247" width="13.5703125" customWidth="1"/>
    <col min="10248" max="10248" width="11" customWidth="1"/>
    <col min="10249" max="10249" width="11" bestFit="1" customWidth="1"/>
    <col min="10495" max="10495" width="11" customWidth="1"/>
    <col min="10496" max="10496" width="12" customWidth="1"/>
    <col min="10497" max="10497" width="42.7109375" customWidth="1"/>
    <col min="10498" max="10498" width="9.28515625" customWidth="1"/>
    <col min="10499" max="10499" width="12.28515625" customWidth="1"/>
    <col min="10500" max="10500" width="19.42578125" customWidth="1"/>
    <col min="10501" max="10501" width="17.5703125" customWidth="1"/>
    <col min="10503" max="10503" width="13.5703125" customWidth="1"/>
    <col min="10504" max="10504" width="11" customWidth="1"/>
    <col min="10505" max="10505" width="11" bestFit="1" customWidth="1"/>
    <col min="10751" max="10751" width="11" customWidth="1"/>
    <col min="10752" max="10752" width="12" customWidth="1"/>
    <col min="10753" max="10753" width="42.7109375" customWidth="1"/>
    <col min="10754" max="10754" width="9.28515625" customWidth="1"/>
    <col min="10755" max="10755" width="12.28515625" customWidth="1"/>
    <col min="10756" max="10756" width="19.42578125" customWidth="1"/>
    <col min="10757" max="10757" width="17.5703125" customWidth="1"/>
    <col min="10759" max="10759" width="13.5703125" customWidth="1"/>
    <col min="10760" max="10760" width="11" customWidth="1"/>
    <col min="10761" max="10761" width="11" bestFit="1" customWidth="1"/>
    <col min="11007" max="11007" width="11" customWidth="1"/>
    <col min="11008" max="11008" width="12" customWidth="1"/>
    <col min="11009" max="11009" width="42.7109375" customWidth="1"/>
    <col min="11010" max="11010" width="9.28515625" customWidth="1"/>
    <col min="11011" max="11011" width="12.28515625" customWidth="1"/>
    <col min="11012" max="11012" width="19.42578125" customWidth="1"/>
    <col min="11013" max="11013" width="17.5703125" customWidth="1"/>
    <col min="11015" max="11015" width="13.5703125" customWidth="1"/>
    <col min="11016" max="11016" width="11" customWidth="1"/>
    <col min="11017" max="11017" width="11" bestFit="1" customWidth="1"/>
    <col min="11263" max="11263" width="11" customWidth="1"/>
    <col min="11264" max="11264" width="12" customWidth="1"/>
    <col min="11265" max="11265" width="42.7109375" customWidth="1"/>
    <col min="11266" max="11266" width="9.28515625" customWidth="1"/>
    <col min="11267" max="11267" width="12.28515625" customWidth="1"/>
    <col min="11268" max="11268" width="19.42578125" customWidth="1"/>
    <col min="11269" max="11269" width="17.5703125" customWidth="1"/>
    <col min="11271" max="11271" width="13.5703125" customWidth="1"/>
    <col min="11272" max="11272" width="11" customWidth="1"/>
    <col min="11273" max="11273" width="11" bestFit="1" customWidth="1"/>
    <col min="11519" max="11519" width="11" customWidth="1"/>
    <col min="11520" max="11520" width="12" customWidth="1"/>
    <col min="11521" max="11521" width="42.7109375" customWidth="1"/>
    <col min="11522" max="11522" width="9.28515625" customWidth="1"/>
    <col min="11523" max="11523" width="12.28515625" customWidth="1"/>
    <col min="11524" max="11524" width="19.42578125" customWidth="1"/>
    <col min="11525" max="11525" width="17.5703125" customWidth="1"/>
    <col min="11527" max="11527" width="13.5703125" customWidth="1"/>
    <col min="11528" max="11528" width="11" customWidth="1"/>
    <col min="11529" max="11529" width="11" bestFit="1" customWidth="1"/>
    <col min="11775" max="11775" width="11" customWidth="1"/>
    <col min="11776" max="11776" width="12" customWidth="1"/>
    <col min="11777" max="11777" width="42.7109375" customWidth="1"/>
    <col min="11778" max="11778" width="9.28515625" customWidth="1"/>
    <col min="11779" max="11779" width="12.28515625" customWidth="1"/>
    <col min="11780" max="11780" width="19.42578125" customWidth="1"/>
    <col min="11781" max="11781" width="17.5703125" customWidth="1"/>
    <col min="11783" max="11783" width="13.5703125" customWidth="1"/>
    <col min="11784" max="11784" width="11" customWidth="1"/>
    <col min="11785" max="11785" width="11" bestFit="1" customWidth="1"/>
    <col min="12031" max="12031" width="11" customWidth="1"/>
    <col min="12032" max="12032" width="12" customWidth="1"/>
    <col min="12033" max="12033" width="42.7109375" customWidth="1"/>
    <col min="12034" max="12034" width="9.28515625" customWidth="1"/>
    <col min="12035" max="12035" width="12.28515625" customWidth="1"/>
    <col min="12036" max="12036" width="19.42578125" customWidth="1"/>
    <col min="12037" max="12037" width="17.5703125" customWidth="1"/>
    <col min="12039" max="12039" width="13.5703125" customWidth="1"/>
    <col min="12040" max="12040" width="11" customWidth="1"/>
    <col min="12041" max="12041" width="11" bestFit="1" customWidth="1"/>
    <col min="12287" max="12287" width="11" customWidth="1"/>
    <col min="12288" max="12288" width="12" customWidth="1"/>
    <col min="12289" max="12289" width="42.7109375" customWidth="1"/>
    <col min="12290" max="12290" width="9.28515625" customWidth="1"/>
    <col min="12291" max="12291" width="12.28515625" customWidth="1"/>
    <col min="12292" max="12292" width="19.42578125" customWidth="1"/>
    <col min="12293" max="12293" width="17.5703125" customWidth="1"/>
    <col min="12295" max="12295" width="13.5703125" customWidth="1"/>
    <col min="12296" max="12296" width="11" customWidth="1"/>
    <col min="12297" max="12297" width="11" bestFit="1" customWidth="1"/>
    <col min="12543" max="12543" width="11" customWidth="1"/>
    <col min="12544" max="12544" width="12" customWidth="1"/>
    <col min="12545" max="12545" width="42.7109375" customWidth="1"/>
    <col min="12546" max="12546" width="9.28515625" customWidth="1"/>
    <col min="12547" max="12547" width="12.28515625" customWidth="1"/>
    <col min="12548" max="12548" width="19.42578125" customWidth="1"/>
    <col min="12549" max="12549" width="17.5703125" customWidth="1"/>
    <col min="12551" max="12551" width="13.5703125" customWidth="1"/>
    <col min="12552" max="12552" width="11" customWidth="1"/>
    <col min="12553" max="12553" width="11" bestFit="1" customWidth="1"/>
    <col min="12799" max="12799" width="11" customWidth="1"/>
    <col min="12800" max="12800" width="12" customWidth="1"/>
    <col min="12801" max="12801" width="42.7109375" customWidth="1"/>
    <col min="12802" max="12802" width="9.28515625" customWidth="1"/>
    <col min="12803" max="12803" width="12.28515625" customWidth="1"/>
    <col min="12804" max="12804" width="19.42578125" customWidth="1"/>
    <col min="12805" max="12805" width="17.5703125" customWidth="1"/>
    <col min="12807" max="12807" width="13.5703125" customWidth="1"/>
    <col min="12808" max="12808" width="11" customWidth="1"/>
    <col min="12809" max="12809" width="11" bestFit="1" customWidth="1"/>
    <col min="13055" max="13055" width="11" customWidth="1"/>
    <col min="13056" max="13056" width="12" customWidth="1"/>
    <col min="13057" max="13057" width="42.7109375" customWidth="1"/>
    <col min="13058" max="13058" width="9.28515625" customWidth="1"/>
    <col min="13059" max="13059" width="12.28515625" customWidth="1"/>
    <col min="13060" max="13060" width="19.42578125" customWidth="1"/>
    <col min="13061" max="13061" width="17.5703125" customWidth="1"/>
    <col min="13063" max="13063" width="13.5703125" customWidth="1"/>
    <col min="13064" max="13064" width="11" customWidth="1"/>
    <col min="13065" max="13065" width="11" bestFit="1" customWidth="1"/>
    <col min="13311" max="13311" width="11" customWidth="1"/>
    <col min="13312" max="13312" width="12" customWidth="1"/>
    <col min="13313" max="13313" width="42.7109375" customWidth="1"/>
    <col min="13314" max="13314" width="9.28515625" customWidth="1"/>
    <col min="13315" max="13315" width="12.28515625" customWidth="1"/>
    <col min="13316" max="13316" width="19.42578125" customWidth="1"/>
    <col min="13317" max="13317" width="17.5703125" customWidth="1"/>
    <col min="13319" max="13319" width="13.5703125" customWidth="1"/>
    <col min="13320" max="13320" width="11" customWidth="1"/>
    <col min="13321" max="13321" width="11" bestFit="1" customWidth="1"/>
    <col min="13567" max="13567" width="11" customWidth="1"/>
    <col min="13568" max="13568" width="12" customWidth="1"/>
    <col min="13569" max="13569" width="42.7109375" customWidth="1"/>
    <col min="13570" max="13570" width="9.28515625" customWidth="1"/>
    <col min="13571" max="13571" width="12.28515625" customWidth="1"/>
    <col min="13572" max="13572" width="19.42578125" customWidth="1"/>
    <col min="13573" max="13573" width="17.5703125" customWidth="1"/>
    <col min="13575" max="13575" width="13.5703125" customWidth="1"/>
    <col min="13576" max="13576" width="11" customWidth="1"/>
    <col min="13577" max="13577" width="11" bestFit="1" customWidth="1"/>
    <col min="13823" max="13823" width="11" customWidth="1"/>
    <col min="13824" max="13824" width="12" customWidth="1"/>
    <col min="13825" max="13825" width="42.7109375" customWidth="1"/>
    <col min="13826" max="13826" width="9.28515625" customWidth="1"/>
    <col min="13827" max="13827" width="12.28515625" customWidth="1"/>
    <col min="13828" max="13828" width="19.42578125" customWidth="1"/>
    <col min="13829" max="13829" width="17.5703125" customWidth="1"/>
    <col min="13831" max="13831" width="13.5703125" customWidth="1"/>
    <col min="13832" max="13832" width="11" customWidth="1"/>
    <col min="13833" max="13833" width="11" bestFit="1" customWidth="1"/>
    <col min="14079" max="14079" width="11" customWidth="1"/>
    <col min="14080" max="14080" width="12" customWidth="1"/>
    <col min="14081" max="14081" width="42.7109375" customWidth="1"/>
    <col min="14082" max="14082" width="9.28515625" customWidth="1"/>
    <col min="14083" max="14083" width="12.28515625" customWidth="1"/>
    <col min="14084" max="14084" width="19.42578125" customWidth="1"/>
    <col min="14085" max="14085" width="17.5703125" customWidth="1"/>
    <col min="14087" max="14087" width="13.5703125" customWidth="1"/>
    <col min="14088" max="14088" width="11" customWidth="1"/>
    <col min="14089" max="14089" width="11" bestFit="1" customWidth="1"/>
    <col min="14335" max="14335" width="11" customWidth="1"/>
    <col min="14336" max="14336" width="12" customWidth="1"/>
    <col min="14337" max="14337" width="42.7109375" customWidth="1"/>
    <col min="14338" max="14338" width="9.28515625" customWidth="1"/>
    <col min="14339" max="14339" width="12.28515625" customWidth="1"/>
    <col min="14340" max="14340" width="19.42578125" customWidth="1"/>
    <col min="14341" max="14341" width="17.5703125" customWidth="1"/>
    <col min="14343" max="14343" width="13.5703125" customWidth="1"/>
    <col min="14344" max="14344" width="11" customWidth="1"/>
    <col min="14345" max="14345" width="11" bestFit="1" customWidth="1"/>
    <col min="14591" max="14591" width="11" customWidth="1"/>
    <col min="14592" max="14592" width="12" customWidth="1"/>
    <col min="14593" max="14593" width="42.7109375" customWidth="1"/>
    <col min="14594" max="14594" width="9.28515625" customWidth="1"/>
    <col min="14595" max="14595" width="12.28515625" customWidth="1"/>
    <col min="14596" max="14596" width="19.42578125" customWidth="1"/>
    <col min="14597" max="14597" width="17.5703125" customWidth="1"/>
    <col min="14599" max="14599" width="13.5703125" customWidth="1"/>
    <col min="14600" max="14600" width="11" customWidth="1"/>
    <col min="14601" max="14601" width="11" bestFit="1" customWidth="1"/>
    <col min="14847" max="14847" width="11" customWidth="1"/>
    <col min="14848" max="14848" width="12" customWidth="1"/>
    <col min="14849" max="14849" width="42.7109375" customWidth="1"/>
    <col min="14850" max="14850" width="9.28515625" customWidth="1"/>
    <col min="14851" max="14851" width="12.28515625" customWidth="1"/>
    <col min="14852" max="14852" width="19.42578125" customWidth="1"/>
    <col min="14853" max="14853" width="17.5703125" customWidth="1"/>
    <col min="14855" max="14855" width="13.5703125" customWidth="1"/>
    <col min="14856" max="14856" width="11" customWidth="1"/>
    <col min="14857" max="14857" width="11" bestFit="1" customWidth="1"/>
    <col min="15103" max="15103" width="11" customWidth="1"/>
    <col min="15104" max="15104" width="12" customWidth="1"/>
    <col min="15105" max="15105" width="42.7109375" customWidth="1"/>
    <col min="15106" max="15106" width="9.28515625" customWidth="1"/>
    <col min="15107" max="15107" width="12.28515625" customWidth="1"/>
    <col min="15108" max="15108" width="19.42578125" customWidth="1"/>
    <col min="15109" max="15109" width="17.5703125" customWidth="1"/>
    <col min="15111" max="15111" width="13.5703125" customWidth="1"/>
    <col min="15112" max="15112" width="11" customWidth="1"/>
    <col min="15113" max="15113" width="11" bestFit="1" customWidth="1"/>
    <col min="15359" max="15359" width="11" customWidth="1"/>
    <col min="15360" max="15360" width="12" customWidth="1"/>
    <col min="15361" max="15361" width="42.7109375" customWidth="1"/>
    <col min="15362" max="15362" width="9.28515625" customWidth="1"/>
    <col min="15363" max="15363" width="12.28515625" customWidth="1"/>
    <col min="15364" max="15364" width="19.42578125" customWidth="1"/>
    <col min="15365" max="15365" width="17.5703125" customWidth="1"/>
    <col min="15367" max="15367" width="13.5703125" customWidth="1"/>
    <col min="15368" max="15368" width="11" customWidth="1"/>
    <col min="15369" max="15369" width="11" bestFit="1" customWidth="1"/>
    <col min="15615" max="15615" width="11" customWidth="1"/>
    <col min="15616" max="15616" width="12" customWidth="1"/>
    <col min="15617" max="15617" width="42.7109375" customWidth="1"/>
    <col min="15618" max="15618" width="9.28515625" customWidth="1"/>
    <col min="15619" max="15619" width="12.28515625" customWidth="1"/>
    <col min="15620" max="15620" width="19.42578125" customWidth="1"/>
    <col min="15621" max="15621" width="17.5703125" customWidth="1"/>
    <col min="15623" max="15623" width="13.5703125" customWidth="1"/>
    <col min="15624" max="15624" width="11" customWidth="1"/>
    <col min="15625" max="15625" width="11" bestFit="1" customWidth="1"/>
    <col min="15871" max="15871" width="11" customWidth="1"/>
    <col min="15872" max="15872" width="12" customWidth="1"/>
    <col min="15873" max="15873" width="42.7109375" customWidth="1"/>
    <col min="15874" max="15874" width="9.28515625" customWidth="1"/>
    <col min="15875" max="15875" width="12.28515625" customWidth="1"/>
    <col min="15876" max="15876" width="19.42578125" customWidth="1"/>
    <col min="15877" max="15877" width="17.5703125" customWidth="1"/>
    <col min="15879" max="15879" width="13.5703125" customWidth="1"/>
    <col min="15880" max="15880" width="11" customWidth="1"/>
    <col min="15881" max="15881" width="11" bestFit="1" customWidth="1"/>
    <col min="16127" max="16127" width="11" customWidth="1"/>
    <col min="16128" max="16128" width="12" customWidth="1"/>
    <col min="16129" max="16129" width="42.7109375" customWidth="1"/>
    <col min="16130" max="16130" width="9.28515625" customWidth="1"/>
    <col min="16131" max="16131" width="12.28515625" customWidth="1"/>
    <col min="16132" max="16132" width="19.42578125" customWidth="1"/>
    <col min="16133" max="16133" width="17.5703125" customWidth="1"/>
    <col min="16135" max="16135" width="13.5703125" customWidth="1"/>
    <col min="16136" max="16136" width="11" customWidth="1"/>
    <col min="16137" max="16137" width="11" bestFit="1" customWidth="1"/>
  </cols>
  <sheetData>
    <row r="2" spans="1:8" ht="47.25" customHeight="1" x14ac:dyDescent="0.25">
      <c r="A2" s="727" t="s">
        <v>73</v>
      </c>
      <c r="B2" s="727"/>
      <c r="C2" s="727"/>
      <c r="D2" s="727"/>
      <c r="E2" s="727"/>
      <c r="F2" s="1"/>
    </row>
    <row r="3" spans="1:8" ht="18" customHeight="1" x14ac:dyDescent="0.25">
      <c r="A3" s="678" t="s">
        <v>1049</v>
      </c>
      <c r="B3" s="678"/>
      <c r="C3" s="678"/>
      <c r="D3" s="678"/>
      <c r="E3" s="678"/>
      <c r="F3" s="115"/>
    </row>
    <row r="4" spans="1:8" ht="15.75" thickBot="1" x14ac:dyDescent="0.3">
      <c r="E4" t="s">
        <v>155</v>
      </c>
    </row>
    <row r="5" spans="1:8" ht="15.75" thickBot="1" x14ac:dyDescent="0.3">
      <c r="A5" s="2" t="s">
        <v>0</v>
      </c>
      <c r="B5" s="679" t="str">
        <f>'[2]Formati 1 Misioni'!C9</f>
        <v>MBIKËQYRJA E TREGUT DHE ADVOKACIA E KONKURRENCËS</v>
      </c>
      <c r="C5" s="679"/>
      <c r="D5" s="679"/>
      <c r="E5" s="679"/>
    </row>
    <row r="6" spans="1:8" ht="15.75" thickBot="1" x14ac:dyDescent="0.3">
      <c r="A6" s="2" t="s">
        <v>1</v>
      </c>
      <c r="B6" s="1311" t="s">
        <v>156</v>
      </c>
      <c r="C6" s="679"/>
      <c r="D6" s="679"/>
      <c r="E6" s="679"/>
    </row>
    <row r="7" spans="1:8" ht="15.75" thickBot="1" x14ac:dyDescent="0.3">
      <c r="A7" s="2" t="s">
        <v>3</v>
      </c>
      <c r="B7" s="679" t="s">
        <v>4</v>
      </c>
      <c r="C7" s="679"/>
      <c r="D7" s="679"/>
      <c r="E7" s="679"/>
    </row>
    <row r="8" spans="1:8" ht="15.75" thickBot="1" x14ac:dyDescent="0.3">
      <c r="A8" s="686" t="s">
        <v>5</v>
      </c>
      <c r="B8" s="687"/>
      <c r="C8" s="687"/>
      <c r="D8" s="687"/>
      <c r="E8" s="688"/>
    </row>
    <row r="9" spans="1:8" ht="15.75" thickBot="1" x14ac:dyDescent="0.3">
      <c r="A9" s="692" t="s">
        <v>326</v>
      </c>
      <c r="B9" s="693"/>
      <c r="C9" s="693"/>
      <c r="D9" s="693"/>
      <c r="E9" s="694"/>
    </row>
    <row r="10" spans="1:8" ht="36.75" customHeight="1" thickBot="1" x14ac:dyDescent="0.3">
      <c r="A10" s="692"/>
      <c r="B10" s="693"/>
      <c r="C10" s="693"/>
      <c r="D10" s="693"/>
      <c r="E10" s="694"/>
    </row>
    <row r="11" spans="1:8" ht="15.75" thickBot="1" x14ac:dyDescent="0.3">
      <c r="A11" s="692"/>
      <c r="B11" s="693"/>
      <c r="C11" s="693"/>
      <c r="D11" s="693"/>
      <c r="E11" s="694"/>
    </row>
    <row r="12" spans="1:8" ht="81" customHeight="1" thickBot="1" x14ac:dyDescent="0.3">
      <c r="A12" s="3" t="s">
        <v>6</v>
      </c>
      <c r="B12" s="824" t="s">
        <v>1050</v>
      </c>
      <c r="C12" s="825"/>
      <c r="D12" s="825"/>
      <c r="E12" s="826"/>
    </row>
    <row r="13" spans="1:8" ht="23.25" customHeight="1" x14ac:dyDescent="0.25">
      <c r="A13" s="698" t="s">
        <v>7</v>
      </c>
      <c r="B13" s="117">
        <v>2018</v>
      </c>
      <c r="C13" s="117">
        <v>2019</v>
      </c>
      <c r="D13" s="117">
        <v>2020</v>
      </c>
      <c r="E13" s="117">
        <v>2021</v>
      </c>
    </row>
    <row r="14" spans="1:8" ht="16.5" thickBot="1" x14ac:dyDescent="0.3">
      <c r="A14" s="699"/>
      <c r="B14" s="118" t="s">
        <v>8</v>
      </c>
      <c r="C14" s="118" t="s">
        <v>9</v>
      </c>
      <c r="D14" s="118" t="s">
        <v>9</v>
      </c>
      <c r="E14" s="118" t="s">
        <v>9</v>
      </c>
      <c r="H14" s="544"/>
    </row>
    <row r="15" spans="1:8" ht="23.25" thickBot="1" x14ac:dyDescent="0.3">
      <c r="A15" s="114" t="s">
        <v>1051</v>
      </c>
      <c r="B15" s="114">
        <v>50</v>
      </c>
      <c r="C15" s="114" t="s">
        <v>66</v>
      </c>
      <c r="D15" s="114" t="s">
        <v>66</v>
      </c>
      <c r="E15" s="114" t="s">
        <v>66</v>
      </c>
      <c r="H15" s="545"/>
    </row>
    <row r="16" spans="1:8" ht="16.5" thickBot="1" x14ac:dyDescent="0.3">
      <c r="A16" s="114" t="s">
        <v>1052</v>
      </c>
      <c r="B16" s="114">
        <v>50</v>
      </c>
      <c r="C16" s="114" t="s">
        <v>66</v>
      </c>
      <c r="D16" s="114" t="s">
        <v>66</v>
      </c>
      <c r="E16" s="114" t="s">
        <v>66</v>
      </c>
      <c r="H16" s="545"/>
    </row>
    <row r="17" spans="1:10" ht="33.6" customHeight="1" thickBot="1" x14ac:dyDescent="0.3">
      <c r="A17" s="114" t="s">
        <v>1053</v>
      </c>
      <c r="B17" s="114">
        <v>40</v>
      </c>
      <c r="C17" s="114" t="s">
        <v>66</v>
      </c>
      <c r="D17" s="114" t="s">
        <v>66</v>
      </c>
      <c r="E17" s="114" t="s">
        <v>66</v>
      </c>
      <c r="H17" s="545"/>
    </row>
    <row r="18" spans="1:10" ht="37.9" customHeight="1" thickBot="1" x14ac:dyDescent="0.3">
      <c r="A18" s="114" t="s">
        <v>1054</v>
      </c>
      <c r="B18" s="114">
        <v>45</v>
      </c>
      <c r="C18" s="114" t="s">
        <v>66</v>
      </c>
      <c r="D18" s="114" t="s">
        <v>66</v>
      </c>
      <c r="E18" s="114" t="s">
        <v>66</v>
      </c>
      <c r="H18" s="545"/>
    </row>
    <row r="19" spans="1:10" ht="39" customHeight="1" thickBot="1" x14ac:dyDescent="0.3">
      <c r="A19" s="6" t="s">
        <v>10</v>
      </c>
      <c r="B19" s="700" t="s">
        <v>1055</v>
      </c>
      <c r="C19" s="695"/>
      <c r="D19" s="695"/>
      <c r="E19" s="701"/>
    </row>
    <row r="20" spans="1:10" ht="23.25" customHeight="1" thickBot="1" x14ac:dyDescent="0.3">
      <c r="A20" s="702" t="s">
        <v>11</v>
      </c>
      <c r="B20" s="703"/>
      <c r="C20" s="703"/>
      <c r="D20" s="703"/>
      <c r="E20" s="704"/>
      <c r="H20" s="30"/>
      <c r="J20" s="30"/>
    </row>
    <row r="21" spans="1:10" ht="15.75" thickBot="1" x14ac:dyDescent="0.3">
      <c r="A21" s="546" t="s">
        <v>1056</v>
      </c>
      <c r="B21" s="114">
        <v>40</v>
      </c>
      <c r="C21" s="114">
        <v>40</v>
      </c>
      <c r="D21" s="114">
        <v>42</v>
      </c>
      <c r="E21" s="114">
        <v>43</v>
      </c>
    </row>
    <row r="22" spans="1:10" ht="15.75" thickBot="1" x14ac:dyDescent="0.3">
      <c r="A22" s="546" t="s">
        <v>1057</v>
      </c>
      <c r="B22" s="114">
        <v>50</v>
      </c>
      <c r="C22" s="114">
        <v>52</v>
      </c>
      <c r="D22" s="114">
        <v>54</v>
      </c>
      <c r="E22" s="114">
        <v>55</v>
      </c>
    </row>
    <row r="23" spans="1:10" ht="15.75" thickBot="1" x14ac:dyDescent="0.3">
      <c r="A23" s="546" t="s">
        <v>1058</v>
      </c>
      <c r="B23" s="114">
        <v>30</v>
      </c>
      <c r="C23" s="114">
        <v>35</v>
      </c>
      <c r="D23" s="114">
        <v>40</v>
      </c>
      <c r="E23" s="114">
        <v>40</v>
      </c>
    </row>
    <row r="24" spans="1:10" ht="15.75" thickBot="1" x14ac:dyDescent="0.3">
      <c r="A24" s="546" t="s">
        <v>1059</v>
      </c>
      <c r="B24" s="114">
        <v>35</v>
      </c>
      <c r="C24" s="114">
        <v>40</v>
      </c>
      <c r="D24" s="114">
        <v>45</v>
      </c>
      <c r="E24" s="114">
        <v>50</v>
      </c>
    </row>
    <row r="25" spans="1:10" ht="15.75" thickBot="1" x14ac:dyDescent="0.3">
      <c r="A25" s="546" t="s">
        <v>1060</v>
      </c>
      <c r="B25" s="114">
        <v>35</v>
      </c>
      <c r="C25" s="114">
        <v>40</v>
      </c>
      <c r="D25" s="114">
        <v>40</v>
      </c>
      <c r="E25" s="114">
        <v>40</v>
      </c>
    </row>
    <row r="26" spans="1:10" ht="15.75" thickBot="1" x14ac:dyDescent="0.3">
      <c r="A26" s="5"/>
      <c r="B26" s="114"/>
      <c r="C26" s="114"/>
      <c r="D26" s="114"/>
      <c r="E26" s="114"/>
    </row>
    <row r="27" spans="1:10" ht="15.75" thickBot="1" x14ac:dyDescent="0.3">
      <c r="A27" s="5"/>
      <c r="B27" s="4"/>
      <c r="C27" s="4"/>
      <c r="D27" s="4"/>
      <c r="E27" s="4"/>
    </row>
    <row r="28" spans="1:10" ht="15.75" thickBot="1" x14ac:dyDescent="0.3">
      <c r="A28" s="705" t="s">
        <v>12</v>
      </c>
      <c r="B28" s="706"/>
      <c r="C28" s="706"/>
      <c r="D28" s="706"/>
      <c r="E28" s="707"/>
    </row>
    <row r="29" spans="1:10" ht="15.75" thickBot="1" x14ac:dyDescent="0.3">
      <c r="A29" s="708" t="s">
        <v>13</v>
      </c>
      <c r="B29" s="709"/>
      <c r="C29" s="709"/>
      <c r="D29" s="709"/>
      <c r="E29" s="710"/>
    </row>
    <row r="30" spans="1:10" ht="22.9" customHeight="1" thickBot="1" x14ac:dyDescent="0.3">
      <c r="A30" s="7" t="s">
        <v>14</v>
      </c>
      <c r="B30" s="711" t="s">
        <v>1061</v>
      </c>
      <c r="C30" s="712"/>
      <c r="D30" s="712"/>
      <c r="E30" s="713"/>
    </row>
    <row r="31" spans="1:10" ht="35.450000000000003" customHeight="1" thickBot="1" x14ac:dyDescent="0.3">
      <c r="A31" s="5" t="s">
        <v>15</v>
      </c>
      <c r="B31" s="711" t="e">
        <f>'[2]Formati 2.1 Sipas Tavaneve'!D26:G26</f>
        <v>#VALUE!</v>
      </c>
      <c r="C31" s="840"/>
      <c r="D31" s="840"/>
      <c r="E31" s="841"/>
    </row>
    <row r="32" spans="1:10" ht="15.75" thickBot="1" x14ac:dyDescent="0.3">
      <c r="A32" s="5" t="s">
        <v>16</v>
      </c>
      <c r="B32" s="725" t="s">
        <v>1062</v>
      </c>
      <c r="C32" s="712"/>
      <c r="D32" s="712"/>
      <c r="E32" s="713"/>
    </row>
    <row r="33" spans="1:11" ht="12.75" customHeight="1" x14ac:dyDescent="0.25">
      <c r="A33" s="698"/>
      <c r="B33" s="8">
        <v>2018</v>
      </c>
      <c r="C33" s="8">
        <v>2019</v>
      </c>
      <c r="D33" s="8">
        <v>2020</v>
      </c>
      <c r="E33" s="8">
        <v>2021</v>
      </c>
    </row>
    <row r="34" spans="1:11" ht="9" customHeight="1" thickBot="1" x14ac:dyDescent="0.3">
      <c r="A34" s="699"/>
      <c r="B34" s="9" t="s">
        <v>8</v>
      </c>
      <c r="C34" s="9" t="s">
        <v>9</v>
      </c>
      <c r="D34" s="9" t="s">
        <v>9</v>
      </c>
      <c r="E34" s="9" t="s">
        <v>9</v>
      </c>
    </row>
    <row r="35" spans="1:11" ht="15.75" thickBot="1" x14ac:dyDescent="0.3">
      <c r="A35" s="5" t="s">
        <v>17</v>
      </c>
      <c r="B35" s="10">
        <v>100</v>
      </c>
      <c r="C35" s="10">
        <v>120</v>
      </c>
      <c r="D35" s="10">
        <v>125</v>
      </c>
      <c r="E35" s="10">
        <v>130</v>
      </c>
    </row>
    <row r="36" spans="1:11" ht="15.75" thickBot="1" x14ac:dyDescent="0.3">
      <c r="A36" s="5" t="s">
        <v>18</v>
      </c>
      <c r="B36" s="10">
        <v>71800</v>
      </c>
      <c r="C36" s="10">
        <v>72000</v>
      </c>
      <c r="D36" s="10">
        <v>73000</v>
      </c>
      <c r="E36" s="10">
        <v>74000</v>
      </c>
    </row>
    <row r="37" spans="1:11" ht="15.75" thickBot="1" x14ac:dyDescent="0.3">
      <c r="A37" s="5" t="s">
        <v>19</v>
      </c>
      <c r="B37" s="10">
        <f>B36/B35</f>
        <v>718</v>
      </c>
      <c r="C37" s="10">
        <f>C36/C35</f>
        <v>600</v>
      </c>
      <c r="D37" s="10">
        <f>D36/D35</f>
        <v>584</v>
      </c>
      <c r="E37" s="10">
        <f>E36/E35</f>
        <v>569.23076923076928</v>
      </c>
    </row>
    <row r="38" spans="1:11" ht="15.75" thickBot="1" x14ac:dyDescent="0.3">
      <c r="A38" s="5" t="s">
        <v>20</v>
      </c>
      <c r="B38" s="113" t="s">
        <v>21</v>
      </c>
      <c r="C38" s="11">
        <f>C35/B35-1</f>
        <v>0.19999999999999996</v>
      </c>
      <c r="D38" s="11">
        <f t="shared" ref="D38:E40" si="0">D35/C35-1</f>
        <v>4.1666666666666741E-2</v>
      </c>
      <c r="E38" s="11">
        <f t="shared" si="0"/>
        <v>4.0000000000000036E-2</v>
      </c>
      <c r="G38" s="12"/>
      <c r="H38" s="12"/>
      <c r="I38" s="12"/>
      <c r="J38" s="12"/>
      <c r="K38" s="12"/>
    </row>
    <row r="39" spans="1:11" ht="15.75" thickBot="1" x14ac:dyDescent="0.3">
      <c r="A39" s="5" t="s">
        <v>22</v>
      </c>
      <c r="B39" s="113" t="s">
        <v>21</v>
      </c>
      <c r="C39" s="11">
        <f>C36/B36-1</f>
        <v>2.7855153203342198E-3</v>
      </c>
      <c r="D39" s="11">
        <f t="shared" si="0"/>
        <v>1.388888888888884E-2</v>
      </c>
      <c r="E39" s="11">
        <f t="shared" si="0"/>
        <v>1.3698630136986356E-2</v>
      </c>
    </row>
    <row r="40" spans="1:11" ht="15.75" thickBot="1" x14ac:dyDescent="0.3">
      <c r="A40" s="5" t="s">
        <v>23</v>
      </c>
      <c r="B40" s="113" t="s">
        <v>21</v>
      </c>
      <c r="C40" s="11">
        <f>C37/B37-1</f>
        <v>-0.16434540389972141</v>
      </c>
      <c r="D40" s="11">
        <f t="shared" si="0"/>
        <v>-2.6666666666666616E-2</v>
      </c>
      <c r="E40" s="11">
        <f t="shared" si="0"/>
        <v>-2.5289778714436162E-2</v>
      </c>
    </row>
    <row r="41" spans="1:11" ht="15.75" thickBot="1" x14ac:dyDescent="0.3">
      <c r="A41" s="689" t="s">
        <v>65</v>
      </c>
      <c r="B41" s="690"/>
      <c r="C41" s="690"/>
      <c r="D41" s="690"/>
      <c r="E41" s="691"/>
      <c r="G41" s="12"/>
      <c r="H41" s="12"/>
      <c r="I41" s="12"/>
      <c r="J41" s="12"/>
    </row>
    <row r="42" spans="1:11" ht="22.15" customHeight="1" x14ac:dyDescent="0.25">
      <c r="A42" s="698"/>
      <c r="B42" s="8">
        <v>2018</v>
      </c>
      <c r="C42" s="8">
        <v>2019</v>
      </c>
      <c r="D42" s="8">
        <v>2020</v>
      </c>
      <c r="E42" s="8">
        <v>2021</v>
      </c>
    </row>
    <row r="43" spans="1:11" ht="15.6" customHeight="1" thickBot="1" x14ac:dyDescent="0.3">
      <c r="A43" s="699"/>
      <c r="B43" s="9" t="s">
        <v>8</v>
      </c>
      <c r="C43" s="9" t="s">
        <v>9</v>
      </c>
      <c r="D43" s="9" t="s">
        <v>9</v>
      </c>
      <c r="E43" s="9" t="s">
        <v>9</v>
      </c>
    </row>
    <row r="44" spans="1:11" ht="15.75" thickBot="1" x14ac:dyDescent="0.3">
      <c r="A44" s="63" t="s">
        <v>24</v>
      </c>
      <c r="B44" s="62">
        <v>52900</v>
      </c>
      <c r="C44" s="62">
        <v>53000</v>
      </c>
      <c r="D44" s="62">
        <v>53500</v>
      </c>
      <c r="E44" s="62">
        <v>54500</v>
      </c>
    </row>
    <row r="45" spans="1:11" ht="15.75" thickBot="1" x14ac:dyDescent="0.3">
      <c r="A45" s="26" t="s">
        <v>1063</v>
      </c>
      <c r="B45" s="15">
        <v>52900</v>
      </c>
      <c r="C45" s="172">
        <v>53000</v>
      </c>
      <c r="D45" s="172">
        <v>53500</v>
      </c>
      <c r="E45" s="172">
        <v>53500</v>
      </c>
    </row>
    <row r="46" spans="1:11" ht="15.75" thickBot="1" x14ac:dyDescent="0.3">
      <c r="A46" s="26" t="s">
        <v>417</v>
      </c>
      <c r="B46" s="15">
        <v>0</v>
      </c>
      <c r="C46" s="547"/>
      <c r="D46" s="547"/>
      <c r="E46" s="547"/>
    </row>
    <row r="47" spans="1:11" ht="15.75" thickBot="1" x14ac:dyDescent="0.3">
      <c r="A47" s="63" t="s">
        <v>25</v>
      </c>
      <c r="B47" s="62">
        <v>8600</v>
      </c>
      <c r="C47" s="62">
        <v>8500</v>
      </c>
      <c r="D47" s="62">
        <v>9000</v>
      </c>
      <c r="E47" s="62">
        <v>8900</v>
      </c>
    </row>
    <row r="48" spans="1:11" ht="15.75" thickBot="1" x14ac:dyDescent="0.3">
      <c r="A48" s="26" t="s">
        <v>1063</v>
      </c>
      <c r="B48" s="15">
        <v>8600</v>
      </c>
      <c r="C48" s="15">
        <v>8500</v>
      </c>
      <c r="D48" s="15">
        <v>9000</v>
      </c>
      <c r="E48" s="15">
        <v>8900</v>
      </c>
    </row>
    <row r="49" spans="1:5" ht="15.75" thickBot="1" x14ac:dyDescent="0.3">
      <c r="A49" s="26" t="s">
        <v>417</v>
      </c>
      <c r="B49" s="15"/>
      <c r="C49" s="14"/>
      <c r="D49" s="14"/>
      <c r="E49" s="14"/>
    </row>
    <row r="50" spans="1:5" ht="15.75" thickBot="1" x14ac:dyDescent="0.3">
      <c r="A50" s="63" t="s">
        <v>26</v>
      </c>
      <c r="B50" s="61">
        <v>10060</v>
      </c>
      <c r="C50" s="61">
        <v>10260</v>
      </c>
      <c r="D50" s="61">
        <v>10260</v>
      </c>
      <c r="E50" s="61">
        <v>10360</v>
      </c>
    </row>
    <row r="51" spans="1:5" ht="15.75" thickBot="1" x14ac:dyDescent="0.3">
      <c r="A51" s="26" t="s">
        <v>1063</v>
      </c>
      <c r="B51" s="15">
        <v>10060</v>
      </c>
      <c r="C51" s="15">
        <v>10260</v>
      </c>
      <c r="D51" s="15">
        <v>10260</v>
      </c>
      <c r="E51" s="15">
        <v>10360</v>
      </c>
    </row>
    <row r="52" spans="1:5" ht="15.75" thickBot="1" x14ac:dyDescent="0.3">
      <c r="A52" s="26" t="s">
        <v>417</v>
      </c>
      <c r="B52" s="15"/>
      <c r="C52" s="14"/>
      <c r="D52" s="14"/>
      <c r="E52" s="14"/>
    </row>
    <row r="53" spans="1:5" ht="15.75" thickBot="1" x14ac:dyDescent="0.3">
      <c r="A53" s="13" t="s">
        <v>27</v>
      </c>
      <c r="B53" s="15">
        <v>0</v>
      </c>
      <c r="C53" s="14">
        <v>0</v>
      </c>
      <c r="D53" s="14">
        <v>0</v>
      </c>
      <c r="E53" s="14">
        <v>0</v>
      </c>
    </row>
    <row r="54" spans="1:5" ht="15.75" thickBot="1" x14ac:dyDescent="0.3">
      <c r="A54" s="26" t="s">
        <v>1063</v>
      </c>
      <c r="B54" s="15">
        <v>0</v>
      </c>
      <c r="C54" s="14">
        <v>0</v>
      </c>
      <c r="D54" s="14">
        <v>0</v>
      </c>
      <c r="E54" s="14">
        <v>0</v>
      </c>
    </row>
    <row r="55" spans="1:5" ht="15.75" thickBot="1" x14ac:dyDescent="0.3">
      <c r="A55" s="26" t="s">
        <v>417</v>
      </c>
      <c r="B55" s="15">
        <v>0</v>
      </c>
      <c r="C55" s="14">
        <v>0</v>
      </c>
      <c r="D55" s="14">
        <v>0</v>
      </c>
      <c r="E55" s="14">
        <v>0</v>
      </c>
    </row>
    <row r="56" spans="1:5" ht="15.75" thickBot="1" x14ac:dyDescent="0.3">
      <c r="A56" s="13" t="s">
        <v>28</v>
      </c>
      <c r="B56" s="15">
        <v>0</v>
      </c>
      <c r="C56" s="14">
        <v>0</v>
      </c>
      <c r="D56" s="14">
        <v>0</v>
      </c>
      <c r="E56" s="14"/>
    </row>
    <row r="57" spans="1:5" ht="15.75" thickBot="1" x14ac:dyDescent="0.3">
      <c r="A57" s="26" t="s">
        <v>1063</v>
      </c>
      <c r="B57" s="15">
        <v>0</v>
      </c>
      <c r="C57" s="14">
        <v>0</v>
      </c>
      <c r="D57" s="14">
        <v>0</v>
      </c>
      <c r="E57" s="14">
        <v>0</v>
      </c>
    </row>
    <row r="58" spans="1:5" ht="15.75" thickBot="1" x14ac:dyDescent="0.3">
      <c r="A58" s="26" t="s">
        <v>417</v>
      </c>
      <c r="B58" s="15">
        <v>0</v>
      </c>
      <c r="C58" s="14">
        <v>0</v>
      </c>
      <c r="D58" s="14">
        <v>0</v>
      </c>
      <c r="E58" s="14">
        <v>0</v>
      </c>
    </row>
    <row r="59" spans="1:5" ht="15.75" thickBot="1" x14ac:dyDescent="0.3">
      <c r="A59" s="13" t="s">
        <v>29</v>
      </c>
      <c r="B59" s="15">
        <v>0</v>
      </c>
      <c r="C59" s="14">
        <v>0</v>
      </c>
      <c r="D59" s="14">
        <v>0</v>
      </c>
      <c r="E59" s="14">
        <v>0</v>
      </c>
    </row>
    <row r="60" spans="1:5" ht="15.75" thickBot="1" x14ac:dyDescent="0.3">
      <c r="A60" s="26" t="s">
        <v>1063</v>
      </c>
      <c r="B60" s="15">
        <v>0</v>
      </c>
      <c r="C60" s="14">
        <v>0</v>
      </c>
      <c r="D60" s="14">
        <v>0</v>
      </c>
      <c r="E60" s="14">
        <v>0</v>
      </c>
    </row>
    <row r="61" spans="1:5" ht="15.75" thickBot="1" x14ac:dyDescent="0.3">
      <c r="A61" s="26" t="s">
        <v>417</v>
      </c>
      <c r="B61" s="15">
        <v>0</v>
      </c>
      <c r="C61" s="14">
        <v>0</v>
      </c>
      <c r="D61" s="14">
        <v>0</v>
      </c>
      <c r="E61" s="14">
        <v>0</v>
      </c>
    </row>
    <row r="62" spans="1:5" ht="15.75" thickBot="1" x14ac:dyDescent="0.3">
      <c r="A62" s="63" t="s">
        <v>30</v>
      </c>
      <c r="B62" s="61">
        <v>240</v>
      </c>
      <c r="C62" s="62">
        <v>240</v>
      </c>
      <c r="D62" s="62">
        <v>240</v>
      </c>
      <c r="E62" s="62">
        <v>240</v>
      </c>
    </row>
    <row r="63" spans="1:5" ht="15.75" thickBot="1" x14ac:dyDescent="0.3">
      <c r="A63" s="26" t="s">
        <v>1063</v>
      </c>
      <c r="B63" s="15">
        <v>240</v>
      </c>
      <c r="C63" s="14">
        <v>240</v>
      </c>
      <c r="D63" s="14">
        <v>240</v>
      </c>
      <c r="E63" s="14">
        <v>240</v>
      </c>
    </row>
    <row r="64" spans="1:5" ht="15.75" thickBot="1" x14ac:dyDescent="0.3">
      <c r="A64" s="26" t="s">
        <v>417</v>
      </c>
      <c r="B64" s="15"/>
      <c r="C64" s="14">
        <v>0</v>
      </c>
      <c r="D64" s="14">
        <v>0</v>
      </c>
      <c r="E64" s="14">
        <v>0</v>
      </c>
    </row>
    <row r="65" spans="1:11" ht="15.75" thickBot="1" x14ac:dyDescent="0.3">
      <c r="A65" s="16" t="s">
        <v>31</v>
      </c>
      <c r="B65" s="14">
        <f>B62+B59+B56+B53+B50+B47+B44</f>
        <v>71800</v>
      </c>
      <c r="C65" s="15">
        <f>C62+C59+C56+C53+C50+C47+C44</f>
        <v>72000</v>
      </c>
      <c r="D65" s="15">
        <f>D62+D59+D56+D53+D50+D47+D44</f>
        <v>73000</v>
      </c>
      <c r="E65" s="15">
        <f>E62+E59+E56+E53+E50+E47+E44</f>
        <v>74000</v>
      </c>
    </row>
    <row r="66" spans="1:11" ht="27.6" hidden="1" customHeight="1" x14ac:dyDescent="0.25">
      <c r="A66" s="783"/>
      <c r="B66" s="1305"/>
      <c r="C66" s="1306"/>
      <c r="D66" s="1306"/>
      <c r="E66" s="1307"/>
    </row>
    <row r="67" spans="1:11" ht="1.1499999999999999" customHeight="1" thickBot="1" x14ac:dyDescent="0.3">
      <c r="A67" s="784"/>
      <c r="B67" s="1308"/>
      <c r="C67" s="1309"/>
      <c r="D67" s="1309"/>
      <c r="E67" s="1310"/>
    </row>
    <row r="68" spans="1:11" ht="15.75" thickBot="1" x14ac:dyDescent="0.3">
      <c r="A68" s="17" t="s">
        <v>32</v>
      </c>
      <c r="B68" s="18">
        <f>IF(B65-B36=0,0,"Error")</f>
        <v>0</v>
      </c>
      <c r="C68" s="18">
        <f>IF(C65-C36=0,0,"Error")</f>
        <v>0</v>
      </c>
      <c r="D68" s="18">
        <f>IF(D65-D36=0,0,"Error")</f>
        <v>0</v>
      </c>
      <c r="E68" s="18">
        <f>IF(E65-E36=0,0,"Error")</f>
        <v>0</v>
      </c>
    </row>
    <row r="69" spans="1:11" ht="15.75" thickBot="1" x14ac:dyDescent="0.3">
      <c r="A69" s="708" t="s">
        <v>39</v>
      </c>
      <c r="B69" s="709"/>
      <c r="C69" s="709"/>
      <c r="D69" s="709"/>
      <c r="E69" s="710"/>
    </row>
    <row r="70" spans="1:11" ht="15.75" thickBot="1" x14ac:dyDescent="0.3">
      <c r="A70" s="708" t="s">
        <v>40</v>
      </c>
      <c r="B70" s="709"/>
      <c r="C70" s="709"/>
      <c r="D70" s="709"/>
      <c r="E70" s="710"/>
    </row>
    <row r="71" spans="1:11" ht="15.75" thickBot="1" x14ac:dyDescent="0.3">
      <c r="A71" s="19" t="s">
        <v>56</v>
      </c>
      <c r="B71" s="933" t="s">
        <v>964</v>
      </c>
      <c r="C71" s="934"/>
      <c r="D71" s="1303"/>
      <c r="E71" s="1304"/>
    </row>
    <row r="72" spans="1:11" ht="15.75" thickBot="1" x14ac:dyDescent="0.3">
      <c r="A72" s="7" t="s">
        <v>14</v>
      </c>
      <c r="B72" s="933" t="s">
        <v>1064</v>
      </c>
      <c r="C72" s="1301"/>
      <c r="D72" s="548" t="s">
        <v>1065</v>
      </c>
      <c r="E72" s="548"/>
    </row>
    <row r="73" spans="1:11" ht="17.25" customHeight="1" thickBot="1" x14ac:dyDescent="0.3">
      <c r="A73" s="5" t="s">
        <v>15</v>
      </c>
      <c r="B73" s="720" t="e">
        <f>'[2]Formati 2.1 Sipas Tavaneve'!D52:G52</f>
        <v>#VALUE!</v>
      </c>
      <c r="C73" s="721"/>
      <c r="D73" s="800"/>
      <c r="E73" s="851"/>
    </row>
    <row r="74" spans="1:11" ht="15.75" thickBot="1" x14ac:dyDescent="0.3">
      <c r="A74" s="5" t="s">
        <v>16</v>
      </c>
      <c r="B74" s="720" t="e">
        <f>'[2]Formati 2.1 Sipas Tavaneve'!D53:G53</f>
        <v>#VALUE!</v>
      </c>
      <c r="C74" s="721"/>
      <c r="D74" s="721"/>
      <c r="E74" s="722"/>
    </row>
    <row r="75" spans="1:11" ht="12.75" customHeight="1" x14ac:dyDescent="0.25">
      <c r="A75" s="698"/>
      <c r="B75" s="8">
        <v>2018</v>
      </c>
      <c r="C75" s="8">
        <v>2019</v>
      </c>
      <c r="D75" s="8">
        <v>2020</v>
      </c>
      <c r="E75" s="8">
        <v>2021</v>
      </c>
    </row>
    <row r="76" spans="1:11" ht="9" customHeight="1" thickBot="1" x14ac:dyDescent="0.3">
      <c r="A76" s="699"/>
      <c r="B76" s="9" t="s">
        <v>8</v>
      </c>
      <c r="C76" s="9" t="s">
        <v>9</v>
      </c>
      <c r="D76" s="9" t="s">
        <v>9</v>
      </c>
      <c r="E76" s="9" t="s">
        <v>9</v>
      </c>
    </row>
    <row r="77" spans="1:11" ht="15.75" thickBot="1" x14ac:dyDescent="0.3">
      <c r="A77" s="5" t="s">
        <v>17</v>
      </c>
      <c r="B77" s="10">
        <f>'[2]Formati 2.1 Sipas Tavaneve'!D56</f>
        <v>8</v>
      </c>
      <c r="C77" s="10">
        <f>'[2]Formati 2.1 Sipas Tavaneve'!E56</f>
        <v>10</v>
      </c>
      <c r="D77" s="10">
        <f>'[2]Formati 2.1 Sipas Tavaneve'!F56</f>
        <v>12</v>
      </c>
      <c r="E77" s="10">
        <f>'[2]Formati 2.1 Sipas Tavaneve'!G56</f>
        <v>12</v>
      </c>
    </row>
    <row r="78" spans="1:11" ht="15.75" thickBot="1" x14ac:dyDescent="0.3">
      <c r="A78" s="5" t="s">
        <v>18</v>
      </c>
      <c r="B78" s="10">
        <v>1000</v>
      </c>
      <c r="C78" s="10">
        <v>1000</v>
      </c>
      <c r="D78" s="10">
        <v>1000</v>
      </c>
      <c r="E78" s="10">
        <v>1000</v>
      </c>
    </row>
    <row r="79" spans="1:11" ht="15.75" thickBot="1" x14ac:dyDescent="0.3">
      <c r="A79" s="5" t="s">
        <v>19</v>
      </c>
      <c r="B79" s="10">
        <f>B78/B77</f>
        <v>125</v>
      </c>
      <c r="C79" s="10">
        <f>C78/C77</f>
        <v>100</v>
      </c>
      <c r="D79" s="10">
        <f>D78/D77</f>
        <v>83.333333333333329</v>
      </c>
      <c r="E79" s="10">
        <f>E78/E77</f>
        <v>83.333333333333329</v>
      </c>
    </row>
    <row r="80" spans="1:11" ht="15.75" thickBot="1" x14ac:dyDescent="0.3">
      <c r="A80" s="5" t="s">
        <v>20</v>
      </c>
      <c r="B80" s="113" t="s">
        <v>21</v>
      </c>
      <c r="C80" s="11">
        <f>C77/B77-1</f>
        <v>0.25</v>
      </c>
      <c r="D80" s="11">
        <f t="shared" ref="D80:E82" si="1">D77/C77-1</f>
        <v>0.19999999999999996</v>
      </c>
      <c r="E80" s="11">
        <f t="shared" si="1"/>
        <v>0</v>
      </c>
      <c r="G80" s="12"/>
      <c r="H80" s="12"/>
      <c r="I80" s="12"/>
      <c r="J80" s="12"/>
      <c r="K80" s="12"/>
    </row>
    <row r="81" spans="1:8" ht="15.75" thickBot="1" x14ac:dyDescent="0.3">
      <c r="A81" s="5" t="s">
        <v>22</v>
      </c>
      <c r="B81" s="113" t="s">
        <v>21</v>
      </c>
      <c r="C81" s="11">
        <f>C78/B78-1</f>
        <v>0</v>
      </c>
      <c r="D81" s="11">
        <f t="shared" si="1"/>
        <v>0</v>
      </c>
      <c r="E81" s="11">
        <f t="shared" si="1"/>
        <v>0</v>
      </c>
    </row>
    <row r="82" spans="1:8" ht="15.75" thickBot="1" x14ac:dyDescent="0.3">
      <c r="A82" s="5" t="s">
        <v>23</v>
      </c>
      <c r="B82" s="113" t="s">
        <v>21</v>
      </c>
      <c r="C82" s="11">
        <f>C79/B79-1</f>
        <v>-0.19999999999999996</v>
      </c>
      <c r="D82" s="11">
        <f t="shared" si="1"/>
        <v>-0.16666666666666674</v>
      </c>
      <c r="E82" s="11">
        <f t="shared" si="1"/>
        <v>0</v>
      </c>
    </row>
    <row r="83" spans="1:8" ht="15.75" thickBot="1" x14ac:dyDescent="0.3">
      <c r="A83" s="689" t="s">
        <v>65</v>
      </c>
      <c r="B83" s="690"/>
      <c r="C83" s="690"/>
      <c r="D83" s="690"/>
      <c r="E83" s="691"/>
    </row>
    <row r="84" spans="1:8" ht="12.75" customHeight="1" x14ac:dyDescent="0.25">
      <c r="A84" s="698"/>
      <c r="B84" s="8">
        <v>2018</v>
      </c>
      <c r="C84" s="8">
        <v>2019</v>
      </c>
      <c r="D84" s="8">
        <v>2020</v>
      </c>
      <c r="E84" s="8">
        <v>2021</v>
      </c>
    </row>
    <row r="85" spans="1:8" ht="9" customHeight="1" thickBot="1" x14ac:dyDescent="0.3">
      <c r="A85" s="699"/>
      <c r="B85" s="9" t="s">
        <v>8</v>
      </c>
      <c r="C85" s="9" t="s">
        <v>9</v>
      </c>
      <c r="D85" s="9" t="s">
        <v>9</v>
      </c>
      <c r="E85" s="9" t="s">
        <v>9</v>
      </c>
    </row>
    <row r="86" spans="1:8" ht="15.75" thickBot="1" x14ac:dyDescent="0.3">
      <c r="A86" s="13" t="s">
        <v>42</v>
      </c>
      <c r="B86" s="14"/>
      <c r="C86" s="14"/>
      <c r="D86" s="14"/>
      <c r="E86" s="14"/>
    </row>
    <row r="87" spans="1:8" ht="15.75" thickBot="1" x14ac:dyDescent="0.3">
      <c r="A87" s="13" t="s">
        <v>43</v>
      </c>
      <c r="B87" s="15">
        <f>B78</f>
        <v>1000</v>
      </c>
      <c r="C87" s="15">
        <f>C78</f>
        <v>1000</v>
      </c>
      <c r="D87" s="15">
        <f>D78</f>
        <v>1000</v>
      </c>
      <c r="E87" s="15">
        <f>E78</f>
        <v>1000</v>
      </c>
    </row>
    <row r="88" spans="1:8" ht="15.75" thickBot="1" x14ac:dyDescent="0.3">
      <c r="A88" s="16" t="s">
        <v>31</v>
      </c>
      <c r="B88" s="15">
        <f>B87+B86</f>
        <v>1000</v>
      </c>
      <c r="C88" s="15">
        <f>C87+C86</f>
        <v>1000</v>
      </c>
      <c r="D88" s="15">
        <f>D87+D86</f>
        <v>1000</v>
      </c>
      <c r="E88" s="15">
        <f>E87+E86</f>
        <v>1000</v>
      </c>
    </row>
    <row r="89" spans="1:8" x14ac:dyDescent="0.25">
      <c r="A89" s="782" t="s">
        <v>44</v>
      </c>
      <c r="B89" s="785"/>
      <c r="C89" s="786"/>
      <c r="D89" s="786"/>
      <c r="E89" s="787"/>
    </row>
    <row r="90" spans="1:8" x14ac:dyDescent="0.25">
      <c r="A90" s="783"/>
      <c r="B90" s="788"/>
      <c r="C90" s="789"/>
      <c r="D90" s="789"/>
      <c r="E90" s="790"/>
    </row>
    <row r="91" spans="1:8" ht="15.75" thickBot="1" x14ac:dyDescent="0.3">
      <c r="A91" s="784"/>
      <c r="B91" s="791"/>
      <c r="C91" s="792"/>
      <c r="D91" s="792"/>
      <c r="E91" s="793"/>
    </row>
    <row r="92" spans="1:8" ht="15.75" thickBot="1" x14ac:dyDescent="0.3">
      <c r="A92" s="1273" t="s">
        <v>46</v>
      </c>
      <c r="B92" s="1274"/>
      <c r="C92" s="1274"/>
      <c r="D92" s="1274"/>
      <c r="E92" s="1275"/>
      <c r="F92" s="549"/>
      <c r="G92" s="549"/>
      <c r="H92" s="549"/>
    </row>
    <row r="93" spans="1:8" ht="15.75" thickBot="1" x14ac:dyDescent="0.3">
      <c r="A93" s="1273" t="s">
        <v>47</v>
      </c>
      <c r="B93" s="1274"/>
      <c r="C93" s="1274"/>
      <c r="D93" s="1274"/>
      <c r="E93" s="1275"/>
      <c r="F93" s="549"/>
      <c r="G93" s="549"/>
      <c r="H93" s="549"/>
    </row>
    <row r="94" spans="1:8" ht="31.5" customHeight="1" thickBot="1" x14ac:dyDescent="0.3">
      <c r="A94" s="77" t="s">
        <v>45</v>
      </c>
      <c r="B94" s="1302" t="s">
        <v>897</v>
      </c>
      <c r="C94" s="1303"/>
      <c r="D94" s="1303"/>
      <c r="E94" s="1304"/>
      <c r="F94" s="549"/>
      <c r="G94" s="549"/>
      <c r="H94" s="549"/>
    </row>
    <row r="95" spans="1:8" ht="31.5" customHeight="1" thickBot="1" x14ac:dyDescent="0.3">
      <c r="A95" s="50" t="s">
        <v>33</v>
      </c>
      <c r="B95" s="1299" t="s">
        <v>1066</v>
      </c>
      <c r="C95" s="1300"/>
      <c r="D95" s="550" t="s">
        <v>1065</v>
      </c>
      <c r="E95" s="551"/>
      <c r="F95" s="549"/>
      <c r="G95" s="549"/>
      <c r="H95" s="549"/>
    </row>
    <row r="96" spans="1:8" ht="17.25" customHeight="1" thickBot="1" x14ac:dyDescent="0.3">
      <c r="A96" s="44" t="s">
        <v>15</v>
      </c>
      <c r="B96" s="1284"/>
      <c r="C96" s="1285"/>
      <c r="D96" s="1285"/>
      <c r="E96" s="1286"/>
      <c r="F96" s="549"/>
      <c r="G96" s="549"/>
      <c r="H96" s="549"/>
    </row>
    <row r="97" spans="1:11" ht="15.75" thickBot="1" x14ac:dyDescent="0.3">
      <c r="A97" s="76" t="s">
        <v>16</v>
      </c>
      <c r="B97" s="1287" t="s">
        <v>52</v>
      </c>
      <c r="C97" s="1288"/>
      <c r="D97" s="1288"/>
      <c r="E97" s="1289"/>
      <c r="F97" s="549"/>
      <c r="G97" s="549"/>
      <c r="H97" s="549"/>
    </row>
    <row r="98" spans="1:11" ht="12.75" customHeight="1" x14ac:dyDescent="0.25">
      <c r="A98" s="1258"/>
      <c r="B98" s="74">
        <v>2018</v>
      </c>
      <c r="C98" s="74">
        <v>2019</v>
      </c>
      <c r="D98" s="74">
        <v>2020</v>
      </c>
      <c r="E98" s="74">
        <v>2021</v>
      </c>
      <c r="F98" s="549"/>
      <c r="G98" s="549"/>
      <c r="H98" s="549"/>
    </row>
    <row r="99" spans="1:11" ht="9" customHeight="1" thickBot="1" x14ac:dyDescent="0.3">
      <c r="A99" s="1259"/>
      <c r="B99" s="73" t="s">
        <v>8</v>
      </c>
      <c r="C99" s="73" t="s">
        <v>9</v>
      </c>
      <c r="D99" s="73" t="s">
        <v>9</v>
      </c>
      <c r="E99" s="73" t="s">
        <v>9</v>
      </c>
      <c r="F99" s="549"/>
      <c r="G99" s="549"/>
      <c r="H99" s="549"/>
    </row>
    <row r="100" spans="1:11" ht="15.75" thickBot="1" x14ac:dyDescent="0.3">
      <c r="A100" s="76" t="s">
        <v>17</v>
      </c>
      <c r="B100" s="91">
        <v>0</v>
      </c>
      <c r="C100" s="49">
        <v>1</v>
      </c>
      <c r="D100" s="49">
        <f>'[2]Formati 2.1 Sipas Tavaneve'!F79</f>
        <v>0</v>
      </c>
      <c r="E100" s="49">
        <f>'[2]Formati 2.1 Sipas Tavaneve'!G79</f>
        <v>0</v>
      </c>
      <c r="F100" s="549"/>
      <c r="G100" s="549"/>
      <c r="H100" s="549"/>
    </row>
    <row r="101" spans="1:11" ht="15.75" thickBot="1" x14ac:dyDescent="0.3">
      <c r="A101" s="76" t="s">
        <v>18</v>
      </c>
      <c r="B101" s="91">
        <v>0</v>
      </c>
      <c r="C101" s="49">
        <v>2500</v>
      </c>
      <c r="D101" s="49">
        <f>'[2]Formati 2.1 Sipas Tavaneve'!F80</f>
        <v>0</v>
      </c>
      <c r="E101" s="49">
        <f>'[2]Formati 2.1 Sipas Tavaneve'!G80</f>
        <v>0</v>
      </c>
      <c r="F101" s="549"/>
      <c r="G101" s="549"/>
      <c r="H101" s="549"/>
    </row>
    <row r="102" spans="1:11" ht="15.75" thickBot="1" x14ac:dyDescent="0.3">
      <c r="A102" s="76" t="s">
        <v>19</v>
      </c>
      <c r="B102" s="49" t="e">
        <f>B101/B100</f>
        <v>#DIV/0!</v>
      </c>
      <c r="C102" s="49">
        <f>C101/C100</f>
        <v>2500</v>
      </c>
      <c r="D102" s="49" t="e">
        <f>D101/D100</f>
        <v>#DIV/0!</v>
      </c>
      <c r="E102" s="49" t="e">
        <f>E101/E100</f>
        <v>#DIV/0!</v>
      </c>
      <c r="F102" s="549"/>
      <c r="G102" s="549"/>
      <c r="H102" s="549"/>
    </row>
    <row r="103" spans="1:11" ht="15.75" thickBot="1" x14ac:dyDescent="0.3">
      <c r="A103" s="76" t="s">
        <v>20</v>
      </c>
      <c r="B103" s="119" t="s">
        <v>21</v>
      </c>
      <c r="C103" s="75" t="e">
        <f>C100/B100-1</f>
        <v>#DIV/0!</v>
      </c>
      <c r="D103" s="75">
        <f t="shared" ref="D103:E105" si="2">D100/C100-1</f>
        <v>-1</v>
      </c>
      <c r="E103" s="75" t="e">
        <f t="shared" si="2"/>
        <v>#DIV/0!</v>
      </c>
      <c r="F103" s="549"/>
      <c r="G103" s="552"/>
      <c r="H103" s="552"/>
      <c r="I103" s="12"/>
      <c r="J103" s="12"/>
      <c r="K103" s="12"/>
    </row>
    <row r="104" spans="1:11" ht="15.75" thickBot="1" x14ac:dyDescent="0.3">
      <c r="A104" s="76" t="s">
        <v>22</v>
      </c>
      <c r="B104" s="119" t="s">
        <v>21</v>
      </c>
      <c r="C104" s="75" t="e">
        <f>C101/B101-1</f>
        <v>#DIV/0!</v>
      </c>
      <c r="D104" s="75">
        <f t="shared" si="2"/>
        <v>-1</v>
      </c>
      <c r="E104" s="75" t="e">
        <f t="shared" si="2"/>
        <v>#DIV/0!</v>
      </c>
      <c r="F104" s="549"/>
      <c r="G104" s="549"/>
      <c r="H104" s="549"/>
    </row>
    <row r="105" spans="1:11" ht="15.75" thickBot="1" x14ac:dyDescent="0.3">
      <c r="A105" s="76" t="s">
        <v>23</v>
      </c>
      <c r="B105" s="119" t="s">
        <v>21</v>
      </c>
      <c r="C105" s="75" t="e">
        <f>C102/B102-1</f>
        <v>#DIV/0!</v>
      </c>
      <c r="D105" s="75" t="e">
        <f t="shared" si="2"/>
        <v>#DIV/0!</v>
      </c>
      <c r="E105" s="75" t="e">
        <f t="shared" si="2"/>
        <v>#DIV/0!</v>
      </c>
      <c r="F105" s="549"/>
      <c r="G105" s="549"/>
      <c r="H105" s="549"/>
    </row>
    <row r="106" spans="1:11" ht="15.75" thickBot="1" x14ac:dyDescent="0.3">
      <c r="A106" s="835" t="s">
        <v>176</v>
      </c>
      <c r="B106" s="1260"/>
      <c r="C106" s="1260"/>
      <c r="D106" s="1260"/>
      <c r="E106" s="836"/>
      <c r="F106" s="549"/>
      <c r="G106" s="549"/>
      <c r="H106" s="549"/>
    </row>
    <row r="107" spans="1:11" ht="12.75" customHeight="1" x14ac:dyDescent="0.25">
      <c r="A107" s="1258"/>
      <c r="B107" s="74">
        <v>2018</v>
      </c>
      <c r="C107" s="74">
        <v>2019</v>
      </c>
      <c r="D107" s="74">
        <v>2020</v>
      </c>
      <c r="E107" s="74">
        <v>2021</v>
      </c>
      <c r="F107" s="549"/>
      <c r="G107" s="549"/>
      <c r="H107" s="549"/>
    </row>
    <row r="108" spans="1:11" ht="9" customHeight="1" thickBot="1" x14ac:dyDescent="0.3">
      <c r="A108" s="1259"/>
      <c r="B108" s="73" t="s">
        <v>8</v>
      </c>
      <c r="C108" s="73" t="s">
        <v>9</v>
      </c>
      <c r="D108" s="73" t="s">
        <v>9</v>
      </c>
      <c r="E108" s="73" t="s">
        <v>9</v>
      </c>
      <c r="F108" s="549"/>
      <c r="G108" s="549"/>
      <c r="H108" s="549"/>
    </row>
    <row r="109" spans="1:11" ht="15.75" thickBot="1" x14ac:dyDescent="0.3">
      <c r="A109" s="70" t="s">
        <v>42</v>
      </c>
      <c r="B109" s="46"/>
      <c r="C109" s="46"/>
      <c r="D109" s="46"/>
      <c r="E109" s="46"/>
      <c r="F109" s="549"/>
      <c r="G109" s="549"/>
      <c r="H109" s="549"/>
    </row>
    <row r="110" spans="1:11" ht="15.75" thickBot="1" x14ac:dyDescent="0.3">
      <c r="A110" s="70" t="s">
        <v>43</v>
      </c>
      <c r="B110" s="57">
        <f>B101</f>
        <v>0</v>
      </c>
      <c r="C110" s="46">
        <v>2500</v>
      </c>
      <c r="D110" s="46"/>
      <c r="E110" s="46"/>
      <c r="F110" s="549"/>
      <c r="G110" s="549"/>
      <c r="H110" s="549"/>
    </row>
    <row r="111" spans="1:11" ht="15.75" thickBot="1" x14ac:dyDescent="0.3">
      <c r="A111" s="48" t="s">
        <v>31</v>
      </c>
      <c r="B111" s="79">
        <f>B110+B109</f>
        <v>0</v>
      </c>
      <c r="C111" s="79">
        <f>C110+C109</f>
        <v>2500</v>
      </c>
      <c r="D111" s="79">
        <f>D110+D109</f>
        <v>0</v>
      </c>
      <c r="E111" s="79">
        <f>E110+E109</f>
        <v>0</v>
      </c>
      <c r="F111" s="549"/>
      <c r="G111" s="549"/>
      <c r="H111" s="549"/>
    </row>
    <row r="112" spans="1:11" ht="1.9" customHeight="1" x14ac:dyDescent="0.25">
      <c r="A112" s="1261"/>
      <c r="B112" s="1290"/>
      <c r="C112" s="1291"/>
      <c r="D112" s="1291"/>
      <c r="E112" s="1292"/>
      <c r="F112" s="549"/>
      <c r="G112" s="549"/>
      <c r="H112" s="549"/>
    </row>
    <row r="113" spans="1:8" hidden="1" x14ac:dyDescent="0.25">
      <c r="A113" s="1262"/>
      <c r="B113" s="1293"/>
      <c r="C113" s="1294"/>
      <c r="D113" s="1294"/>
      <c r="E113" s="1295"/>
      <c r="F113" s="549"/>
      <c r="G113" s="549"/>
      <c r="H113" s="549"/>
    </row>
    <row r="114" spans="1:8" ht="15.75" hidden="1" thickBot="1" x14ac:dyDescent="0.3">
      <c r="A114" s="1263"/>
      <c r="B114" s="1296"/>
      <c r="C114" s="1297"/>
      <c r="D114" s="1297"/>
      <c r="E114" s="1298"/>
      <c r="F114" s="549"/>
      <c r="G114" s="549"/>
      <c r="H114" s="549"/>
    </row>
    <row r="115" spans="1:8" x14ac:dyDescent="0.25">
      <c r="A115" s="553"/>
      <c r="B115" s="554"/>
      <c r="C115" s="555"/>
      <c r="D115" s="555"/>
      <c r="E115" s="556"/>
      <c r="F115" s="549"/>
      <c r="G115" s="549"/>
      <c r="H115" s="549"/>
    </row>
    <row r="116" spans="1:8" ht="15.75" thickBot="1" x14ac:dyDescent="0.3">
      <c r="A116" s="553"/>
      <c r="B116" s="554"/>
      <c r="C116" s="555"/>
      <c r="D116" s="555"/>
      <c r="E116" s="556"/>
      <c r="F116" s="549"/>
      <c r="G116" s="549"/>
      <c r="H116" s="549"/>
    </row>
    <row r="117" spans="1:8" ht="15.75" thickBot="1" x14ac:dyDescent="0.3">
      <c r="A117" s="1273" t="s">
        <v>46</v>
      </c>
      <c r="B117" s="1274"/>
      <c r="C117" s="1274"/>
      <c r="D117" s="1274"/>
      <c r="E117" s="1275"/>
      <c r="F117" s="549"/>
      <c r="G117" s="549"/>
      <c r="H117" s="549"/>
    </row>
    <row r="118" spans="1:8" ht="15.75" thickBot="1" x14ac:dyDescent="0.3">
      <c r="A118" s="1273" t="s">
        <v>47</v>
      </c>
      <c r="B118" s="1274"/>
      <c r="C118" s="1274"/>
      <c r="D118" s="1274"/>
      <c r="E118" s="1275"/>
      <c r="F118" s="549"/>
      <c r="G118" s="549"/>
      <c r="H118" s="549"/>
    </row>
    <row r="119" spans="1:8" ht="21" customHeight="1" thickBot="1" x14ac:dyDescent="0.3">
      <c r="A119" s="77" t="s">
        <v>45</v>
      </c>
      <c r="B119" s="1276" t="s">
        <v>159</v>
      </c>
      <c r="C119" s="1277"/>
      <c r="D119" s="1277"/>
      <c r="E119" s="1278"/>
      <c r="F119" s="549"/>
      <c r="G119" s="549"/>
      <c r="H119" s="549"/>
    </row>
    <row r="120" spans="1:8" ht="35.450000000000003" customHeight="1" thickBot="1" x14ac:dyDescent="0.3">
      <c r="A120" s="50" t="s">
        <v>35</v>
      </c>
      <c r="B120" s="1279" t="s">
        <v>159</v>
      </c>
      <c r="C120" s="1280"/>
      <c r="D120" s="557" t="str">
        <f>D95</f>
        <v>Kodi I projektit te investimit</v>
      </c>
      <c r="E120" s="558" t="s">
        <v>158</v>
      </c>
      <c r="F120" s="549"/>
      <c r="G120" s="549"/>
      <c r="H120" s="549"/>
    </row>
    <row r="121" spans="1:8" ht="30.75" customHeight="1" thickBot="1" x14ac:dyDescent="0.3">
      <c r="A121" s="76" t="s">
        <v>15</v>
      </c>
      <c r="B121" s="1281" t="s">
        <v>1067</v>
      </c>
      <c r="C121" s="1282"/>
      <c r="D121" s="1282"/>
      <c r="E121" s="1283"/>
      <c r="F121" s="549"/>
      <c r="G121" s="549"/>
      <c r="H121" s="549"/>
    </row>
    <row r="122" spans="1:8" ht="15.75" thickBot="1" x14ac:dyDescent="0.3">
      <c r="A122" s="76" t="s">
        <v>16</v>
      </c>
      <c r="B122" s="835" t="s">
        <v>52</v>
      </c>
      <c r="C122" s="1260"/>
      <c r="D122" s="1260"/>
      <c r="E122" s="836"/>
      <c r="F122" s="549"/>
      <c r="G122" s="549"/>
      <c r="H122" s="549"/>
    </row>
    <row r="123" spans="1:8" x14ac:dyDescent="0.25">
      <c r="A123" s="1258"/>
      <c r="B123" s="74">
        <v>2018</v>
      </c>
      <c r="C123" s="559">
        <v>2019</v>
      </c>
      <c r="D123" s="74">
        <v>2020</v>
      </c>
      <c r="E123" s="74">
        <v>2021</v>
      </c>
      <c r="F123" s="549"/>
      <c r="G123" s="549"/>
      <c r="H123" s="549"/>
    </row>
    <row r="124" spans="1:8" ht="15.75" thickBot="1" x14ac:dyDescent="0.3">
      <c r="A124" s="1259"/>
      <c r="B124" s="73" t="s">
        <v>8</v>
      </c>
      <c r="C124" s="560" t="s">
        <v>9</v>
      </c>
      <c r="D124" s="73" t="s">
        <v>9</v>
      </c>
      <c r="E124" s="73" t="s">
        <v>9</v>
      </c>
      <c r="F124" s="549"/>
      <c r="G124" s="549"/>
      <c r="H124" s="549"/>
    </row>
    <row r="125" spans="1:8" ht="15.75" thickBot="1" x14ac:dyDescent="0.3">
      <c r="A125" s="76" t="s">
        <v>17</v>
      </c>
      <c r="B125" s="49">
        <v>100</v>
      </c>
      <c r="C125" s="49">
        <v>0</v>
      </c>
      <c r="D125" s="49">
        <v>0</v>
      </c>
      <c r="E125" s="49">
        <v>0</v>
      </c>
      <c r="F125" s="549"/>
      <c r="G125" s="549"/>
      <c r="H125" s="549"/>
    </row>
    <row r="126" spans="1:8" ht="15.75" thickBot="1" x14ac:dyDescent="0.3">
      <c r="A126" s="76" t="s">
        <v>18</v>
      </c>
      <c r="B126" s="49">
        <v>7000</v>
      </c>
      <c r="C126" s="49">
        <v>0</v>
      </c>
      <c r="D126" s="49">
        <v>0</v>
      </c>
      <c r="E126" s="49">
        <v>0</v>
      </c>
      <c r="F126" s="549"/>
      <c r="G126" s="549"/>
      <c r="H126" s="549"/>
    </row>
    <row r="127" spans="1:8" ht="15.75" thickBot="1" x14ac:dyDescent="0.3">
      <c r="A127" s="76" t="s">
        <v>19</v>
      </c>
      <c r="B127" s="49">
        <f>B126/B125</f>
        <v>70</v>
      </c>
      <c r="C127" s="49" t="e">
        <f>C126/C125</f>
        <v>#DIV/0!</v>
      </c>
      <c r="D127" s="49" t="e">
        <f>D126/D125</f>
        <v>#DIV/0!</v>
      </c>
      <c r="E127" s="49" t="e">
        <f>E126/E125</f>
        <v>#DIV/0!</v>
      </c>
      <c r="F127" s="549"/>
      <c r="G127" s="549"/>
      <c r="H127" s="549"/>
    </row>
    <row r="128" spans="1:8" ht="15.75" thickBot="1" x14ac:dyDescent="0.3">
      <c r="A128" s="76" t="s">
        <v>20</v>
      </c>
      <c r="B128" s="119" t="s">
        <v>21</v>
      </c>
      <c r="C128" s="75">
        <f>C125/B125-1</f>
        <v>-1</v>
      </c>
      <c r="D128" s="75" t="e">
        <f t="shared" ref="D128:E130" si="3">D125/C125-1</f>
        <v>#DIV/0!</v>
      </c>
      <c r="E128" s="75" t="e">
        <f t="shared" si="3"/>
        <v>#DIV/0!</v>
      </c>
      <c r="F128" s="549"/>
      <c r="G128" s="549"/>
      <c r="H128" s="549"/>
    </row>
    <row r="129" spans="1:8" ht="15.75" thickBot="1" x14ac:dyDescent="0.3">
      <c r="A129" s="76" t="s">
        <v>22</v>
      </c>
      <c r="B129" s="119" t="s">
        <v>21</v>
      </c>
      <c r="C129" s="75">
        <f>C126/B126-1</f>
        <v>-1</v>
      </c>
      <c r="D129" s="75" t="e">
        <f t="shared" si="3"/>
        <v>#DIV/0!</v>
      </c>
      <c r="E129" s="75" t="e">
        <f t="shared" si="3"/>
        <v>#DIV/0!</v>
      </c>
      <c r="F129" s="549"/>
      <c r="G129" s="549"/>
      <c r="H129" s="549"/>
    </row>
    <row r="130" spans="1:8" ht="15.75" thickBot="1" x14ac:dyDescent="0.3">
      <c r="A130" s="76" t="s">
        <v>23</v>
      </c>
      <c r="B130" s="119" t="s">
        <v>21</v>
      </c>
      <c r="C130" s="75" t="e">
        <f>C127/B127-1</f>
        <v>#DIV/0!</v>
      </c>
      <c r="D130" s="75" t="e">
        <f t="shared" si="3"/>
        <v>#DIV/0!</v>
      </c>
      <c r="E130" s="75" t="e">
        <f t="shared" si="3"/>
        <v>#DIV/0!</v>
      </c>
      <c r="F130" s="549"/>
      <c r="G130" s="549"/>
      <c r="H130" s="549"/>
    </row>
    <row r="131" spans="1:8" ht="15.75" thickBot="1" x14ac:dyDescent="0.3">
      <c r="A131" s="835" t="s">
        <v>194</v>
      </c>
      <c r="B131" s="1260"/>
      <c r="C131" s="1260"/>
      <c r="D131" s="1260"/>
      <c r="E131" s="836"/>
      <c r="F131" s="549"/>
      <c r="G131" s="549"/>
      <c r="H131" s="549"/>
    </row>
    <row r="132" spans="1:8" x14ac:dyDescent="0.25">
      <c r="A132" s="1258"/>
      <c r="B132" s="74">
        <v>2018</v>
      </c>
      <c r="C132" s="74">
        <v>2019</v>
      </c>
      <c r="D132" s="74">
        <v>2020</v>
      </c>
      <c r="E132" s="74">
        <v>2021</v>
      </c>
      <c r="F132" s="549"/>
      <c r="G132" s="549"/>
      <c r="H132" s="549"/>
    </row>
    <row r="133" spans="1:8" ht="15.75" thickBot="1" x14ac:dyDescent="0.3">
      <c r="A133" s="1259"/>
      <c r="B133" s="73" t="s">
        <v>8</v>
      </c>
      <c r="C133" s="73" t="s">
        <v>9</v>
      </c>
      <c r="D133" s="73" t="s">
        <v>9</v>
      </c>
      <c r="E133" s="73" t="s">
        <v>9</v>
      </c>
      <c r="F133" s="549"/>
      <c r="G133" s="549"/>
      <c r="H133" s="549"/>
    </row>
    <row r="134" spans="1:8" ht="15.75" thickBot="1" x14ac:dyDescent="0.3">
      <c r="A134" s="70" t="s">
        <v>42</v>
      </c>
      <c r="B134" s="46"/>
      <c r="C134" s="46"/>
      <c r="D134" s="46"/>
      <c r="E134" s="46"/>
      <c r="F134" s="549"/>
      <c r="G134" s="549"/>
      <c r="H134" s="549"/>
    </row>
    <row r="135" spans="1:8" ht="15.75" thickBot="1" x14ac:dyDescent="0.3">
      <c r="A135" s="70" t="s">
        <v>43</v>
      </c>
      <c r="B135" s="57">
        <f>B126</f>
        <v>7000</v>
      </c>
      <c r="C135" s="57">
        <f>C126</f>
        <v>0</v>
      </c>
      <c r="D135" s="57">
        <f>D126</f>
        <v>0</v>
      </c>
      <c r="E135" s="57">
        <f>E126</f>
        <v>0</v>
      </c>
      <c r="F135" s="549"/>
      <c r="G135" s="549"/>
      <c r="H135" s="549"/>
    </row>
    <row r="136" spans="1:8" ht="15.75" thickBot="1" x14ac:dyDescent="0.3">
      <c r="A136" s="48" t="s">
        <v>31</v>
      </c>
      <c r="B136" s="79">
        <f>B135+B134</f>
        <v>7000</v>
      </c>
      <c r="C136" s="79">
        <f>C135+C134</f>
        <v>0</v>
      </c>
      <c r="D136" s="79">
        <f>D135+D134</f>
        <v>0</v>
      </c>
      <c r="E136" s="79">
        <f>E135+E134</f>
        <v>0</v>
      </c>
      <c r="F136" s="549"/>
      <c r="G136" s="549"/>
      <c r="H136" s="549"/>
    </row>
    <row r="137" spans="1:8" x14ac:dyDescent="0.25">
      <c r="A137" s="1261"/>
      <c r="B137" s="1264"/>
      <c r="C137" s="1265"/>
      <c r="D137" s="1265"/>
      <c r="E137" s="1266"/>
      <c r="F137" s="549"/>
      <c r="G137" s="549"/>
      <c r="H137" s="549"/>
    </row>
    <row r="138" spans="1:8" hidden="1" x14ac:dyDescent="0.25">
      <c r="A138" s="1262"/>
      <c r="B138" s="1267"/>
      <c r="C138" s="1268"/>
      <c r="D138" s="1268"/>
      <c r="E138" s="1269"/>
      <c r="F138" s="549"/>
      <c r="G138" s="549"/>
      <c r="H138" s="549"/>
    </row>
    <row r="139" spans="1:8" ht="15.75" hidden="1" thickBot="1" x14ac:dyDescent="0.3">
      <c r="A139" s="1263"/>
      <c r="B139" s="1270"/>
      <c r="C139" s="1271"/>
      <c r="D139" s="1271"/>
      <c r="E139" s="1272"/>
      <c r="F139" s="549"/>
      <c r="G139" s="549"/>
      <c r="H139" s="549"/>
    </row>
    <row r="140" spans="1:8" ht="15.75" hidden="1" thickBot="1" x14ac:dyDescent="0.3">
      <c r="A140" s="121"/>
      <c r="B140" s="122"/>
      <c r="C140" s="123"/>
      <c r="D140" s="123"/>
      <c r="E140" s="124"/>
      <c r="F140" s="549"/>
      <c r="G140" s="549"/>
      <c r="H140" s="549"/>
    </row>
    <row r="141" spans="1:8" ht="15.75" hidden="1" thickBot="1" x14ac:dyDescent="0.3">
      <c r="A141" s="114"/>
      <c r="B141" s="791"/>
      <c r="C141" s="792"/>
      <c r="D141" s="792"/>
      <c r="E141" s="793"/>
    </row>
    <row r="142" spans="1:8" ht="15.75" thickBot="1" x14ac:dyDescent="0.3">
      <c r="A142" s="20"/>
      <c r="B142" s="21"/>
      <c r="C142" s="21"/>
      <c r="D142" s="21"/>
      <c r="E142" s="21"/>
    </row>
    <row r="143" spans="1:8" ht="36" customHeight="1" thickBot="1" x14ac:dyDescent="0.3">
      <c r="A143" s="6" t="s">
        <v>57</v>
      </c>
      <c r="B143" s="22">
        <f>B101+B78+B36+B126</f>
        <v>79800</v>
      </c>
      <c r="C143" s="22">
        <f>C101+C78+C36+C126</f>
        <v>75500</v>
      </c>
      <c r="D143" s="22">
        <f>D101+D78+D36</f>
        <v>74000</v>
      </c>
      <c r="E143" s="22">
        <f>E101+E78+E36</f>
        <v>75000</v>
      </c>
    </row>
    <row r="144" spans="1:8" ht="24" customHeight="1" thickBot="1" x14ac:dyDescent="0.3">
      <c r="A144" s="6" t="s">
        <v>58</v>
      </c>
      <c r="B144" s="22">
        <f>B146+B149+B152+B155+B158+B161+B164+B167+B168</f>
        <v>79800</v>
      </c>
      <c r="C144" s="22">
        <f>C146+C149+C152+C155+C158+C161+C164+C167+C168</f>
        <v>75500</v>
      </c>
      <c r="D144" s="22">
        <f>D146+D149+D152+D155+D158+D161+D164+D167+D168</f>
        <v>74000</v>
      </c>
      <c r="E144" s="22">
        <f>E146+E149+E152+E155+E158+E161+E164+E167+E168</f>
        <v>75000</v>
      </c>
    </row>
    <row r="145" spans="1:7" ht="15.75" thickBot="1" x14ac:dyDescent="0.3">
      <c r="A145" s="23"/>
      <c r="B145" s="24"/>
      <c r="C145" s="25"/>
      <c r="D145" s="25"/>
      <c r="E145" s="25"/>
    </row>
    <row r="146" spans="1:7" ht="15.75" thickBot="1" x14ac:dyDescent="0.3">
      <c r="A146" s="13" t="s">
        <v>24</v>
      </c>
      <c r="B146" s="14">
        <f>B44</f>
        <v>52900</v>
      </c>
      <c r="C146" s="14">
        <f>C44</f>
        <v>53000</v>
      </c>
      <c r="D146" s="14">
        <f>D44</f>
        <v>53500</v>
      </c>
      <c r="E146" s="14">
        <f>E44</f>
        <v>54500</v>
      </c>
    </row>
    <row r="147" spans="1:7" ht="15.75" thickBot="1" x14ac:dyDescent="0.3">
      <c r="A147" s="26" t="s">
        <v>388</v>
      </c>
      <c r="B147" s="15">
        <v>52900</v>
      </c>
      <c r="C147" s="15">
        <v>53000</v>
      </c>
      <c r="D147" s="15">
        <v>53500</v>
      </c>
      <c r="E147" s="15">
        <v>54500</v>
      </c>
      <c r="G147" s="12"/>
    </row>
    <row r="148" spans="1:7" ht="15.75" thickBot="1" x14ac:dyDescent="0.3">
      <c r="A148" s="26" t="s">
        <v>417</v>
      </c>
      <c r="B148" s="15"/>
      <c r="C148" s="27"/>
      <c r="D148" s="27"/>
      <c r="E148" s="27"/>
      <c r="G148" s="12"/>
    </row>
    <row r="149" spans="1:7" ht="15.75" thickBot="1" x14ac:dyDescent="0.3">
      <c r="A149" s="13" t="s">
        <v>25</v>
      </c>
      <c r="B149" s="14">
        <f>B47</f>
        <v>8600</v>
      </c>
      <c r="C149" s="14">
        <f>C47</f>
        <v>8500</v>
      </c>
      <c r="D149" s="14">
        <f>D47</f>
        <v>9000</v>
      </c>
      <c r="E149" s="14">
        <f>E47</f>
        <v>8900</v>
      </c>
    </row>
    <row r="150" spans="1:7" ht="15.75" thickBot="1" x14ac:dyDescent="0.3">
      <c r="A150" s="26" t="s">
        <v>388</v>
      </c>
      <c r="B150" s="15">
        <v>8600</v>
      </c>
      <c r="C150" s="15">
        <v>8500</v>
      </c>
      <c r="D150" s="15">
        <v>9000</v>
      </c>
      <c r="E150" s="15">
        <v>8900</v>
      </c>
    </row>
    <row r="151" spans="1:7" ht="15.75" thickBot="1" x14ac:dyDescent="0.3">
      <c r="A151" s="26" t="s">
        <v>417</v>
      </c>
      <c r="B151" s="15"/>
      <c r="C151" s="27"/>
      <c r="D151" s="27"/>
      <c r="E151" s="27"/>
    </row>
    <row r="152" spans="1:7" ht="15.75" thickBot="1" x14ac:dyDescent="0.3">
      <c r="A152" s="13" t="s">
        <v>26</v>
      </c>
      <c r="B152" s="14">
        <f>B50</f>
        <v>10060</v>
      </c>
      <c r="C152" s="14">
        <f>C50</f>
        <v>10260</v>
      </c>
      <c r="D152" s="14">
        <f>D50</f>
        <v>10260</v>
      </c>
      <c r="E152" s="14">
        <f>E50</f>
        <v>10360</v>
      </c>
    </row>
    <row r="153" spans="1:7" ht="15.75" thickBot="1" x14ac:dyDescent="0.3">
      <c r="A153" s="26" t="s">
        <v>388</v>
      </c>
      <c r="B153" s="15">
        <v>10060</v>
      </c>
      <c r="C153" s="15">
        <v>10260</v>
      </c>
      <c r="D153" s="15">
        <v>10260</v>
      </c>
      <c r="E153" s="15">
        <v>10360</v>
      </c>
    </row>
    <row r="154" spans="1:7" ht="15.75" thickBot="1" x14ac:dyDescent="0.3">
      <c r="A154" s="26" t="s">
        <v>417</v>
      </c>
      <c r="B154" s="15"/>
      <c r="C154" s="27"/>
      <c r="D154" s="27"/>
      <c r="E154" s="27"/>
    </row>
    <row r="155" spans="1:7" ht="15.75" thickBot="1" x14ac:dyDescent="0.3">
      <c r="A155" s="13" t="s">
        <v>27</v>
      </c>
      <c r="B155" s="14">
        <f>B53</f>
        <v>0</v>
      </c>
      <c r="C155" s="14">
        <f>C53</f>
        <v>0</v>
      </c>
      <c r="D155" s="14">
        <f>D53</f>
        <v>0</v>
      </c>
      <c r="E155" s="14">
        <f>E53</f>
        <v>0</v>
      </c>
    </row>
    <row r="156" spans="1:7" ht="15.75" thickBot="1" x14ac:dyDescent="0.3">
      <c r="A156" s="26" t="s">
        <v>388</v>
      </c>
      <c r="B156" s="14"/>
      <c r="C156" s="14"/>
      <c r="D156" s="14"/>
      <c r="E156" s="14"/>
    </row>
    <row r="157" spans="1:7" ht="15.75" thickBot="1" x14ac:dyDescent="0.3">
      <c r="A157" s="26" t="s">
        <v>417</v>
      </c>
      <c r="B157" s="15"/>
      <c r="C157" s="27"/>
      <c r="D157" s="27"/>
      <c r="E157" s="27"/>
    </row>
    <row r="158" spans="1:7" ht="15.75" thickBot="1" x14ac:dyDescent="0.3">
      <c r="A158" s="13" t="s">
        <v>28</v>
      </c>
      <c r="B158" s="14">
        <f>B56</f>
        <v>0</v>
      </c>
      <c r="C158" s="14">
        <f>C56</f>
        <v>0</v>
      </c>
      <c r="D158" s="14">
        <f>D56</f>
        <v>0</v>
      </c>
      <c r="E158" s="14">
        <f>E56</f>
        <v>0</v>
      </c>
    </row>
    <row r="159" spans="1:7" ht="15.75" thickBot="1" x14ac:dyDescent="0.3">
      <c r="A159" s="26" t="s">
        <v>388</v>
      </c>
      <c r="B159" s="14"/>
      <c r="C159" s="14"/>
      <c r="D159" s="14"/>
      <c r="E159" s="14"/>
    </row>
    <row r="160" spans="1:7" ht="15.75" thickBot="1" x14ac:dyDescent="0.3">
      <c r="A160" s="26" t="s">
        <v>417</v>
      </c>
      <c r="B160" s="15"/>
      <c r="C160" s="27"/>
      <c r="D160" s="27"/>
      <c r="E160" s="27"/>
    </row>
    <row r="161" spans="1:5" ht="15.75" thickBot="1" x14ac:dyDescent="0.3">
      <c r="A161" s="13" t="s">
        <v>29</v>
      </c>
      <c r="B161" s="14">
        <f>B59</f>
        <v>0</v>
      </c>
      <c r="C161" s="14">
        <f>C59</f>
        <v>0</v>
      </c>
      <c r="D161" s="14">
        <f>D59</f>
        <v>0</v>
      </c>
      <c r="E161" s="14">
        <f>E59</f>
        <v>0</v>
      </c>
    </row>
    <row r="162" spans="1:5" ht="15.75" thickBot="1" x14ac:dyDescent="0.3">
      <c r="A162" s="26" t="s">
        <v>388</v>
      </c>
      <c r="B162" s="14"/>
      <c r="C162" s="14"/>
      <c r="D162" s="14"/>
      <c r="E162" s="14"/>
    </row>
    <row r="163" spans="1:5" ht="15.75" thickBot="1" x14ac:dyDescent="0.3">
      <c r="A163" s="26" t="s">
        <v>417</v>
      </c>
      <c r="B163" s="15"/>
      <c r="C163" s="27"/>
      <c r="D163" s="27"/>
      <c r="E163" s="27"/>
    </row>
    <row r="164" spans="1:5" ht="15.75" thickBot="1" x14ac:dyDescent="0.3">
      <c r="A164" s="13" t="s">
        <v>30</v>
      </c>
      <c r="B164" s="14">
        <f>B62</f>
        <v>240</v>
      </c>
      <c r="C164" s="14">
        <f>C62</f>
        <v>240</v>
      </c>
      <c r="D164" s="14">
        <f>D62</f>
        <v>240</v>
      </c>
      <c r="E164" s="14">
        <f>E62</f>
        <v>240</v>
      </c>
    </row>
    <row r="165" spans="1:5" ht="15.75" thickBot="1" x14ac:dyDescent="0.3">
      <c r="A165" s="26" t="s">
        <v>388</v>
      </c>
      <c r="B165" s="15">
        <v>240</v>
      </c>
      <c r="C165" s="15">
        <v>240</v>
      </c>
      <c r="D165" s="15">
        <v>240</v>
      </c>
      <c r="E165" s="15">
        <v>240</v>
      </c>
    </row>
    <row r="166" spans="1:5" ht="15.75" thickBot="1" x14ac:dyDescent="0.3">
      <c r="A166" s="26" t="s">
        <v>417</v>
      </c>
      <c r="B166" s="15"/>
      <c r="C166" s="27"/>
      <c r="D166" s="27"/>
      <c r="E166" s="27"/>
    </row>
    <row r="167" spans="1:5" ht="15.75" thickBot="1" x14ac:dyDescent="0.3">
      <c r="A167" s="13" t="s">
        <v>59</v>
      </c>
      <c r="B167" s="14">
        <f>B86+B109</f>
        <v>0</v>
      </c>
      <c r="C167" s="14">
        <f t="shared" ref="C167:E168" si="4">C86+C109</f>
        <v>0</v>
      </c>
      <c r="D167" s="14">
        <f t="shared" si="4"/>
        <v>0</v>
      </c>
      <c r="E167" s="14">
        <f t="shared" si="4"/>
        <v>0</v>
      </c>
    </row>
    <row r="168" spans="1:5" ht="15.75" thickBot="1" x14ac:dyDescent="0.3">
      <c r="A168" s="13" t="s">
        <v>60</v>
      </c>
      <c r="B168" s="14">
        <f>B87+B136</f>
        <v>8000</v>
      </c>
      <c r="C168" s="14">
        <f>C87+C110+C135</f>
        <v>3500</v>
      </c>
      <c r="D168" s="14">
        <f t="shared" si="4"/>
        <v>1000</v>
      </c>
      <c r="E168" s="14">
        <f t="shared" si="4"/>
        <v>1000</v>
      </c>
    </row>
    <row r="169" spans="1:5" ht="11.25" customHeight="1" x14ac:dyDescent="0.25">
      <c r="A169" s="1249"/>
      <c r="B169" s="1252"/>
      <c r="C169" s="1252"/>
      <c r="D169" s="1252"/>
      <c r="E169" s="1253"/>
    </row>
    <row r="170" spans="1:5" hidden="1" x14ac:dyDescent="0.25">
      <c r="A170" s="1250"/>
      <c r="B170" s="1254"/>
      <c r="C170" s="1254"/>
      <c r="D170" s="1254"/>
      <c r="E170" s="1255"/>
    </row>
    <row r="171" spans="1:5" ht="7.5" customHeight="1" thickBot="1" x14ac:dyDescent="0.3">
      <c r="A171" s="1251"/>
      <c r="B171" s="1256"/>
      <c r="C171" s="1256"/>
      <c r="D171" s="1256"/>
      <c r="E171" s="1257"/>
    </row>
    <row r="172" spans="1:5" ht="15.75" thickBot="1" x14ac:dyDescent="0.3">
      <c r="A172" s="17" t="s">
        <v>32</v>
      </c>
      <c r="B172" s="18">
        <f>IF(B144-B143=0,0,"Error")</f>
        <v>0</v>
      </c>
      <c r="C172" s="18">
        <f>IF(C144-C143=0,0,"Error")</f>
        <v>0</v>
      </c>
      <c r="D172" s="18">
        <f>IF(D144-D143=0,0,"Error")</f>
        <v>0</v>
      </c>
      <c r="E172" s="18">
        <f>IF(E144-E143=0,0,"Error")</f>
        <v>0</v>
      </c>
    </row>
  </sheetData>
  <mergeCells count="57">
    <mergeCell ref="A28:E28"/>
    <mergeCell ref="A3:E3"/>
    <mergeCell ref="B5:E5"/>
    <mergeCell ref="B6:E6"/>
    <mergeCell ref="B7:E7"/>
    <mergeCell ref="A8:E8"/>
    <mergeCell ref="A9:E11"/>
    <mergeCell ref="B12:E12"/>
    <mergeCell ref="A13:A14"/>
    <mergeCell ref="B19:E19"/>
    <mergeCell ref="A20:E20"/>
    <mergeCell ref="B71:E71"/>
    <mergeCell ref="A29:E29"/>
    <mergeCell ref="B30:E30"/>
    <mergeCell ref="B31:E31"/>
    <mergeCell ref="B32:E32"/>
    <mergeCell ref="A33:A34"/>
    <mergeCell ref="A41:E41"/>
    <mergeCell ref="A42:A43"/>
    <mergeCell ref="A66:A67"/>
    <mergeCell ref="B66:E67"/>
    <mergeCell ref="A69:E69"/>
    <mergeCell ref="A70:E70"/>
    <mergeCell ref="B95:C95"/>
    <mergeCell ref="B72:C72"/>
    <mergeCell ref="B73:E73"/>
    <mergeCell ref="B74:E74"/>
    <mergeCell ref="A75:A76"/>
    <mergeCell ref="A83:E83"/>
    <mergeCell ref="A84:A85"/>
    <mergeCell ref="A89:A91"/>
    <mergeCell ref="B89:E91"/>
    <mergeCell ref="A92:E92"/>
    <mergeCell ref="A93:E93"/>
    <mergeCell ref="B94:E94"/>
    <mergeCell ref="B97:E97"/>
    <mergeCell ref="A98:A99"/>
    <mergeCell ref="A106:E106"/>
    <mergeCell ref="A107:A108"/>
    <mergeCell ref="A112:A114"/>
    <mergeCell ref="B112:E114"/>
    <mergeCell ref="A2:E2"/>
    <mergeCell ref="A169:A171"/>
    <mergeCell ref="B169:E171"/>
    <mergeCell ref="A123:A124"/>
    <mergeCell ref="A131:E131"/>
    <mergeCell ref="A132:A133"/>
    <mergeCell ref="A137:A139"/>
    <mergeCell ref="B137:E139"/>
    <mergeCell ref="B141:E141"/>
    <mergeCell ref="A117:E117"/>
    <mergeCell ref="A118:E118"/>
    <mergeCell ref="B119:E119"/>
    <mergeCell ref="B120:C120"/>
    <mergeCell ref="B121:E121"/>
    <mergeCell ref="B122:E122"/>
    <mergeCell ref="B96:E96"/>
  </mergeCells>
  <pageMargins left="0.25" right="0.25" top="0.75" bottom="0.75" header="0.3" footer="0.3"/>
  <pageSetup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L143"/>
  <sheetViews>
    <sheetView view="pageBreakPreview" topLeftCell="A112" zoomScale="60" zoomScaleNormal="145" workbookViewId="0">
      <selection activeCell="C136" sqref="C136"/>
    </sheetView>
  </sheetViews>
  <sheetFormatPr defaultRowHeight="15" x14ac:dyDescent="0.25"/>
  <cols>
    <col min="1" max="1" width="28.5703125" customWidth="1"/>
    <col min="2" max="2" width="11.7109375" customWidth="1"/>
    <col min="3" max="3" width="12.140625" customWidth="1"/>
    <col min="4" max="5" width="11.7109375" customWidth="1"/>
    <col min="8" max="8" width="11" customWidth="1"/>
    <col min="9" max="9" width="11" bestFit="1" customWidth="1"/>
  </cols>
  <sheetData>
    <row r="2" spans="1:6" ht="23.25" customHeight="1" x14ac:dyDescent="0.25">
      <c r="A2" s="726" t="s">
        <v>1068</v>
      </c>
      <c r="B2" s="726"/>
      <c r="C2" s="726"/>
      <c r="D2" s="726"/>
      <c r="E2" s="726"/>
      <c r="F2" s="561"/>
    </row>
    <row r="3" spans="1:6" ht="18" customHeight="1" x14ac:dyDescent="0.25">
      <c r="A3" s="678" t="s">
        <v>380</v>
      </c>
      <c r="B3" s="678"/>
      <c r="C3" s="678"/>
      <c r="D3" s="678"/>
      <c r="E3" s="678"/>
      <c r="F3" s="115"/>
    </row>
    <row r="4" spans="1:6" ht="15.75" thickBot="1" x14ac:dyDescent="0.3"/>
    <row r="5" spans="1:6" ht="15.75" thickBot="1" x14ac:dyDescent="0.3">
      <c r="A5" s="2" t="s">
        <v>0</v>
      </c>
      <c r="B5" s="679" t="s">
        <v>1069</v>
      </c>
      <c r="C5" s="679"/>
      <c r="D5" s="679"/>
      <c r="E5" s="679"/>
    </row>
    <row r="6" spans="1:6" ht="15.75" thickBot="1" x14ac:dyDescent="0.3">
      <c r="A6" s="2" t="s">
        <v>1</v>
      </c>
      <c r="B6" s="680" t="s">
        <v>2</v>
      </c>
      <c r="C6" s="681"/>
      <c r="D6" s="681"/>
      <c r="E6" s="682"/>
    </row>
    <row r="7" spans="1:6" ht="15.75" thickBot="1" x14ac:dyDescent="0.3">
      <c r="A7" s="2" t="s">
        <v>3</v>
      </c>
      <c r="B7" s="683" t="s">
        <v>4</v>
      </c>
      <c r="C7" s="684"/>
      <c r="D7" s="684"/>
      <c r="E7" s="685"/>
    </row>
    <row r="8" spans="1:6" ht="15.75" thickBot="1" x14ac:dyDescent="0.3">
      <c r="A8" s="686" t="s">
        <v>5</v>
      </c>
      <c r="B8" s="687"/>
      <c r="C8" s="687"/>
      <c r="D8" s="687"/>
      <c r="E8" s="688"/>
    </row>
    <row r="9" spans="1:6" ht="15.75" thickBot="1" x14ac:dyDescent="0.3">
      <c r="A9" s="1318" t="s">
        <v>1070</v>
      </c>
      <c r="B9" s="808"/>
      <c r="C9" s="808"/>
      <c r="D9" s="808"/>
      <c r="E9" s="809"/>
    </row>
    <row r="10" spans="1:6" ht="36.75" customHeight="1" thickBot="1" x14ac:dyDescent="0.3">
      <c r="A10" s="807"/>
      <c r="B10" s="808"/>
      <c r="C10" s="808"/>
      <c r="D10" s="808"/>
      <c r="E10" s="809"/>
    </row>
    <row r="11" spans="1:6" ht="30.75" customHeight="1" thickBot="1" x14ac:dyDescent="0.3">
      <c r="A11" s="807"/>
      <c r="B11" s="808"/>
      <c r="C11" s="808"/>
      <c r="D11" s="808"/>
      <c r="E11" s="809"/>
    </row>
    <row r="12" spans="1:6" ht="54.75" customHeight="1" thickBot="1" x14ac:dyDescent="0.3">
      <c r="A12" s="3" t="s">
        <v>6</v>
      </c>
      <c r="B12" s="1315" t="s">
        <v>1071</v>
      </c>
      <c r="C12" s="1316"/>
      <c r="D12" s="1316"/>
      <c r="E12" s="1317"/>
    </row>
    <row r="13" spans="1:6" ht="23.25" customHeight="1" x14ac:dyDescent="0.25">
      <c r="A13" s="698" t="s">
        <v>7</v>
      </c>
      <c r="B13" s="117">
        <v>2018</v>
      </c>
      <c r="C13" s="117">
        <v>2019</v>
      </c>
      <c r="D13" s="117">
        <v>2020</v>
      </c>
      <c r="E13" s="117">
        <v>2021</v>
      </c>
    </row>
    <row r="14" spans="1:6" ht="15.75" thickBot="1" x14ac:dyDescent="0.3">
      <c r="A14" s="699"/>
      <c r="B14" s="118" t="s">
        <v>8</v>
      </c>
      <c r="C14" s="118" t="s">
        <v>9</v>
      </c>
      <c r="D14" s="118" t="s">
        <v>9</v>
      </c>
      <c r="E14" s="118" t="s">
        <v>9</v>
      </c>
    </row>
    <row r="15" spans="1:6" ht="15.75" thickBot="1" x14ac:dyDescent="0.3">
      <c r="A15" s="87"/>
      <c r="B15" s="86"/>
      <c r="C15" s="86"/>
      <c r="D15" s="86"/>
      <c r="E15" s="86"/>
    </row>
    <row r="16" spans="1:6" ht="24.75" customHeight="1" thickBot="1" x14ac:dyDescent="0.3">
      <c r="A16" s="6" t="s">
        <v>10</v>
      </c>
      <c r="B16" s="700" t="s">
        <v>421</v>
      </c>
      <c r="C16" s="695"/>
      <c r="D16" s="695"/>
      <c r="E16" s="701"/>
    </row>
    <row r="17" spans="1:11" ht="23.25" customHeight="1" thickBot="1" x14ac:dyDescent="0.3">
      <c r="A17" s="702" t="s">
        <v>11</v>
      </c>
      <c r="B17" s="703"/>
      <c r="C17" s="703"/>
      <c r="D17" s="703"/>
      <c r="E17" s="704"/>
      <c r="H17" s="30"/>
      <c r="J17" s="30"/>
    </row>
    <row r="18" spans="1:11" ht="15.75" thickBot="1" x14ac:dyDescent="0.3">
      <c r="A18" s="87"/>
      <c r="B18" s="562"/>
      <c r="C18" s="86" t="s">
        <v>152</v>
      </c>
      <c r="D18" s="86" t="s">
        <v>152</v>
      </c>
      <c r="E18" s="86" t="s">
        <v>152</v>
      </c>
      <c r="G18" s="129"/>
    </row>
    <row r="19" spans="1:11" ht="15.75" thickBot="1" x14ac:dyDescent="0.3">
      <c r="A19" s="68"/>
      <c r="B19" s="563"/>
      <c r="C19" s="564" t="s">
        <v>69</v>
      </c>
      <c r="D19" s="564" t="s">
        <v>69</v>
      </c>
      <c r="E19" s="564" t="s">
        <v>69</v>
      </c>
    </row>
    <row r="20" spans="1:11" ht="15.75" thickBot="1" x14ac:dyDescent="0.3">
      <c r="A20" s="705" t="s">
        <v>12</v>
      </c>
      <c r="B20" s="706"/>
      <c r="C20" s="706"/>
      <c r="D20" s="706"/>
      <c r="E20" s="707"/>
    </row>
    <row r="21" spans="1:11" ht="15.75" thickBot="1" x14ac:dyDescent="0.3">
      <c r="A21" s="708" t="s">
        <v>13</v>
      </c>
      <c r="B21" s="709"/>
      <c r="C21" s="709"/>
      <c r="D21" s="709"/>
      <c r="E21" s="710"/>
    </row>
    <row r="22" spans="1:11" ht="22.5" customHeight="1" thickBot="1" x14ac:dyDescent="0.3">
      <c r="A22" s="7" t="s">
        <v>14</v>
      </c>
      <c r="B22" s="711" t="s">
        <v>1072</v>
      </c>
      <c r="C22" s="712"/>
      <c r="D22" s="712"/>
      <c r="E22" s="713"/>
    </row>
    <row r="23" spans="1:11" ht="51.75" customHeight="1" thickBot="1" x14ac:dyDescent="0.3">
      <c r="A23" s="5" t="s">
        <v>15</v>
      </c>
      <c r="B23" s="812" t="s">
        <v>1073</v>
      </c>
      <c r="C23" s="813"/>
      <c r="D23" s="813"/>
      <c r="E23" s="814"/>
    </row>
    <row r="24" spans="1:11" ht="15.75" thickBot="1" x14ac:dyDescent="0.3">
      <c r="A24" s="68" t="s">
        <v>16</v>
      </c>
      <c r="B24" s="902"/>
      <c r="C24" s="903"/>
      <c r="D24" s="903"/>
      <c r="E24" s="904"/>
    </row>
    <row r="25" spans="1:11" ht="12.75" customHeight="1" x14ac:dyDescent="0.25">
      <c r="A25" s="698"/>
      <c r="B25" s="8">
        <v>2018</v>
      </c>
      <c r="C25" s="8">
        <v>2019</v>
      </c>
      <c r="D25" s="8">
        <v>2020</v>
      </c>
      <c r="E25" s="8">
        <v>2021</v>
      </c>
    </row>
    <row r="26" spans="1:11" ht="9" customHeight="1" thickBot="1" x14ac:dyDescent="0.3">
      <c r="A26" s="699"/>
      <c r="B26" s="9" t="s">
        <v>8</v>
      </c>
      <c r="C26" s="9" t="s">
        <v>9</v>
      </c>
      <c r="D26" s="9" t="s">
        <v>9</v>
      </c>
      <c r="E26" s="9" t="s">
        <v>9</v>
      </c>
    </row>
    <row r="27" spans="1:11" ht="15.75" thickBot="1" x14ac:dyDescent="0.3">
      <c r="A27" s="5" t="s">
        <v>17</v>
      </c>
      <c r="B27" s="10">
        <v>1</v>
      </c>
      <c r="C27" s="10">
        <v>1</v>
      </c>
      <c r="D27" s="10">
        <v>1</v>
      </c>
      <c r="E27" s="10">
        <v>1</v>
      </c>
    </row>
    <row r="28" spans="1:11" ht="15.75" thickBot="1" x14ac:dyDescent="0.3">
      <c r="A28" s="5" t="s">
        <v>18</v>
      </c>
      <c r="B28" s="10">
        <f>B57</f>
        <v>11500</v>
      </c>
      <c r="C28" s="10">
        <f t="shared" ref="C28:E28" si="0">C57</f>
        <v>11320</v>
      </c>
      <c r="D28" s="10">
        <f t="shared" si="0"/>
        <v>11320</v>
      </c>
      <c r="E28" s="10">
        <f t="shared" si="0"/>
        <v>11500</v>
      </c>
    </row>
    <row r="29" spans="1:11" ht="15.75" thickBot="1" x14ac:dyDescent="0.3">
      <c r="A29" s="5" t="s">
        <v>19</v>
      </c>
      <c r="B29" s="10">
        <f>B28/B27</f>
        <v>11500</v>
      </c>
      <c r="C29" s="10">
        <f t="shared" ref="C29:E29" si="1">C28/C27</f>
        <v>11320</v>
      </c>
      <c r="D29" s="10">
        <f t="shared" si="1"/>
        <v>11320</v>
      </c>
      <c r="E29" s="10">
        <f t="shared" si="1"/>
        <v>11500</v>
      </c>
    </row>
    <row r="30" spans="1:11" ht="15.75" thickBot="1" x14ac:dyDescent="0.3">
      <c r="A30" s="5" t="s">
        <v>20</v>
      </c>
      <c r="B30" s="113" t="s">
        <v>21</v>
      </c>
      <c r="C30" s="11">
        <f>C27/B27-1</f>
        <v>0</v>
      </c>
      <c r="D30" s="11">
        <f t="shared" ref="D30:E32" si="2">D27/C27-1</f>
        <v>0</v>
      </c>
      <c r="E30" s="11">
        <f t="shared" si="2"/>
        <v>0</v>
      </c>
      <c r="G30" s="12"/>
      <c r="H30" s="12"/>
      <c r="I30" s="12"/>
      <c r="J30" s="12"/>
      <c r="K30" s="12"/>
    </row>
    <row r="31" spans="1:11" ht="15.75" thickBot="1" x14ac:dyDescent="0.3">
      <c r="A31" s="5" t="s">
        <v>22</v>
      </c>
      <c r="B31" s="113" t="s">
        <v>21</v>
      </c>
      <c r="C31" s="11">
        <f>C28/B28-1</f>
        <v>-1.5652173913043521E-2</v>
      </c>
      <c r="D31" s="11">
        <f t="shared" si="2"/>
        <v>0</v>
      </c>
      <c r="E31" s="11">
        <f t="shared" si="2"/>
        <v>1.5901060070671269E-2</v>
      </c>
    </row>
    <row r="32" spans="1:11" ht="15.75" thickBot="1" x14ac:dyDescent="0.3">
      <c r="A32" s="5" t="s">
        <v>23</v>
      </c>
      <c r="B32" s="113" t="s">
        <v>21</v>
      </c>
      <c r="C32" s="11">
        <f>C29/B29-1</f>
        <v>-1.5652173913043521E-2</v>
      </c>
      <c r="D32" s="11">
        <f t="shared" si="2"/>
        <v>0</v>
      </c>
      <c r="E32" s="11">
        <f t="shared" si="2"/>
        <v>1.5901060070671269E-2</v>
      </c>
    </row>
    <row r="33" spans="1:5" ht="15.75" thickBot="1" x14ac:dyDescent="0.3">
      <c r="A33" s="689" t="s">
        <v>210</v>
      </c>
      <c r="B33" s="690"/>
      <c r="C33" s="690"/>
      <c r="D33" s="690"/>
      <c r="E33" s="691"/>
    </row>
    <row r="34" spans="1:5" ht="12.75" customHeight="1" x14ac:dyDescent="0.25">
      <c r="A34" s="698"/>
      <c r="B34" s="8">
        <v>2018</v>
      </c>
      <c r="C34" s="8">
        <v>2019</v>
      </c>
      <c r="D34" s="8">
        <v>2020</v>
      </c>
      <c r="E34" s="8">
        <v>2021</v>
      </c>
    </row>
    <row r="35" spans="1:5" ht="9" customHeight="1" thickBot="1" x14ac:dyDescent="0.3">
      <c r="A35" s="699"/>
      <c r="B35" s="9" t="s">
        <v>8</v>
      </c>
      <c r="C35" s="9" t="s">
        <v>9</v>
      </c>
      <c r="D35" s="9" t="s">
        <v>9</v>
      </c>
      <c r="E35" s="9" t="s">
        <v>9</v>
      </c>
    </row>
    <row r="36" spans="1:5" ht="15.75" thickBot="1" x14ac:dyDescent="0.3">
      <c r="A36" s="13" t="s">
        <v>24</v>
      </c>
      <c r="B36" s="14">
        <f>B37</f>
        <v>6250</v>
      </c>
      <c r="C36" s="14">
        <f>C37</f>
        <v>6250</v>
      </c>
      <c r="D36" s="14">
        <f t="shared" ref="D36:E36" si="3">D37</f>
        <v>6250</v>
      </c>
      <c r="E36" s="14">
        <f t="shared" si="3"/>
        <v>6250</v>
      </c>
    </row>
    <row r="37" spans="1:5" ht="15.75" thickBot="1" x14ac:dyDescent="0.3">
      <c r="A37" s="26" t="s">
        <v>388</v>
      </c>
      <c r="B37" s="14">
        <v>6250</v>
      </c>
      <c r="C37" s="14">
        <v>6250</v>
      </c>
      <c r="D37" s="14">
        <v>6250</v>
      </c>
      <c r="E37" s="14">
        <v>6250</v>
      </c>
    </row>
    <row r="38" spans="1:5" ht="15.75" thickBot="1" x14ac:dyDescent="0.3">
      <c r="A38" s="26" t="s">
        <v>389</v>
      </c>
      <c r="B38" s="15"/>
      <c r="C38" s="27"/>
      <c r="D38" s="27"/>
      <c r="E38" s="27"/>
    </row>
    <row r="39" spans="1:5" ht="24.75" thickBot="1" x14ac:dyDescent="0.3">
      <c r="A39" s="13" t="s">
        <v>25</v>
      </c>
      <c r="B39" s="14">
        <f>B40</f>
        <v>1250</v>
      </c>
      <c r="C39" s="14">
        <f t="shared" ref="C39:E39" si="4">C40</f>
        <v>1250</v>
      </c>
      <c r="D39" s="14">
        <f t="shared" si="4"/>
        <v>1250</v>
      </c>
      <c r="E39" s="14">
        <f t="shared" si="4"/>
        <v>1250</v>
      </c>
    </row>
    <row r="40" spans="1:5" ht="15.75" thickBot="1" x14ac:dyDescent="0.3">
      <c r="A40" s="26" t="s">
        <v>388</v>
      </c>
      <c r="B40" s="14">
        <v>1250</v>
      </c>
      <c r="C40" s="14">
        <v>1250</v>
      </c>
      <c r="D40" s="14">
        <v>1250</v>
      </c>
      <c r="E40" s="14">
        <v>1250</v>
      </c>
    </row>
    <row r="41" spans="1:5" ht="15.75" thickBot="1" x14ac:dyDescent="0.3">
      <c r="A41" s="26" t="s">
        <v>389</v>
      </c>
      <c r="B41" s="15"/>
      <c r="C41" s="14"/>
      <c r="D41" s="14"/>
      <c r="E41" s="14"/>
    </row>
    <row r="42" spans="1:5" ht="15.75" thickBot="1" x14ac:dyDescent="0.3">
      <c r="A42" s="13" t="s">
        <v>26</v>
      </c>
      <c r="B42" s="14">
        <f>B43</f>
        <v>4000</v>
      </c>
      <c r="C42" s="14">
        <f>C43</f>
        <v>3820</v>
      </c>
      <c r="D42" s="14">
        <f t="shared" ref="D42:E42" si="5">D43</f>
        <v>3820</v>
      </c>
      <c r="E42" s="14">
        <f t="shared" si="5"/>
        <v>4000</v>
      </c>
    </row>
    <row r="43" spans="1:5" ht="15.75" thickBot="1" x14ac:dyDescent="0.3">
      <c r="A43" s="26" t="s">
        <v>388</v>
      </c>
      <c r="B43" s="14">
        <v>4000</v>
      </c>
      <c r="C43" s="14">
        <f>4020-200</f>
        <v>3820</v>
      </c>
      <c r="D43" s="14">
        <f>4020-200</f>
        <v>3820</v>
      </c>
      <c r="E43" s="14">
        <v>4000</v>
      </c>
    </row>
    <row r="44" spans="1:5" ht="15.75" thickBot="1" x14ac:dyDescent="0.3">
      <c r="A44" s="26" t="s">
        <v>389</v>
      </c>
      <c r="B44" s="15"/>
      <c r="C44" s="14"/>
      <c r="D44" s="14"/>
      <c r="E44" s="14"/>
    </row>
    <row r="45" spans="1:5" ht="15.75" thickBot="1" x14ac:dyDescent="0.3">
      <c r="A45" s="13" t="s">
        <v>27</v>
      </c>
      <c r="B45" s="15"/>
      <c r="C45" s="14"/>
      <c r="D45" s="14"/>
      <c r="E45" s="14"/>
    </row>
    <row r="46" spans="1:5" ht="15.75" thickBot="1" x14ac:dyDescent="0.3">
      <c r="A46" s="26" t="s">
        <v>388</v>
      </c>
      <c r="B46" s="15"/>
      <c r="C46" s="14"/>
      <c r="D46" s="14"/>
      <c r="E46" s="14"/>
    </row>
    <row r="47" spans="1:5" ht="15.75" thickBot="1" x14ac:dyDescent="0.3">
      <c r="A47" s="26" t="s">
        <v>389</v>
      </c>
      <c r="B47" s="15"/>
      <c r="C47" s="14"/>
      <c r="D47" s="14"/>
      <c r="E47" s="14"/>
    </row>
    <row r="48" spans="1:5" ht="15.75" thickBot="1" x14ac:dyDescent="0.3">
      <c r="A48" s="13" t="s">
        <v>28</v>
      </c>
      <c r="B48" s="15"/>
      <c r="C48" s="14"/>
      <c r="D48" s="14"/>
      <c r="E48" s="14"/>
    </row>
    <row r="49" spans="1:12" ht="15.75" thickBot="1" x14ac:dyDescent="0.3">
      <c r="A49" s="26" t="s">
        <v>388</v>
      </c>
      <c r="B49" s="15"/>
      <c r="C49" s="14"/>
      <c r="D49" s="14"/>
      <c r="E49" s="14"/>
    </row>
    <row r="50" spans="1:12" ht="15.75" thickBot="1" x14ac:dyDescent="0.3">
      <c r="A50" s="26" t="s">
        <v>389</v>
      </c>
      <c r="B50" s="15"/>
      <c r="C50" s="14"/>
      <c r="D50" s="14"/>
      <c r="E50" s="14"/>
    </row>
    <row r="51" spans="1:12" ht="15.75" thickBot="1" x14ac:dyDescent="0.3">
      <c r="A51" s="13" t="s">
        <v>29</v>
      </c>
      <c r="B51" s="14"/>
      <c r="C51" s="14"/>
      <c r="D51" s="14"/>
      <c r="E51" s="14"/>
    </row>
    <row r="52" spans="1:12" ht="15.75" thickBot="1" x14ac:dyDescent="0.3">
      <c r="A52" s="26" t="s">
        <v>388</v>
      </c>
      <c r="B52" s="14"/>
      <c r="C52" s="14"/>
      <c r="D52" s="14"/>
      <c r="E52" s="14"/>
    </row>
    <row r="53" spans="1:12" ht="15.75" thickBot="1" x14ac:dyDescent="0.3">
      <c r="A53" s="26" t="s">
        <v>389</v>
      </c>
      <c r="B53" s="15"/>
      <c r="C53" s="14"/>
      <c r="D53" s="14"/>
      <c r="E53" s="14"/>
    </row>
    <row r="54" spans="1:12" ht="24.75" thickBot="1" x14ac:dyDescent="0.3">
      <c r="A54" s="13" t="s">
        <v>30</v>
      </c>
      <c r="B54" s="15">
        <v>0</v>
      </c>
      <c r="C54" s="14">
        <v>0</v>
      </c>
      <c r="D54" s="14">
        <f>C54*1.03*0.99</f>
        <v>0</v>
      </c>
      <c r="E54" s="14">
        <f>D54*1.03*0.99</f>
        <v>0</v>
      </c>
      <c r="H54" s="133"/>
    </row>
    <row r="55" spans="1:12" ht="15.75" thickBot="1" x14ac:dyDescent="0.3">
      <c r="A55" s="26" t="s">
        <v>388</v>
      </c>
      <c r="B55" s="15"/>
      <c r="C55" s="40"/>
      <c r="D55" s="40"/>
      <c r="E55" s="40"/>
      <c r="J55" s="134"/>
      <c r="K55" s="134"/>
      <c r="L55" s="134"/>
    </row>
    <row r="56" spans="1:12" ht="15.75" thickBot="1" x14ac:dyDescent="0.3">
      <c r="A56" s="26" t="s">
        <v>389</v>
      </c>
      <c r="B56" s="15"/>
      <c r="C56" s="135"/>
      <c r="D56" s="40"/>
      <c r="E56" s="40"/>
    </row>
    <row r="57" spans="1:12" ht="15.75" thickBot="1" x14ac:dyDescent="0.3">
      <c r="A57" s="16" t="s">
        <v>31</v>
      </c>
      <c r="B57" s="15">
        <f>B54+B51+B48+B45+B42+B39+B36</f>
        <v>11500</v>
      </c>
      <c r="C57" s="15">
        <f t="shared" ref="C57:E57" si="6">C54+C51+C48+C45+C42+C39+C36</f>
        <v>11320</v>
      </c>
      <c r="D57" s="15">
        <f t="shared" si="6"/>
        <v>11320</v>
      </c>
      <c r="E57" s="15">
        <f t="shared" si="6"/>
        <v>11500</v>
      </c>
    </row>
    <row r="58" spans="1:12" ht="15.75" thickBot="1" x14ac:dyDescent="0.3">
      <c r="A58" s="17" t="s">
        <v>32</v>
      </c>
      <c r="B58" s="18">
        <f>IF(B57-B28=0,0,"Error")</f>
        <v>0</v>
      </c>
      <c r="C58" s="18">
        <f>IF(C57-C28=0,0,"Error")</f>
        <v>0</v>
      </c>
      <c r="D58" s="18">
        <f>IF(D57-D28=0,0,"Error")</f>
        <v>0</v>
      </c>
      <c r="E58" s="18">
        <f>IF(E57-E28=0,0,"Error")</f>
        <v>0</v>
      </c>
    </row>
    <row r="59" spans="1:12" ht="34.5" customHeight="1" thickBot="1" x14ac:dyDescent="0.3">
      <c r="A59" s="51" t="s">
        <v>72</v>
      </c>
      <c r="B59" s="1312" t="s">
        <v>1074</v>
      </c>
      <c r="C59" s="1313"/>
      <c r="D59" s="1313"/>
      <c r="E59" s="1314"/>
    </row>
    <row r="60" spans="1:12" ht="80.25" customHeight="1" thickBot="1" x14ac:dyDescent="0.3">
      <c r="A60" s="5" t="s">
        <v>15</v>
      </c>
      <c r="B60" s="801" t="s">
        <v>1075</v>
      </c>
      <c r="C60" s="802"/>
      <c r="D60" s="802"/>
      <c r="E60" s="803"/>
    </row>
    <row r="61" spans="1:12" ht="15.75" thickBot="1" x14ac:dyDescent="0.3">
      <c r="A61" s="68" t="s">
        <v>16</v>
      </c>
      <c r="B61" s="902"/>
      <c r="C61" s="903"/>
      <c r="D61" s="903"/>
      <c r="E61" s="904"/>
    </row>
    <row r="62" spans="1:12" ht="12.75" customHeight="1" x14ac:dyDescent="0.25">
      <c r="A62" s="698"/>
      <c r="B62" s="8">
        <v>2018</v>
      </c>
      <c r="C62" s="8">
        <v>2019</v>
      </c>
      <c r="D62" s="8">
        <v>2020</v>
      </c>
      <c r="E62" s="8">
        <v>2021</v>
      </c>
    </row>
    <row r="63" spans="1:12" ht="9" customHeight="1" thickBot="1" x14ac:dyDescent="0.3">
      <c r="A63" s="699"/>
      <c r="B63" s="9" t="s">
        <v>8</v>
      </c>
      <c r="C63" s="9" t="s">
        <v>9</v>
      </c>
      <c r="D63" s="9" t="s">
        <v>9</v>
      </c>
      <c r="E63" s="9" t="s">
        <v>9</v>
      </c>
    </row>
    <row r="64" spans="1:12" ht="15.75" thickBot="1" x14ac:dyDescent="0.3">
      <c r="A64" s="5" t="s">
        <v>17</v>
      </c>
      <c r="B64" s="113">
        <v>1</v>
      </c>
      <c r="C64" s="113">
        <v>1</v>
      </c>
      <c r="D64" s="113">
        <v>1</v>
      </c>
      <c r="E64" s="113">
        <v>1</v>
      </c>
    </row>
    <row r="65" spans="1:5" ht="15.75" thickBot="1" x14ac:dyDescent="0.3">
      <c r="A65" s="5" t="s">
        <v>18</v>
      </c>
      <c r="B65" s="10">
        <f>B94</f>
        <v>200</v>
      </c>
      <c r="C65" s="10">
        <f t="shared" ref="C65:E65" si="7">C94</f>
        <v>200</v>
      </c>
      <c r="D65" s="10">
        <f t="shared" si="7"/>
        <v>200</v>
      </c>
      <c r="E65" s="10">
        <f t="shared" si="7"/>
        <v>200</v>
      </c>
    </row>
    <row r="66" spans="1:5" ht="15.75" thickBot="1" x14ac:dyDescent="0.3">
      <c r="A66" s="5" t="s">
        <v>19</v>
      </c>
      <c r="B66" s="10">
        <f>B65/B64</f>
        <v>200</v>
      </c>
      <c r="C66" s="10">
        <f>C65/C64</f>
        <v>200</v>
      </c>
      <c r="D66" s="10">
        <f>D65/D64</f>
        <v>200</v>
      </c>
      <c r="E66" s="10">
        <f>E65/E64</f>
        <v>200</v>
      </c>
    </row>
    <row r="67" spans="1:5" ht="15.75" thickBot="1" x14ac:dyDescent="0.3">
      <c r="A67" s="5" t="s">
        <v>20</v>
      </c>
      <c r="B67" s="113"/>
      <c r="C67" s="11">
        <f>C64/B64-1</f>
        <v>0</v>
      </c>
      <c r="D67" s="11">
        <f>D64/C64-1</f>
        <v>0</v>
      </c>
      <c r="E67" s="11">
        <f>E64/D64-1</f>
        <v>0</v>
      </c>
    </row>
    <row r="68" spans="1:5" ht="15.75" thickBot="1" x14ac:dyDescent="0.3">
      <c r="A68" s="5" t="s">
        <v>22</v>
      </c>
      <c r="B68" s="113"/>
      <c r="C68" s="11">
        <f>C65/B65-1</f>
        <v>0</v>
      </c>
      <c r="D68" s="11">
        <f t="shared" ref="D68:E69" si="8">D65/C65-1</f>
        <v>0</v>
      </c>
      <c r="E68" s="11">
        <f t="shared" si="8"/>
        <v>0</v>
      </c>
    </row>
    <row r="69" spans="1:5" ht="15.75" thickBot="1" x14ac:dyDescent="0.3">
      <c r="A69" s="5" t="s">
        <v>23</v>
      </c>
      <c r="B69" s="113"/>
      <c r="C69" s="11">
        <f>C66/B66-1</f>
        <v>0</v>
      </c>
      <c r="D69" s="11">
        <f t="shared" si="8"/>
        <v>0</v>
      </c>
      <c r="E69" s="11">
        <f t="shared" si="8"/>
        <v>0</v>
      </c>
    </row>
    <row r="70" spans="1:5" ht="24.75" customHeight="1" thickBot="1" x14ac:dyDescent="0.3">
      <c r="A70" s="689" t="s">
        <v>211</v>
      </c>
      <c r="B70" s="690"/>
      <c r="C70" s="690"/>
      <c r="D70" s="690"/>
      <c r="E70" s="691"/>
    </row>
    <row r="71" spans="1:5" ht="12.75" customHeight="1" x14ac:dyDescent="0.25">
      <c r="A71" s="698"/>
      <c r="B71" s="8">
        <v>2018</v>
      </c>
      <c r="C71" s="8">
        <v>2019</v>
      </c>
      <c r="D71" s="8">
        <v>2020</v>
      </c>
      <c r="E71" s="8">
        <v>2021</v>
      </c>
    </row>
    <row r="72" spans="1:5" ht="9" customHeight="1" thickBot="1" x14ac:dyDescent="0.3">
      <c r="A72" s="699"/>
      <c r="B72" s="9" t="s">
        <v>8</v>
      </c>
      <c r="C72" s="9" t="s">
        <v>9</v>
      </c>
      <c r="D72" s="9" t="s">
        <v>9</v>
      </c>
      <c r="E72" s="9" t="s">
        <v>9</v>
      </c>
    </row>
    <row r="73" spans="1:5" ht="24.75" customHeight="1" thickBot="1" x14ac:dyDescent="0.3">
      <c r="A73" s="13" t="s">
        <v>24</v>
      </c>
      <c r="B73" s="14"/>
      <c r="C73" s="14"/>
      <c r="D73" s="14"/>
      <c r="E73" s="14"/>
    </row>
    <row r="74" spans="1:5" ht="15" customHeight="1" thickBot="1" x14ac:dyDescent="0.3">
      <c r="A74" s="26" t="s">
        <v>388</v>
      </c>
      <c r="B74" s="39"/>
      <c r="C74" s="39"/>
      <c r="D74" s="39"/>
      <c r="E74" s="39"/>
    </row>
    <row r="75" spans="1:5" ht="18" customHeight="1" thickBot="1" x14ac:dyDescent="0.3">
      <c r="A75" s="26" t="s">
        <v>389</v>
      </c>
      <c r="B75" s="15"/>
      <c r="C75" s="27"/>
      <c r="D75" s="27"/>
      <c r="E75" s="27"/>
    </row>
    <row r="76" spans="1:5" ht="24.75" customHeight="1" thickBot="1" x14ac:dyDescent="0.3">
      <c r="A76" s="13" t="s">
        <v>25</v>
      </c>
      <c r="B76" s="14"/>
      <c r="C76" s="14"/>
      <c r="D76" s="14"/>
      <c r="E76" s="14"/>
    </row>
    <row r="77" spans="1:5" ht="15.75" thickBot="1" x14ac:dyDescent="0.3">
      <c r="A77" s="26" t="s">
        <v>388</v>
      </c>
      <c r="B77" s="15"/>
      <c r="C77" s="14"/>
      <c r="D77" s="14"/>
      <c r="E77" s="14"/>
    </row>
    <row r="78" spans="1:5" ht="15.75" thickBot="1" x14ac:dyDescent="0.3">
      <c r="A78" s="26" t="s">
        <v>389</v>
      </c>
      <c r="B78" s="15"/>
      <c r="C78" s="14"/>
      <c r="D78" s="14"/>
      <c r="E78" s="14"/>
    </row>
    <row r="79" spans="1:5" ht="16.5" customHeight="1" thickBot="1" x14ac:dyDescent="0.3">
      <c r="A79" s="13" t="s">
        <v>26</v>
      </c>
      <c r="B79" s="14">
        <v>200</v>
      </c>
      <c r="C79" s="14">
        <v>200</v>
      </c>
      <c r="D79" s="14">
        <v>200</v>
      </c>
      <c r="E79" s="14">
        <v>200</v>
      </c>
    </row>
    <row r="80" spans="1:5" ht="15.75" thickBot="1" x14ac:dyDescent="0.3">
      <c r="A80" s="26" t="s">
        <v>388</v>
      </c>
      <c r="B80" s="14">
        <v>200</v>
      </c>
      <c r="C80" s="14">
        <v>200</v>
      </c>
      <c r="D80" s="14">
        <v>200</v>
      </c>
      <c r="E80" s="14">
        <v>200</v>
      </c>
    </row>
    <row r="81" spans="1:5" ht="15.75" thickBot="1" x14ac:dyDescent="0.3">
      <c r="A81" s="26" t="s">
        <v>389</v>
      </c>
      <c r="B81" s="15"/>
      <c r="C81" s="14"/>
      <c r="D81" s="14"/>
      <c r="E81" s="14"/>
    </row>
    <row r="82" spans="1:5" ht="15.75" thickBot="1" x14ac:dyDescent="0.3">
      <c r="A82" s="13" t="s">
        <v>27</v>
      </c>
      <c r="B82" s="15"/>
      <c r="C82" s="14"/>
      <c r="D82" s="14"/>
      <c r="E82" s="14"/>
    </row>
    <row r="83" spans="1:5" ht="15.75" thickBot="1" x14ac:dyDescent="0.3">
      <c r="A83" s="26" t="s">
        <v>388</v>
      </c>
      <c r="B83" s="15"/>
      <c r="C83" s="14"/>
      <c r="D83" s="14"/>
      <c r="E83" s="14"/>
    </row>
    <row r="84" spans="1:5" ht="15.75" thickBot="1" x14ac:dyDescent="0.3">
      <c r="A84" s="26" t="s">
        <v>389</v>
      </c>
      <c r="B84" s="15"/>
      <c r="C84" s="14"/>
      <c r="D84" s="14"/>
      <c r="E84" s="14"/>
    </row>
    <row r="85" spans="1:5" ht="15.75" thickBot="1" x14ac:dyDescent="0.3">
      <c r="A85" s="13" t="s">
        <v>28</v>
      </c>
      <c r="B85" s="15"/>
      <c r="C85" s="14"/>
      <c r="D85" s="14"/>
      <c r="E85" s="14"/>
    </row>
    <row r="86" spans="1:5" ht="15.75" thickBot="1" x14ac:dyDescent="0.3">
      <c r="A86" s="26" t="s">
        <v>388</v>
      </c>
      <c r="B86" s="15"/>
      <c r="C86" s="14"/>
      <c r="D86" s="14"/>
      <c r="E86" s="14"/>
    </row>
    <row r="87" spans="1:5" ht="15.75" thickBot="1" x14ac:dyDescent="0.3">
      <c r="A87" s="26" t="s">
        <v>389</v>
      </c>
      <c r="B87" s="15"/>
      <c r="C87" s="14"/>
      <c r="D87" s="14"/>
      <c r="E87" s="14"/>
    </row>
    <row r="88" spans="1:5" ht="15.75" thickBot="1" x14ac:dyDescent="0.3">
      <c r="A88" s="13" t="s">
        <v>29</v>
      </c>
      <c r="B88" s="15"/>
      <c r="C88" s="14"/>
      <c r="D88" s="14"/>
      <c r="E88" s="14"/>
    </row>
    <row r="89" spans="1:5" ht="15.75" thickBot="1" x14ac:dyDescent="0.3">
      <c r="A89" s="26" t="s">
        <v>388</v>
      </c>
      <c r="B89" s="15"/>
      <c r="C89" s="14"/>
      <c r="D89" s="14"/>
      <c r="E89" s="14"/>
    </row>
    <row r="90" spans="1:5" ht="15.75" thickBot="1" x14ac:dyDescent="0.3">
      <c r="A90" s="26" t="s">
        <v>389</v>
      </c>
      <c r="B90" s="15"/>
      <c r="C90" s="14"/>
      <c r="D90" s="14"/>
      <c r="E90" s="14"/>
    </row>
    <row r="91" spans="1:5" ht="24.75" thickBot="1" x14ac:dyDescent="0.3">
      <c r="A91" s="13" t="s">
        <v>30</v>
      </c>
      <c r="B91" s="15"/>
      <c r="C91" s="14"/>
      <c r="D91" s="14"/>
      <c r="E91" s="14"/>
    </row>
    <row r="92" spans="1:5" ht="15.75" thickBot="1" x14ac:dyDescent="0.3">
      <c r="A92" s="26" t="s">
        <v>388</v>
      </c>
      <c r="B92" s="15"/>
      <c r="C92" s="14"/>
      <c r="D92" s="14"/>
      <c r="E92" s="14"/>
    </row>
    <row r="93" spans="1:5" ht="15.75" thickBot="1" x14ac:dyDescent="0.3">
      <c r="A93" s="26" t="s">
        <v>389</v>
      </c>
      <c r="B93" s="15"/>
      <c r="C93" s="14"/>
      <c r="D93" s="14"/>
      <c r="E93" s="14"/>
    </row>
    <row r="94" spans="1:5" ht="15.75" thickBot="1" x14ac:dyDescent="0.3">
      <c r="A94" s="35" t="s">
        <v>53</v>
      </c>
      <c r="B94" s="15">
        <f>B91+B88+B85+B82+B79+B76+B73</f>
        <v>200</v>
      </c>
      <c r="C94" s="15">
        <f t="shared" ref="C94:E94" si="9">C91+C88+C85+C82+C79+C76+C73</f>
        <v>200</v>
      </c>
      <c r="D94" s="15">
        <f t="shared" si="9"/>
        <v>200</v>
      </c>
      <c r="E94" s="15">
        <f t="shared" si="9"/>
        <v>200</v>
      </c>
    </row>
    <row r="95" spans="1:5" ht="17.25" customHeight="1" thickBot="1" x14ac:dyDescent="0.3">
      <c r="A95" s="17" t="s">
        <v>32</v>
      </c>
      <c r="B95" s="18">
        <f>IF(B94-B65=0,0,"Error")</f>
        <v>0</v>
      </c>
      <c r="C95" s="18">
        <f>IF(C94-C65=0,0,"Error")</f>
        <v>0</v>
      </c>
      <c r="D95" s="18">
        <f>IF(D94-D65=0,0,"Error")</f>
        <v>0</v>
      </c>
      <c r="E95" s="18">
        <f>IF(E94-E65=0,0,"Error")</f>
        <v>0</v>
      </c>
    </row>
    <row r="96" spans="1:5" ht="15.75" thickBot="1" x14ac:dyDescent="0.3">
      <c r="A96" s="708" t="s">
        <v>39</v>
      </c>
      <c r="B96" s="709"/>
      <c r="C96" s="709"/>
      <c r="D96" s="709"/>
      <c r="E96" s="710"/>
    </row>
    <row r="97" spans="1:11" ht="15.75" thickBot="1" x14ac:dyDescent="0.3">
      <c r="A97" s="708" t="s">
        <v>40</v>
      </c>
      <c r="B97" s="709"/>
      <c r="C97" s="709"/>
      <c r="D97" s="709"/>
      <c r="E97" s="710"/>
    </row>
    <row r="98" spans="1:11" ht="15.75" thickBot="1" x14ac:dyDescent="0.3">
      <c r="A98" s="7" t="s">
        <v>56</v>
      </c>
      <c r="B98" s="720" t="s">
        <v>63</v>
      </c>
      <c r="C98" s="780"/>
      <c r="D98" s="721"/>
      <c r="E98" s="722"/>
    </row>
    <row r="99" spans="1:11" ht="36" customHeight="1" thickBot="1" x14ac:dyDescent="0.3">
      <c r="A99" s="7" t="s">
        <v>86</v>
      </c>
      <c r="B99" s="7" t="s">
        <v>1076</v>
      </c>
      <c r="C99" s="139" t="s">
        <v>1077</v>
      </c>
      <c r="D99" s="934" t="s">
        <v>1078</v>
      </c>
      <c r="E99" s="935"/>
    </row>
    <row r="100" spans="1:11" ht="15.75" thickBot="1" x14ac:dyDescent="0.3">
      <c r="A100" s="160"/>
      <c r="B100" s="720"/>
      <c r="C100" s="800"/>
      <c r="D100" s="721"/>
      <c r="E100" s="722"/>
    </row>
    <row r="101" spans="1:11" ht="17.25" customHeight="1" thickBot="1" x14ac:dyDescent="0.3">
      <c r="A101" s="5" t="s">
        <v>15</v>
      </c>
      <c r="B101" s="702" t="s">
        <v>63</v>
      </c>
      <c r="C101" s="703"/>
      <c r="D101" s="703"/>
      <c r="E101" s="704"/>
    </row>
    <row r="102" spans="1:11" ht="15.75" thickBot="1" x14ac:dyDescent="0.3">
      <c r="A102" s="68" t="s">
        <v>16</v>
      </c>
      <c r="B102" s="902"/>
      <c r="C102" s="903"/>
      <c r="D102" s="903"/>
      <c r="E102" s="904"/>
    </row>
    <row r="103" spans="1:11" ht="12.75" customHeight="1" x14ac:dyDescent="0.25">
      <c r="A103" s="698"/>
      <c r="B103" s="8">
        <v>2018</v>
      </c>
      <c r="C103" s="8">
        <v>2019</v>
      </c>
      <c r="D103" s="8">
        <v>2020</v>
      </c>
      <c r="E103" s="8">
        <v>2021</v>
      </c>
    </row>
    <row r="104" spans="1:11" ht="9" customHeight="1" thickBot="1" x14ac:dyDescent="0.3">
      <c r="A104" s="699"/>
      <c r="B104" s="9" t="s">
        <v>8</v>
      </c>
      <c r="C104" s="9" t="s">
        <v>9</v>
      </c>
      <c r="D104" s="9" t="s">
        <v>9</v>
      </c>
      <c r="E104" s="9" t="s">
        <v>9</v>
      </c>
    </row>
    <row r="105" spans="1:11" ht="15.75" thickBot="1" x14ac:dyDescent="0.3">
      <c r="A105" s="5" t="s">
        <v>17</v>
      </c>
      <c r="B105" s="10">
        <v>1</v>
      </c>
      <c r="C105" s="10">
        <v>1</v>
      </c>
      <c r="D105" s="10">
        <v>1</v>
      </c>
      <c r="E105" s="10">
        <v>1</v>
      </c>
    </row>
    <row r="106" spans="1:11" ht="15.75" thickBot="1" x14ac:dyDescent="0.3">
      <c r="A106" s="5" t="s">
        <v>18</v>
      </c>
      <c r="B106" s="10">
        <v>1000</v>
      </c>
      <c r="C106" s="10">
        <v>1000</v>
      </c>
      <c r="D106" s="10">
        <v>1000</v>
      </c>
      <c r="E106" s="10">
        <v>1000</v>
      </c>
    </row>
    <row r="107" spans="1:11" ht="15.75" thickBot="1" x14ac:dyDescent="0.3">
      <c r="A107" s="5" t="s">
        <v>19</v>
      </c>
      <c r="B107" s="10">
        <f>B106/B105</f>
        <v>1000</v>
      </c>
      <c r="C107" s="10">
        <f t="shared" ref="C107:E107" si="10">C106/C105</f>
        <v>1000</v>
      </c>
      <c r="D107" s="10">
        <f t="shared" si="10"/>
        <v>1000</v>
      </c>
      <c r="E107" s="10">
        <f t="shared" si="10"/>
        <v>1000</v>
      </c>
    </row>
    <row r="108" spans="1:11" ht="15.75" thickBot="1" x14ac:dyDescent="0.3">
      <c r="A108" s="5" t="s">
        <v>20</v>
      </c>
      <c r="B108" s="113" t="s">
        <v>21</v>
      </c>
      <c r="C108" s="11">
        <f>C105/B105-1</f>
        <v>0</v>
      </c>
      <c r="D108" s="11">
        <f t="shared" ref="D108:E110" si="11">D105/C105-1</f>
        <v>0</v>
      </c>
      <c r="E108" s="11">
        <f t="shared" si="11"/>
        <v>0</v>
      </c>
      <c r="G108" s="12"/>
      <c r="H108" s="12"/>
      <c r="I108" s="12"/>
      <c r="J108" s="12"/>
      <c r="K108" s="12"/>
    </row>
    <row r="109" spans="1:11" ht="15.75" thickBot="1" x14ac:dyDescent="0.3">
      <c r="A109" s="5" t="s">
        <v>22</v>
      </c>
      <c r="B109" s="113" t="s">
        <v>21</v>
      </c>
      <c r="C109" s="11">
        <f>C106/B106-1</f>
        <v>0</v>
      </c>
      <c r="D109" s="11">
        <f t="shared" si="11"/>
        <v>0</v>
      </c>
      <c r="E109" s="11">
        <f t="shared" si="11"/>
        <v>0</v>
      </c>
    </row>
    <row r="110" spans="1:11" ht="15.75" thickBot="1" x14ac:dyDescent="0.3">
      <c r="A110" s="5" t="s">
        <v>23</v>
      </c>
      <c r="B110" s="113" t="s">
        <v>21</v>
      </c>
      <c r="C110" s="11">
        <f>C107/B107-1</f>
        <v>0</v>
      </c>
      <c r="D110" s="11">
        <f t="shared" si="11"/>
        <v>0</v>
      </c>
      <c r="E110" s="11">
        <f t="shared" si="11"/>
        <v>0</v>
      </c>
    </row>
    <row r="111" spans="1:11" ht="15.75" thickBot="1" x14ac:dyDescent="0.3">
      <c r="A111" s="689" t="s">
        <v>210</v>
      </c>
      <c r="B111" s="690"/>
      <c r="C111" s="690"/>
      <c r="D111" s="690"/>
      <c r="E111" s="691"/>
    </row>
    <row r="112" spans="1:11" ht="12.75" customHeight="1" x14ac:dyDescent="0.25">
      <c r="A112" s="698"/>
      <c r="B112" s="8">
        <v>2018</v>
      </c>
      <c r="C112" s="8">
        <v>2019</v>
      </c>
      <c r="D112" s="8">
        <v>2020</v>
      </c>
      <c r="E112" s="8">
        <v>2021</v>
      </c>
    </row>
    <row r="113" spans="1:8" ht="9" customHeight="1" thickBot="1" x14ac:dyDescent="0.3">
      <c r="A113" s="699"/>
      <c r="B113" s="9" t="s">
        <v>8</v>
      </c>
      <c r="C113" s="9" t="s">
        <v>9</v>
      </c>
      <c r="D113" s="9" t="s">
        <v>9</v>
      </c>
      <c r="E113" s="9" t="s">
        <v>9</v>
      </c>
    </row>
    <row r="114" spans="1:8" ht="15.75" thickBot="1" x14ac:dyDescent="0.3">
      <c r="A114" s="13" t="s">
        <v>42</v>
      </c>
      <c r="B114" s="14"/>
      <c r="C114" s="14"/>
      <c r="D114" s="14"/>
      <c r="E114" s="14"/>
    </row>
    <row r="115" spans="1:8" ht="15.75" thickBot="1" x14ac:dyDescent="0.3">
      <c r="A115" s="13" t="s">
        <v>43</v>
      </c>
      <c r="B115" s="14">
        <v>1000</v>
      </c>
      <c r="C115" s="14">
        <v>1000</v>
      </c>
      <c r="D115" s="14">
        <v>1000</v>
      </c>
      <c r="E115" s="14">
        <v>1000</v>
      </c>
    </row>
    <row r="116" spans="1:8" ht="15.75" thickBot="1" x14ac:dyDescent="0.3">
      <c r="A116" s="16" t="s">
        <v>31</v>
      </c>
      <c r="B116" s="15">
        <f>B115+B114</f>
        <v>1000</v>
      </c>
      <c r="C116" s="15">
        <f t="shared" ref="C116:E116" si="12">C115+C114</f>
        <v>1000</v>
      </c>
      <c r="D116" s="15">
        <f t="shared" si="12"/>
        <v>1000</v>
      </c>
      <c r="E116" s="15">
        <f t="shared" si="12"/>
        <v>1000</v>
      </c>
    </row>
    <row r="117" spans="1:8" ht="15.75" thickBot="1" x14ac:dyDescent="0.3">
      <c r="A117" s="149" t="s">
        <v>45</v>
      </c>
      <c r="B117" s="720"/>
      <c r="C117" s="721"/>
      <c r="D117" s="721"/>
      <c r="E117" s="722"/>
    </row>
    <row r="118" spans="1:8" ht="27" customHeight="1" thickBot="1" x14ac:dyDescent="0.3">
      <c r="A118" s="6" t="s">
        <v>57</v>
      </c>
      <c r="B118" s="22">
        <f>B28+B65+B106</f>
        <v>12700</v>
      </c>
      <c r="C118" s="22">
        <f t="shared" ref="C118:E118" si="13">C28+C65+C106</f>
        <v>12520</v>
      </c>
      <c r="D118" s="22">
        <f t="shared" si="13"/>
        <v>12520</v>
      </c>
      <c r="E118" s="22">
        <f t="shared" si="13"/>
        <v>12700</v>
      </c>
    </row>
    <row r="119" spans="1:8" ht="24.75" thickBot="1" x14ac:dyDescent="0.3">
      <c r="A119" s="6" t="s">
        <v>58</v>
      </c>
      <c r="B119" s="22">
        <f>B120+B123+B126+B129+B132+B135+B138+B141+B142</f>
        <v>12700</v>
      </c>
      <c r="C119" s="22">
        <f t="shared" ref="C119:E119" si="14">C120+C123+C126+C129+C132+C135+C138+C141+C142</f>
        <v>12520</v>
      </c>
      <c r="D119" s="22">
        <f t="shared" si="14"/>
        <v>12520</v>
      </c>
      <c r="E119" s="22">
        <f t="shared" si="14"/>
        <v>12700</v>
      </c>
    </row>
    <row r="120" spans="1:8" ht="15.75" thickBot="1" x14ac:dyDescent="0.3">
      <c r="A120" s="13" t="s">
        <v>24</v>
      </c>
      <c r="B120" s="36">
        <f>B121+B122</f>
        <v>6250</v>
      </c>
      <c r="C120" s="36">
        <f t="shared" ref="C120:E120" si="15">C121+C122</f>
        <v>6250</v>
      </c>
      <c r="D120" s="36">
        <f t="shared" si="15"/>
        <v>6250</v>
      </c>
      <c r="E120" s="36">
        <f t="shared" si="15"/>
        <v>6250</v>
      </c>
    </row>
    <row r="121" spans="1:8" ht="15.75" thickBot="1" x14ac:dyDescent="0.3">
      <c r="A121" s="26" t="s">
        <v>388</v>
      </c>
      <c r="B121" s="14">
        <f>B37+B74</f>
        <v>6250</v>
      </c>
      <c r="C121" s="14">
        <f t="shared" ref="C121:E122" si="16">C37+C74</f>
        <v>6250</v>
      </c>
      <c r="D121" s="14">
        <f t="shared" si="16"/>
        <v>6250</v>
      </c>
      <c r="E121" s="14">
        <f t="shared" si="16"/>
        <v>6250</v>
      </c>
    </row>
    <row r="122" spans="1:8" ht="15.75" thickBot="1" x14ac:dyDescent="0.3">
      <c r="A122" s="26" t="s">
        <v>417</v>
      </c>
      <c r="B122" s="15">
        <f>B38+B75</f>
        <v>0</v>
      </c>
      <c r="C122" s="15">
        <f t="shared" si="16"/>
        <v>0</v>
      </c>
      <c r="D122" s="15">
        <f t="shared" si="16"/>
        <v>0</v>
      </c>
      <c r="E122" s="15">
        <f t="shared" si="16"/>
        <v>0</v>
      </c>
    </row>
    <row r="123" spans="1:8" ht="24.75" thickBot="1" x14ac:dyDescent="0.3">
      <c r="A123" s="13" t="s">
        <v>25</v>
      </c>
      <c r="B123" s="36">
        <f>B124+B125</f>
        <v>1250</v>
      </c>
      <c r="C123" s="36">
        <f t="shared" ref="C123:E123" si="17">C124+C125</f>
        <v>1250</v>
      </c>
      <c r="D123" s="36">
        <f t="shared" si="17"/>
        <v>1250</v>
      </c>
      <c r="E123" s="36">
        <f t="shared" si="17"/>
        <v>1250</v>
      </c>
      <c r="H123" s="12"/>
    </row>
    <row r="124" spans="1:8" ht="15.75" thickBot="1" x14ac:dyDescent="0.3">
      <c r="A124" s="26" t="s">
        <v>388</v>
      </c>
      <c r="B124" s="14">
        <f>B40+B77</f>
        <v>1250</v>
      </c>
      <c r="C124" s="14">
        <f t="shared" ref="C124:E125" si="18">C40+C77</f>
        <v>1250</v>
      </c>
      <c r="D124" s="14">
        <f t="shared" si="18"/>
        <v>1250</v>
      </c>
      <c r="E124" s="14">
        <f t="shared" si="18"/>
        <v>1250</v>
      </c>
    </row>
    <row r="125" spans="1:8" ht="15.75" thickBot="1" x14ac:dyDescent="0.3">
      <c r="A125" s="26" t="s">
        <v>417</v>
      </c>
      <c r="B125" s="15">
        <f>B41+B78</f>
        <v>0</v>
      </c>
      <c r="C125" s="15">
        <f t="shared" si="18"/>
        <v>0</v>
      </c>
      <c r="D125" s="15">
        <f t="shared" si="18"/>
        <v>0</v>
      </c>
      <c r="E125" s="15">
        <f t="shared" si="18"/>
        <v>0</v>
      </c>
    </row>
    <row r="126" spans="1:8" ht="15.75" thickBot="1" x14ac:dyDescent="0.3">
      <c r="A126" s="13" t="s">
        <v>26</v>
      </c>
      <c r="B126" s="36">
        <f>B127+B128</f>
        <v>4200</v>
      </c>
      <c r="C126" s="36">
        <f t="shared" ref="C126:E126" si="19">C127+C128</f>
        <v>4020</v>
      </c>
      <c r="D126" s="36">
        <f t="shared" si="19"/>
        <v>4020</v>
      </c>
      <c r="E126" s="36">
        <f t="shared" si="19"/>
        <v>4200</v>
      </c>
    </row>
    <row r="127" spans="1:8" ht="15.75" thickBot="1" x14ac:dyDescent="0.3">
      <c r="A127" s="26" t="s">
        <v>388</v>
      </c>
      <c r="B127" s="15">
        <f>B43+B80</f>
        <v>4200</v>
      </c>
      <c r="C127" s="15">
        <f t="shared" ref="C127:E128" si="20">C43+C80</f>
        <v>4020</v>
      </c>
      <c r="D127" s="15">
        <f t="shared" si="20"/>
        <v>4020</v>
      </c>
      <c r="E127" s="15">
        <f t="shared" si="20"/>
        <v>4200</v>
      </c>
    </row>
    <row r="128" spans="1:8" ht="15.75" thickBot="1" x14ac:dyDescent="0.3">
      <c r="A128" s="26" t="s">
        <v>417</v>
      </c>
      <c r="B128" s="15">
        <f>B44+B81</f>
        <v>0</v>
      </c>
      <c r="C128" s="15">
        <f t="shared" si="20"/>
        <v>0</v>
      </c>
      <c r="D128" s="15">
        <f t="shared" si="20"/>
        <v>0</v>
      </c>
      <c r="E128" s="15">
        <f t="shared" si="20"/>
        <v>0</v>
      </c>
    </row>
    <row r="129" spans="1:5" ht="15.75" thickBot="1" x14ac:dyDescent="0.3">
      <c r="A129" s="13" t="s">
        <v>27</v>
      </c>
      <c r="B129" s="36">
        <f>B130+B131</f>
        <v>0</v>
      </c>
      <c r="C129" s="36">
        <f t="shared" ref="C129:E129" si="21">C130+C131</f>
        <v>0</v>
      </c>
      <c r="D129" s="36">
        <f t="shared" si="21"/>
        <v>0</v>
      </c>
      <c r="E129" s="36">
        <f t="shared" si="21"/>
        <v>0</v>
      </c>
    </row>
    <row r="130" spans="1:5" ht="15.75" thickBot="1" x14ac:dyDescent="0.3">
      <c r="A130" s="26" t="s">
        <v>388</v>
      </c>
      <c r="B130" s="14">
        <f>B46+B83</f>
        <v>0</v>
      </c>
      <c r="C130" s="14">
        <f t="shared" ref="C130:E131" si="22">C46+C83</f>
        <v>0</v>
      </c>
      <c r="D130" s="14">
        <f t="shared" si="22"/>
        <v>0</v>
      </c>
      <c r="E130" s="14">
        <f t="shared" si="22"/>
        <v>0</v>
      </c>
    </row>
    <row r="131" spans="1:5" ht="15.75" thickBot="1" x14ac:dyDescent="0.3">
      <c r="A131" s="26" t="s">
        <v>417</v>
      </c>
      <c r="B131" s="15">
        <f>B47+B84</f>
        <v>0</v>
      </c>
      <c r="C131" s="15">
        <f t="shared" si="22"/>
        <v>0</v>
      </c>
      <c r="D131" s="15">
        <f t="shared" si="22"/>
        <v>0</v>
      </c>
      <c r="E131" s="15">
        <f t="shared" si="22"/>
        <v>0</v>
      </c>
    </row>
    <row r="132" spans="1:5" ht="15.75" thickBot="1" x14ac:dyDescent="0.3">
      <c r="A132" s="13" t="s">
        <v>28</v>
      </c>
      <c r="B132" s="36">
        <f>B133+B134</f>
        <v>0</v>
      </c>
      <c r="C132" s="36">
        <f t="shared" ref="C132:E132" si="23">C133+C134</f>
        <v>0</v>
      </c>
      <c r="D132" s="36">
        <f t="shared" si="23"/>
        <v>0</v>
      </c>
      <c r="E132" s="36">
        <f t="shared" si="23"/>
        <v>0</v>
      </c>
    </row>
    <row r="133" spans="1:5" ht="15.75" thickBot="1" x14ac:dyDescent="0.3">
      <c r="A133" s="26" t="s">
        <v>388</v>
      </c>
      <c r="B133" s="14">
        <f>B49+B86</f>
        <v>0</v>
      </c>
      <c r="C133" s="14">
        <f t="shared" ref="C133:E134" si="24">C49+C86</f>
        <v>0</v>
      </c>
      <c r="D133" s="14">
        <f t="shared" si="24"/>
        <v>0</v>
      </c>
      <c r="E133" s="14">
        <f t="shared" si="24"/>
        <v>0</v>
      </c>
    </row>
    <row r="134" spans="1:5" ht="15.75" thickBot="1" x14ac:dyDescent="0.3">
      <c r="A134" s="26" t="s">
        <v>417</v>
      </c>
      <c r="B134" s="15">
        <f>B50+B87</f>
        <v>0</v>
      </c>
      <c r="C134" s="15">
        <f t="shared" si="24"/>
        <v>0</v>
      </c>
      <c r="D134" s="15">
        <f t="shared" si="24"/>
        <v>0</v>
      </c>
      <c r="E134" s="15">
        <f t="shared" si="24"/>
        <v>0</v>
      </c>
    </row>
    <row r="135" spans="1:5" ht="15.75" thickBot="1" x14ac:dyDescent="0.3">
      <c r="A135" s="13" t="s">
        <v>29</v>
      </c>
      <c r="B135" s="36"/>
      <c r="C135" s="36"/>
      <c r="D135" s="36"/>
      <c r="E135" s="36"/>
    </row>
    <row r="136" spans="1:5" ht="15.75" thickBot="1" x14ac:dyDescent="0.3">
      <c r="A136" s="26" t="s">
        <v>388</v>
      </c>
      <c r="B136" s="14"/>
      <c r="C136" s="14"/>
      <c r="D136" s="14"/>
      <c r="E136" s="14"/>
    </row>
    <row r="137" spans="1:5" ht="15.75" thickBot="1" x14ac:dyDescent="0.3">
      <c r="A137" s="26" t="s">
        <v>417</v>
      </c>
      <c r="B137" s="15">
        <f>B53+B90</f>
        <v>0</v>
      </c>
      <c r="C137" s="15">
        <f t="shared" ref="C137:E137" si="25">C53+C90</f>
        <v>0</v>
      </c>
      <c r="D137" s="15">
        <f t="shared" si="25"/>
        <v>0</v>
      </c>
      <c r="E137" s="15">
        <f t="shared" si="25"/>
        <v>0</v>
      </c>
    </row>
    <row r="138" spans="1:5" ht="24.75" thickBot="1" x14ac:dyDescent="0.3">
      <c r="A138" s="13" t="s">
        <v>30</v>
      </c>
      <c r="B138" s="36">
        <f>B91+B54</f>
        <v>0</v>
      </c>
      <c r="C138" s="36">
        <f>C91+C54</f>
        <v>0</v>
      </c>
      <c r="D138" s="36">
        <f>D91+D54</f>
        <v>0</v>
      </c>
      <c r="E138" s="36">
        <f>E91+E54</f>
        <v>0</v>
      </c>
    </row>
    <row r="139" spans="1:5" ht="15.75" thickBot="1" x14ac:dyDescent="0.3">
      <c r="A139" s="26" t="s">
        <v>388</v>
      </c>
      <c r="B139" s="14">
        <f>B55+B92</f>
        <v>0</v>
      </c>
      <c r="C139" s="14">
        <f t="shared" ref="C139:E140" si="26">C55+C92</f>
        <v>0</v>
      </c>
      <c r="D139" s="14">
        <f t="shared" si="26"/>
        <v>0</v>
      </c>
      <c r="E139" s="14">
        <f t="shared" si="26"/>
        <v>0</v>
      </c>
    </row>
    <row r="140" spans="1:5" ht="15.75" thickBot="1" x14ac:dyDescent="0.3">
      <c r="A140" s="26" t="s">
        <v>417</v>
      </c>
      <c r="B140" s="15">
        <f>B56+B93</f>
        <v>0</v>
      </c>
      <c r="C140" s="15">
        <f t="shared" si="26"/>
        <v>0</v>
      </c>
      <c r="D140" s="15">
        <f t="shared" si="26"/>
        <v>0</v>
      </c>
      <c r="E140" s="15">
        <f t="shared" si="26"/>
        <v>0</v>
      </c>
    </row>
    <row r="141" spans="1:5" ht="15.75" thickBot="1" x14ac:dyDescent="0.3">
      <c r="A141" s="13" t="s">
        <v>59</v>
      </c>
      <c r="B141" s="14">
        <f>B114</f>
        <v>0</v>
      </c>
      <c r="C141" s="14">
        <f t="shared" ref="C141:E142" si="27">C114</f>
        <v>0</v>
      </c>
      <c r="D141" s="14">
        <f t="shared" si="27"/>
        <v>0</v>
      </c>
      <c r="E141" s="14">
        <f t="shared" si="27"/>
        <v>0</v>
      </c>
    </row>
    <row r="142" spans="1:5" ht="15.75" thickBot="1" x14ac:dyDescent="0.3">
      <c r="A142" s="13" t="s">
        <v>60</v>
      </c>
      <c r="B142" s="14">
        <f>B115</f>
        <v>1000</v>
      </c>
      <c r="C142" s="14">
        <f t="shared" si="27"/>
        <v>1000</v>
      </c>
      <c r="D142" s="14">
        <f t="shared" si="27"/>
        <v>1000</v>
      </c>
      <c r="E142" s="14">
        <f t="shared" si="27"/>
        <v>1000</v>
      </c>
    </row>
    <row r="143" spans="1:5" ht="15.75" thickBot="1" x14ac:dyDescent="0.3">
      <c r="A143" s="17" t="s">
        <v>32</v>
      </c>
      <c r="B143" s="18">
        <f>IF(B119-B118=0,0,"Error")</f>
        <v>0</v>
      </c>
      <c r="C143" s="18">
        <f>IF(C119-C118=0,0,"Error")</f>
        <v>0</v>
      </c>
      <c r="D143" s="18">
        <f>IF(D119-D118=0,0,"Error")</f>
        <v>0</v>
      </c>
      <c r="E143" s="18">
        <f>IF(E119-E118=0,0,"Error")</f>
        <v>0</v>
      </c>
    </row>
  </sheetData>
  <mergeCells count="36">
    <mergeCell ref="A9:E11"/>
    <mergeCell ref="A3:E3"/>
    <mergeCell ref="B5:E5"/>
    <mergeCell ref="B6:E6"/>
    <mergeCell ref="B7:E7"/>
    <mergeCell ref="A8:E8"/>
    <mergeCell ref="A34:A35"/>
    <mergeCell ref="B12:E12"/>
    <mergeCell ref="A13:A14"/>
    <mergeCell ref="B16:E16"/>
    <mergeCell ref="A17:E17"/>
    <mergeCell ref="A20:E20"/>
    <mergeCell ref="A21:E21"/>
    <mergeCell ref="B117:E117"/>
    <mergeCell ref="A96:E96"/>
    <mergeCell ref="A97:E97"/>
    <mergeCell ref="B98:E98"/>
    <mergeCell ref="D99:E99"/>
    <mergeCell ref="B100:E100"/>
    <mergeCell ref="B101:E101"/>
    <mergeCell ref="A2:E2"/>
    <mergeCell ref="B102:E102"/>
    <mergeCell ref="A103:A104"/>
    <mergeCell ref="A111:E111"/>
    <mergeCell ref="A112:A113"/>
    <mergeCell ref="B59:E59"/>
    <mergeCell ref="B60:E60"/>
    <mergeCell ref="B61:E61"/>
    <mergeCell ref="A62:A63"/>
    <mergeCell ref="A70:E70"/>
    <mergeCell ref="A71:A72"/>
    <mergeCell ref="B22:E22"/>
    <mergeCell ref="B23:E23"/>
    <mergeCell ref="B24:E24"/>
    <mergeCell ref="A25:A26"/>
    <mergeCell ref="A33:E33"/>
  </mergeCells>
  <pageMargins left="0.7" right="0.7" top="0.37" bottom="0.32" header="0.19" footer="0.17"/>
  <pageSetup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2:E473"/>
  <sheetViews>
    <sheetView view="pageBreakPreview" topLeftCell="A429" zoomScale="70" zoomScaleNormal="170" zoomScaleSheetLayoutView="70" workbookViewId="0">
      <selection activeCell="C394" sqref="C394:C395"/>
    </sheetView>
  </sheetViews>
  <sheetFormatPr defaultRowHeight="15" x14ac:dyDescent="0.25"/>
  <cols>
    <col min="1" max="1" width="28.5703125" customWidth="1"/>
    <col min="2" max="4" width="11.7109375" customWidth="1"/>
    <col min="5" max="5" width="17.7109375" customWidth="1"/>
  </cols>
  <sheetData>
    <row r="2" spans="1:5" ht="27"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348</v>
      </c>
      <c r="C5" s="679"/>
      <c r="D5" s="679"/>
      <c r="E5" s="679"/>
    </row>
    <row r="6" spans="1:5" ht="15.75" thickBot="1" x14ac:dyDescent="0.3">
      <c r="A6" s="2" t="s">
        <v>1</v>
      </c>
      <c r="B6" s="680" t="s">
        <v>250</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373</v>
      </c>
      <c r="B9" s="693"/>
      <c r="C9" s="693"/>
      <c r="D9" s="693"/>
      <c r="E9" s="694"/>
    </row>
    <row r="10" spans="1:5" ht="36.75" customHeight="1" thickBot="1" x14ac:dyDescent="0.3">
      <c r="A10" s="692"/>
      <c r="B10" s="693"/>
      <c r="C10" s="693"/>
      <c r="D10" s="693"/>
      <c r="E10" s="694"/>
    </row>
    <row r="11" spans="1:5" ht="86.25" customHeight="1" thickBot="1" x14ac:dyDescent="0.3">
      <c r="A11" s="692"/>
      <c r="B11" s="693"/>
      <c r="C11" s="693"/>
      <c r="D11" s="693"/>
      <c r="E11" s="694"/>
    </row>
    <row r="12" spans="1:5" ht="188.25" customHeight="1" thickBot="1" x14ac:dyDescent="0.3">
      <c r="A12" s="3" t="s">
        <v>6</v>
      </c>
      <c r="B12" s="684" t="s">
        <v>1380</v>
      </c>
      <c r="C12" s="1319"/>
      <c r="D12" s="1319"/>
      <c r="E12" s="1320"/>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626" t="s">
        <v>1381</v>
      </c>
      <c r="B15" s="126" t="s">
        <v>68</v>
      </c>
      <c r="C15" s="126" t="s">
        <v>69</v>
      </c>
      <c r="D15" s="126" t="s">
        <v>69</v>
      </c>
      <c r="E15" s="126" t="s">
        <v>69</v>
      </c>
    </row>
    <row r="16" spans="1:5" ht="15.75" thickBot="1" x14ac:dyDescent="0.3">
      <c r="A16" s="114" t="s">
        <v>1382</v>
      </c>
      <c r="B16" s="126"/>
      <c r="C16" s="126"/>
      <c r="D16" s="126"/>
      <c r="E16" s="126"/>
    </row>
    <row r="17" spans="1:5" ht="169.5" customHeight="1" thickBot="1" x14ac:dyDescent="0.3">
      <c r="A17" s="6" t="s">
        <v>10</v>
      </c>
      <c r="B17" s="700" t="s">
        <v>1383</v>
      </c>
      <c r="C17" s="695"/>
      <c r="D17" s="695"/>
      <c r="E17" s="701"/>
    </row>
    <row r="18" spans="1:5" ht="23.25" customHeight="1" thickBot="1" x14ac:dyDescent="0.3">
      <c r="A18" s="702" t="s">
        <v>11</v>
      </c>
      <c r="B18" s="703"/>
      <c r="C18" s="703"/>
      <c r="D18" s="703"/>
      <c r="E18" s="704"/>
    </row>
    <row r="19" spans="1:5" ht="15.75" thickBot="1" x14ac:dyDescent="0.3">
      <c r="A19" s="127"/>
      <c r="B19" s="143"/>
      <c r="C19" s="126" t="s">
        <v>152</v>
      </c>
      <c r="D19" s="126" t="s">
        <v>152</v>
      </c>
      <c r="E19" s="126" t="s">
        <v>152</v>
      </c>
    </row>
    <row r="20" spans="1:5" ht="15.75" thickBot="1" x14ac:dyDescent="0.3">
      <c r="A20" s="127" t="s">
        <v>1381</v>
      </c>
      <c r="B20" s="137"/>
      <c r="C20" s="138">
        <v>0.8</v>
      </c>
      <c r="D20" s="138">
        <v>0.85</v>
      </c>
      <c r="E20" s="138">
        <v>0.85</v>
      </c>
    </row>
    <row r="21" spans="1:5" ht="15.75" thickBot="1" x14ac:dyDescent="0.3">
      <c r="A21" s="127"/>
      <c r="B21" s="143"/>
      <c r="C21" s="126" t="s">
        <v>152</v>
      </c>
      <c r="D21" s="126" t="s">
        <v>152</v>
      </c>
      <c r="E21" s="126" t="s">
        <v>152</v>
      </c>
    </row>
    <row r="22" spans="1:5" ht="15.75" thickBot="1" x14ac:dyDescent="0.3">
      <c r="A22" s="130" t="s">
        <v>1382</v>
      </c>
      <c r="B22" s="137"/>
      <c r="C22" s="138">
        <v>0.5</v>
      </c>
      <c r="D22" s="138">
        <v>0.5</v>
      </c>
      <c r="E22" s="138">
        <v>0.5</v>
      </c>
    </row>
    <row r="23" spans="1:5" ht="15.75" thickBot="1" x14ac:dyDescent="0.3">
      <c r="A23" s="705" t="s">
        <v>12</v>
      </c>
      <c r="B23" s="706"/>
      <c r="C23" s="706"/>
      <c r="D23" s="706"/>
      <c r="E23" s="707"/>
    </row>
    <row r="24" spans="1:5" ht="15.75" thickBot="1" x14ac:dyDescent="0.3">
      <c r="A24" s="708" t="s">
        <v>13</v>
      </c>
      <c r="B24" s="709"/>
      <c r="C24" s="709"/>
      <c r="D24" s="709"/>
      <c r="E24" s="710"/>
    </row>
    <row r="25" spans="1:5" ht="18.75" customHeight="1" thickBot="1" x14ac:dyDescent="0.3">
      <c r="A25" s="7" t="s">
        <v>14</v>
      </c>
      <c r="B25" s="711" t="s">
        <v>1384</v>
      </c>
      <c r="C25" s="712"/>
      <c r="D25" s="712"/>
      <c r="E25" s="713"/>
    </row>
    <row r="26" spans="1:5" ht="31.5" customHeight="1" thickBot="1" x14ac:dyDescent="0.3">
      <c r="A26" s="5" t="s">
        <v>15</v>
      </c>
      <c r="B26" s="714" t="s">
        <v>1385</v>
      </c>
      <c r="C26" s="715"/>
      <c r="D26" s="715"/>
      <c r="E26" s="716"/>
    </row>
    <row r="27" spans="1:5" ht="15.75" thickBot="1" x14ac:dyDescent="0.3">
      <c r="A27" s="5" t="s">
        <v>16</v>
      </c>
      <c r="B27" s="717" t="s">
        <v>1386</v>
      </c>
      <c r="C27" s="718"/>
      <c r="D27" s="718"/>
      <c r="E27" s="719"/>
    </row>
    <row r="28" spans="1:5" ht="12.75" customHeight="1" x14ac:dyDescent="0.25">
      <c r="A28" s="698"/>
      <c r="B28" s="8">
        <v>2018</v>
      </c>
      <c r="C28" s="8">
        <v>2019</v>
      </c>
      <c r="D28" s="8">
        <v>2020</v>
      </c>
      <c r="E28" s="8">
        <v>2021</v>
      </c>
    </row>
    <row r="29" spans="1:5" ht="9" customHeight="1" thickBot="1" x14ac:dyDescent="0.3">
      <c r="A29" s="699"/>
      <c r="B29" s="9" t="s">
        <v>8</v>
      </c>
      <c r="C29" s="9" t="s">
        <v>9</v>
      </c>
      <c r="D29" s="9" t="s">
        <v>9</v>
      </c>
      <c r="E29" s="9" t="s">
        <v>9</v>
      </c>
    </row>
    <row r="30" spans="1:5" ht="15.75" thickBot="1" x14ac:dyDescent="0.3">
      <c r="A30" s="5" t="s">
        <v>17</v>
      </c>
      <c r="B30" s="10">
        <v>700</v>
      </c>
      <c r="C30" s="10">
        <v>720</v>
      </c>
      <c r="D30" s="10">
        <v>725</v>
      </c>
      <c r="E30" s="10">
        <v>730</v>
      </c>
    </row>
    <row r="31" spans="1:5" ht="15.75" thickBot="1" x14ac:dyDescent="0.3">
      <c r="A31" s="5" t="s">
        <v>18</v>
      </c>
      <c r="B31" s="10">
        <f>B60</f>
        <v>74080</v>
      </c>
      <c r="C31" s="10">
        <f t="shared" ref="C31:E31" si="0">C60</f>
        <v>82489</v>
      </c>
      <c r="D31" s="10">
        <f t="shared" si="0"/>
        <v>82489</v>
      </c>
      <c r="E31" s="10">
        <f t="shared" si="0"/>
        <v>85489</v>
      </c>
    </row>
    <row r="32" spans="1:5" ht="15.75" thickBot="1" x14ac:dyDescent="0.3">
      <c r="A32" s="5" t="s">
        <v>19</v>
      </c>
      <c r="B32" s="10">
        <f>B31/B30</f>
        <v>105.82857142857142</v>
      </c>
      <c r="C32" s="10">
        <f t="shared" ref="C32:E32" si="1">C31/C30</f>
        <v>114.56805555555556</v>
      </c>
      <c r="D32" s="10">
        <f t="shared" si="1"/>
        <v>113.77793103448276</v>
      </c>
      <c r="E32" s="10">
        <f t="shared" si="1"/>
        <v>117.10821917808219</v>
      </c>
    </row>
    <row r="33" spans="1:5" ht="15.75" thickBot="1" x14ac:dyDescent="0.3">
      <c r="A33" s="5" t="s">
        <v>20</v>
      </c>
      <c r="B33" s="113" t="s">
        <v>21</v>
      </c>
      <c r="C33" s="11">
        <f>C30/B30-1</f>
        <v>2.857142857142847E-2</v>
      </c>
      <c r="D33" s="11">
        <f t="shared" ref="D33:E35" si="2">D30/C30-1</f>
        <v>6.9444444444444198E-3</v>
      </c>
      <c r="E33" s="11">
        <f t="shared" si="2"/>
        <v>6.8965517241379448E-3</v>
      </c>
    </row>
    <row r="34" spans="1:5" ht="15.75" thickBot="1" x14ac:dyDescent="0.3">
      <c r="A34" s="5" t="s">
        <v>22</v>
      </c>
      <c r="B34" s="113" t="s">
        <v>21</v>
      </c>
      <c r="C34" s="11">
        <f>C31/B31-1</f>
        <v>0.11351241900647957</v>
      </c>
      <c r="D34" s="11">
        <f t="shared" si="2"/>
        <v>0</v>
      </c>
      <c r="E34" s="11">
        <f t="shared" si="2"/>
        <v>3.6368485495035685E-2</v>
      </c>
    </row>
    <row r="35" spans="1:5" ht="15.75" thickBot="1" x14ac:dyDescent="0.3">
      <c r="A35" s="5" t="s">
        <v>23</v>
      </c>
      <c r="B35" s="113" t="s">
        <v>21</v>
      </c>
      <c r="C35" s="11">
        <f>C32/B32-1</f>
        <v>8.2581518478521909E-2</v>
      </c>
      <c r="D35" s="11">
        <f t="shared" si="2"/>
        <v>-6.8965517241379448E-3</v>
      </c>
      <c r="E35" s="11">
        <f t="shared" si="2"/>
        <v>2.9270071210823145E-2</v>
      </c>
    </row>
    <row r="36" spans="1:5" ht="15.75" thickBot="1" x14ac:dyDescent="0.3">
      <c r="A36" s="689" t="s">
        <v>210</v>
      </c>
      <c r="B36" s="690"/>
      <c r="C36" s="690"/>
      <c r="D36" s="690"/>
      <c r="E36" s="691"/>
    </row>
    <row r="37" spans="1:5" ht="12.75" customHeight="1" x14ac:dyDescent="0.25">
      <c r="A37" s="698"/>
      <c r="B37" s="8">
        <v>2018</v>
      </c>
      <c r="C37" s="8">
        <v>2019</v>
      </c>
      <c r="D37" s="8">
        <v>2020</v>
      </c>
      <c r="E37" s="8">
        <v>2021</v>
      </c>
    </row>
    <row r="38" spans="1:5" ht="9" customHeight="1" thickBot="1" x14ac:dyDescent="0.3">
      <c r="A38" s="699"/>
      <c r="B38" s="9" t="s">
        <v>8</v>
      </c>
      <c r="C38" s="9" t="s">
        <v>9</v>
      </c>
      <c r="D38" s="9" t="s">
        <v>9</v>
      </c>
      <c r="E38" s="9" t="s">
        <v>9</v>
      </c>
    </row>
    <row r="39" spans="1:5" ht="15.75" thickBot="1" x14ac:dyDescent="0.3">
      <c r="A39" s="13" t="s">
        <v>24</v>
      </c>
      <c r="B39" s="14">
        <v>55000</v>
      </c>
      <c r="C39" s="14">
        <v>65459</v>
      </c>
      <c r="D39" s="14">
        <v>65459</v>
      </c>
      <c r="E39" s="14">
        <v>65459</v>
      </c>
    </row>
    <row r="40" spans="1:5" ht="15.75" thickBot="1" x14ac:dyDescent="0.3">
      <c r="A40" s="26" t="s">
        <v>388</v>
      </c>
      <c r="B40" s="15">
        <v>55000</v>
      </c>
      <c r="C40" s="14">
        <v>65459</v>
      </c>
      <c r="D40" s="14">
        <v>65459</v>
      </c>
      <c r="E40" s="14">
        <v>65459</v>
      </c>
    </row>
    <row r="41" spans="1:5" ht="15.75" thickBot="1" x14ac:dyDescent="0.3">
      <c r="A41" s="26" t="s">
        <v>389</v>
      </c>
      <c r="B41" s="15"/>
      <c r="C41" s="27"/>
      <c r="D41" s="27"/>
      <c r="E41" s="27"/>
    </row>
    <row r="42" spans="1:5" ht="24.75" thickBot="1" x14ac:dyDescent="0.3">
      <c r="A42" s="13" t="s">
        <v>25</v>
      </c>
      <c r="B42" s="14">
        <v>8951</v>
      </c>
      <c r="C42" s="14">
        <v>6901</v>
      </c>
      <c r="D42" s="14">
        <v>6901</v>
      </c>
      <c r="E42" s="14">
        <v>6901</v>
      </c>
    </row>
    <row r="43" spans="1:5" ht="15.75" thickBot="1" x14ac:dyDescent="0.3">
      <c r="A43" s="26" t="s">
        <v>388</v>
      </c>
      <c r="B43" s="14">
        <v>8951</v>
      </c>
      <c r="C43" s="14">
        <v>6901</v>
      </c>
      <c r="D43" s="14">
        <v>6901</v>
      </c>
      <c r="E43" s="14">
        <v>6901</v>
      </c>
    </row>
    <row r="44" spans="1:5" ht="15.75" thickBot="1" x14ac:dyDescent="0.3">
      <c r="A44" s="26" t="s">
        <v>389</v>
      </c>
      <c r="B44" s="15"/>
      <c r="C44" s="14"/>
      <c r="D44" s="14"/>
      <c r="E44" s="14"/>
    </row>
    <row r="45" spans="1:5" ht="15.75" thickBot="1" x14ac:dyDescent="0.3">
      <c r="A45" s="13" t="s">
        <v>26</v>
      </c>
      <c r="B45" s="15">
        <f>B46+B47</f>
        <v>10129</v>
      </c>
      <c r="C45" s="15">
        <f t="shared" ref="C45:E45" si="3">C46+C47</f>
        <v>10129</v>
      </c>
      <c r="D45" s="15">
        <f t="shared" si="3"/>
        <v>10129</v>
      </c>
      <c r="E45" s="15">
        <f t="shared" si="3"/>
        <v>13129</v>
      </c>
    </row>
    <row r="46" spans="1:5" ht="15.75" thickBot="1" x14ac:dyDescent="0.3">
      <c r="A46" s="26" t="s">
        <v>388</v>
      </c>
      <c r="B46" s="15">
        <v>10129</v>
      </c>
      <c r="C46" s="14">
        <v>10129</v>
      </c>
      <c r="D46" s="14">
        <v>10129</v>
      </c>
      <c r="E46" s="14">
        <f>3000+10129</f>
        <v>13129</v>
      </c>
    </row>
    <row r="47" spans="1:5" ht="15.75" thickBot="1" x14ac:dyDescent="0.3">
      <c r="A47" s="26" t="s">
        <v>389</v>
      </c>
      <c r="B47" s="15"/>
      <c r="C47" s="14"/>
      <c r="D47" s="14"/>
      <c r="E47" s="14"/>
    </row>
    <row r="48" spans="1:5" ht="15.75" thickBot="1" x14ac:dyDescent="0.3">
      <c r="A48" s="13" t="s">
        <v>27</v>
      </c>
      <c r="B48" s="15"/>
      <c r="C48" s="14"/>
      <c r="D48" s="14"/>
      <c r="E48" s="14"/>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28</v>
      </c>
      <c r="B51" s="15"/>
      <c r="C51" s="14"/>
      <c r="D51" s="14"/>
      <c r="E51" s="14"/>
    </row>
    <row r="52" spans="1:5" ht="15.75" thickBot="1" x14ac:dyDescent="0.3">
      <c r="A52" s="26" t="s">
        <v>388</v>
      </c>
      <c r="B52" s="15"/>
      <c r="C52" s="14"/>
      <c r="D52" s="14"/>
      <c r="E52" s="14"/>
    </row>
    <row r="53" spans="1:5" ht="15.75" thickBot="1" x14ac:dyDescent="0.3">
      <c r="A53" s="26" t="s">
        <v>389</v>
      </c>
      <c r="B53" s="15"/>
      <c r="C53" s="14"/>
      <c r="D53" s="14"/>
      <c r="E53" s="14"/>
    </row>
    <row r="54" spans="1:5" ht="15.75" thickBot="1" x14ac:dyDescent="0.3">
      <c r="A54" s="13" t="s">
        <v>29</v>
      </c>
      <c r="B54" s="15">
        <v>0</v>
      </c>
      <c r="C54" s="14">
        <v>0</v>
      </c>
      <c r="D54" s="14">
        <v>0</v>
      </c>
      <c r="E54" s="14">
        <v>0</v>
      </c>
    </row>
    <row r="55" spans="1:5" ht="15.75" thickBot="1" x14ac:dyDescent="0.3">
      <c r="A55" s="26" t="s">
        <v>388</v>
      </c>
      <c r="B55" s="15"/>
      <c r="C55" s="14"/>
      <c r="D55" s="14"/>
      <c r="E55" s="14"/>
    </row>
    <row r="56" spans="1:5" ht="15.75" thickBot="1" x14ac:dyDescent="0.3">
      <c r="A56" s="26" t="s">
        <v>389</v>
      </c>
      <c r="B56" s="15"/>
      <c r="C56" s="14"/>
      <c r="D56" s="14"/>
      <c r="E56" s="14"/>
    </row>
    <row r="57" spans="1:5" ht="24.75" thickBot="1" x14ac:dyDescent="0.3">
      <c r="A57" s="13" t="s">
        <v>30</v>
      </c>
      <c r="B57" s="15">
        <v>0</v>
      </c>
      <c r="C57" s="14">
        <v>0</v>
      </c>
      <c r="D57" s="14">
        <v>0</v>
      </c>
      <c r="E57" s="14">
        <v>0</v>
      </c>
    </row>
    <row r="58" spans="1:5" ht="15.75" thickBot="1" x14ac:dyDescent="0.3">
      <c r="A58" s="26" t="s">
        <v>388</v>
      </c>
      <c r="B58" s="15"/>
      <c r="C58" s="40"/>
      <c r="D58" s="40"/>
      <c r="E58" s="40"/>
    </row>
    <row r="59" spans="1:5" ht="15.75" thickBot="1" x14ac:dyDescent="0.3">
      <c r="A59" s="26" t="s">
        <v>389</v>
      </c>
      <c r="B59" s="15"/>
      <c r="C59" s="135"/>
      <c r="D59" s="40"/>
      <c r="E59" s="40"/>
    </row>
    <row r="60" spans="1:5" ht="15.75" thickBot="1" x14ac:dyDescent="0.3">
      <c r="A60" s="16" t="s">
        <v>31</v>
      </c>
      <c r="B60" s="15">
        <f>B57+B54+B51+B48+B45+B42+B39</f>
        <v>74080</v>
      </c>
      <c r="C60" s="15">
        <f t="shared" ref="C60:E60" si="4">C57+C54+C51+C48+C45+C42+C39</f>
        <v>82489</v>
      </c>
      <c r="D60" s="15">
        <f>D57+D54+D51+D48+D45+D42+D39</f>
        <v>82489</v>
      </c>
      <c r="E60" s="15">
        <f t="shared" si="4"/>
        <v>85489</v>
      </c>
    </row>
    <row r="61" spans="1:5" ht="15.75" thickBot="1" x14ac:dyDescent="0.3">
      <c r="A61" s="17" t="s">
        <v>32</v>
      </c>
      <c r="B61" s="18">
        <f>IF(B60-B31=0,0,"Error")</f>
        <v>0</v>
      </c>
      <c r="C61" s="18">
        <f>IF(C60-C31=0,0,"Error")</f>
        <v>0</v>
      </c>
      <c r="D61" s="18">
        <f>IF(D60-D31=0,0,"Error")</f>
        <v>0</v>
      </c>
      <c r="E61" s="18">
        <f>IF(E60-E31=0,0,"Error")</f>
        <v>0</v>
      </c>
    </row>
    <row r="62" spans="1:5" ht="15.75" thickBot="1" x14ac:dyDescent="0.3">
      <c r="A62" s="51" t="s">
        <v>72</v>
      </c>
      <c r="B62" s="725" t="s">
        <v>1387</v>
      </c>
      <c r="C62" s="712"/>
      <c r="D62" s="712"/>
      <c r="E62" s="713"/>
    </row>
    <row r="63" spans="1:5" ht="26.25" customHeight="1" thickBot="1" x14ac:dyDescent="0.3">
      <c r="A63" s="5" t="s">
        <v>15</v>
      </c>
      <c r="B63" s="702" t="s">
        <v>1388</v>
      </c>
      <c r="C63" s="703"/>
      <c r="D63" s="703"/>
      <c r="E63" s="704"/>
    </row>
    <row r="64" spans="1:5" ht="15.75" thickBot="1" x14ac:dyDescent="0.3">
      <c r="A64" s="5" t="s">
        <v>16</v>
      </c>
      <c r="B64" s="717" t="s">
        <v>1389</v>
      </c>
      <c r="C64" s="718"/>
      <c r="D64" s="718"/>
      <c r="E64" s="719"/>
    </row>
    <row r="65" spans="1:5" ht="12.75" customHeight="1" x14ac:dyDescent="0.25">
      <c r="A65" s="698"/>
      <c r="B65" s="8">
        <v>2018</v>
      </c>
      <c r="C65" s="8">
        <v>2019</v>
      </c>
      <c r="D65" s="8">
        <v>2020</v>
      </c>
      <c r="E65" s="8">
        <v>2021</v>
      </c>
    </row>
    <row r="66" spans="1:5" ht="9" customHeight="1" thickBot="1" x14ac:dyDescent="0.3">
      <c r="A66" s="699"/>
      <c r="B66" s="9" t="s">
        <v>8</v>
      </c>
      <c r="C66" s="9" t="s">
        <v>9</v>
      </c>
      <c r="D66" s="9" t="s">
        <v>9</v>
      </c>
      <c r="E66" s="9" t="s">
        <v>9</v>
      </c>
    </row>
    <row r="67" spans="1:5" ht="15.75" thickBot="1" x14ac:dyDescent="0.3">
      <c r="A67" s="5" t="s">
        <v>17</v>
      </c>
      <c r="B67" s="10">
        <v>388</v>
      </c>
      <c r="C67" s="10">
        <v>390</v>
      </c>
      <c r="D67" s="10">
        <v>390</v>
      </c>
      <c r="E67" s="10">
        <v>390</v>
      </c>
    </row>
    <row r="68" spans="1:5" ht="15.75" thickBot="1" x14ac:dyDescent="0.3">
      <c r="A68" s="5" t="s">
        <v>18</v>
      </c>
      <c r="B68" s="10">
        <f>B97</f>
        <v>3798</v>
      </c>
      <c r="C68" s="10">
        <f t="shared" ref="C68:E68" si="5">C97</f>
        <v>3798</v>
      </c>
      <c r="D68" s="10">
        <f t="shared" si="5"/>
        <v>3798</v>
      </c>
      <c r="E68" s="10">
        <f t="shared" si="5"/>
        <v>6798</v>
      </c>
    </row>
    <row r="69" spans="1:5" ht="15.75" thickBot="1" x14ac:dyDescent="0.3">
      <c r="A69" s="5" t="s">
        <v>19</v>
      </c>
      <c r="B69" s="10">
        <f>B68/B67</f>
        <v>9.7886597938144337</v>
      </c>
      <c r="C69" s="10">
        <f>C68/C67</f>
        <v>9.7384615384615376</v>
      </c>
      <c r="D69" s="10">
        <f>D68/D67</f>
        <v>9.7384615384615376</v>
      </c>
      <c r="E69" s="10">
        <f>E68/E67</f>
        <v>17.430769230769229</v>
      </c>
    </row>
    <row r="70" spans="1:5" ht="15.75" thickBot="1" x14ac:dyDescent="0.3">
      <c r="A70" s="5" t="s">
        <v>20</v>
      </c>
      <c r="B70" s="113"/>
      <c r="C70" s="11">
        <f>C67/B67-1</f>
        <v>5.1546391752577136E-3</v>
      </c>
      <c r="D70" s="11">
        <f>D67/C67-1</f>
        <v>0</v>
      </c>
      <c r="E70" s="11">
        <f>E67/D67-1</f>
        <v>0</v>
      </c>
    </row>
    <row r="71" spans="1:5" ht="15.75" thickBot="1" x14ac:dyDescent="0.3">
      <c r="A71" s="5" t="s">
        <v>22</v>
      </c>
      <c r="B71" s="113"/>
      <c r="C71" s="11">
        <f>C68/B68-1</f>
        <v>0</v>
      </c>
      <c r="D71" s="11">
        <f t="shared" ref="D71:E72" si="6">D68/C68-1</f>
        <v>0</v>
      </c>
      <c r="E71" s="11">
        <f t="shared" si="6"/>
        <v>0.78988941548183256</v>
      </c>
    </row>
    <row r="72" spans="1:5" ht="15.75" thickBot="1" x14ac:dyDescent="0.3">
      <c r="A72" s="5" t="s">
        <v>23</v>
      </c>
      <c r="B72" s="113"/>
      <c r="C72" s="11">
        <f>C69/B69-1</f>
        <v>-5.128205128205332E-3</v>
      </c>
      <c r="D72" s="11">
        <f t="shared" si="6"/>
        <v>0</v>
      </c>
      <c r="E72" s="11">
        <f t="shared" si="6"/>
        <v>0.78988941548183256</v>
      </c>
    </row>
    <row r="73" spans="1:5" ht="24.75" customHeight="1" thickBot="1" x14ac:dyDescent="0.3">
      <c r="A73" s="689" t="s">
        <v>211</v>
      </c>
      <c r="B73" s="690"/>
      <c r="C73" s="690"/>
      <c r="D73" s="690"/>
      <c r="E73" s="691"/>
    </row>
    <row r="74" spans="1:5" ht="12.75" customHeight="1" x14ac:dyDescent="0.25">
      <c r="A74" s="698"/>
      <c r="B74" s="8">
        <v>2018</v>
      </c>
      <c r="C74" s="8">
        <v>2019</v>
      </c>
      <c r="D74" s="8">
        <v>2020</v>
      </c>
      <c r="E74" s="8">
        <v>2021</v>
      </c>
    </row>
    <row r="75" spans="1:5" ht="9" customHeight="1" thickBot="1" x14ac:dyDescent="0.3">
      <c r="A75" s="699"/>
      <c r="B75" s="9" t="s">
        <v>8</v>
      </c>
      <c r="C75" s="9" t="s">
        <v>9</v>
      </c>
      <c r="D75" s="9" t="s">
        <v>9</v>
      </c>
      <c r="E75" s="9" t="s">
        <v>9</v>
      </c>
    </row>
    <row r="76" spans="1:5" ht="24.75" customHeight="1" thickBot="1" x14ac:dyDescent="0.3">
      <c r="A76" s="13" t="s">
        <v>24</v>
      </c>
      <c r="B76" s="14">
        <v>0</v>
      </c>
      <c r="C76" s="14">
        <v>0</v>
      </c>
      <c r="D76" s="14">
        <v>0</v>
      </c>
      <c r="E76" s="14">
        <v>0</v>
      </c>
    </row>
    <row r="77" spans="1:5" ht="38.25" customHeight="1" thickBot="1" x14ac:dyDescent="0.3">
      <c r="A77" s="26" t="s">
        <v>388</v>
      </c>
      <c r="B77" s="15"/>
      <c r="C77" s="27"/>
      <c r="D77" s="27"/>
      <c r="E77" s="27"/>
    </row>
    <row r="78" spans="1:5" ht="24.75" customHeight="1" thickBot="1" x14ac:dyDescent="0.3">
      <c r="A78" s="26" t="s">
        <v>389</v>
      </c>
      <c r="B78" s="15"/>
      <c r="C78" s="27"/>
      <c r="D78" s="27"/>
      <c r="E78" s="27"/>
    </row>
    <row r="79" spans="1:5" ht="24.75" customHeight="1" thickBot="1" x14ac:dyDescent="0.3">
      <c r="A79" s="13" t="s">
        <v>25</v>
      </c>
      <c r="B79" s="14">
        <v>0</v>
      </c>
      <c r="C79" s="14">
        <v>0</v>
      </c>
      <c r="D79" s="14">
        <v>0</v>
      </c>
      <c r="E79" s="14">
        <v>0</v>
      </c>
    </row>
    <row r="80" spans="1:5" ht="15.75" thickBot="1" x14ac:dyDescent="0.3">
      <c r="A80" s="26" t="s">
        <v>388</v>
      </c>
      <c r="B80" s="15"/>
      <c r="C80" s="14"/>
      <c r="D80" s="14"/>
      <c r="E80" s="14"/>
    </row>
    <row r="81" spans="1:5" ht="15.75" thickBot="1" x14ac:dyDescent="0.3">
      <c r="A81" s="26" t="s">
        <v>389</v>
      </c>
      <c r="B81" s="15"/>
      <c r="C81" s="14"/>
      <c r="D81" s="14"/>
      <c r="E81" s="14"/>
    </row>
    <row r="82" spans="1:5" ht="24.75" customHeight="1" thickBot="1" x14ac:dyDescent="0.3">
      <c r="A82" s="13" t="s">
        <v>26</v>
      </c>
      <c r="B82" s="15">
        <f>B83+B84</f>
        <v>3798</v>
      </c>
      <c r="C82" s="15">
        <f t="shared" ref="C82:E82" si="7">C83+C84</f>
        <v>3798</v>
      </c>
      <c r="D82" s="15">
        <f t="shared" si="7"/>
        <v>3798</v>
      </c>
      <c r="E82" s="15">
        <f t="shared" si="7"/>
        <v>6798</v>
      </c>
    </row>
    <row r="83" spans="1:5" ht="15.75" thickBot="1" x14ac:dyDescent="0.3">
      <c r="A83" s="26" t="s">
        <v>388</v>
      </c>
      <c r="B83" s="15">
        <v>3798</v>
      </c>
      <c r="C83" s="14">
        <v>3798</v>
      </c>
      <c r="D83" s="14">
        <v>3798</v>
      </c>
      <c r="E83" s="14">
        <f>3000+3798</f>
        <v>6798</v>
      </c>
    </row>
    <row r="84" spans="1:5" ht="15.75" thickBot="1" x14ac:dyDescent="0.3">
      <c r="A84" s="26" t="s">
        <v>389</v>
      </c>
      <c r="B84" s="15"/>
      <c r="C84" s="14"/>
      <c r="D84" s="14"/>
      <c r="E84" s="14"/>
    </row>
    <row r="85" spans="1:5" ht="15.75" thickBot="1" x14ac:dyDescent="0.3">
      <c r="A85" s="13" t="s">
        <v>27</v>
      </c>
      <c r="B85" s="15"/>
      <c r="C85" s="14"/>
      <c r="D85" s="14"/>
      <c r="E85" s="14"/>
    </row>
    <row r="86" spans="1:5" ht="15.75" thickBot="1" x14ac:dyDescent="0.3">
      <c r="A86" s="26" t="s">
        <v>388</v>
      </c>
      <c r="B86" s="15"/>
      <c r="C86" s="14"/>
      <c r="D86" s="14"/>
      <c r="E86" s="14"/>
    </row>
    <row r="87" spans="1:5" ht="15.75" thickBot="1" x14ac:dyDescent="0.3">
      <c r="A87" s="26" t="s">
        <v>389</v>
      </c>
      <c r="B87" s="15"/>
      <c r="C87" s="14"/>
      <c r="D87" s="14"/>
      <c r="E87" s="14"/>
    </row>
    <row r="88" spans="1:5" ht="15.75" thickBot="1" x14ac:dyDescent="0.3">
      <c r="A88" s="13" t="s">
        <v>28</v>
      </c>
      <c r="B88" s="15"/>
      <c r="C88" s="14"/>
      <c r="D88" s="14"/>
      <c r="E88" s="14"/>
    </row>
    <row r="89" spans="1:5" ht="15.75" thickBot="1" x14ac:dyDescent="0.3">
      <c r="A89" s="26" t="s">
        <v>388</v>
      </c>
      <c r="B89" s="15"/>
      <c r="C89" s="14"/>
      <c r="D89" s="14"/>
      <c r="E89" s="14"/>
    </row>
    <row r="90" spans="1:5" ht="15.75" thickBot="1" x14ac:dyDescent="0.3">
      <c r="A90" s="26" t="s">
        <v>389</v>
      </c>
      <c r="B90" s="15"/>
      <c r="C90" s="14"/>
      <c r="D90" s="14"/>
      <c r="E90" s="14"/>
    </row>
    <row r="91" spans="1:5" ht="15.75" thickBot="1" x14ac:dyDescent="0.3">
      <c r="A91" s="13" t="s">
        <v>29</v>
      </c>
      <c r="B91" s="15">
        <v>0</v>
      </c>
      <c r="C91" s="14">
        <v>0</v>
      </c>
      <c r="D91" s="14">
        <v>0</v>
      </c>
      <c r="E91" s="14">
        <v>0</v>
      </c>
    </row>
    <row r="92" spans="1:5" ht="15.75" thickBot="1" x14ac:dyDescent="0.3">
      <c r="A92" s="26" t="s">
        <v>388</v>
      </c>
      <c r="B92" s="15"/>
      <c r="C92" s="14"/>
      <c r="D92" s="14"/>
      <c r="E92" s="14"/>
    </row>
    <row r="93" spans="1:5" ht="15.75" thickBot="1" x14ac:dyDescent="0.3">
      <c r="A93" s="26" t="s">
        <v>389</v>
      </c>
      <c r="B93" s="15"/>
      <c r="C93" s="14"/>
      <c r="D93" s="14"/>
      <c r="E93" s="14"/>
    </row>
    <row r="94" spans="1:5" ht="24.75" thickBot="1" x14ac:dyDescent="0.3">
      <c r="A94" s="13" t="s">
        <v>30</v>
      </c>
      <c r="B94" s="15"/>
      <c r="C94" s="14"/>
      <c r="D94" s="14"/>
      <c r="E94" s="14"/>
    </row>
    <row r="95" spans="1:5" ht="15.75" thickBot="1" x14ac:dyDescent="0.3">
      <c r="A95" s="26" t="s">
        <v>388</v>
      </c>
      <c r="B95" s="15"/>
      <c r="C95" s="14"/>
      <c r="D95" s="14"/>
      <c r="E95" s="14"/>
    </row>
    <row r="96" spans="1:5" ht="15.75" thickBot="1" x14ac:dyDescent="0.3">
      <c r="A96" s="26" t="s">
        <v>389</v>
      </c>
      <c r="B96" s="15"/>
      <c r="C96" s="14"/>
      <c r="D96" s="14"/>
      <c r="E96" s="14"/>
    </row>
    <row r="97" spans="1:5" ht="15.75" thickBot="1" x14ac:dyDescent="0.3">
      <c r="A97" s="35" t="s">
        <v>34</v>
      </c>
      <c r="B97" s="15">
        <f>B94+B91+B88+B85+B82+B79+B76</f>
        <v>3798</v>
      </c>
      <c r="C97" s="15">
        <f>C94+C91+C88+C85+C82+C79+C76</f>
        <v>3798</v>
      </c>
      <c r="D97" s="15">
        <f t="shared" ref="D97:E97" si="8">D94+D91+D88+D85+D82+D79+D76</f>
        <v>3798</v>
      </c>
      <c r="E97" s="15">
        <f t="shared" si="8"/>
        <v>6798</v>
      </c>
    </row>
    <row r="98" spans="1:5" ht="17.25" customHeight="1" thickBot="1" x14ac:dyDescent="0.3">
      <c r="A98" s="17" t="s">
        <v>32</v>
      </c>
      <c r="B98" s="18">
        <f>IF(B97-B68=0,0,"Error")</f>
        <v>0</v>
      </c>
      <c r="C98" s="18">
        <f>IF(C97-C68=0,0,"Error")</f>
        <v>0</v>
      </c>
      <c r="D98" s="18">
        <f>IF(D97-D68=0,0,"Error")</f>
        <v>0</v>
      </c>
      <c r="E98" s="18">
        <f>IF(E97-E68=0,0,"Error")</f>
        <v>0</v>
      </c>
    </row>
    <row r="99" spans="1:5" ht="18.75" customHeight="1" thickBot="1" x14ac:dyDescent="0.3">
      <c r="A99" s="7" t="s">
        <v>35</v>
      </c>
      <c r="B99" s="711" t="s">
        <v>1390</v>
      </c>
      <c r="C99" s="712"/>
      <c r="D99" s="712"/>
      <c r="E99" s="713"/>
    </row>
    <row r="100" spans="1:5" ht="31.5" customHeight="1" thickBot="1" x14ac:dyDescent="0.3">
      <c r="A100" s="5" t="s">
        <v>15</v>
      </c>
      <c r="B100" s="714" t="s">
        <v>1391</v>
      </c>
      <c r="C100" s="715"/>
      <c r="D100" s="715"/>
      <c r="E100" s="716"/>
    </row>
    <row r="101" spans="1:5" ht="15.75" thickBot="1" x14ac:dyDescent="0.3">
      <c r="A101" s="5" t="s">
        <v>16</v>
      </c>
      <c r="B101" s="717" t="s">
        <v>1392</v>
      </c>
      <c r="C101" s="718"/>
      <c r="D101" s="718"/>
      <c r="E101" s="719"/>
    </row>
    <row r="102" spans="1:5" ht="12.75" customHeight="1" x14ac:dyDescent="0.25">
      <c r="A102" s="698"/>
      <c r="B102" s="8">
        <v>2018</v>
      </c>
      <c r="C102" s="8">
        <v>2019</v>
      </c>
      <c r="D102" s="8">
        <v>2020</v>
      </c>
      <c r="E102" s="8">
        <v>2021</v>
      </c>
    </row>
    <row r="103" spans="1:5" ht="9" customHeight="1" thickBot="1" x14ac:dyDescent="0.3">
      <c r="A103" s="699"/>
      <c r="B103" s="9" t="s">
        <v>8</v>
      </c>
      <c r="C103" s="9" t="s">
        <v>9</v>
      </c>
      <c r="D103" s="9" t="s">
        <v>9</v>
      </c>
      <c r="E103" s="9" t="s">
        <v>9</v>
      </c>
    </row>
    <row r="104" spans="1:5" ht="15.75" thickBot="1" x14ac:dyDescent="0.3">
      <c r="A104" s="5" t="s">
        <v>17</v>
      </c>
      <c r="B104" s="10">
        <v>5</v>
      </c>
      <c r="C104" s="10">
        <v>5</v>
      </c>
      <c r="D104" s="10">
        <v>5</v>
      </c>
      <c r="E104" s="10">
        <v>5</v>
      </c>
    </row>
    <row r="105" spans="1:5" ht="15.75" thickBot="1" x14ac:dyDescent="0.3">
      <c r="A105" s="5" t="s">
        <v>18</v>
      </c>
      <c r="B105" s="10">
        <f>B134</f>
        <v>4432</v>
      </c>
      <c r="C105" s="10">
        <f t="shared" ref="C105:E105" si="9">C134</f>
        <v>4432</v>
      </c>
      <c r="D105" s="10">
        <f t="shared" si="9"/>
        <v>4432</v>
      </c>
      <c r="E105" s="10">
        <f t="shared" si="9"/>
        <v>8432</v>
      </c>
    </row>
    <row r="106" spans="1:5" ht="15.75" thickBot="1" x14ac:dyDescent="0.3">
      <c r="A106" s="5" t="s">
        <v>19</v>
      </c>
      <c r="B106" s="10">
        <f>B105/B104</f>
        <v>886.4</v>
      </c>
      <c r="C106" s="10">
        <f t="shared" ref="C106:E106" si="10">C105/C104</f>
        <v>886.4</v>
      </c>
      <c r="D106" s="10">
        <f t="shared" si="10"/>
        <v>886.4</v>
      </c>
      <c r="E106" s="10">
        <f t="shared" si="10"/>
        <v>1686.4</v>
      </c>
    </row>
    <row r="107" spans="1:5" ht="15.75" thickBot="1" x14ac:dyDescent="0.3">
      <c r="A107" s="5" t="s">
        <v>20</v>
      </c>
      <c r="B107" s="113" t="s">
        <v>21</v>
      </c>
      <c r="C107" s="11">
        <f>C104/B104-1</f>
        <v>0</v>
      </c>
      <c r="D107" s="11">
        <f t="shared" ref="D107:E109" si="11">D104/C104-1</f>
        <v>0</v>
      </c>
      <c r="E107" s="11">
        <f t="shared" si="11"/>
        <v>0</v>
      </c>
    </row>
    <row r="108" spans="1:5" ht="15.75" thickBot="1" x14ac:dyDescent="0.3">
      <c r="A108" s="5" t="s">
        <v>22</v>
      </c>
      <c r="B108" s="113" t="s">
        <v>21</v>
      </c>
      <c r="C108" s="11">
        <f>C105/B105-1</f>
        <v>0</v>
      </c>
      <c r="D108" s="11">
        <f t="shared" si="11"/>
        <v>0</v>
      </c>
      <c r="E108" s="11">
        <f t="shared" si="11"/>
        <v>0.90252707581227432</v>
      </c>
    </row>
    <row r="109" spans="1:5" ht="15.75" thickBot="1" x14ac:dyDescent="0.3">
      <c r="A109" s="5" t="s">
        <v>23</v>
      </c>
      <c r="B109" s="113" t="s">
        <v>21</v>
      </c>
      <c r="C109" s="11">
        <f>C106/B106-1</f>
        <v>0</v>
      </c>
      <c r="D109" s="11">
        <f t="shared" si="11"/>
        <v>0</v>
      </c>
      <c r="E109" s="11">
        <f t="shared" si="11"/>
        <v>0.90252707581227454</v>
      </c>
    </row>
    <row r="110" spans="1:5" ht="15.75" thickBot="1" x14ac:dyDescent="0.3">
      <c r="A110" s="689" t="s">
        <v>282</v>
      </c>
      <c r="B110" s="690"/>
      <c r="C110" s="690"/>
      <c r="D110" s="690"/>
      <c r="E110" s="691"/>
    </row>
    <row r="111" spans="1:5" ht="12.75" customHeight="1" x14ac:dyDescent="0.25">
      <c r="A111" s="698"/>
      <c r="B111" s="8">
        <v>2018</v>
      </c>
      <c r="C111" s="8">
        <v>2019</v>
      </c>
      <c r="D111" s="8">
        <v>2020</v>
      </c>
      <c r="E111" s="8">
        <v>2021</v>
      </c>
    </row>
    <row r="112" spans="1:5" ht="9" customHeight="1" thickBot="1" x14ac:dyDescent="0.3">
      <c r="A112" s="699"/>
      <c r="B112" s="9" t="s">
        <v>8</v>
      </c>
      <c r="C112" s="9" t="s">
        <v>9</v>
      </c>
      <c r="D112" s="9" t="s">
        <v>9</v>
      </c>
      <c r="E112" s="9" t="s">
        <v>9</v>
      </c>
    </row>
    <row r="113" spans="1:5" ht="15.75" thickBot="1" x14ac:dyDescent="0.3">
      <c r="A113" s="13" t="s">
        <v>24</v>
      </c>
      <c r="B113" s="14">
        <v>0</v>
      </c>
      <c r="C113" s="14">
        <v>0</v>
      </c>
      <c r="D113" s="14">
        <v>0</v>
      </c>
      <c r="E113" s="14">
        <v>0</v>
      </c>
    </row>
    <row r="114" spans="1:5" ht="15.75" thickBot="1" x14ac:dyDescent="0.3">
      <c r="A114" s="26" t="s">
        <v>388</v>
      </c>
      <c r="B114" s="15"/>
      <c r="C114" s="39"/>
      <c r="D114" s="39"/>
      <c r="E114" s="39"/>
    </row>
    <row r="115" spans="1:5" ht="15.75" thickBot="1" x14ac:dyDescent="0.3">
      <c r="A115" s="26" t="s">
        <v>389</v>
      </c>
      <c r="B115" s="15"/>
      <c r="C115" s="27"/>
      <c r="D115" s="27"/>
      <c r="E115" s="27"/>
    </row>
    <row r="116" spans="1:5" ht="24.75" thickBot="1" x14ac:dyDescent="0.3">
      <c r="A116" s="13" t="s">
        <v>25</v>
      </c>
      <c r="B116" s="14">
        <v>0</v>
      </c>
      <c r="C116" s="14">
        <v>0</v>
      </c>
      <c r="D116" s="14">
        <v>0</v>
      </c>
      <c r="E116" s="14">
        <v>0</v>
      </c>
    </row>
    <row r="117" spans="1:5" ht="15.75" thickBot="1" x14ac:dyDescent="0.3">
      <c r="A117" s="26" t="s">
        <v>388</v>
      </c>
      <c r="B117" s="15"/>
      <c r="C117" s="14"/>
      <c r="D117" s="14"/>
      <c r="E117" s="14"/>
    </row>
    <row r="118" spans="1:5" ht="15.75" thickBot="1" x14ac:dyDescent="0.3">
      <c r="A118" s="26" t="s">
        <v>389</v>
      </c>
      <c r="B118" s="15"/>
      <c r="C118" s="14"/>
      <c r="D118" s="14"/>
      <c r="E118" s="14"/>
    </row>
    <row r="119" spans="1:5" ht="15.75" thickBot="1" x14ac:dyDescent="0.3">
      <c r="A119" s="13" t="s">
        <v>26</v>
      </c>
      <c r="B119" s="15">
        <f>B120+B121</f>
        <v>4432</v>
      </c>
      <c r="C119" s="15">
        <f t="shared" ref="C119:E119" si="12">C120+C121</f>
        <v>4432</v>
      </c>
      <c r="D119" s="15">
        <f t="shared" si="12"/>
        <v>4432</v>
      </c>
      <c r="E119" s="15">
        <f t="shared" si="12"/>
        <v>8432</v>
      </c>
    </row>
    <row r="120" spans="1:5" ht="15.75" thickBot="1" x14ac:dyDescent="0.3">
      <c r="A120" s="26" t="s">
        <v>388</v>
      </c>
      <c r="B120" s="15">
        <v>4432</v>
      </c>
      <c r="C120" s="14">
        <v>4432</v>
      </c>
      <c r="D120" s="14">
        <v>4432</v>
      </c>
      <c r="E120" s="14">
        <f>4000+4432</f>
        <v>8432</v>
      </c>
    </row>
    <row r="121" spans="1:5" ht="15.75" thickBot="1" x14ac:dyDescent="0.3">
      <c r="A121" s="26" t="s">
        <v>389</v>
      </c>
      <c r="B121" s="15"/>
      <c r="C121" s="14"/>
      <c r="D121" s="14"/>
      <c r="E121" s="14"/>
    </row>
    <row r="122" spans="1:5" ht="15.75" thickBot="1" x14ac:dyDescent="0.3">
      <c r="A122" s="13" t="s">
        <v>27</v>
      </c>
      <c r="B122" s="15"/>
      <c r="C122" s="14"/>
      <c r="D122" s="14"/>
      <c r="E122" s="14"/>
    </row>
    <row r="123" spans="1:5" ht="15.75" thickBot="1" x14ac:dyDescent="0.3">
      <c r="A123" s="26" t="s">
        <v>388</v>
      </c>
      <c r="B123" s="15"/>
      <c r="C123" s="14"/>
      <c r="D123" s="14"/>
      <c r="E123" s="14"/>
    </row>
    <row r="124" spans="1:5" ht="15.75" thickBot="1" x14ac:dyDescent="0.3">
      <c r="A124" s="26" t="s">
        <v>389</v>
      </c>
      <c r="B124" s="15"/>
      <c r="C124" s="14"/>
      <c r="D124" s="14"/>
      <c r="E124" s="14"/>
    </row>
    <row r="125" spans="1:5" ht="15.75" thickBot="1" x14ac:dyDescent="0.3">
      <c r="A125" s="13" t="s">
        <v>28</v>
      </c>
      <c r="B125" s="15"/>
      <c r="C125" s="14"/>
      <c r="D125" s="14"/>
      <c r="E125" s="14"/>
    </row>
    <row r="126" spans="1:5" ht="15.75" thickBot="1" x14ac:dyDescent="0.3">
      <c r="A126" s="26" t="s">
        <v>388</v>
      </c>
      <c r="B126" s="15"/>
      <c r="C126" s="14"/>
      <c r="D126" s="14"/>
      <c r="E126" s="14"/>
    </row>
    <row r="127" spans="1:5" ht="15.75" thickBot="1" x14ac:dyDescent="0.3">
      <c r="A127" s="26" t="s">
        <v>389</v>
      </c>
      <c r="B127" s="15"/>
      <c r="C127" s="14"/>
      <c r="D127" s="14"/>
      <c r="E127" s="14"/>
    </row>
    <row r="128" spans="1:5" ht="15.75" thickBot="1" x14ac:dyDescent="0.3">
      <c r="A128" s="13" t="s">
        <v>29</v>
      </c>
      <c r="B128" s="15">
        <v>0</v>
      </c>
      <c r="C128" s="14">
        <v>0</v>
      </c>
      <c r="D128" s="14">
        <v>0</v>
      </c>
      <c r="E128" s="14">
        <v>0</v>
      </c>
    </row>
    <row r="129" spans="1:5" ht="15.75" thickBot="1" x14ac:dyDescent="0.3">
      <c r="A129" s="26" t="s">
        <v>388</v>
      </c>
      <c r="B129" s="15"/>
      <c r="C129" s="14"/>
      <c r="D129" s="14"/>
      <c r="E129" s="14"/>
    </row>
    <row r="130" spans="1:5" ht="15.75" thickBot="1" x14ac:dyDescent="0.3">
      <c r="A130" s="26" t="s">
        <v>389</v>
      </c>
      <c r="B130" s="15"/>
      <c r="C130" s="14"/>
      <c r="D130" s="14"/>
      <c r="E130" s="14"/>
    </row>
    <row r="131" spans="1:5" ht="24.75" thickBot="1" x14ac:dyDescent="0.3">
      <c r="A131" s="13" t="s">
        <v>30</v>
      </c>
      <c r="B131" s="15">
        <v>0</v>
      </c>
      <c r="C131" s="14">
        <v>0</v>
      </c>
      <c r="D131" s="14">
        <v>0</v>
      </c>
      <c r="E131" s="14">
        <v>0</v>
      </c>
    </row>
    <row r="132" spans="1:5" ht="15.75" thickBot="1" x14ac:dyDescent="0.3">
      <c r="A132" s="26" t="s">
        <v>388</v>
      </c>
      <c r="B132" s="15"/>
      <c r="C132" s="40"/>
      <c r="D132" s="40"/>
      <c r="E132" s="40"/>
    </row>
    <row r="133" spans="1:5" ht="15.75" thickBot="1" x14ac:dyDescent="0.3">
      <c r="A133" s="26" t="s">
        <v>389</v>
      </c>
      <c r="B133" s="15"/>
      <c r="C133" s="135"/>
      <c r="D133" s="40"/>
      <c r="E133" s="40"/>
    </row>
    <row r="134" spans="1:5" ht="15.75" thickBot="1" x14ac:dyDescent="0.3">
      <c r="A134" s="16" t="s">
        <v>36</v>
      </c>
      <c r="B134" s="15">
        <f>B131+B128+B125+B122+B119+B116+B113</f>
        <v>4432</v>
      </c>
      <c r="C134" s="15">
        <f t="shared" ref="C134:E134" si="13">C131+C128+C125+C122+C119+C116+C113</f>
        <v>4432</v>
      </c>
      <c r="D134" s="15">
        <f t="shared" si="13"/>
        <v>4432</v>
      </c>
      <c r="E134" s="15">
        <f t="shared" si="13"/>
        <v>8432</v>
      </c>
    </row>
    <row r="135" spans="1:5" ht="15.75" thickBot="1" x14ac:dyDescent="0.3">
      <c r="A135" s="17" t="s">
        <v>32</v>
      </c>
      <c r="B135" s="18">
        <f>IF(B134-B105=0,0,"Error")</f>
        <v>0</v>
      </c>
      <c r="C135" s="18">
        <f>IF(C134-C105=0,0,"Error")</f>
        <v>0</v>
      </c>
      <c r="D135" s="18">
        <f>IF(D134-D105=0,0,"Error")</f>
        <v>0</v>
      </c>
      <c r="E135" s="18">
        <f>IF(E134-E105=0,0,"Error")</f>
        <v>0</v>
      </c>
    </row>
    <row r="136" spans="1:5" ht="18.75" customHeight="1" thickBot="1" x14ac:dyDescent="0.3">
      <c r="A136" s="7" t="s">
        <v>37</v>
      </c>
      <c r="B136" s="711" t="s">
        <v>1393</v>
      </c>
      <c r="C136" s="712"/>
      <c r="D136" s="712"/>
      <c r="E136" s="713"/>
    </row>
    <row r="137" spans="1:5" ht="31.5" customHeight="1" thickBot="1" x14ac:dyDescent="0.3">
      <c r="A137" s="5" t="s">
        <v>15</v>
      </c>
      <c r="B137" s="714" t="s">
        <v>1394</v>
      </c>
      <c r="C137" s="715"/>
      <c r="D137" s="715"/>
      <c r="E137" s="716"/>
    </row>
    <row r="138" spans="1:5" ht="15.75" thickBot="1" x14ac:dyDescent="0.3">
      <c r="A138" s="5" t="s">
        <v>16</v>
      </c>
      <c r="B138" s="717" t="s">
        <v>1395</v>
      </c>
      <c r="C138" s="718"/>
      <c r="D138" s="718"/>
      <c r="E138" s="719"/>
    </row>
    <row r="139" spans="1:5" ht="12.75" customHeight="1" x14ac:dyDescent="0.25">
      <c r="A139" s="698"/>
      <c r="B139" s="8">
        <v>2018</v>
      </c>
      <c r="C139" s="8">
        <v>2019</v>
      </c>
      <c r="D139" s="8">
        <v>2020</v>
      </c>
      <c r="E139" s="8">
        <v>2021</v>
      </c>
    </row>
    <row r="140" spans="1:5" ht="9" customHeight="1" thickBot="1" x14ac:dyDescent="0.3">
      <c r="A140" s="699"/>
      <c r="B140" s="9" t="s">
        <v>8</v>
      </c>
      <c r="C140" s="9" t="s">
        <v>9</v>
      </c>
      <c r="D140" s="9" t="s">
        <v>9</v>
      </c>
      <c r="E140" s="9" t="s">
        <v>9</v>
      </c>
    </row>
    <row r="141" spans="1:5" ht="15.75" thickBot="1" x14ac:dyDescent="0.3">
      <c r="A141" s="5" t="s">
        <v>17</v>
      </c>
      <c r="B141" s="10">
        <v>1</v>
      </c>
      <c r="C141" s="10">
        <v>1</v>
      </c>
      <c r="D141" s="10">
        <v>1</v>
      </c>
      <c r="E141" s="10">
        <v>1</v>
      </c>
    </row>
    <row r="142" spans="1:5" ht="15.75" thickBot="1" x14ac:dyDescent="0.3">
      <c r="A142" s="5" t="s">
        <v>18</v>
      </c>
      <c r="B142" s="10">
        <v>21900</v>
      </c>
      <c r="C142" s="10">
        <v>21900</v>
      </c>
      <c r="D142" s="10">
        <v>21900</v>
      </c>
      <c r="E142" s="10">
        <v>21900</v>
      </c>
    </row>
    <row r="143" spans="1:5" ht="15.75" thickBot="1" x14ac:dyDescent="0.3">
      <c r="A143" s="5" t="s">
        <v>19</v>
      </c>
      <c r="B143" s="10">
        <f>B142/B141</f>
        <v>21900</v>
      </c>
      <c r="C143" s="10">
        <f t="shared" ref="C143:E143" si="14">C142/C141</f>
        <v>21900</v>
      </c>
      <c r="D143" s="10">
        <f t="shared" si="14"/>
        <v>21900</v>
      </c>
      <c r="E143" s="10">
        <f t="shared" si="14"/>
        <v>21900</v>
      </c>
    </row>
    <row r="144" spans="1:5" ht="15.75" thickBot="1" x14ac:dyDescent="0.3">
      <c r="A144" s="5" t="s">
        <v>20</v>
      </c>
      <c r="B144" s="113" t="s">
        <v>21</v>
      </c>
      <c r="C144" s="11">
        <f>C141/B141-1</f>
        <v>0</v>
      </c>
      <c r="D144" s="11">
        <f t="shared" ref="D144:E146" si="15">D141/C141-1</f>
        <v>0</v>
      </c>
      <c r="E144" s="11">
        <f t="shared" si="15"/>
        <v>0</v>
      </c>
    </row>
    <row r="145" spans="1:5" ht="15.75" thickBot="1" x14ac:dyDescent="0.3">
      <c r="A145" s="5" t="s">
        <v>22</v>
      </c>
      <c r="B145" s="113" t="s">
        <v>21</v>
      </c>
      <c r="C145" s="11">
        <f>C142/B142-1</f>
        <v>0</v>
      </c>
      <c r="D145" s="11">
        <f t="shared" si="15"/>
        <v>0</v>
      </c>
      <c r="E145" s="11">
        <f t="shared" si="15"/>
        <v>0</v>
      </c>
    </row>
    <row r="146" spans="1:5" ht="15.75" thickBot="1" x14ac:dyDescent="0.3">
      <c r="A146" s="5" t="s">
        <v>23</v>
      </c>
      <c r="B146" s="113" t="s">
        <v>21</v>
      </c>
      <c r="C146" s="11">
        <f>C143/B143-1</f>
        <v>0</v>
      </c>
      <c r="D146" s="11">
        <f t="shared" si="15"/>
        <v>0</v>
      </c>
      <c r="E146" s="11">
        <f t="shared" si="15"/>
        <v>0</v>
      </c>
    </row>
    <row r="147" spans="1:5" ht="15.75" thickBot="1" x14ac:dyDescent="0.3">
      <c r="A147" s="689" t="s">
        <v>308</v>
      </c>
      <c r="B147" s="690"/>
      <c r="C147" s="690"/>
      <c r="D147" s="690"/>
      <c r="E147" s="691"/>
    </row>
    <row r="148" spans="1:5" ht="12.75" customHeight="1" x14ac:dyDescent="0.25">
      <c r="A148" s="698"/>
      <c r="B148" s="8">
        <v>2018</v>
      </c>
      <c r="C148" s="8">
        <v>2019</v>
      </c>
      <c r="D148" s="8">
        <v>2020</v>
      </c>
      <c r="E148" s="8">
        <v>2021</v>
      </c>
    </row>
    <row r="149" spans="1:5" ht="9" customHeight="1" thickBot="1" x14ac:dyDescent="0.3">
      <c r="A149" s="699"/>
      <c r="B149" s="9" t="s">
        <v>8</v>
      </c>
      <c r="C149" s="9" t="s">
        <v>9</v>
      </c>
      <c r="D149" s="9" t="s">
        <v>9</v>
      </c>
      <c r="E149" s="9" t="s">
        <v>9</v>
      </c>
    </row>
    <row r="150" spans="1:5" ht="15.75" thickBot="1" x14ac:dyDescent="0.3">
      <c r="A150" s="13" t="s">
        <v>24</v>
      </c>
      <c r="B150" s="14">
        <v>0</v>
      </c>
      <c r="C150" s="14">
        <v>0</v>
      </c>
      <c r="D150" s="14">
        <v>0</v>
      </c>
      <c r="E150" s="14">
        <v>0</v>
      </c>
    </row>
    <row r="151" spans="1:5" ht="15.75" thickBot="1" x14ac:dyDescent="0.3">
      <c r="A151" s="26" t="s">
        <v>388</v>
      </c>
      <c r="B151" s="15"/>
      <c r="C151" s="39"/>
      <c r="D151" s="39"/>
      <c r="E151" s="39"/>
    </row>
    <row r="152" spans="1:5" ht="15.75" thickBot="1" x14ac:dyDescent="0.3">
      <c r="A152" s="26" t="s">
        <v>389</v>
      </c>
      <c r="B152" s="15"/>
      <c r="C152" s="27"/>
      <c r="D152" s="27"/>
      <c r="E152" s="27"/>
    </row>
    <row r="153" spans="1:5" ht="24.75" thickBot="1" x14ac:dyDescent="0.3">
      <c r="A153" s="13" t="s">
        <v>25</v>
      </c>
      <c r="B153" s="14">
        <v>0</v>
      </c>
      <c r="C153" s="14">
        <v>0</v>
      </c>
      <c r="D153" s="14">
        <v>0</v>
      </c>
      <c r="E153" s="14">
        <v>0</v>
      </c>
    </row>
    <row r="154" spans="1:5" ht="15.75" thickBot="1" x14ac:dyDescent="0.3">
      <c r="A154" s="26" t="s">
        <v>388</v>
      </c>
      <c r="B154" s="15"/>
      <c r="C154" s="14"/>
      <c r="D154" s="14"/>
      <c r="E154" s="14"/>
    </row>
    <row r="155" spans="1:5" ht="15.75" thickBot="1" x14ac:dyDescent="0.3">
      <c r="A155" s="26" t="s">
        <v>389</v>
      </c>
      <c r="B155" s="15"/>
      <c r="C155" s="14"/>
      <c r="D155" s="14"/>
      <c r="E155" s="14"/>
    </row>
    <row r="156" spans="1:5" ht="15.75" thickBot="1" x14ac:dyDescent="0.3">
      <c r="A156" s="13" t="s">
        <v>26</v>
      </c>
      <c r="B156" s="15">
        <v>0</v>
      </c>
      <c r="C156" s="14">
        <v>0</v>
      </c>
      <c r="D156" s="14">
        <v>0</v>
      </c>
      <c r="E156" s="14">
        <v>0</v>
      </c>
    </row>
    <row r="157" spans="1:5" ht="15.75" thickBot="1" x14ac:dyDescent="0.3">
      <c r="A157" s="26" t="s">
        <v>388</v>
      </c>
      <c r="B157" s="15">
        <v>0</v>
      </c>
      <c r="C157" s="14">
        <v>0</v>
      </c>
      <c r="D157" s="14">
        <v>0</v>
      </c>
      <c r="E157" s="14">
        <v>0</v>
      </c>
    </row>
    <row r="158" spans="1:5" ht="15.75" thickBot="1" x14ac:dyDescent="0.3">
      <c r="A158" s="26" t="s">
        <v>389</v>
      </c>
      <c r="B158" s="15"/>
      <c r="C158" s="14"/>
      <c r="D158" s="14"/>
      <c r="E158" s="14"/>
    </row>
    <row r="159" spans="1:5" ht="15.75" thickBot="1" x14ac:dyDescent="0.3">
      <c r="A159" s="13" t="s">
        <v>27</v>
      </c>
      <c r="B159" s="15"/>
      <c r="C159" s="14"/>
      <c r="D159" s="14"/>
      <c r="E159" s="14"/>
    </row>
    <row r="160" spans="1:5" ht="15.75" thickBot="1" x14ac:dyDescent="0.3">
      <c r="A160" s="26" t="s">
        <v>388</v>
      </c>
      <c r="B160" s="15"/>
      <c r="C160" s="14"/>
      <c r="D160" s="14"/>
      <c r="E160" s="14"/>
    </row>
    <row r="161" spans="1:5" ht="15.75" thickBot="1" x14ac:dyDescent="0.3">
      <c r="A161" s="26" t="s">
        <v>389</v>
      </c>
      <c r="B161" s="15"/>
      <c r="C161" s="14"/>
      <c r="D161" s="14"/>
      <c r="E161" s="14"/>
    </row>
    <row r="162" spans="1:5" ht="15.75" thickBot="1" x14ac:dyDescent="0.3">
      <c r="A162" s="13" t="s">
        <v>28</v>
      </c>
      <c r="B162" s="15"/>
      <c r="C162" s="14"/>
      <c r="D162" s="14"/>
      <c r="E162" s="14"/>
    </row>
    <row r="163" spans="1:5" ht="15.75" thickBot="1" x14ac:dyDescent="0.3">
      <c r="A163" s="26" t="s">
        <v>388</v>
      </c>
      <c r="B163" s="15"/>
      <c r="C163" s="14"/>
      <c r="D163" s="14"/>
      <c r="E163" s="14"/>
    </row>
    <row r="164" spans="1:5" ht="15.75" thickBot="1" x14ac:dyDescent="0.3">
      <c r="A164" s="26" t="s">
        <v>389</v>
      </c>
      <c r="B164" s="15"/>
      <c r="C164" s="14"/>
      <c r="D164" s="14"/>
      <c r="E164" s="14"/>
    </row>
    <row r="165" spans="1:5" ht="15.75" thickBot="1" x14ac:dyDescent="0.3">
      <c r="A165" s="13" t="s">
        <v>29</v>
      </c>
      <c r="B165" s="15">
        <v>21900</v>
      </c>
      <c r="C165" s="14">
        <v>21900</v>
      </c>
      <c r="D165" s="14">
        <v>21900</v>
      </c>
      <c r="E165" s="14">
        <v>21900</v>
      </c>
    </row>
    <row r="166" spans="1:5" ht="15.75" thickBot="1" x14ac:dyDescent="0.3">
      <c r="A166" s="26" t="s">
        <v>388</v>
      </c>
      <c r="B166" s="15">
        <v>21900</v>
      </c>
      <c r="C166" s="14">
        <v>21900</v>
      </c>
      <c r="D166" s="14">
        <v>21900</v>
      </c>
      <c r="E166" s="14">
        <v>21900</v>
      </c>
    </row>
    <row r="167" spans="1:5" ht="15.75" thickBot="1" x14ac:dyDescent="0.3">
      <c r="A167" s="26" t="s">
        <v>389</v>
      </c>
      <c r="B167" s="15"/>
      <c r="C167" s="14"/>
      <c r="D167" s="14"/>
      <c r="E167" s="14"/>
    </row>
    <row r="168" spans="1:5" ht="24.75" thickBot="1" x14ac:dyDescent="0.3">
      <c r="A168" s="13" t="s">
        <v>30</v>
      </c>
      <c r="B168" s="15">
        <v>0</v>
      </c>
      <c r="C168" s="14">
        <v>0</v>
      </c>
      <c r="D168" s="14">
        <v>0</v>
      </c>
      <c r="E168" s="14">
        <v>0</v>
      </c>
    </row>
    <row r="169" spans="1:5" ht="15.75" thickBot="1" x14ac:dyDescent="0.3">
      <c r="A169" s="26" t="s">
        <v>388</v>
      </c>
      <c r="B169" s="15"/>
      <c r="C169" s="40"/>
      <c r="D169" s="40"/>
      <c r="E169" s="40"/>
    </row>
    <row r="170" spans="1:5" ht="15.75" thickBot="1" x14ac:dyDescent="0.3">
      <c r="A170" s="26" t="s">
        <v>389</v>
      </c>
      <c r="B170" s="15"/>
      <c r="C170" s="135"/>
      <c r="D170" s="40"/>
      <c r="E170" s="40"/>
    </row>
    <row r="171" spans="1:5" ht="15.75" thickBot="1" x14ac:dyDescent="0.3">
      <c r="A171" s="16" t="s">
        <v>38</v>
      </c>
      <c r="B171" s="15">
        <f>B168+B165+B162+B159+B156+B153+B150</f>
        <v>21900</v>
      </c>
      <c r="C171" s="15">
        <f t="shared" ref="C171:E171" si="16">C168+C165+C162+C159+C156+C153+C150</f>
        <v>21900</v>
      </c>
      <c r="D171" s="15">
        <f t="shared" si="16"/>
        <v>21900</v>
      </c>
      <c r="E171" s="15">
        <f t="shared" si="16"/>
        <v>21900</v>
      </c>
    </row>
    <row r="172" spans="1:5" ht="15.75" thickBot="1" x14ac:dyDescent="0.3">
      <c r="A172" s="17" t="s">
        <v>32</v>
      </c>
      <c r="B172" s="18">
        <f>IF(B171-B142=0,0,"Error")</f>
        <v>0</v>
      </c>
      <c r="C172" s="18">
        <f>IF(C171-C142=0,0,"Error")</f>
        <v>0</v>
      </c>
      <c r="D172" s="18">
        <f>IF(D171-D142=0,0,"Error")</f>
        <v>0</v>
      </c>
      <c r="E172" s="18">
        <f>IF(E171-E142=0,0,"Error")</f>
        <v>0</v>
      </c>
    </row>
    <row r="173" spans="1:5" ht="24" customHeight="1" thickBot="1" x14ac:dyDescent="0.3">
      <c r="A173" s="37" t="s">
        <v>1396</v>
      </c>
      <c r="B173" s="711" t="s">
        <v>1397</v>
      </c>
      <c r="C173" s="840"/>
      <c r="D173" s="840"/>
      <c r="E173" s="841"/>
    </row>
    <row r="174" spans="1:5" ht="26.25" customHeight="1" thickBot="1" x14ac:dyDescent="0.3">
      <c r="A174" s="5" t="s">
        <v>15</v>
      </c>
      <c r="B174" s="702" t="s">
        <v>1398</v>
      </c>
      <c r="C174" s="703"/>
      <c r="D174" s="703"/>
      <c r="E174" s="704"/>
    </row>
    <row r="175" spans="1:5" ht="15.75" thickBot="1" x14ac:dyDescent="0.3">
      <c r="A175" s="5" t="s">
        <v>16</v>
      </c>
      <c r="B175" s="717" t="s">
        <v>1399</v>
      </c>
      <c r="C175" s="718"/>
      <c r="D175" s="718"/>
      <c r="E175" s="719"/>
    </row>
    <row r="176" spans="1:5" ht="12.75" customHeight="1" x14ac:dyDescent="0.25">
      <c r="A176" s="698"/>
      <c r="B176" s="8">
        <v>2018</v>
      </c>
      <c r="C176" s="8">
        <v>2019</v>
      </c>
      <c r="D176" s="8">
        <v>2020</v>
      </c>
      <c r="E176" s="8">
        <v>2021</v>
      </c>
    </row>
    <row r="177" spans="1:5" ht="9" customHeight="1" thickBot="1" x14ac:dyDescent="0.3">
      <c r="A177" s="699"/>
      <c r="B177" s="9" t="s">
        <v>8</v>
      </c>
      <c r="C177" s="9" t="s">
        <v>9</v>
      </c>
      <c r="D177" s="9" t="s">
        <v>9</v>
      </c>
      <c r="E177" s="9" t="s">
        <v>9</v>
      </c>
    </row>
    <row r="178" spans="1:5" ht="15.75" thickBot="1" x14ac:dyDescent="0.3">
      <c r="A178" s="5" t="s">
        <v>17</v>
      </c>
      <c r="B178" s="41">
        <v>12</v>
      </c>
      <c r="C178" s="41">
        <v>12</v>
      </c>
      <c r="D178" s="41">
        <v>12</v>
      </c>
      <c r="E178" s="41">
        <v>12</v>
      </c>
    </row>
    <row r="179" spans="1:5" ht="15.75" thickBot="1" x14ac:dyDescent="0.3">
      <c r="A179" s="5" t="s">
        <v>18</v>
      </c>
      <c r="B179" s="10">
        <f>B208</f>
        <v>3798</v>
      </c>
      <c r="C179" s="10">
        <f t="shared" ref="C179:E179" si="17">C208</f>
        <v>3798</v>
      </c>
      <c r="D179" s="10">
        <f t="shared" si="17"/>
        <v>3798</v>
      </c>
      <c r="E179" s="10">
        <f t="shared" si="17"/>
        <v>6798</v>
      </c>
    </row>
    <row r="180" spans="1:5" ht="15.75" thickBot="1" x14ac:dyDescent="0.3">
      <c r="A180" s="5" t="s">
        <v>19</v>
      </c>
      <c r="B180" s="10">
        <f>B179/B178</f>
        <v>316.5</v>
      </c>
      <c r="C180" s="10">
        <f>C179/C178</f>
        <v>316.5</v>
      </c>
      <c r="D180" s="10">
        <f>D179/D178</f>
        <v>316.5</v>
      </c>
      <c r="E180" s="10">
        <f>E179/E178</f>
        <v>566.5</v>
      </c>
    </row>
    <row r="181" spans="1:5" ht="15.75" thickBot="1" x14ac:dyDescent="0.3">
      <c r="A181" s="5" t="s">
        <v>20</v>
      </c>
      <c r="B181" s="113"/>
      <c r="C181" s="11">
        <f>C178/B178-1</f>
        <v>0</v>
      </c>
      <c r="D181" s="11">
        <f>D178/C178-1</f>
        <v>0</v>
      </c>
      <c r="E181" s="11">
        <f>E178/D178-1</f>
        <v>0</v>
      </c>
    </row>
    <row r="182" spans="1:5" ht="15.75" thickBot="1" x14ac:dyDescent="0.3">
      <c r="A182" s="5" t="s">
        <v>22</v>
      </c>
      <c r="B182" s="113"/>
      <c r="C182" s="11">
        <f>C179/B179-1</f>
        <v>0</v>
      </c>
      <c r="D182" s="11">
        <f t="shared" ref="D182:E183" si="18">D179/C179-1</f>
        <v>0</v>
      </c>
      <c r="E182" s="11">
        <f t="shared" si="18"/>
        <v>0.78988941548183256</v>
      </c>
    </row>
    <row r="183" spans="1:5" ht="15.75" thickBot="1" x14ac:dyDescent="0.3">
      <c r="A183" s="5" t="s">
        <v>23</v>
      </c>
      <c r="B183" s="113"/>
      <c r="C183" s="11">
        <f>C180/B180-1</f>
        <v>0</v>
      </c>
      <c r="D183" s="11">
        <f t="shared" si="18"/>
        <v>0</v>
      </c>
      <c r="E183" s="11">
        <f t="shared" si="18"/>
        <v>0.78988941548183256</v>
      </c>
    </row>
    <row r="184" spans="1:5" ht="24.75" customHeight="1" thickBot="1" x14ac:dyDescent="0.3">
      <c r="A184" s="689" t="s">
        <v>1400</v>
      </c>
      <c r="B184" s="690"/>
      <c r="C184" s="690"/>
      <c r="D184" s="690"/>
      <c r="E184" s="691"/>
    </row>
    <row r="185" spans="1:5" ht="12.75" customHeight="1" x14ac:dyDescent="0.25">
      <c r="A185" s="698"/>
      <c r="B185" s="8">
        <v>2018</v>
      </c>
      <c r="C185" s="8">
        <v>2019</v>
      </c>
      <c r="D185" s="8">
        <v>2020</v>
      </c>
      <c r="E185" s="8">
        <v>2021</v>
      </c>
    </row>
    <row r="186" spans="1:5" ht="9" customHeight="1" thickBot="1" x14ac:dyDescent="0.3">
      <c r="A186" s="699"/>
      <c r="B186" s="9" t="s">
        <v>8</v>
      </c>
      <c r="C186" s="9" t="s">
        <v>9</v>
      </c>
      <c r="D186" s="9" t="s">
        <v>9</v>
      </c>
      <c r="E186" s="9" t="s">
        <v>9</v>
      </c>
    </row>
    <row r="187" spans="1:5" ht="24.75" customHeight="1" thickBot="1" x14ac:dyDescent="0.3">
      <c r="A187" s="13" t="s">
        <v>24</v>
      </c>
      <c r="B187" s="14">
        <v>0</v>
      </c>
      <c r="C187" s="14">
        <v>0</v>
      </c>
      <c r="D187" s="14">
        <v>0</v>
      </c>
      <c r="E187" s="14">
        <v>0</v>
      </c>
    </row>
    <row r="188" spans="1:5" ht="15.75" thickBot="1" x14ac:dyDescent="0.3">
      <c r="A188" s="26" t="s">
        <v>388</v>
      </c>
      <c r="B188" s="15">
        <v>0</v>
      </c>
      <c r="C188" s="14">
        <v>0</v>
      </c>
      <c r="D188" s="14">
        <v>0</v>
      </c>
      <c r="E188" s="14">
        <v>0</v>
      </c>
    </row>
    <row r="189" spans="1:5" ht="15.75" thickBot="1" x14ac:dyDescent="0.3">
      <c r="A189" s="26" t="s">
        <v>389</v>
      </c>
      <c r="B189" s="15"/>
      <c r="C189" s="27"/>
      <c r="D189" s="27"/>
      <c r="E189" s="27"/>
    </row>
    <row r="190" spans="1:5" ht="24.75" customHeight="1" thickBot="1" x14ac:dyDescent="0.3">
      <c r="A190" s="13" t="s">
        <v>25</v>
      </c>
      <c r="B190" s="14">
        <v>0</v>
      </c>
      <c r="C190" s="14">
        <v>0</v>
      </c>
      <c r="D190" s="14">
        <v>0</v>
      </c>
      <c r="E190" s="14">
        <v>0</v>
      </c>
    </row>
    <row r="191" spans="1:5" ht="15.75" thickBot="1" x14ac:dyDescent="0.3">
      <c r="A191" s="26" t="s">
        <v>388</v>
      </c>
      <c r="B191" s="15"/>
      <c r="C191" s="14"/>
      <c r="D191" s="14"/>
      <c r="E191" s="14"/>
    </row>
    <row r="192" spans="1:5" ht="15.75" thickBot="1" x14ac:dyDescent="0.3">
      <c r="A192" s="26" t="s">
        <v>389</v>
      </c>
      <c r="B192" s="15"/>
      <c r="C192" s="14"/>
      <c r="D192" s="14"/>
      <c r="E192" s="14"/>
    </row>
    <row r="193" spans="1:5" ht="24.75" customHeight="1" thickBot="1" x14ac:dyDescent="0.3">
      <c r="A193" s="13" t="s">
        <v>26</v>
      </c>
      <c r="B193" s="42">
        <f>B194+B195</f>
        <v>3798</v>
      </c>
      <c r="C193" s="42">
        <f t="shared" ref="C193:E193" si="19">C194+C195</f>
        <v>3798</v>
      </c>
      <c r="D193" s="42">
        <f t="shared" si="19"/>
        <v>3798</v>
      </c>
      <c r="E193" s="42">
        <f t="shared" si="19"/>
        <v>6798</v>
      </c>
    </row>
    <row r="194" spans="1:5" ht="15.75" thickBot="1" x14ac:dyDescent="0.3">
      <c r="A194" s="26" t="s">
        <v>388</v>
      </c>
      <c r="B194" s="15">
        <v>3798</v>
      </c>
      <c r="C194" s="43">
        <v>3798</v>
      </c>
      <c r="D194" s="43">
        <v>3798</v>
      </c>
      <c r="E194" s="43">
        <f>3000+3798</f>
        <v>6798</v>
      </c>
    </row>
    <row r="195" spans="1:5" ht="15.75" thickBot="1" x14ac:dyDescent="0.3">
      <c r="A195" s="26" t="s">
        <v>389</v>
      </c>
      <c r="B195" s="15"/>
      <c r="C195" s="14"/>
      <c r="D195" s="14"/>
      <c r="E195" s="14"/>
    </row>
    <row r="196" spans="1:5" ht="15.75" thickBot="1" x14ac:dyDescent="0.3">
      <c r="A196" s="13" t="s">
        <v>27</v>
      </c>
      <c r="B196" s="15"/>
      <c r="C196" s="14"/>
      <c r="D196" s="14"/>
      <c r="E196" s="14"/>
    </row>
    <row r="197" spans="1:5" ht="15.75" thickBot="1" x14ac:dyDescent="0.3">
      <c r="A197" s="26" t="s">
        <v>388</v>
      </c>
      <c r="B197" s="15"/>
      <c r="C197" s="14"/>
      <c r="D197" s="14"/>
      <c r="E197" s="14"/>
    </row>
    <row r="198" spans="1:5" ht="15.75" thickBot="1" x14ac:dyDescent="0.3">
      <c r="A198" s="26" t="s">
        <v>389</v>
      </c>
      <c r="B198" s="15"/>
      <c r="C198" s="14"/>
      <c r="D198" s="14"/>
      <c r="E198" s="14"/>
    </row>
    <row r="199" spans="1:5" ht="15.75" thickBot="1" x14ac:dyDescent="0.3">
      <c r="A199" s="13" t="s">
        <v>28</v>
      </c>
      <c r="B199" s="15"/>
      <c r="C199" s="14"/>
      <c r="D199" s="14"/>
      <c r="E199" s="14"/>
    </row>
    <row r="200" spans="1:5" ht="15.75" thickBot="1" x14ac:dyDescent="0.3">
      <c r="A200" s="26" t="s">
        <v>388</v>
      </c>
      <c r="B200" s="15"/>
      <c r="C200" s="14"/>
      <c r="D200" s="14"/>
      <c r="E200" s="14"/>
    </row>
    <row r="201" spans="1:5" ht="15" customHeight="1" thickBot="1" x14ac:dyDescent="0.3">
      <c r="A201" s="26" t="s">
        <v>389</v>
      </c>
      <c r="B201" s="15"/>
      <c r="C201" s="14"/>
      <c r="D201" s="14"/>
      <c r="E201" s="14"/>
    </row>
    <row r="202" spans="1:5" ht="15.75" thickBot="1" x14ac:dyDescent="0.3">
      <c r="A202" s="13" t="s">
        <v>29</v>
      </c>
      <c r="B202" s="15">
        <v>0</v>
      </c>
      <c r="C202" s="14">
        <v>0</v>
      </c>
      <c r="D202" s="14">
        <v>0</v>
      </c>
      <c r="E202" s="14">
        <v>0</v>
      </c>
    </row>
    <row r="203" spans="1:5" ht="15.75" thickBot="1" x14ac:dyDescent="0.3">
      <c r="A203" s="26" t="s">
        <v>388</v>
      </c>
      <c r="B203" s="15"/>
      <c r="C203" s="14"/>
      <c r="D203" s="14"/>
      <c r="E203" s="14"/>
    </row>
    <row r="204" spans="1:5" ht="15.75" thickBot="1" x14ac:dyDescent="0.3">
      <c r="A204" s="26" t="s">
        <v>389</v>
      </c>
      <c r="B204" s="15"/>
      <c r="C204" s="14"/>
      <c r="D204" s="14"/>
      <c r="E204" s="14"/>
    </row>
    <row r="205" spans="1:5" ht="24.75" thickBot="1" x14ac:dyDescent="0.3">
      <c r="A205" s="13" t="s">
        <v>30</v>
      </c>
      <c r="B205" s="15"/>
      <c r="C205" s="14"/>
      <c r="D205" s="14"/>
      <c r="E205" s="14"/>
    </row>
    <row r="206" spans="1:5" ht="15.75" thickBot="1" x14ac:dyDescent="0.3">
      <c r="A206" s="26" t="s">
        <v>388</v>
      </c>
      <c r="B206" s="15"/>
      <c r="C206" s="14"/>
      <c r="D206" s="14"/>
      <c r="E206" s="14"/>
    </row>
    <row r="207" spans="1:5" ht="15.75" thickBot="1" x14ac:dyDescent="0.3">
      <c r="A207" s="26" t="s">
        <v>389</v>
      </c>
      <c r="B207" s="15"/>
      <c r="C207" s="14"/>
      <c r="D207" s="14"/>
      <c r="E207" s="14"/>
    </row>
    <row r="208" spans="1:5" ht="15.75" thickBot="1" x14ac:dyDescent="0.3">
      <c r="A208" s="35" t="s">
        <v>71</v>
      </c>
      <c r="B208" s="15">
        <f>B205+B202+B199+B196+B193+B190+B187</f>
        <v>3798</v>
      </c>
      <c r="C208" s="15">
        <f t="shared" ref="C208:E208" si="20">C205+C202+C199+C196+C193+C190+C187</f>
        <v>3798</v>
      </c>
      <c r="D208" s="15">
        <f t="shared" si="20"/>
        <v>3798</v>
      </c>
      <c r="E208" s="15">
        <f t="shared" si="20"/>
        <v>6798</v>
      </c>
    </row>
    <row r="209" spans="1:5" ht="17.25" customHeight="1" thickBot="1" x14ac:dyDescent="0.3">
      <c r="A209" s="17" t="s">
        <v>32</v>
      </c>
      <c r="B209" s="18">
        <f>IF(B208-B179=0,0,"Error")</f>
        <v>0</v>
      </c>
      <c r="C209" s="18">
        <f>IF(C208-C179=0,0,"Error")</f>
        <v>0</v>
      </c>
      <c r="D209" s="18">
        <f>IF(D208-D179=0,0,"Error")</f>
        <v>0</v>
      </c>
      <c r="E209" s="18">
        <f>IF(E208-E179=0,0,"Error")</f>
        <v>0</v>
      </c>
    </row>
    <row r="210" spans="1:5" ht="18.75" customHeight="1" thickBot="1" x14ac:dyDescent="0.3">
      <c r="A210" s="7" t="s">
        <v>202</v>
      </c>
      <c r="B210" s="711" t="s">
        <v>1401</v>
      </c>
      <c r="C210" s="712"/>
      <c r="D210" s="712"/>
      <c r="E210" s="713"/>
    </row>
    <row r="211" spans="1:5" ht="31.5" customHeight="1" thickBot="1" x14ac:dyDescent="0.3">
      <c r="A211" s="5" t="s">
        <v>15</v>
      </c>
      <c r="B211" s="714" t="s">
        <v>1402</v>
      </c>
      <c r="C211" s="715"/>
      <c r="D211" s="715"/>
      <c r="E211" s="716"/>
    </row>
    <row r="212" spans="1:5" ht="15.75" thickBot="1" x14ac:dyDescent="0.3">
      <c r="A212" s="5" t="s">
        <v>16</v>
      </c>
      <c r="B212" s="717" t="s">
        <v>690</v>
      </c>
      <c r="C212" s="718"/>
      <c r="D212" s="718"/>
      <c r="E212" s="719"/>
    </row>
    <row r="213" spans="1:5" ht="12.75" customHeight="1" x14ac:dyDescent="0.25">
      <c r="A213" s="698"/>
      <c r="B213" s="8">
        <v>2018</v>
      </c>
      <c r="C213" s="8">
        <v>2019</v>
      </c>
      <c r="D213" s="8">
        <v>2020</v>
      </c>
      <c r="E213" s="8">
        <v>2021</v>
      </c>
    </row>
    <row r="214" spans="1:5" ht="9" customHeight="1" thickBot="1" x14ac:dyDescent="0.3">
      <c r="A214" s="699"/>
      <c r="B214" s="9" t="s">
        <v>8</v>
      </c>
      <c r="C214" s="9" t="s">
        <v>9</v>
      </c>
      <c r="D214" s="9" t="s">
        <v>9</v>
      </c>
      <c r="E214" s="9" t="s">
        <v>9</v>
      </c>
    </row>
    <row r="215" spans="1:5" ht="15.75" thickBot="1" x14ac:dyDescent="0.3">
      <c r="A215" s="5" t="s">
        <v>17</v>
      </c>
      <c r="B215" s="10">
        <v>117</v>
      </c>
      <c r="C215" s="10">
        <v>122</v>
      </c>
      <c r="D215" s="10">
        <v>72</v>
      </c>
      <c r="E215" s="10">
        <v>72</v>
      </c>
    </row>
    <row r="216" spans="1:5" ht="15.75" thickBot="1" x14ac:dyDescent="0.3">
      <c r="A216" s="5" t="s">
        <v>18</v>
      </c>
      <c r="B216" s="10">
        <f>B245</f>
        <v>5064</v>
      </c>
      <c r="C216" s="10">
        <f t="shared" ref="C216:E216" si="21">C245</f>
        <v>5064</v>
      </c>
      <c r="D216" s="10">
        <f t="shared" si="21"/>
        <v>8064</v>
      </c>
      <c r="E216" s="10">
        <f t="shared" si="21"/>
        <v>8064</v>
      </c>
    </row>
    <row r="217" spans="1:5" ht="15.75" thickBot="1" x14ac:dyDescent="0.3">
      <c r="A217" s="5" t="s">
        <v>19</v>
      </c>
      <c r="B217" s="10">
        <f>B216/B215</f>
        <v>43.282051282051285</v>
      </c>
      <c r="C217" s="10">
        <f t="shared" ref="C217:E217" si="22">C216/C215</f>
        <v>41.508196721311478</v>
      </c>
      <c r="D217" s="10">
        <f t="shared" si="22"/>
        <v>112</v>
      </c>
      <c r="E217" s="10">
        <f t="shared" si="22"/>
        <v>112</v>
      </c>
    </row>
    <row r="218" spans="1:5" ht="15.75" thickBot="1" x14ac:dyDescent="0.3">
      <c r="A218" s="5" t="s">
        <v>20</v>
      </c>
      <c r="B218" s="113" t="s">
        <v>21</v>
      </c>
      <c r="C218" s="11">
        <f>C215/B215-1</f>
        <v>4.2735042735042805E-2</v>
      </c>
      <c r="D218" s="11">
        <f t="shared" ref="D218:E220" si="23">D215/C215-1</f>
        <v>-0.4098360655737705</v>
      </c>
      <c r="E218" s="11">
        <f t="shared" si="23"/>
        <v>0</v>
      </c>
    </row>
    <row r="219" spans="1:5" ht="15.75" thickBot="1" x14ac:dyDescent="0.3">
      <c r="A219" s="5" t="s">
        <v>22</v>
      </c>
      <c r="B219" s="113" t="s">
        <v>21</v>
      </c>
      <c r="C219" s="11">
        <f>C216/B216-1</f>
        <v>0</v>
      </c>
      <c r="D219" s="11">
        <f t="shared" si="23"/>
        <v>0.59241706161137442</v>
      </c>
      <c r="E219" s="11">
        <f t="shared" si="23"/>
        <v>0</v>
      </c>
    </row>
    <row r="220" spans="1:5" ht="15.75" thickBot="1" x14ac:dyDescent="0.3">
      <c r="A220" s="5" t="s">
        <v>23</v>
      </c>
      <c r="B220" s="113" t="s">
        <v>21</v>
      </c>
      <c r="C220" s="11">
        <f>C217/B217-1</f>
        <v>-4.0983606557377095E-2</v>
      </c>
      <c r="D220" s="11">
        <f t="shared" si="23"/>
        <v>1.69826224328594</v>
      </c>
      <c r="E220" s="11">
        <f t="shared" si="23"/>
        <v>0</v>
      </c>
    </row>
    <row r="221" spans="1:5" ht="15.75" thickBot="1" x14ac:dyDescent="0.3">
      <c r="A221" s="689" t="s">
        <v>753</v>
      </c>
      <c r="B221" s="690"/>
      <c r="C221" s="690"/>
      <c r="D221" s="690"/>
      <c r="E221" s="691"/>
    </row>
    <row r="222" spans="1:5" ht="12.75" customHeight="1" x14ac:dyDescent="0.25">
      <c r="A222" s="698"/>
      <c r="B222" s="8">
        <v>2018</v>
      </c>
      <c r="C222" s="8">
        <v>2019</v>
      </c>
      <c r="D222" s="8">
        <v>2020</v>
      </c>
      <c r="E222" s="8">
        <v>2021</v>
      </c>
    </row>
    <row r="223" spans="1:5" ht="9" customHeight="1" thickBot="1" x14ac:dyDescent="0.3">
      <c r="A223" s="699"/>
      <c r="B223" s="9" t="s">
        <v>8</v>
      </c>
      <c r="C223" s="9" t="s">
        <v>9</v>
      </c>
      <c r="D223" s="9" t="s">
        <v>9</v>
      </c>
      <c r="E223" s="9" t="s">
        <v>9</v>
      </c>
    </row>
    <row r="224" spans="1:5" ht="15.75" thickBot="1" x14ac:dyDescent="0.3">
      <c r="A224" s="13" t="s">
        <v>24</v>
      </c>
      <c r="B224" s="14">
        <v>0</v>
      </c>
      <c r="C224" s="14">
        <v>0</v>
      </c>
      <c r="D224" s="14">
        <v>0</v>
      </c>
      <c r="E224" s="14">
        <v>0</v>
      </c>
    </row>
    <row r="225" spans="1:5" ht="15.75" thickBot="1" x14ac:dyDescent="0.3">
      <c r="A225" s="26" t="s">
        <v>388</v>
      </c>
      <c r="B225" s="15"/>
      <c r="C225" s="39"/>
      <c r="D225" s="39"/>
      <c r="E225" s="39"/>
    </row>
    <row r="226" spans="1:5" ht="15.75" thickBot="1" x14ac:dyDescent="0.3">
      <c r="A226" s="26" t="s">
        <v>389</v>
      </c>
      <c r="B226" s="15"/>
      <c r="C226" s="27"/>
      <c r="D226" s="27"/>
      <c r="E226" s="27"/>
    </row>
    <row r="227" spans="1:5" ht="24.75" thickBot="1" x14ac:dyDescent="0.3">
      <c r="A227" s="13" t="s">
        <v>25</v>
      </c>
      <c r="B227" s="14">
        <v>0</v>
      </c>
      <c r="C227" s="14">
        <v>0</v>
      </c>
      <c r="D227" s="14">
        <v>0</v>
      </c>
      <c r="E227" s="14">
        <v>0</v>
      </c>
    </row>
    <row r="228" spans="1:5" ht="15.75" thickBot="1" x14ac:dyDescent="0.3">
      <c r="A228" s="26" t="s">
        <v>388</v>
      </c>
      <c r="B228" s="15"/>
      <c r="C228" s="14"/>
      <c r="D228" s="14"/>
      <c r="E228" s="14"/>
    </row>
    <row r="229" spans="1:5" ht="15.75" thickBot="1" x14ac:dyDescent="0.3">
      <c r="A229" s="26" t="s">
        <v>389</v>
      </c>
      <c r="B229" s="15"/>
      <c r="C229" s="14"/>
      <c r="D229" s="14"/>
      <c r="E229" s="14"/>
    </row>
    <row r="230" spans="1:5" ht="15.75" thickBot="1" x14ac:dyDescent="0.3">
      <c r="A230" s="13" t="s">
        <v>26</v>
      </c>
      <c r="B230" s="15">
        <f>B231+B232</f>
        <v>5064</v>
      </c>
      <c r="C230" s="15">
        <f t="shared" ref="C230:E230" si="24">C231+C232</f>
        <v>5064</v>
      </c>
      <c r="D230" s="15">
        <f t="shared" si="24"/>
        <v>8064</v>
      </c>
      <c r="E230" s="15">
        <f t="shared" si="24"/>
        <v>8064</v>
      </c>
    </row>
    <row r="231" spans="1:5" ht="15.75" thickBot="1" x14ac:dyDescent="0.3">
      <c r="A231" s="26" t="s">
        <v>388</v>
      </c>
      <c r="B231" s="15">
        <v>5064</v>
      </c>
      <c r="C231" s="14">
        <v>5064</v>
      </c>
      <c r="D231" s="14">
        <f>3000+5064</f>
        <v>8064</v>
      </c>
      <c r="E231" s="14">
        <f>3000+5064</f>
        <v>8064</v>
      </c>
    </row>
    <row r="232" spans="1:5" ht="15.75" thickBot="1" x14ac:dyDescent="0.3">
      <c r="A232" s="26" t="s">
        <v>389</v>
      </c>
      <c r="B232" s="15"/>
      <c r="C232" s="14"/>
      <c r="D232" s="14"/>
      <c r="E232" s="14"/>
    </row>
    <row r="233" spans="1:5" ht="15.75" thickBot="1" x14ac:dyDescent="0.3">
      <c r="A233" s="13" t="s">
        <v>27</v>
      </c>
      <c r="B233" s="15"/>
      <c r="C233" s="14"/>
      <c r="D233" s="14"/>
      <c r="E233" s="14"/>
    </row>
    <row r="234" spans="1:5" ht="15.75" thickBot="1" x14ac:dyDescent="0.3">
      <c r="A234" s="26" t="s">
        <v>388</v>
      </c>
      <c r="B234" s="15"/>
      <c r="C234" s="14"/>
      <c r="D234" s="14"/>
      <c r="E234" s="14"/>
    </row>
    <row r="235" spans="1:5" ht="15.75" thickBot="1" x14ac:dyDescent="0.3">
      <c r="A235" s="26" t="s">
        <v>389</v>
      </c>
      <c r="B235" s="15"/>
      <c r="C235" s="14"/>
      <c r="D235" s="14"/>
      <c r="E235" s="14"/>
    </row>
    <row r="236" spans="1:5" ht="15.75" thickBot="1" x14ac:dyDescent="0.3">
      <c r="A236" s="13" t="s">
        <v>28</v>
      </c>
      <c r="B236" s="15"/>
      <c r="C236" s="14"/>
      <c r="D236" s="14"/>
      <c r="E236" s="14"/>
    </row>
    <row r="237" spans="1:5" ht="15.75" thickBot="1" x14ac:dyDescent="0.3">
      <c r="A237" s="26" t="s">
        <v>388</v>
      </c>
      <c r="B237" s="15"/>
      <c r="C237" s="14"/>
      <c r="D237" s="14"/>
      <c r="E237" s="14"/>
    </row>
    <row r="238" spans="1:5" ht="15.75" thickBot="1" x14ac:dyDescent="0.3">
      <c r="A238" s="26" t="s">
        <v>389</v>
      </c>
      <c r="B238" s="15"/>
      <c r="C238" s="14"/>
      <c r="D238" s="14"/>
      <c r="E238" s="14"/>
    </row>
    <row r="239" spans="1:5" ht="15.75" thickBot="1" x14ac:dyDescent="0.3">
      <c r="A239" s="13" t="s">
        <v>29</v>
      </c>
      <c r="B239" s="15">
        <v>0</v>
      </c>
      <c r="C239" s="14">
        <v>0</v>
      </c>
      <c r="D239" s="14">
        <v>0</v>
      </c>
      <c r="E239" s="14">
        <v>0</v>
      </c>
    </row>
    <row r="240" spans="1:5" ht="15.75" thickBot="1" x14ac:dyDescent="0.3">
      <c r="A240" s="26" t="s">
        <v>388</v>
      </c>
      <c r="B240" s="15">
        <v>0</v>
      </c>
      <c r="C240" s="14">
        <v>0</v>
      </c>
      <c r="D240" s="14">
        <v>0</v>
      </c>
      <c r="E240" s="14">
        <v>0</v>
      </c>
    </row>
    <row r="241" spans="1:5" ht="15.75" thickBot="1" x14ac:dyDescent="0.3">
      <c r="A241" s="26" t="s">
        <v>389</v>
      </c>
      <c r="B241" s="15"/>
      <c r="C241" s="14"/>
      <c r="D241" s="14"/>
      <c r="E241" s="14"/>
    </row>
    <row r="242" spans="1:5" ht="24.75" thickBot="1" x14ac:dyDescent="0.3">
      <c r="A242" s="13" t="s">
        <v>30</v>
      </c>
      <c r="B242" s="15">
        <v>0</v>
      </c>
      <c r="C242" s="14">
        <v>0</v>
      </c>
      <c r="D242" s="14">
        <v>0</v>
      </c>
      <c r="E242" s="14">
        <v>0</v>
      </c>
    </row>
    <row r="243" spans="1:5" ht="15.75" thickBot="1" x14ac:dyDescent="0.3">
      <c r="A243" s="26" t="s">
        <v>388</v>
      </c>
      <c r="B243" s="15"/>
      <c r="C243" s="40"/>
      <c r="D243" s="40"/>
      <c r="E243" s="40"/>
    </row>
    <row r="244" spans="1:5" ht="15.75" thickBot="1" x14ac:dyDescent="0.3">
      <c r="A244" s="26" t="s">
        <v>389</v>
      </c>
      <c r="B244" s="15"/>
      <c r="C244" s="135"/>
      <c r="D244" s="40"/>
      <c r="E244" s="40"/>
    </row>
    <row r="245" spans="1:5" ht="15.75" thickBot="1" x14ac:dyDescent="0.3">
      <c r="A245" s="16" t="s">
        <v>204</v>
      </c>
      <c r="B245" s="15">
        <f>B242+B239+B236+B233+B230+B227+B224</f>
        <v>5064</v>
      </c>
      <c r="C245" s="15">
        <f>C242+C239+C236+C233+C230+C227+C224</f>
        <v>5064</v>
      </c>
      <c r="D245" s="15">
        <f t="shared" ref="D245:E245" si="25">D242+D239+D236+D233+D230+D227+D224</f>
        <v>8064</v>
      </c>
      <c r="E245" s="15">
        <f t="shared" si="25"/>
        <v>8064</v>
      </c>
    </row>
    <row r="246" spans="1:5" ht="15.75" thickBot="1" x14ac:dyDescent="0.3">
      <c r="A246" s="17" t="s">
        <v>32</v>
      </c>
      <c r="B246" s="18">
        <f>IF(B245-B216=0,0,"Error")</f>
        <v>0</v>
      </c>
      <c r="C246" s="18">
        <f>IF(C245-C216=0,0,"Error")</f>
        <v>0</v>
      </c>
      <c r="D246" s="18">
        <f>IF(D245-D216=0,0,"Error")</f>
        <v>0</v>
      </c>
      <c r="E246" s="18">
        <f>IF(E245-E216=0,0,"Error")</f>
        <v>0</v>
      </c>
    </row>
    <row r="247" spans="1:5" ht="21" customHeight="1" thickBot="1" x14ac:dyDescent="0.3">
      <c r="A247" s="7" t="s">
        <v>206</v>
      </c>
      <c r="B247" s="711" t="s">
        <v>1403</v>
      </c>
      <c r="C247" s="712"/>
      <c r="D247" s="712"/>
      <c r="E247" s="713"/>
    </row>
    <row r="248" spans="1:5" ht="31.5" customHeight="1" thickBot="1" x14ac:dyDescent="0.3">
      <c r="A248" s="5" t="s">
        <v>15</v>
      </c>
      <c r="B248" s="714" t="s">
        <v>1404</v>
      </c>
      <c r="C248" s="715"/>
      <c r="D248" s="715"/>
      <c r="E248" s="716"/>
    </row>
    <row r="249" spans="1:5" ht="15.75" thickBot="1" x14ac:dyDescent="0.3">
      <c r="A249" s="5" t="s">
        <v>16</v>
      </c>
      <c r="B249" s="717" t="s">
        <v>1405</v>
      </c>
      <c r="C249" s="718"/>
      <c r="D249" s="718"/>
      <c r="E249" s="719"/>
    </row>
    <row r="250" spans="1:5" ht="12.75" customHeight="1" x14ac:dyDescent="0.25">
      <c r="A250" s="698"/>
      <c r="B250" s="8">
        <v>2018</v>
      </c>
      <c r="C250" s="8">
        <v>2019</v>
      </c>
      <c r="D250" s="8">
        <v>2020</v>
      </c>
      <c r="E250" s="8">
        <v>2021</v>
      </c>
    </row>
    <row r="251" spans="1:5" ht="9" customHeight="1" thickBot="1" x14ac:dyDescent="0.3">
      <c r="A251" s="699"/>
      <c r="B251" s="9" t="s">
        <v>8</v>
      </c>
      <c r="C251" s="9" t="s">
        <v>9</v>
      </c>
      <c r="D251" s="9" t="s">
        <v>9</v>
      </c>
      <c r="E251" s="9" t="s">
        <v>9</v>
      </c>
    </row>
    <row r="252" spans="1:5" ht="15.75" thickBot="1" x14ac:dyDescent="0.3">
      <c r="A252" s="5" t="s">
        <v>17</v>
      </c>
      <c r="B252" s="10">
        <v>5</v>
      </c>
      <c r="C252" s="10">
        <v>5</v>
      </c>
      <c r="D252" s="10">
        <v>5</v>
      </c>
      <c r="E252" s="10">
        <v>5</v>
      </c>
    </row>
    <row r="253" spans="1:5" ht="15.75" thickBot="1" x14ac:dyDescent="0.3">
      <c r="A253" s="5" t="s">
        <v>18</v>
      </c>
      <c r="B253" s="10">
        <f>B282</f>
        <v>2535</v>
      </c>
      <c r="C253" s="10">
        <f t="shared" ref="C253:E253" si="26">C282</f>
        <v>2535</v>
      </c>
      <c r="D253" s="10">
        <f t="shared" si="26"/>
        <v>2535</v>
      </c>
      <c r="E253" s="10">
        <f t="shared" si="26"/>
        <v>4535</v>
      </c>
    </row>
    <row r="254" spans="1:5" ht="15.75" thickBot="1" x14ac:dyDescent="0.3">
      <c r="A254" s="5" t="s">
        <v>19</v>
      </c>
      <c r="B254" s="10">
        <f>B253/B252</f>
        <v>507</v>
      </c>
      <c r="C254" s="10">
        <f t="shared" ref="C254:E254" si="27">C253/C252</f>
        <v>507</v>
      </c>
      <c r="D254" s="10">
        <f t="shared" si="27"/>
        <v>507</v>
      </c>
      <c r="E254" s="10">
        <f t="shared" si="27"/>
        <v>907</v>
      </c>
    </row>
    <row r="255" spans="1:5" ht="15.75" thickBot="1" x14ac:dyDescent="0.3">
      <c r="A255" s="5" t="s">
        <v>20</v>
      </c>
      <c r="B255" s="113" t="s">
        <v>21</v>
      </c>
      <c r="C255" s="11">
        <f>C252/B252-1</f>
        <v>0</v>
      </c>
      <c r="D255" s="11">
        <f t="shared" ref="D255:E257" si="28">D252/C252-1</f>
        <v>0</v>
      </c>
      <c r="E255" s="11">
        <f t="shared" si="28"/>
        <v>0</v>
      </c>
    </row>
    <row r="256" spans="1:5" ht="15.75" thickBot="1" x14ac:dyDescent="0.3">
      <c r="A256" s="5" t="s">
        <v>22</v>
      </c>
      <c r="B256" s="113" t="s">
        <v>21</v>
      </c>
      <c r="C256" s="11">
        <f>C253/B253-1</f>
        <v>0</v>
      </c>
      <c r="D256" s="11">
        <f t="shared" si="28"/>
        <v>0</v>
      </c>
      <c r="E256" s="11">
        <f t="shared" si="28"/>
        <v>0.78895463510848129</v>
      </c>
    </row>
    <row r="257" spans="1:5" ht="15.75" thickBot="1" x14ac:dyDescent="0.3">
      <c r="A257" s="5" t="s">
        <v>23</v>
      </c>
      <c r="B257" s="113" t="s">
        <v>21</v>
      </c>
      <c r="C257" s="11">
        <f>C254/B254-1</f>
        <v>0</v>
      </c>
      <c r="D257" s="11">
        <f t="shared" si="28"/>
        <v>0</v>
      </c>
      <c r="E257" s="11">
        <f t="shared" si="28"/>
        <v>0.78895463510848129</v>
      </c>
    </row>
    <row r="258" spans="1:5" ht="15.75" thickBot="1" x14ac:dyDescent="0.3">
      <c r="A258" s="689" t="s">
        <v>1406</v>
      </c>
      <c r="B258" s="690"/>
      <c r="C258" s="690"/>
      <c r="D258" s="690"/>
      <c r="E258" s="691"/>
    </row>
    <row r="259" spans="1:5" ht="12.75" customHeight="1" x14ac:dyDescent="0.25">
      <c r="A259" s="698"/>
      <c r="B259" s="8">
        <v>2018</v>
      </c>
      <c r="C259" s="8">
        <v>2019</v>
      </c>
      <c r="D259" s="8">
        <v>2020</v>
      </c>
      <c r="E259" s="8">
        <v>2021</v>
      </c>
    </row>
    <row r="260" spans="1:5" ht="9" customHeight="1" thickBot="1" x14ac:dyDescent="0.3">
      <c r="A260" s="699"/>
      <c r="B260" s="9" t="s">
        <v>8</v>
      </c>
      <c r="C260" s="9" t="s">
        <v>9</v>
      </c>
      <c r="D260" s="9" t="s">
        <v>9</v>
      </c>
      <c r="E260" s="9" t="s">
        <v>9</v>
      </c>
    </row>
    <row r="261" spans="1:5" ht="15.75" thickBot="1" x14ac:dyDescent="0.3">
      <c r="A261" s="13" t="s">
        <v>24</v>
      </c>
      <c r="B261" s="14">
        <v>0</v>
      </c>
      <c r="C261" s="14">
        <v>0</v>
      </c>
      <c r="D261" s="14">
        <v>0</v>
      </c>
      <c r="E261" s="14">
        <v>0</v>
      </c>
    </row>
    <row r="262" spans="1:5" ht="15.75" thickBot="1" x14ac:dyDescent="0.3">
      <c r="A262" s="26" t="s">
        <v>388</v>
      </c>
      <c r="B262" s="15"/>
      <c r="C262" s="39"/>
      <c r="D262" s="39"/>
      <c r="E262" s="39"/>
    </row>
    <row r="263" spans="1:5" ht="15.75" thickBot="1" x14ac:dyDescent="0.3">
      <c r="A263" s="26" t="s">
        <v>389</v>
      </c>
      <c r="B263" s="15"/>
      <c r="C263" s="27"/>
      <c r="D263" s="27"/>
      <c r="E263" s="27"/>
    </row>
    <row r="264" spans="1:5" ht="24.75" thickBot="1" x14ac:dyDescent="0.3">
      <c r="A264" s="13" t="s">
        <v>25</v>
      </c>
      <c r="B264" s="14">
        <v>0</v>
      </c>
      <c r="C264" s="14">
        <v>0</v>
      </c>
      <c r="D264" s="14">
        <v>0</v>
      </c>
      <c r="E264" s="14">
        <v>0</v>
      </c>
    </row>
    <row r="265" spans="1:5" ht="15.75" thickBot="1" x14ac:dyDescent="0.3">
      <c r="A265" s="26" t="s">
        <v>388</v>
      </c>
      <c r="B265" s="15"/>
      <c r="C265" s="14"/>
      <c r="D265" s="14"/>
      <c r="E265" s="14"/>
    </row>
    <row r="266" spans="1:5" ht="15.75" thickBot="1" x14ac:dyDescent="0.3">
      <c r="A266" s="26" t="s">
        <v>389</v>
      </c>
      <c r="B266" s="15"/>
      <c r="C266" s="14"/>
      <c r="D266" s="14"/>
      <c r="E266" s="14"/>
    </row>
    <row r="267" spans="1:5" ht="15.75" thickBot="1" x14ac:dyDescent="0.3">
      <c r="A267" s="13" t="s">
        <v>26</v>
      </c>
      <c r="B267" s="15">
        <f>B268+B269</f>
        <v>2535</v>
      </c>
      <c r="C267" s="15">
        <f t="shared" ref="C267:E267" si="29">C268+C269</f>
        <v>2535</v>
      </c>
      <c r="D267" s="15">
        <f t="shared" si="29"/>
        <v>2535</v>
      </c>
      <c r="E267" s="15">
        <f t="shared" si="29"/>
        <v>4535</v>
      </c>
    </row>
    <row r="268" spans="1:5" ht="15.75" thickBot="1" x14ac:dyDescent="0.3">
      <c r="A268" s="26" t="s">
        <v>388</v>
      </c>
      <c r="B268" s="15">
        <v>2535</v>
      </c>
      <c r="C268" s="14">
        <v>2535</v>
      </c>
      <c r="D268" s="14">
        <v>2535</v>
      </c>
      <c r="E268" s="14">
        <f>2000+2535</f>
        <v>4535</v>
      </c>
    </row>
    <row r="269" spans="1:5" ht="15.75" thickBot="1" x14ac:dyDescent="0.3">
      <c r="A269" s="26" t="s">
        <v>389</v>
      </c>
      <c r="B269" s="15"/>
      <c r="C269" s="14"/>
      <c r="D269" s="14"/>
      <c r="E269" s="14"/>
    </row>
    <row r="270" spans="1:5" ht="15.75" thickBot="1" x14ac:dyDescent="0.3">
      <c r="A270" s="13" t="s">
        <v>27</v>
      </c>
      <c r="B270" s="15"/>
      <c r="C270" s="14"/>
      <c r="D270" s="14"/>
      <c r="E270" s="14"/>
    </row>
    <row r="271" spans="1:5" ht="15.75" thickBot="1" x14ac:dyDescent="0.3">
      <c r="A271" s="26" t="s">
        <v>388</v>
      </c>
      <c r="B271" s="15"/>
      <c r="C271" s="14"/>
      <c r="D271" s="14"/>
      <c r="E271" s="14"/>
    </row>
    <row r="272" spans="1:5" ht="15.75" thickBot="1" x14ac:dyDescent="0.3">
      <c r="A272" s="26" t="s">
        <v>389</v>
      </c>
      <c r="B272" s="15"/>
      <c r="C272" s="14"/>
      <c r="D272" s="14"/>
      <c r="E272" s="14"/>
    </row>
    <row r="273" spans="1:5" ht="15.75" thickBot="1" x14ac:dyDescent="0.3">
      <c r="A273" s="13" t="s">
        <v>28</v>
      </c>
      <c r="B273" s="15"/>
      <c r="C273" s="14"/>
      <c r="D273" s="14"/>
      <c r="E273" s="14"/>
    </row>
    <row r="274" spans="1:5" ht="15.75" thickBot="1" x14ac:dyDescent="0.3">
      <c r="A274" s="26" t="s">
        <v>388</v>
      </c>
      <c r="B274" s="15"/>
      <c r="C274" s="14"/>
      <c r="D274" s="14"/>
      <c r="E274" s="14"/>
    </row>
    <row r="275" spans="1:5" ht="15.75" thickBot="1" x14ac:dyDescent="0.3">
      <c r="A275" s="26" t="s">
        <v>389</v>
      </c>
      <c r="B275" s="15"/>
      <c r="C275" s="14"/>
      <c r="D275" s="14"/>
      <c r="E275" s="14"/>
    </row>
    <row r="276" spans="1:5" ht="15.75" thickBot="1" x14ac:dyDescent="0.3">
      <c r="A276" s="13" t="s">
        <v>29</v>
      </c>
      <c r="B276" s="15">
        <v>0</v>
      </c>
      <c r="C276" s="14">
        <v>0</v>
      </c>
      <c r="D276" s="14">
        <v>0</v>
      </c>
      <c r="E276" s="14">
        <v>0</v>
      </c>
    </row>
    <row r="277" spans="1:5" ht="15.75" thickBot="1" x14ac:dyDescent="0.3">
      <c r="A277" s="26" t="s">
        <v>388</v>
      </c>
      <c r="B277" s="15"/>
      <c r="C277" s="14"/>
      <c r="D277" s="14"/>
      <c r="E277" s="14"/>
    </row>
    <row r="278" spans="1:5" ht="15.75" thickBot="1" x14ac:dyDescent="0.3">
      <c r="A278" s="26" t="s">
        <v>389</v>
      </c>
      <c r="B278" s="15"/>
      <c r="C278" s="14"/>
      <c r="D278" s="14"/>
      <c r="E278" s="14"/>
    </row>
    <row r="279" spans="1:5" ht="24.75" thickBot="1" x14ac:dyDescent="0.3">
      <c r="A279" s="13" t="s">
        <v>30</v>
      </c>
      <c r="B279" s="15">
        <v>0</v>
      </c>
      <c r="C279" s="14">
        <v>0</v>
      </c>
      <c r="D279" s="14">
        <v>0</v>
      </c>
      <c r="E279" s="14">
        <v>0</v>
      </c>
    </row>
    <row r="280" spans="1:5" ht="15.75" thickBot="1" x14ac:dyDescent="0.3">
      <c r="A280" s="26" t="s">
        <v>388</v>
      </c>
      <c r="B280" s="15"/>
      <c r="C280" s="40"/>
      <c r="D280" s="40"/>
      <c r="E280" s="40"/>
    </row>
    <row r="281" spans="1:5" ht="15.75" thickBot="1" x14ac:dyDescent="0.3">
      <c r="A281" s="26" t="s">
        <v>389</v>
      </c>
      <c r="B281" s="15"/>
      <c r="C281" s="135"/>
      <c r="D281" s="40"/>
      <c r="E281" s="40"/>
    </row>
    <row r="282" spans="1:5" ht="15.75" thickBot="1" x14ac:dyDescent="0.3">
      <c r="A282" s="16" t="s">
        <v>209</v>
      </c>
      <c r="B282" s="15">
        <f>B279+B276+B273+B270+B267+B264+B261</f>
        <v>2535</v>
      </c>
      <c r="C282" s="15">
        <f t="shared" ref="C282:E282" si="30">C279+C276+C273+C270+C267+C264+C261</f>
        <v>2535</v>
      </c>
      <c r="D282" s="15">
        <f t="shared" si="30"/>
        <v>2535</v>
      </c>
      <c r="E282" s="15">
        <f t="shared" si="30"/>
        <v>4535</v>
      </c>
    </row>
    <row r="283" spans="1:5" ht="15.75" thickBot="1" x14ac:dyDescent="0.3">
      <c r="A283" s="17" t="s">
        <v>32</v>
      </c>
      <c r="B283" s="18">
        <f>IF(B282-B253=0,0,"Error")</f>
        <v>0</v>
      </c>
      <c r="C283" s="18">
        <f>IF(C282-C253=0,0,"Error")</f>
        <v>0</v>
      </c>
      <c r="D283" s="18">
        <f>IF(D282-D253=0,0,"Error")</f>
        <v>0</v>
      </c>
      <c r="E283" s="18">
        <f>IF(E282-E253=0,0,"Error")</f>
        <v>0</v>
      </c>
    </row>
    <row r="284" spans="1:5" ht="21" customHeight="1" thickBot="1" x14ac:dyDescent="0.3">
      <c r="A284" s="7" t="s">
        <v>1407</v>
      </c>
      <c r="B284" s="711" t="s">
        <v>1408</v>
      </c>
      <c r="C284" s="712"/>
      <c r="D284" s="712"/>
      <c r="E284" s="713"/>
    </row>
    <row r="285" spans="1:5" ht="31.5" customHeight="1" thickBot="1" x14ac:dyDescent="0.3">
      <c r="A285" s="5" t="s">
        <v>15</v>
      </c>
      <c r="B285" s="714" t="s">
        <v>1409</v>
      </c>
      <c r="C285" s="715"/>
      <c r="D285" s="715"/>
      <c r="E285" s="716"/>
    </row>
    <row r="286" spans="1:5" ht="15.75" thickBot="1" x14ac:dyDescent="0.3">
      <c r="A286" s="5" t="s">
        <v>16</v>
      </c>
      <c r="B286" s="717" t="s">
        <v>1410</v>
      </c>
      <c r="C286" s="718"/>
      <c r="D286" s="718"/>
      <c r="E286" s="719"/>
    </row>
    <row r="287" spans="1:5" ht="12.75" customHeight="1" x14ac:dyDescent="0.25">
      <c r="A287" s="698"/>
      <c r="B287" s="8">
        <v>2018</v>
      </c>
      <c r="C287" s="8">
        <v>2019</v>
      </c>
      <c r="D287" s="8">
        <v>2020</v>
      </c>
      <c r="E287" s="8">
        <v>2021</v>
      </c>
    </row>
    <row r="288" spans="1:5" ht="9" customHeight="1" thickBot="1" x14ac:dyDescent="0.3">
      <c r="A288" s="699"/>
      <c r="B288" s="9" t="s">
        <v>8</v>
      </c>
      <c r="C288" s="9" t="s">
        <v>9</v>
      </c>
      <c r="D288" s="9" t="s">
        <v>9</v>
      </c>
      <c r="E288" s="9" t="s">
        <v>9</v>
      </c>
    </row>
    <row r="289" spans="1:5" ht="15.75" thickBot="1" x14ac:dyDescent="0.3">
      <c r="A289" s="5" t="s">
        <v>17</v>
      </c>
      <c r="B289" s="10">
        <v>30</v>
      </c>
      <c r="C289" s="10">
        <v>20</v>
      </c>
      <c r="D289" s="10">
        <v>20</v>
      </c>
      <c r="E289" s="10">
        <v>20</v>
      </c>
    </row>
    <row r="290" spans="1:5" ht="15.75" thickBot="1" x14ac:dyDescent="0.3">
      <c r="A290" s="5" t="s">
        <v>18</v>
      </c>
      <c r="B290" s="10">
        <v>1899</v>
      </c>
      <c r="C290" s="10">
        <v>1899</v>
      </c>
      <c r="D290" s="10">
        <v>1899</v>
      </c>
      <c r="E290" s="10">
        <v>1899</v>
      </c>
    </row>
    <row r="291" spans="1:5" ht="15.75" thickBot="1" x14ac:dyDescent="0.3">
      <c r="A291" s="5" t="s">
        <v>19</v>
      </c>
      <c r="B291" s="10">
        <f>B290/B289</f>
        <v>63.3</v>
      </c>
      <c r="C291" s="10">
        <f t="shared" ref="C291:E291" si="31">C290/C289</f>
        <v>94.95</v>
      </c>
      <c r="D291" s="10">
        <f t="shared" si="31"/>
        <v>94.95</v>
      </c>
      <c r="E291" s="10">
        <f t="shared" si="31"/>
        <v>94.95</v>
      </c>
    </row>
    <row r="292" spans="1:5" ht="15.75" thickBot="1" x14ac:dyDescent="0.3">
      <c r="A292" s="5" t="s">
        <v>20</v>
      </c>
      <c r="B292" s="113" t="s">
        <v>21</v>
      </c>
      <c r="C292" s="11">
        <f>C289/B289-1</f>
        <v>-0.33333333333333337</v>
      </c>
      <c r="D292" s="11">
        <f t="shared" ref="D292:E294" si="32">D289/C289-1</f>
        <v>0</v>
      </c>
      <c r="E292" s="11">
        <f t="shared" si="32"/>
        <v>0</v>
      </c>
    </row>
    <row r="293" spans="1:5" ht="15.75" thickBot="1" x14ac:dyDescent="0.3">
      <c r="A293" s="5" t="s">
        <v>22</v>
      </c>
      <c r="B293" s="113" t="s">
        <v>21</v>
      </c>
      <c r="C293" s="11">
        <f>C290/B290-1</f>
        <v>0</v>
      </c>
      <c r="D293" s="11">
        <f t="shared" si="32"/>
        <v>0</v>
      </c>
      <c r="E293" s="11">
        <f t="shared" si="32"/>
        <v>0</v>
      </c>
    </row>
    <row r="294" spans="1:5" ht="15.75" thickBot="1" x14ac:dyDescent="0.3">
      <c r="A294" s="5" t="s">
        <v>23</v>
      </c>
      <c r="B294" s="113" t="s">
        <v>21</v>
      </c>
      <c r="C294" s="11">
        <f>C291/B291-1</f>
        <v>0.50000000000000022</v>
      </c>
      <c r="D294" s="11">
        <f t="shared" si="32"/>
        <v>0</v>
      </c>
      <c r="E294" s="11">
        <f t="shared" si="32"/>
        <v>0</v>
      </c>
    </row>
    <row r="295" spans="1:5" ht="15.75" thickBot="1" x14ac:dyDescent="0.3">
      <c r="A295" s="689" t="s">
        <v>1411</v>
      </c>
      <c r="B295" s="690"/>
      <c r="C295" s="690"/>
      <c r="D295" s="690"/>
      <c r="E295" s="691"/>
    </row>
    <row r="296" spans="1:5" ht="12.75" customHeight="1" x14ac:dyDescent="0.25">
      <c r="A296" s="698"/>
      <c r="B296" s="8">
        <v>2018</v>
      </c>
      <c r="C296" s="8">
        <v>2019</v>
      </c>
      <c r="D296" s="8">
        <v>2020</v>
      </c>
      <c r="E296" s="8">
        <v>2021</v>
      </c>
    </row>
    <row r="297" spans="1:5" ht="9" customHeight="1" thickBot="1" x14ac:dyDescent="0.3">
      <c r="A297" s="699"/>
      <c r="B297" s="9" t="s">
        <v>8</v>
      </c>
      <c r="C297" s="9" t="s">
        <v>9</v>
      </c>
      <c r="D297" s="9" t="s">
        <v>9</v>
      </c>
      <c r="E297" s="9" t="s">
        <v>9</v>
      </c>
    </row>
    <row r="298" spans="1:5" ht="15.75" thickBot="1" x14ac:dyDescent="0.3">
      <c r="A298" s="13" t="s">
        <v>24</v>
      </c>
      <c r="B298" s="14">
        <v>0</v>
      </c>
      <c r="C298" s="14">
        <v>0</v>
      </c>
      <c r="D298" s="14">
        <v>0</v>
      </c>
      <c r="E298" s="14">
        <v>0</v>
      </c>
    </row>
    <row r="299" spans="1:5" ht="15.75" thickBot="1" x14ac:dyDescent="0.3">
      <c r="A299" s="26" t="s">
        <v>388</v>
      </c>
      <c r="B299" s="15"/>
      <c r="C299" s="39"/>
      <c r="D299" s="39"/>
      <c r="E299" s="39"/>
    </row>
    <row r="300" spans="1:5" ht="15.75" thickBot="1" x14ac:dyDescent="0.3">
      <c r="A300" s="26" t="s">
        <v>389</v>
      </c>
      <c r="B300" s="15"/>
      <c r="C300" s="27"/>
      <c r="D300" s="27"/>
      <c r="E300" s="27"/>
    </row>
    <row r="301" spans="1:5" ht="24.75" thickBot="1" x14ac:dyDescent="0.3">
      <c r="A301" s="13" t="s">
        <v>25</v>
      </c>
      <c r="B301" s="14">
        <v>0</v>
      </c>
      <c r="C301" s="14">
        <v>0</v>
      </c>
      <c r="D301" s="14">
        <v>0</v>
      </c>
      <c r="E301" s="14">
        <v>0</v>
      </c>
    </row>
    <row r="302" spans="1:5" ht="15.75" thickBot="1" x14ac:dyDescent="0.3">
      <c r="A302" s="26" t="s">
        <v>388</v>
      </c>
      <c r="B302" s="15"/>
      <c r="C302" s="14"/>
      <c r="D302" s="14"/>
      <c r="E302" s="14"/>
    </row>
    <row r="303" spans="1:5" ht="15.75" thickBot="1" x14ac:dyDescent="0.3">
      <c r="A303" s="26" t="s">
        <v>389</v>
      </c>
      <c r="B303" s="15"/>
      <c r="C303" s="14"/>
      <c r="D303" s="14"/>
      <c r="E303" s="14"/>
    </row>
    <row r="304" spans="1:5" ht="15.75" thickBot="1" x14ac:dyDescent="0.3">
      <c r="A304" s="13" t="s">
        <v>26</v>
      </c>
      <c r="B304" s="15">
        <v>1899</v>
      </c>
      <c r="C304" s="14">
        <v>1899</v>
      </c>
      <c r="D304" s="14">
        <v>1899</v>
      </c>
      <c r="E304" s="14">
        <v>1899</v>
      </c>
    </row>
    <row r="305" spans="1:5" ht="15.75" thickBot="1" x14ac:dyDescent="0.3">
      <c r="A305" s="26" t="s">
        <v>388</v>
      </c>
      <c r="B305" s="67">
        <v>1899</v>
      </c>
      <c r="C305" s="67">
        <v>1899</v>
      </c>
      <c r="D305" s="67">
        <v>1899</v>
      </c>
      <c r="E305" s="67">
        <v>1899</v>
      </c>
    </row>
    <row r="306" spans="1:5" ht="15.75" thickBot="1" x14ac:dyDescent="0.3">
      <c r="A306" s="26" t="s">
        <v>389</v>
      </c>
      <c r="B306" s="15"/>
      <c r="C306" s="14"/>
      <c r="D306" s="14"/>
      <c r="E306" s="14"/>
    </row>
    <row r="307" spans="1:5" ht="15.75" thickBot="1" x14ac:dyDescent="0.3">
      <c r="A307" s="13" t="s">
        <v>27</v>
      </c>
      <c r="B307" s="15"/>
      <c r="C307" s="14"/>
      <c r="D307" s="14"/>
      <c r="E307" s="14"/>
    </row>
    <row r="308" spans="1:5" ht="15.75" thickBot="1" x14ac:dyDescent="0.3">
      <c r="A308" s="26" t="s">
        <v>388</v>
      </c>
      <c r="B308" s="15"/>
      <c r="C308" s="14"/>
      <c r="D308" s="14"/>
      <c r="E308" s="14"/>
    </row>
    <row r="309" spans="1:5" ht="15.75" thickBot="1" x14ac:dyDescent="0.3">
      <c r="A309" s="26" t="s">
        <v>389</v>
      </c>
      <c r="B309" s="15"/>
      <c r="C309" s="14"/>
      <c r="D309" s="14"/>
      <c r="E309" s="14"/>
    </row>
    <row r="310" spans="1:5" ht="15.75" thickBot="1" x14ac:dyDescent="0.3">
      <c r="A310" s="13" t="s">
        <v>28</v>
      </c>
      <c r="B310" s="15"/>
      <c r="C310" s="14"/>
      <c r="D310" s="14"/>
      <c r="E310" s="14"/>
    </row>
    <row r="311" spans="1:5" ht="15.75" thickBot="1" x14ac:dyDescent="0.3">
      <c r="A311" s="26" t="s">
        <v>388</v>
      </c>
      <c r="B311" s="15"/>
      <c r="C311" s="14"/>
      <c r="D311" s="14"/>
      <c r="E311" s="14"/>
    </row>
    <row r="312" spans="1:5" ht="15.75" thickBot="1" x14ac:dyDescent="0.3">
      <c r="A312" s="26" t="s">
        <v>389</v>
      </c>
      <c r="B312" s="15"/>
      <c r="C312" s="14"/>
      <c r="D312" s="14"/>
      <c r="E312" s="14"/>
    </row>
    <row r="313" spans="1:5" ht="15.75" thickBot="1" x14ac:dyDescent="0.3">
      <c r="A313" s="13" t="s">
        <v>29</v>
      </c>
      <c r="B313" s="15">
        <v>0</v>
      </c>
      <c r="C313" s="14">
        <v>0</v>
      </c>
      <c r="D313" s="14">
        <v>0</v>
      </c>
      <c r="E313" s="14">
        <v>0</v>
      </c>
    </row>
    <row r="314" spans="1:5" ht="15.75" thickBot="1" x14ac:dyDescent="0.3">
      <c r="A314" s="26" t="s">
        <v>388</v>
      </c>
      <c r="B314" s="15"/>
      <c r="C314" s="14"/>
      <c r="D314" s="14"/>
      <c r="E314" s="14"/>
    </row>
    <row r="315" spans="1:5" ht="15.75" thickBot="1" x14ac:dyDescent="0.3">
      <c r="A315" s="26" t="s">
        <v>389</v>
      </c>
      <c r="B315" s="15"/>
      <c r="C315" s="14"/>
      <c r="D315" s="14"/>
      <c r="E315" s="14"/>
    </row>
    <row r="316" spans="1:5" ht="24.75" thickBot="1" x14ac:dyDescent="0.3">
      <c r="A316" s="13" t="s">
        <v>30</v>
      </c>
      <c r="B316" s="15">
        <v>0</v>
      </c>
      <c r="C316" s="14">
        <v>0</v>
      </c>
      <c r="D316" s="14">
        <v>0</v>
      </c>
      <c r="E316" s="14">
        <v>0</v>
      </c>
    </row>
    <row r="317" spans="1:5" ht="15.75" thickBot="1" x14ac:dyDescent="0.3">
      <c r="A317" s="26" t="s">
        <v>388</v>
      </c>
      <c r="B317" s="15"/>
      <c r="C317" s="40"/>
      <c r="D317" s="40"/>
      <c r="E317" s="40"/>
    </row>
    <row r="318" spans="1:5" ht="15.75" thickBot="1" x14ac:dyDescent="0.3">
      <c r="A318" s="26" t="s">
        <v>389</v>
      </c>
      <c r="B318" s="15"/>
      <c r="C318" s="135"/>
      <c r="D318" s="40"/>
      <c r="E318" s="40"/>
    </row>
    <row r="319" spans="1:5" ht="15.75" thickBot="1" x14ac:dyDescent="0.3">
      <c r="A319" s="16" t="s">
        <v>177</v>
      </c>
      <c r="B319" s="15">
        <f>B316+B313+B310+B307+B304+B301+B298</f>
        <v>1899</v>
      </c>
      <c r="C319" s="15">
        <f t="shared" ref="C319:E319" si="33">C316+C313+C310+C307+C304+C301+C298</f>
        <v>1899</v>
      </c>
      <c r="D319" s="15">
        <f t="shared" si="33"/>
        <v>1899</v>
      </c>
      <c r="E319" s="15">
        <f t="shared" si="33"/>
        <v>1899</v>
      </c>
    </row>
    <row r="320" spans="1:5" ht="15.75" thickBot="1" x14ac:dyDescent="0.3">
      <c r="A320" s="17" t="s">
        <v>32</v>
      </c>
      <c r="B320" s="18">
        <f>IF(B319-B290=0,0,"Error")</f>
        <v>0</v>
      </c>
      <c r="C320" s="18">
        <f>IF(C319-C290=0,0,"Error")</f>
        <v>0</v>
      </c>
      <c r="D320" s="18">
        <f>IF(D319-D290=0,0,"Error")</f>
        <v>0</v>
      </c>
      <c r="E320" s="18">
        <f>IF(E319-E290=0,0,"Error")</f>
        <v>0</v>
      </c>
    </row>
    <row r="321" spans="1:5" ht="21" customHeight="1" thickBot="1" x14ac:dyDescent="0.3">
      <c r="A321" s="7" t="s">
        <v>1412</v>
      </c>
      <c r="B321" s="711" t="s">
        <v>1413</v>
      </c>
      <c r="C321" s="712"/>
      <c r="D321" s="712"/>
      <c r="E321" s="713"/>
    </row>
    <row r="322" spans="1:5" ht="31.5" customHeight="1" thickBot="1" x14ac:dyDescent="0.3">
      <c r="A322" s="5" t="s">
        <v>15</v>
      </c>
      <c r="B322" s="714" t="s">
        <v>1414</v>
      </c>
      <c r="C322" s="715"/>
      <c r="D322" s="715"/>
      <c r="E322" s="716"/>
    </row>
    <row r="323" spans="1:5" ht="15.75" thickBot="1" x14ac:dyDescent="0.3">
      <c r="A323" s="5" t="s">
        <v>16</v>
      </c>
      <c r="B323" s="717" t="s">
        <v>1415</v>
      </c>
      <c r="C323" s="718"/>
      <c r="D323" s="718"/>
      <c r="E323" s="719"/>
    </row>
    <row r="324" spans="1:5" ht="12.75" customHeight="1" x14ac:dyDescent="0.25">
      <c r="A324" s="698"/>
      <c r="B324" s="8">
        <v>2018</v>
      </c>
      <c r="C324" s="8">
        <v>2019</v>
      </c>
      <c r="D324" s="8">
        <v>2020</v>
      </c>
      <c r="E324" s="8">
        <v>2021</v>
      </c>
    </row>
    <row r="325" spans="1:5" ht="9" customHeight="1" thickBot="1" x14ac:dyDescent="0.3">
      <c r="A325" s="699"/>
      <c r="B325" s="9" t="s">
        <v>8</v>
      </c>
      <c r="C325" s="9" t="s">
        <v>9</v>
      </c>
      <c r="D325" s="9" t="s">
        <v>9</v>
      </c>
      <c r="E325" s="9" t="s">
        <v>9</v>
      </c>
    </row>
    <row r="326" spans="1:5" ht="15.75" thickBot="1" x14ac:dyDescent="0.3">
      <c r="A326" s="5" t="s">
        <v>17</v>
      </c>
      <c r="B326" s="10">
        <v>24</v>
      </c>
      <c r="C326" s="10">
        <v>24</v>
      </c>
      <c r="D326" s="10">
        <v>24</v>
      </c>
      <c r="E326" s="10">
        <v>24</v>
      </c>
    </row>
    <row r="327" spans="1:5" ht="15.75" thickBot="1" x14ac:dyDescent="0.3">
      <c r="A327" s="5" t="s">
        <v>18</v>
      </c>
      <c r="B327" s="10">
        <v>6963</v>
      </c>
      <c r="C327" s="10">
        <v>6963</v>
      </c>
      <c r="D327" s="10">
        <v>6963</v>
      </c>
      <c r="E327" s="10">
        <v>6963</v>
      </c>
    </row>
    <row r="328" spans="1:5" ht="15.75" thickBot="1" x14ac:dyDescent="0.3">
      <c r="A328" s="5" t="s">
        <v>19</v>
      </c>
      <c r="B328" s="10">
        <f>B327/B326</f>
        <v>290.125</v>
      </c>
      <c r="C328" s="10">
        <f t="shared" ref="C328:E328" si="34">C327/C326</f>
        <v>290.125</v>
      </c>
      <c r="D328" s="10">
        <f t="shared" si="34"/>
        <v>290.125</v>
      </c>
      <c r="E328" s="10">
        <f t="shared" si="34"/>
        <v>290.125</v>
      </c>
    </row>
    <row r="329" spans="1:5" ht="15.75" thickBot="1" x14ac:dyDescent="0.3">
      <c r="A329" s="5" t="s">
        <v>20</v>
      </c>
      <c r="B329" s="113" t="s">
        <v>21</v>
      </c>
      <c r="C329" s="11">
        <f>C326/B326-1</f>
        <v>0</v>
      </c>
      <c r="D329" s="11">
        <f t="shared" ref="D329:E331" si="35">D326/C326-1</f>
        <v>0</v>
      </c>
      <c r="E329" s="11">
        <f t="shared" si="35"/>
        <v>0</v>
      </c>
    </row>
    <row r="330" spans="1:5" ht="15.75" thickBot="1" x14ac:dyDescent="0.3">
      <c r="A330" s="5" t="s">
        <v>22</v>
      </c>
      <c r="B330" s="113" t="s">
        <v>21</v>
      </c>
      <c r="C330" s="11">
        <f>C327/B327-1</f>
        <v>0</v>
      </c>
      <c r="D330" s="11">
        <f t="shared" si="35"/>
        <v>0</v>
      </c>
      <c r="E330" s="11">
        <f t="shared" si="35"/>
        <v>0</v>
      </c>
    </row>
    <row r="331" spans="1:5" ht="15.75" thickBot="1" x14ac:dyDescent="0.3">
      <c r="A331" s="5" t="s">
        <v>23</v>
      </c>
      <c r="B331" s="113" t="s">
        <v>21</v>
      </c>
      <c r="C331" s="11">
        <f>C328/B328-1</f>
        <v>0</v>
      </c>
      <c r="D331" s="11">
        <f t="shared" si="35"/>
        <v>0</v>
      </c>
      <c r="E331" s="11">
        <f t="shared" si="35"/>
        <v>0</v>
      </c>
    </row>
    <row r="332" spans="1:5" ht="15.75" thickBot="1" x14ac:dyDescent="0.3">
      <c r="A332" s="689" t="s">
        <v>1416</v>
      </c>
      <c r="B332" s="690"/>
      <c r="C332" s="690"/>
      <c r="D332" s="690"/>
      <c r="E332" s="691"/>
    </row>
    <row r="333" spans="1:5" ht="12.75" customHeight="1" x14ac:dyDescent="0.25">
      <c r="A333" s="698"/>
      <c r="B333" s="8">
        <v>2018</v>
      </c>
      <c r="C333" s="8">
        <v>2019</v>
      </c>
      <c r="D333" s="8">
        <v>2020</v>
      </c>
      <c r="E333" s="8">
        <v>2021</v>
      </c>
    </row>
    <row r="334" spans="1:5" ht="9" customHeight="1" thickBot="1" x14ac:dyDescent="0.3">
      <c r="A334" s="699"/>
      <c r="B334" s="9" t="s">
        <v>8</v>
      </c>
      <c r="C334" s="9" t="s">
        <v>9</v>
      </c>
      <c r="D334" s="9" t="s">
        <v>9</v>
      </c>
      <c r="E334" s="9" t="s">
        <v>9</v>
      </c>
    </row>
    <row r="335" spans="1:5" ht="15.75" thickBot="1" x14ac:dyDescent="0.3">
      <c r="A335" s="13" t="s">
        <v>24</v>
      </c>
      <c r="B335" s="14">
        <v>0</v>
      </c>
      <c r="C335" s="14">
        <v>0</v>
      </c>
      <c r="D335" s="14">
        <v>0</v>
      </c>
      <c r="E335" s="14">
        <v>0</v>
      </c>
    </row>
    <row r="336" spans="1:5" ht="15.75" thickBot="1" x14ac:dyDescent="0.3">
      <c r="A336" s="26" t="s">
        <v>388</v>
      </c>
      <c r="B336" s="15"/>
      <c r="C336" s="39"/>
      <c r="D336" s="39"/>
      <c r="E336" s="39"/>
    </row>
    <row r="337" spans="1:5" ht="15.75" thickBot="1" x14ac:dyDescent="0.3">
      <c r="A337" s="26" t="s">
        <v>389</v>
      </c>
      <c r="B337" s="15"/>
      <c r="C337" s="27"/>
      <c r="D337" s="27"/>
      <c r="E337" s="27"/>
    </row>
    <row r="338" spans="1:5" ht="24.75" thickBot="1" x14ac:dyDescent="0.3">
      <c r="A338" s="13" t="s">
        <v>25</v>
      </c>
      <c r="B338" s="14">
        <v>0</v>
      </c>
      <c r="C338" s="14">
        <v>0</v>
      </c>
      <c r="D338" s="14">
        <v>0</v>
      </c>
      <c r="E338" s="14">
        <v>0</v>
      </c>
    </row>
    <row r="339" spans="1:5" ht="15.75" thickBot="1" x14ac:dyDescent="0.3">
      <c r="A339" s="26" t="s">
        <v>388</v>
      </c>
      <c r="B339" s="15"/>
      <c r="C339" s="14"/>
      <c r="D339" s="14"/>
      <c r="E339" s="14"/>
    </row>
    <row r="340" spans="1:5" ht="15.75" thickBot="1" x14ac:dyDescent="0.3">
      <c r="A340" s="26" t="s">
        <v>389</v>
      </c>
      <c r="B340" s="15"/>
      <c r="C340" s="14"/>
      <c r="D340" s="14"/>
      <c r="E340" s="14"/>
    </row>
    <row r="341" spans="1:5" ht="15.75" thickBot="1" x14ac:dyDescent="0.3">
      <c r="A341" s="13" t="s">
        <v>26</v>
      </c>
      <c r="B341" s="15">
        <v>6963</v>
      </c>
      <c r="C341" s="14">
        <v>6963</v>
      </c>
      <c r="D341" s="14">
        <v>6963</v>
      </c>
      <c r="E341" s="14">
        <v>6963</v>
      </c>
    </row>
    <row r="342" spans="1:5" ht="15.75" thickBot="1" x14ac:dyDescent="0.3">
      <c r="A342" s="26" t="s">
        <v>388</v>
      </c>
      <c r="B342" s="67">
        <v>6963</v>
      </c>
      <c r="C342" s="67">
        <v>6963</v>
      </c>
      <c r="D342" s="67">
        <v>6963</v>
      </c>
      <c r="E342" s="67">
        <v>6963</v>
      </c>
    </row>
    <row r="343" spans="1:5" ht="15.75" thickBot="1" x14ac:dyDescent="0.3">
      <c r="A343" s="26" t="s">
        <v>389</v>
      </c>
      <c r="B343" s="15"/>
      <c r="C343" s="14"/>
      <c r="D343" s="14"/>
      <c r="E343" s="14"/>
    </row>
    <row r="344" spans="1:5" ht="15.75" thickBot="1" x14ac:dyDescent="0.3">
      <c r="A344" s="13" t="s">
        <v>27</v>
      </c>
      <c r="B344" s="15"/>
      <c r="C344" s="14"/>
      <c r="D344" s="14"/>
      <c r="E344" s="14"/>
    </row>
    <row r="345" spans="1:5" ht="15.75" thickBot="1" x14ac:dyDescent="0.3">
      <c r="A345" s="26" t="s">
        <v>388</v>
      </c>
      <c r="B345" s="15"/>
      <c r="C345" s="14"/>
      <c r="D345" s="14"/>
      <c r="E345" s="14"/>
    </row>
    <row r="346" spans="1:5" ht="15.75" thickBot="1" x14ac:dyDescent="0.3">
      <c r="A346" s="26" t="s">
        <v>389</v>
      </c>
      <c r="B346" s="15"/>
      <c r="C346" s="14"/>
      <c r="D346" s="14"/>
      <c r="E346" s="14"/>
    </row>
    <row r="347" spans="1:5" ht="15.75" thickBot="1" x14ac:dyDescent="0.3">
      <c r="A347" s="13" t="s">
        <v>28</v>
      </c>
      <c r="B347" s="15"/>
      <c r="C347" s="14"/>
      <c r="D347" s="14"/>
      <c r="E347" s="14"/>
    </row>
    <row r="348" spans="1:5" ht="15.75" thickBot="1" x14ac:dyDescent="0.3">
      <c r="A348" s="26" t="s">
        <v>388</v>
      </c>
      <c r="B348" s="15"/>
      <c r="C348" s="14"/>
      <c r="D348" s="14"/>
      <c r="E348" s="14"/>
    </row>
    <row r="349" spans="1:5" ht="15.75" thickBot="1" x14ac:dyDescent="0.3">
      <c r="A349" s="26" t="s">
        <v>389</v>
      </c>
      <c r="B349" s="15"/>
      <c r="C349" s="14"/>
      <c r="D349" s="14"/>
      <c r="E349" s="14"/>
    </row>
    <row r="350" spans="1:5" ht="15.75" thickBot="1" x14ac:dyDescent="0.3">
      <c r="A350" s="13" t="s">
        <v>29</v>
      </c>
      <c r="B350" s="15">
        <v>0</v>
      </c>
      <c r="C350" s="14">
        <v>0</v>
      </c>
      <c r="D350" s="14">
        <v>0</v>
      </c>
      <c r="E350" s="14">
        <v>0</v>
      </c>
    </row>
    <row r="351" spans="1:5" ht="15.75" thickBot="1" x14ac:dyDescent="0.3">
      <c r="A351" s="26" t="s">
        <v>388</v>
      </c>
      <c r="B351" s="15">
        <v>0</v>
      </c>
      <c r="C351" s="14">
        <v>0</v>
      </c>
      <c r="D351" s="14">
        <v>0</v>
      </c>
      <c r="E351" s="14">
        <v>0</v>
      </c>
    </row>
    <row r="352" spans="1:5" ht="15.75" thickBot="1" x14ac:dyDescent="0.3">
      <c r="A352" s="26" t="s">
        <v>389</v>
      </c>
      <c r="B352" s="15"/>
      <c r="C352" s="14"/>
      <c r="D352" s="14"/>
      <c r="E352" s="14"/>
    </row>
    <row r="353" spans="1:5" ht="24.75" thickBot="1" x14ac:dyDescent="0.3">
      <c r="A353" s="13" t="s">
        <v>30</v>
      </c>
      <c r="B353" s="15">
        <v>0</v>
      </c>
      <c r="C353" s="14">
        <v>0</v>
      </c>
      <c r="D353" s="14">
        <v>0</v>
      </c>
      <c r="E353" s="14">
        <v>0</v>
      </c>
    </row>
    <row r="354" spans="1:5" ht="15.75" thickBot="1" x14ac:dyDescent="0.3">
      <c r="A354" s="26" t="s">
        <v>388</v>
      </c>
      <c r="B354" s="15"/>
      <c r="C354" s="40"/>
      <c r="D354" s="40"/>
      <c r="E354" s="40"/>
    </row>
    <row r="355" spans="1:5" ht="15.75" thickBot="1" x14ac:dyDescent="0.3">
      <c r="A355" s="26" t="s">
        <v>389</v>
      </c>
      <c r="B355" s="15"/>
      <c r="C355" s="135"/>
      <c r="D355" s="40"/>
      <c r="E355" s="40"/>
    </row>
    <row r="356" spans="1:5" ht="15.75" thickBot="1" x14ac:dyDescent="0.3">
      <c r="A356" s="16" t="s">
        <v>310</v>
      </c>
      <c r="B356" s="15">
        <f>B353+B350+B347+B344+B341+B338+B335</f>
        <v>6963</v>
      </c>
      <c r="C356" s="15">
        <f t="shared" ref="C356:E356" si="36">C353+C350+C347+C344+C341+C338+C335</f>
        <v>6963</v>
      </c>
      <c r="D356" s="15">
        <f t="shared" si="36"/>
        <v>6963</v>
      </c>
      <c r="E356" s="15">
        <f t="shared" si="36"/>
        <v>6963</v>
      </c>
    </row>
    <row r="357" spans="1:5" ht="15.75" thickBot="1" x14ac:dyDescent="0.3">
      <c r="A357" s="17" t="s">
        <v>32</v>
      </c>
      <c r="B357" s="18">
        <f>IF(B356-B327=0,0,"Error")</f>
        <v>0</v>
      </c>
      <c r="C357" s="18">
        <f>IF(C356-C327=0,0,"Error")</f>
        <v>0</v>
      </c>
      <c r="D357" s="18">
        <f>IF(D356-D327=0,0,"Error")</f>
        <v>0</v>
      </c>
      <c r="E357" s="18">
        <f>IF(E356-E327=0,0,"Error")</f>
        <v>0</v>
      </c>
    </row>
    <row r="358" spans="1:5" ht="15.75" thickBot="1" x14ac:dyDescent="0.3">
      <c r="A358" s="708" t="s">
        <v>39</v>
      </c>
      <c r="B358" s="709"/>
      <c r="C358" s="709"/>
      <c r="D358" s="709"/>
      <c r="E358" s="710"/>
    </row>
    <row r="359" spans="1:5" ht="15.75" thickBot="1" x14ac:dyDescent="0.3">
      <c r="A359" s="708" t="s">
        <v>40</v>
      </c>
      <c r="B359" s="709"/>
      <c r="C359" s="709"/>
      <c r="D359" s="709"/>
      <c r="E359" s="710"/>
    </row>
    <row r="360" spans="1:5" ht="15.75" thickBot="1" x14ac:dyDescent="0.3">
      <c r="A360" s="7" t="s">
        <v>56</v>
      </c>
      <c r="B360" s="720" t="s">
        <v>1417</v>
      </c>
      <c r="C360" s="780"/>
      <c r="D360" s="721"/>
      <c r="E360" s="722"/>
    </row>
    <row r="361" spans="1:5" ht="34.5" customHeight="1" thickBot="1" x14ac:dyDescent="0.3">
      <c r="A361" s="7" t="s">
        <v>86</v>
      </c>
      <c r="B361" s="7" t="s">
        <v>619</v>
      </c>
      <c r="C361" s="139" t="s">
        <v>398</v>
      </c>
      <c r="D361" s="721"/>
      <c r="E361" s="722"/>
    </row>
    <row r="362" spans="1:5" ht="15.75" thickBot="1" x14ac:dyDescent="0.3">
      <c r="A362" s="160"/>
      <c r="B362" s="720"/>
      <c r="C362" s="800"/>
      <c r="D362" s="721"/>
      <c r="E362" s="722"/>
    </row>
    <row r="363" spans="1:5" ht="21.75" customHeight="1" thickBot="1" x14ac:dyDescent="0.3">
      <c r="A363" s="5" t="s">
        <v>15</v>
      </c>
      <c r="B363" s="702" t="s">
        <v>1418</v>
      </c>
      <c r="C363" s="703"/>
      <c r="D363" s="703"/>
      <c r="E363" s="704"/>
    </row>
    <row r="364" spans="1:5" ht="15.75" thickBot="1" x14ac:dyDescent="0.3">
      <c r="A364" s="5" t="s">
        <v>16</v>
      </c>
      <c r="B364" s="717"/>
      <c r="C364" s="718"/>
      <c r="D364" s="718"/>
      <c r="E364" s="719"/>
    </row>
    <row r="365" spans="1:5" ht="12.75" customHeight="1" x14ac:dyDescent="0.25">
      <c r="A365" s="698"/>
      <c r="B365" s="8">
        <v>2018</v>
      </c>
      <c r="C365" s="8">
        <v>2019</v>
      </c>
      <c r="D365" s="8">
        <v>2020</v>
      </c>
      <c r="E365" s="8">
        <v>2021</v>
      </c>
    </row>
    <row r="366" spans="1:5" ht="9" customHeight="1" thickBot="1" x14ac:dyDescent="0.3">
      <c r="A366" s="699"/>
      <c r="B366" s="9" t="s">
        <v>8</v>
      </c>
      <c r="C366" s="9" t="s">
        <v>9</v>
      </c>
      <c r="D366" s="9" t="s">
        <v>9</v>
      </c>
      <c r="E366" s="9" t="s">
        <v>9</v>
      </c>
    </row>
    <row r="367" spans="1:5" ht="15.75" thickBot="1" x14ac:dyDescent="0.3">
      <c r="A367" s="5" t="s">
        <v>17</v>
      </c>
      <c r="B367" s="10">
        <v>30</v>
      </c>
      <c r="C367" s="10">
        <v>30</v>
      </c>
      <c r="D367" s="10">
        <v>30</v>
      </c>
      <c r="E367" s="10">
        <v>30</v>
      </c>
    </row>
    <row r="368" spans="1:5" ht="15.75" thickBot="1" x14ac:dyDescent="0.3">
      <c r="A368" s="5" t="s">
        <v>18</v>
      </c>
      <c r="B368" s="10">
        <f>B385</f>
        <v>65000</v>
      </c>
      <c r="C368" s="10">
        <f>C385</f>
        <v>3000</v>
      </c>
      <c r="D368" s="10">
        <v>2000</v>
      </c>
      <c r="E368" s="10">
        <v>2000</v>
      </c>
    </row>
    <row r="369" spans="1:5" ht="15.75" thickBot="1" x14ac:dyDescent="0.3">
      <c r="A369" s="5" t="s">
        <v>19</v>
      </c>
      <c r="B369" s="10">
        <f>B368/B367</f>
        <v>2166.6666666666665</v>
      </c>
      <c r="C369" s="10">
        <f t="shared" ref="C369:E369" si="37">C368/C367</f>
        <v>100</v>
      </c>
      <c r="D369" s="10">
        <f t="shared" si="37"/>
        <v>66.666666666666671</v>
      </c>
      <c r="E369" s="10">
        <f t="shared" si="37"/>
        <v>66.666666666666671</v>
      </c>
    </row>
    <row r="370" spans="1:5" ht="15.75" thickBot="1" x14ac:dyDescent="0.3">
      <c r="A370" s="5" t="s">
        <v>20</v>
      </c>
      <c r="B370" s="113" t="s">
        <v>21</v>
      </c>
      <c r="C370" s="11">
        <f>C367/B367-1</f>
        <v>0</v>
      </c>
      <c r="D370" s="11">
        <f t="shared" ref="D370:E372" si="38">D367/C367-1</f>
        <v>0</v>
      </c>
      <c r="E370" s="11">
        <f t="shared" si="38"/>
        <v>0</v>
      </c>
    </row>
    <row r="371" spans="1:5" ht="15.75" thickBot="1" x14ac:dyDescent="0.3">
      <c r="A371" s="5" t="s">
        <v>22</v>
      </c>
      <c r="B371" s="113" t="s">
        <v>21</v>
      </c>
      <c r="C371" s="11">
        <f>C368/B368-1</f>
        <v>-0.95384615384615379</v>
      </c>
      <c r="D371" s="11">
        <f t="shared" si="38"/>
        <v>-0.33333333333333337</v>
      </c>
      <c r="E371" s="11">
        <f t="shared" si="38"/>
        <v>0</v>
      </c>
    </row>
    <row r="372" spans="1:5" ht="15.75" thickBot="1" x14ac:dyDescent="0.3">
      <c r="A372" s="5" t="s">
        <v>23</v>
      </c>
      <c r="B372" s="113" t="s">
        <v>21</v>
      </c>
      <c r="C372" s="11">
        <f>C369/B369-1</f>
        <v>-0.95384615384615379</v>
      </c>
      <c r="D372" s="11">
        <f t="shared" si="38"/>
        <v>-0.33333333333333326</v>
      </c>
      <c r="E372" s="11">
        <f t="shared" si="38"/>
        <v>0</v>
      </c>
    </row>
    <row r="373" spans="1:5" ht="12.75" customHeight="1" x14ac:dyDescent="0.25">
      <c r="A373" s="698"/>
      <c r="B373" s="8">
        <v>2018</v>
      </c>
      <c r="C373" s="8">
        <v>2019</v>
      </c>
      <c r="D373" s="8">
        <v>2020</v>
      </c>
      <c r="E373" s="8">
        <v>2021</v>
      </c>
    </row>
    <row r="374" spans="1:5" ht="9" customHeight="1" thickBot="1" x14ac:dyDescent="0.3">
      <c r="A374" s="699"/>
      <c r="B374" s="9" t="s">
        <v>8</v>
      </c>
      <c r="C374" s="9" t="s">
        <v>9</v>
      </c>
      <c r="D374" s="9" t="s">
        <v>9</v>
      </c>
      <c r="E374" s="9" t="s">
        <v>9</v>
      </c>
    </row>
    <row r="375" spans="1:5" ht="15.75" thickBot="1" x14ac:dyDescent="0.3">
      <c r="A375" s="13" t="s">
        <v>42</v>
      </c>
      <c r="B375" s="14">
        <f>B376+B377+B378+B379</f>
        <v>0</v>
      </c>
      <c r="C375" s="14">
        <f t="shared" ref="C375:E375" si="39">C376+C377+C378+C379</f>
        <v>0</v>
      </c>
      <c r="D375" s="14">
        <f t="shared" si="39"/>
        <v>0</v>
      </c>
      <c r="E375" s="14">
        <f t="shared" si="39"/>
        <v>0</v>
      </c>
    </row>
    <row r="376" spans="1:5" ht="15.75" thickBot="1" x14ac:dyDescent="0.3">
      <c r="A376" s="26" t="s">
        <v>388</v>
      </c>
      <c r="B376" s="14"/>
      <c r="C376" s="14"/>
      <c r="D376" s="14"/>
      <c r="E376" s="14"/>
    </row>
    <row r="377" spans="1:5" ht="15.75" thickBot="1" x14ac:dyDescent="0.3">
      <c r="A377" s="26" t="s">
        <v>418</v>
      </c>
      <c r="B377" s="14"/>
      <c r="C377" s="14"/>
      <c r="D377" s="14"/>
      <c r="E377" s="14"/>
    </row>
    <row r="378" spans="1:5" ht="15.75" thickBot="1" x14ac:dyDescent="0.3">
      <c r="A378" s="26" t="s">
        <v>404</v>
      </c>
      <c r="B378" s="14"/>
      <c r="C378" s="14"/>
      <c r="D378" s="14"/>
      <c r="E378" s="14"/>
    </row>
    <row r="379" spans="1:5" ht="15.75" thickBot="1" x14ac:dyDescent="0.3">
      <c r="A379" s="26" t="s">
        <v>405</v>
      </c>
      <c r="B379" s="14"/>
      <c r="C379" s="14"/>
      <c r="D379" s="14"/>
      <c r="E379" s="14"/>
    </row>
    <row r="380" spans="1:5" ht="15.75" thickBot="1" x14ac:dyDescent="0.3">
      <c r="A380" s="13" t="s">
        <v>43</v>
      </c>
      <c r="B380" s="15">
        <f>B381+B382+B383+B384</f>
        <v>65000</v>
      </c>
      <c r="C380" s="15">
        <f t="shared" ref="C380" si="40">C381+C382+C383+C384</f>
        <v>3000</v>
      </c>
      <c r="D380" s="15">
        <f>D381+D382+D383+D384</f>
        <v>2000</v>
      </c>
      <c r="E380" s="15">
        <f>E381+E382+E383+E384</f>
        <v>2000</v>
      </c>
    </row>
    <row r="381" spans="1:5" ht="15.75" thickBot="1" x14ac:dyDescent="0.3">
      <c r="A381" s="26" t="s">
        <v>388</v>
      </c>
      <c r="B381" s="14">
        <v>65000</v>
      </c>
      <c r="C381" s="14">
        <v>3000</v>
      </c>
      <c r="D381" s="14">
        <v>2000</v>
      </c>
      <c r="E381" s="14">
        <v>2000</v>
      </c>
    </row>
    <row r="382" spans="1:5" ht="15.75" thickBot="1" x14ac:dyDescent="0.3">
      <c r="A382" s="26" t="s">
        <v>418</v>
      </c>
      <c r="B382" s="14"/>
      <c r="C382" s="14"/>
      <c r="D382" s="14"/>
      <c r="E382" s="14"/>
    </row>
    <row r="383" spans="1:5" ht="15.75" thickBot="1" x14ac:dyDescent="0.3">
      <c r="A383" s="26" t="s">
        <v>404</v>
      </c>
      <c r="B383" s="14"/>
      <c r="C383" s="14"/>
      <c r="D383" s="14"/>
      <c r="E383" s="14"/>
    </row>
    <row r="384" spans="1:5" ht="15.75" thickBot="1" x14ac:dyDescent="0.3">
      <c r="A384" s="26" t="s">
        <v>405</v>
      </c>
      <c r="B384" s="14"/>
      <c r="C384" s="14"/>
      <c r="D384" s="14"/>
      <c r="E384" s="14"/>
    </row>
    <row r="385" spans="1:5" ht="15.75" thickBot="1" x14ac:dyDescent="0.3">
      <c r="A385" s="16" t="s">
        <v>31</v>
      </c>
      <c r="B385" s="15">
        <f>B380+B375</f>
        <v>65000</v>
      </c>
      <c r="C385" s="15">
        <f t="shared" ref="C385:E385" si="41">C380+C375</f>
        <v>3000</v>
      </c>
      <c r="D385" s="15">
        <f t="shared" si="41"/>
        <v>2000</v>
      </c>
      <c r="E385" s="15">
        <f t="shared" si="41"/>
        <v>2000</v>
      </c>
    </row>
    <row r="386" spans="1:5" ht="15.75" thickBot="1" x14ac:dyDescent="0.3">
      <c r="A386" s="708" t="s">
        <v>46</v>
      </c>
      <c r="B386" s="709"/>
      <c r="C386" s="709"/>
      <c r="D386" s="709"/>
      <c r="E386" s="710"/>
    </row>
    <row r="387" spans="1:5" ht="15.75" thickBot="1" x14ac:dyDescent="0.3">
      <c r="A387" s="708" t="s">
        <v>47</v>
      </c>
      <c r="B387" s="709"/>
      <c r="C387" s="709"/>
      <c r="D387" s="709"/>
      <c r="E387" s="710"/>
    </row>
    <row r="388" spans="1:5" ht="15.75" thickBot="1" x14ac:dyDescent="0.3">
      <c r="A388" s="19" t="s">
        <v>45</v>
      </c>
      <c r="B388" s="794" t="s">
        <v>1419</v>
      </c>
      <c r="C388" s="795"/>
      <c r="D388" s="795"/>
      <c r="E388" s="796"/>
    </row>
    <row r="389" spans="1:5" ht="68.25" thickBot="1" x14ac:dyDescent="0.3">
      <c r="A389" s="7" t="s">
        <v>14</v>
      </c>
      <c r="B389" s="259" t="s">
        <v>1420</v>
      </c>
      <c r="C389" s="149" t="s">
        <v>398</v>
      </c>
      <c r="D389" s="147"/>
      <c r="E389" s="148"/>
    </row>
    <row r="390" spans="1:5" ht="17.25" customHeight="1" thickBot="1" x14ac:dyDescent="0.3">
      <c r="A390" s="5" t="s">
        <v>15</v>
      </c>
      <c r="B390" s="711" t="s">
        <v>1420</v>
      </c>
      <c r="C390" s="840"/>
      <c r="D390" s="840"/>
      <c r="E390" s="841"/>
    </row>
    <row r="391" spans="1:5" ht="15.75" thickBot="1" x14ac:dyDescent="0.3">
      <c r="A391" s="5" t="s">
        <v>16</v>
      </c>
      <c r="B391" s="717" t="s">
        <v>1421</v>
      </c>
      <c r="C391" s="718"/>
      <c r="D391" s="718"/>
      <c r="E391" s="719"/>
    </row>
    <row r="392" spans="1:5" ht="12.75" customHeight="1" x14ac:dyDescent="0.25">
      <c r="A392" s="698"/>
      <c r="B392" s="8">
        <v>2018</v>
      </c>
      <c r="C392" s="8">
        <v>2019</v>
      </c>
      <c r="D392" s="8">
        <v>2020</v>
      </c>
      <c r="E392" s="8">
        <v>2021</v>
      </c>
    </row>
    <row r="393" spans="1:5" ht="9" customHeight="1" thickBot="1" x14ac:dyDescent="0.3">
      <c r="A393" s="699"/>
      <c r="B393" s="9" t="s">
        <v>8</v>
      </c>
      <c r="C393" s="9" t="s">
        <v>9</v>
      </c>
      <c r="D393" s="9" t="s">
        <v>9</v>
      </c>
      <c r="E393" s="9" t="s">
        <v>9</v>
      </c>
    </row>
    <row r="394" spans="1:5" ht="15.75" thickBot="1" x14ac:dyDescent="0.3">
      <c r="A394" s="5" t="s">
        <v>17</v>
      </c>
      <c r="B394" s="10"/>
      <c r="C394" s="10">
        <v>2</v>
      </c>
      <c r="D394" s="10"/>
      <c r="E394" s="10"/>
    </row>
    <row r="395" spans="1:5" ht="15.75" thickBot="1" x14ac:dyDescent="0.3">
      <c r="A395" s="5" t="s">
        <v>18</v>
      </c>
      <c r="B395" s="10">
        <f>B413</f>
        <v>0</v>
      </c>
      <c r="C395" s="10">
        <f>C413</f>
        <v>100000</v>
      </c>
      <c r="D395" s="10">
        <f t="shared" ref="D395" si="42">D413</f>
        <v>0</v>
      </c>
      <c r="E395" s="10">
        <v>0</v>
      </c>
    </row>
    <row r="396" spans="1:5" ht="15.75" thickBot="1" x14ac:dyDescent="0.3">
      <c r="A396" s="5" t="s">
        <v>19</v>
      </c>
      <c r="B396" s="10" t="e">
        <f>B395/B394</f>
        <v>#DIV/0!</v>
      </c>
      <c r="C396" s="10">
        <f t="shared" ref="C396:E396" si="43">C395/C394</f>
        <v>50000</v>
      </c>
      <c r="D396" s="10" t="e">
        <f t="shared" si="43"/>
        <v>#DIV/0!</v>
      </c>
      <c r="E396" s="10" t="e">
        <f t="shared" si="43"/>
        <v>#DIV/0!</v>
      </c>
    </row>
    <row r="397" spans="1:5" ht="15.75" thickBot="1" x14ac:dyDescent="0.3">
      <c r="A397" s="5" t="s">
        <v>20</v>
      </c>
      <c r="B397" s="113" t="s">
        <v>21</v>
      </c>
      <c r="C397" s="11" t="e">
        <f>C394/B394-1</f>
        <v>#DIV/0!</v>
      </c>
      <c r="D397" s="11">
        <f t="shared" ref="D397:E399" si="44">D394/C394-1</f>
        <v>-1</v>
      </c>
      <c r="E397" s="11" t="e">
        <f t="shared" si="44"/>
        <v>#DIV/0!</v>
      </c>
    </row>
    <row r="398" spans="1:5" ht="15.75" thickBot="1" x14ac:dyDescent="0.3">
      <c r="A398" s="5" t="s">
        <v>22</v>
      </c>
      <c r="B398" s="113" t="s">
        <v>21</v>
      </c>
      <c r="C398" s="11" t="e">
        <f>C395/B395-1</f>
        <v>#DIV/0!</v>
      </c>
      <c r="D398" s="11">
        <f t="shared" si="44"/>
        <v>-1</v>
      </c>
      <c r="E398" s="11" t="e">
        <f t="shared" si="44"/>
        <v>#DIV/0!</v>
      </c>
    </row>
    <row r="399" spans="1:5" ht="15.75" thickBot="1" x14ac:dyDescent="0.3">
      <c r="A399" s="5" t="s">
        <v>23</v>
      </c>
      <c r="B399" s="113" t="s">
        <v>21</v>
      </c>
      <c r="C399" s="11" t="e">
        <f>C396/B396-1</f>
        <v>#DIV/0!</v>
      </c>
      <c r="D399" s="11" t="e">
        <f t="shared" si="44"/>
        <v>#DIV/0!</v>
      </c>
      <c r="E399" s="11" t="e">
        <f t="shared" si="44"/>
        <v>#DIV/0!</v>
      </c>
    </row>
    <row r="400" spans="1:5" ht="15.75" thickBot="1" x14ac:dyDescent="0.3">
      <c r="A400" s="689" t="s">
        <v>210</v>
      </c>
      <c r="B400" s="690"/>
      <c r="C400" s="690"/>
      <c r="D400" s="690"/>
      <c r="E400" s="691"/>
    </row>
    <row r="401" spans="1:5" ht="12.75" customHeight="1" x14ac:dyDescent="0.25">
      <c r="A401" s="698"/>
      <c r="B401" s="8">
        <v>2018</v>
      </c>
      <c r="C401" s="8">
        <v>2019</v>
      </c>
      <c r="D401" s="8">
        <v>2020</v>
      </c>
      <c r="E401" s="8">
        <v>2021</v>
      </c>
    </row>
    <row r="402" spans="1:5" ht="9" customHeight="1" thickBot="1" x14ac:dyDescent="0.3">
      <c r="A402" s="699"/>
      <c r="B402" s="9" t="s">
        <v>8</v>
      </c>
      <c r="C402" s="9" t="s">
        <v>9</v>
      </c>
      <c r="D402" s="9" t="s">
        <v>9</v>
      </c>
      <c r="E402" s="9" t="s">
        <v>9</v>
      </c>
    </row>
    <row r="403" spans="1:5" ht="15.75" thickBot="1" x14ac:dyDescent="0.3">
      <c r="A403" s="13" t="s">
        <v>42</v>
      </c>
      <c r="B403" s="14">
        <f>B404+B405+B406+B407</f>
        <v>0</v>
      </c>
      <c r="C403" s="14">
        <f t="shared" ref="C403:E403" si="45">C404+C405+C406+C407</f>
        <v>0</v>
      </c>
      <c r="D403" s="14">
        <f t="shared" si="45"/>
        <v>0</v>
      </c>
      <c r="E403" s="14">
        <f t="shared" si="45"/>
        <v>0</v>
      </c>
    </row>
    <row r="404" spans="1:5" ht="15.75" thickBot="1" x14ac:dyDescent="0.3">
      <c r="A404" s="26" t="s">
        <v>388</v>
      </c>
      <c r="B404" s="14"/>
      <c r="C404" s="14">
        <v>0</v>
      </c>
      <c r="D404" s="14"/>
      <c r="E404" s="14"/>
    </row>
    <row r="405" spans="1:5" ht="15.75" thickBot="1" x14ac:dyDescent="0.3">
      <c r="A405" s="26" t="s">
        <v>418</v>
      </c>
      <c r="B405" s="14"/>
      <c r="C405" s="14"/>
      <c r="D405" s="14"/>
      <c r="E405" s="14"/>
    </row>
    <row r="406" spans="1:5" ht="15.75" thickBot="1" x14ac:dyDescent="0.3">
      <c r="A406" s="26" t="s">
        <v>404</v>
      </c>
      <c r="B406" s="14"/>
      <c r="C406" s="14"/>
      <c r="D406" s="14"/>
      <c r="E406" s="14"/>
    </row>
    <row r="407" spans="1:5" ht="15.75" thickBot="1" x14ac:dyDescent="0.3">
      <c r="A407" s="26" t="s">
        <v>405</v>
      </c>
      <c r="B407" s="14"/>
      <c r="C407" s="14"/>
      <c r="D407" s="14"/>
      <c r="E407" s="14"/>
    </row>
    <row r="408" spans="1:5" ht="15.75" thickBot="1" x14ac:dyDescent="0.3">
      <c r="A408" s="13" t="s">
        <v>43</v>
      </c>
      <c r="B408" s="15">
        <f>B409+B410+B411+B412</f>
        <v>0</v>
      </c>
      <c r="C408" s="15">
        <f t="shared" ref="C408:E408" si="46">C409+C410+C411+C412</f>
        <v>100000</v>
      </c>
      <c r="D408" s="15">
        <f t="shared" si="46"/>
        <v>0</v>
      </c>
      <c r="E408" s="15">
        <f t="shared" si="46"/>
        <v>0</v>
      </c>
    </row>
    <row r="409" spans="1:5" ht="15.75" thickBot="1" x14ac:dyDescent="0.3">
      <c r="A409" s="26" t="s">
        <v>388</v>
      </c>
      <c r="B409" s="14"/>
      <c r="C409" s="14"/>
      <c r="D409" s="14"/>
      <c r="E409" s="14"/>
    </row>
    <row r="410" spans="1:5" ht="15.75" thickBot="1" x14ac:dyDescent="0.3">
      <c r="A410" s="26" t="s">
        <v>418</v>
      </c>
      <c r="B410" s="14"/>
      <c r="C410" s="14">
        <v>100000</v>
      </c>
      <c r="D410" s="14"/>
      <c r="E410" s="14"/>
    </row>
    <row r="411" spans="1:5" ht="15.75" thickBot="1" x14ac:dyDescent="0.3">
      <c r="A411" s="26" t="s">
        <v>404</v>
      </c>
      <c r="B411" s="14"/>
      <c r="C411" s="14"/>
      <c r="D411" s="14"/>
      <c r="E411" s="14"/>
    </row>
    <row r="412" spans="1:5" ht="15.75" thickBot="1" x14ac:dyDescent="0.3">
      <c r="A412" s="26" t="s">
        <v>405</v>
      </c>
      <c r="B412" s="14"/>
      <c r="C412" s="14">
        <v>0</v>
      </c>
      <c r="D412" s="14"/>
      <c r="E412" s="14"/>
    </row>
    <row r="413" spans="1:5" ht="15.75" thickBot="1" x14ac:dyDescent="0.3">
      <c r="A413" s="16" t="s">
        <v>31</v>
      </c>
      <c r="B413" s="15">
        <f>B408+B403</f>
        <v>0</v>
      </c>
      <c r="C413" s="15">
        <f t="shared" ref="C413:E413" si="47">C408+C403</f>
        <v>100000</v>
      </c>
      <c r="D413" s="15">
        <f t="shared" si="47"/>
        <v>0</v>
      </c>
      <c r="E413" s="15">
        <f t="shared" si="47"/>
        <v>0</v>
      </c>
    </row>
    <row r="414" spans="1:5" ht="34.5" thickBot="1" x14ac:dyDescent="0.3">
      <c r="A414" s="7" t="s">
        <v>14</v>
      </c>
      <c r="B414" s="194" t="s">
        <v>1422</v>
      </c>
      <c r="C414" s="149" t="s">
        <v>398</v>
      </c>
      <c r="D414" s="147"/>
      <c r="E414" s="148"/>
    </row>
    <row r="415" spans="1:5" ht="17.25" customHeight="1" thickBot="1" x14ac:dyDescent="0.3">
      <c r="A415" s="5" t="s">
        <v>15</v>
      </c>
      <c r="B415" s="702" t="s">
        <v>1423</v>
      </c>
      <c r="C415" s="703"/>
      <c r="D415" s="703"/>
      <c r="E415" s="704"/>
    </row>
    <row r="416" spans="1:5" ht="15.75" thickBot="1" x14ac:dyDescent="0.3">
      <c r="A416" s="5" t="s">
        <v>16</v>
      </c>
      <c r="B416" s="717"/>
      <c r="C416" s="718"/>
      <c r="D416" s="718"/>
      <c r="E416" s="719"/>
    </row>
    <row r="417" spans="1:5" ht="12.75" customHeight="1" x14ac:dyDescent="0.25">
      <c r="A417" s="698"/>
      <c r="B417" s="8">
        <v>2018</v>
      </c>
      <c r="C417" s="8">
        <v>2019</v>
      </c>
      <c r="D417" s="8">
        <v>2020</v>
      </c>
      <c r="E417" s="8">
        <v>2021</v>
      </c>
    </row>
    <row r="418" spans="1:5" ht="9" customHeight="1" thickBot="1" x14ac:dyDescent="0.3">
      <c r="A418" s="699"/>
      <c r="B418" s="9" t="s">
        <v>8</v>
      </c>
      <c r="C418" s="9" t="s">
        <v>9</v>
      </c>
      <c r="D418" s="9" t="s">
        <v>9</v>
      </c>
      <c r="E418" s="9" t="s">
        <v>9</v>
      </c>
    </row>
    <row r="419" spans="1:5" ht="15.75" thickBot="1" x14ac:dyDescent="0.3">
      <c r="A419" s="5" t="s">
        <v>17</v>
      </c>
      <c r="B419" s="10"/>
      <c r="C419" s="10">
        <v>4</v>
      </c>
      <c r="D419" s="10"/>
      <c r="E419" s="10"/>
    </row>
    <row r="420" spans="1:5" ht="15.75" thickBot="1" x14ac:dyDescent="0.3">
      <c r="A420" s="5" t="s">
        <v>18</v>
      </c>
      <c r="B420" s="10">
        <f>B438</f>
        <v>0</v>
      </c>
      <c r="C420" s="10">
        <v>40000</v>
      </c>
      <c r="D420" s="10">
        <f t="shared" ref="D420" si="48">D438</f>
        <v>0</v>
      </c>
      <c r="E420" s="10">
        <v>0</v>
      </c>
    </row>
    <row r="421" spans="1:5" ht="15.75" thickBot="1" x14ac:dyDescent="0.3">
      <c r="A421" s="5" t="s">
        <v>19</v>
      </c>
      <c r="B421" s="10" t="e">
        <f>B420/B419</f>
        <v>#DIV/0!</v>
      </c>
      <c r="C421" s="10">
        <f t="shared" ref="C421:E421" si="49">C420/C419</f>
        <v>10000</v>
      </c>
      <c r="D421" s="10" t="e">
        <f t="shared" si="49"/>
        <v>#DIV/0!</v>
      </c>
      <c r="E421" s="10" t="e">
        <f t="shared" si="49"/>
        <v>#DIV/0!</v>
      </c>
    </row>
    <row r="422" spans="1:5" ht="15.75" thickBot="1" x14ac:dyDescent="0.3">
      <c r="A422" s="5" t="s">
        <v>20</v>
      </c>
      <c r="B422" s="113" t="s">
        <v>21</v>
      </c>
      <c r="C422" s="11" t="e">
        <f>C419/B419-1</f>
        <v>#DIV/0!</v>
      </c>
      <c r="D422" s="11">
        <f t="shared" ref="D422:E424" si="50">D419/C419-1</f>
        <v>-1</v>
      </c>
      <c r="E422" s="11" t="e">
        <f t="shared" si="50"/>
        <v>#DIV/0!</v>
      </c>
    </row>
    <row r="423" spans="1:5" ht="15.75" thickBot="1" x14ac:dyDescent="0.3">
      <c r="A423" s="5" t="s">
        <v>22</v>
      </c>
      <c r="B423" s="113" t="s">
        <v>21</v>
      </c>
      <c r="C423" s="11" t="e">
        <f>C420/B420-1</f>
        <v>#DIV/0!</v>
      </c>
      <c r="D423" s="11">
        <f t="shared" si="50"/>
        <v>-1</v>
      </c>
      <c r="E423" s="11" t="e">
        <f t="shared" si="50"/>
        <v>#DIV/0!</v>
      </c>
    </row>
    <row r="424" spans="1:5" ht="15.75" thickBot="1" x14ac:dyDescent="0.3">
      <c r="A424" s="5" t="s">
        <v>23</v>
      </c>
      <c r="B424" s="113" t="s">
        <v>21</v>
      </c>
      <c r="C424" s="11" t="e">
        <f>C421/B421-1</f>
        <v>#DIV/0!</v>
      </c>
      <c r="D424" s="11" t="e">
        <f t="shared" si="50"/>
        <v>#DIV/0!</v>
      </c>
      <c r="E424" s="11" t="e">
        <f t="shared" si="50"/>
        <v>#DIV/0!</v>
      </c>
    </row>
    <row r="425" spans="1:5" ht="15.75" thickBot="1" x14ac:dyDescent="0.3">
      <c r="A425" s="689" t="s">
        <v>210</v>
      </c>
      <c r="B425" s="690"/>
      <c r="C425" s="690"/>
      <c r="D425" s="690"/>
      <c r="E425" s="691"/>
    </row>
    <row r="426" spans="1:5" ht="12.75" customHeight="1" x14ac:dyDescent="0.25">
      <c r="A426" s="698"/>
      <c r="B426" s="8">
        <v>2018</v>
      </c>
      <c r="C426" s="8">
        <v>2019</v>
      </c>
      <c r="D426" s="8">
        <v>2020</v>
      </c>
      <c r="E426" s="8">
        <v>2021</v>
      </c>
    </row>
    <row r="427" spans="1:5" ht="9" customHeight="1" thickBot="1" x14ac:dyDescent="0.3">
      <c r="A427" s="699"/>
      <c r="B427" s="9" t="s">
        <v>8</v>
      </c>
      <c r="C427" s="9" t="s">
        <v>9</v>
      </c>
      <c r="D427" s="9" t="s">
        <v>9</v>
      </c>
      <c r="E427" s="9" t="s">
        <v>9</v>
      </c>
    </row>
    <row r="428" spans="1:5" ht="15.75" thickBot="1" x14ac:dyDescent="0.3">
      <c r="A428" s="13" t="s">
        <v>42</v>
      </c>
      <c r="B428" s="14">
        <f>B429+B430+B431+B432</f>
        <v>0</v>
      </c>
      <c r="C428" s="14">
        <f t="shared" ref="C428:E428" si="51">C429+C430+C431+C432</f>
        <v>0</v>
      </c>
      <c r="D428" s="14">
        <f t="shared" si="51"/>
        <v>0</v>
      </c>
      <c r="E428" s="14">
        <f t="shared" si="51"/>
        <v>0</v>
      </c>
    </row>
    <row r="429" spans="1:5" ht="15.75" thickBot="1" x14ac:dyDescent="0.3">
      <c r="A429" s="26" t="s">
        <v>388</v>
      </c>
      <c r="B429" s="14"/>
      <c r="C429" s="14">
        <v>0</v>
      </c>
      <c r="D429" s="14"/>
      <c r="E429" s="14"/>
    </row>
    <row r="430" spans="1:5" ht="15.75" thickBot="1" x14ac:dyDescent="0.3">
      <c r="A430" s="26" t="s">
        <v>418</v>
      </c>
      <c r="B430" s="14"/>
      <c r="C430" s="14"/>
      <c r="D430" s="14"/>
      <c r="E430" s="14"/>
    </row>
    <row r="431" spans="1:5" ht="15.75" thickBot="1" x14ac:dyDescent="0.3">
      <c r="A431" s="26" t="s">
        <v>404</v>
      </c>
      <c r="B431" s="14"/>
      <c r="C431" s="14"/>
      <c r="D431" s="14"/>
      <c r="E431" s="14"/>
    </row>
    <row r="432" spans="1:5" ht="15.75" thickBot="1" x14ac:dyDescent="0.3">
      <c r="A432" s="26" t="s">
        <v>405</v>
      </c>
      <c r="B432" s="14"/>
      <c r="C432" s="14"/>
      <c r="D432" s="14"/>
      <c r="E432" s="14"/>
    </row>
    <row r="433" spans="1:5" ht="15.75" thickBot="1" x14ac:dyDescent="0.3">
      <c r="A433" s="13" t="s">
        <v>43</v>
      </c>
      <c r="B433" s="15">
        <f>B434+B435+B436+B437</f>
        <v>0</v>
      </c>
      <c r="C433" s="15">
        <f t="shared" ref="C433:E433" si="52">C434+C435+C436+C437</f>
        <v>40000</v>
      </c>
      <c r="D433" s="15">
        <f t="shared" si="52"/>
        <v>0</v>
      </c>
      <c r="E433" s="15">
        <f t="shared" si="52"/>
        <v>0</v>
      </c>
    </row>
    <row r="434" spans="1:5" ht="15.75" thickBot="1" x14ac:dyDescent="0.3">
      <c r="A434" s="26" t="s">
        <v>388</v>
      </c>
      <c r="B434" s="14"/>
      <c r="C434" s="14"/>
      <c r="D434" s="14"/>
      <c r="E434" s="14"/>
    </row>
    <row r="435" spans="1:5" ht="15.75" thickBot="1" x14ac:dyDescent="0.3">
      <c r="A435" s="26" t="s">
        <v>418</v>
      </c>
      <c r="B435" s="14"/>
      <c r="C435" s="14"/>
      <c r="D435" s="14"/>
      <c r="E435" s="14"/>
    </row>
    <row r="436" spans="1:5" ht="15.75" thickBot="1" x14ac:dyDescent="0.3">
      <c r="A436" s="26" t="s">
        <v>404</v>
      </c>
      <c r="B436" s="14"/>
      <c r="C436" s="14"/>
      <c r="D436" s="14"/>
      <c r="E436" s="14"/>
    </row>
    <row r="437" spans="1:5" ht="15.75" thickBot="1" x14ac:dyDescent="0.3">
      <c r="A437" s="26" t="s">
        <v>405</v>
      </c>
      <c r="B437" s="14"/>
      <c r="C437" s="14">
        <v>40000</v>
      </c>
      <c r="D437" s="14"/>
      <c r="E437" s="14"/>
    </row>
    <row r="438" spans="1:5" ht="15.75" thickBot="1" x14ac:dyDescent="0.3">
      <c r="A438" s="16" t="s">
        <v>31</v>
      </c>
      <c r="B438" s="15">
        <f>B433+B428</f>
        <v>0</v>
      </c>
      <c r="C438" s="15">
        <f t="shared" ref="C438:E438" si="53">C433+C428</f>
        <v>40000</v>
      </c>
      <c r="D438" s="15">
        <f t="shared" si="53"/>
        <v>0</v>
      </c>
      <c r="E438" s="15">
        <f t="shared" si="53"/>
        <v>0</v>
      </c>
    </row>
    <row r="439" spans="1:5" ht="15.75" thickBot="1" x14ac:dyDescent="0.3">
      <c r="A439" s="20"/>
      <c r="B439" s="21"/>
      <c r="C439" s="21"/>
      <c r="D439" s="21"/>
      <c r="E439" s="21"/>
    </row>
    <row r="440" spans="1:5" ht="27" customHeight="1" thickBot="1" x14ac:dyDescent="0.3">
      <c r="A440" s="6" t="s">
        <v>57</v>
      </c>
      <c r="B440" s="22">
        <f>B420+B395+B368+B327+B290+B253+B216+B179+B142+B105+B68+B31</f>
        <v>189469</v>
      </c>
      <c r="C440" s="22">
        <f t="shared" ref="C440:D440" si="54">C420+C395+C368+C327+C290+C253+C216+C179+C142+C105+C68+C31</f>
        <v>275878</v>
      </c>
      <c r="D440" s="22">
        <f t="shared" si="54"/>
        <v>137878</v>
      </c>
      <c r="E440" s="22">
        <f>E420+E395+E368+E327+E290+E253+E216+E179+E142+E105+E68+E31</f>
        <v>152878</v>
      </c>
    </row>
    <row r="441" spans="1:5" ht="24.75" thickBot="1" x14ac:dyDescent="0.3">
      <c r="A441" s="6" t="s">
        <v>58</v>
      </c>
      <c r="B441" s="22">
        <f>+B442+B445+B448+B457+B463+B468</f>
        <v>189469</v>
      </c>
      <c r="C441" s="22">
        <f>+C442+C445+C448+C457+C463+C468</f>
        <v>275878</v>
      </c>
      <c r="D441" s="22">
        <f t="shared" ref="D441:E441" si="55">+D442+D445+D448+D457+D463+D468</f>
        <v>137878</v>
      </c>
      <c r="E441" s="22">
        <f t="shared" si="55"/>
        <v>152878</v>
      </c>
    </row>
    <row r="442" spans="1:5" ht="15.75" thickBot="1" x14ac:dyDescent="0.3">
      <c r="A442" s="13" t="s">
        <v>24</v>
      </c>
      <c r="B442" s="36">
        <f>B443+B444</f>
        <v>55000</v>
      </c>
      <c r="C442" s="36">
        <f>C443+C444</f>
        <v>65459</v>
      </c>
      <c r="D442" s="36">
        <f t="shared" ref="D442:E442" si="56">D443+D444</f>
        <v>65459</v>
      </c>
      <c r="E442" s="36">
        <f t="shared" si="56"/>
        <v>65459</v>
      </c>
    </row>
    <row r="443" spans="1:5" ht="15.75" thickBot="1" x14ac:dyDescent="0.3">
      <c r="A443" s="26" t="s">
        <v>388</v>
      </c>
      <c r="B443" s="15">
        <f t="shared" ref="B443:E444" si="57">B40+B77+B188</f>
        <v>55000</v>
      </c>
      <c r="C443" s="15">
        <f>C40+C77+C188</f>
        <v>65459</v>
      </c>
      <c r="D443" s="15">
        <f t="shared" si="57"/>
        <v>65459</v>
      </c>
      <c r="E443" s="15">
        <f t="shared" si="57"/>
        <v>65459</v>
      </c>
    </row>
    <row r="444" spans="1:5" ht="15.75" thickBot="1" x14ac:dyDescent="0.3">
      <c r="A444" s="26" t="s">
        <v>417</v>
      </c>
      <c r="B444" s="15">
        <f t="shared" si="57"/>
        <v>0</v>
      </c>
      <c r="C444" s="15">
        <f t="shared" si="57"/>
        <v>0</v>
      </c>
      <c r="D444" s="15">
        <f t="shared" si="57"/>
        <v>0</v>
      </c>
      <c r="E444" s="15">
        <f t="shared" si="57"/>
        <v>0</v>
      </c>
    </row>
    <row r="445" spans="1:5" ht="24.75" thickBot="1" x14ac:dyDescent="0.3">
      <c r="A445" s="13" t="s">
        <v>25</v>
      </c>
      <c r="B445" s="36">
        <f>B446+B447</f>
        <v>8951</v>
      </c>
      <c r="C445" s="36">
        <f t="shared" ref="C445:E445" si="58">C446+C447</f>
        <v>6901</v>
      </c>
      <c r="D445" s="36">
        <f t="shared" si="58"/>
        <v>6901</v>
      </c>
      <c r="E445" s="36">
        <f t="shared" si="58"/>
        <v>6901</v>
      </c>
    </row>
    <row r="446" spans="1:5" ht="15.75" thickBot="1" x14ac:dyDescent="0.3">
      <c r="A446" s="26" t="s">
        <v>388</v>
      </c>
      <c r="B446" s="14">
        <f>B43+B80+B191</f>
        <v>8951</v>
      </c>
      <c r="C446" s="14">
        <f>C43+C80+C191</f>
        <v>6901</v>
      </c>
      <c r="D446" s="14">
        <f>D43+D80+D191</f>
        <v>6901</v>
      </c>
      <c r="E446" s="14">
        <f>E43+E80+E191</f>
        <v>6901</v>
      </c>
    </row>
    <row r="447" spans="1:5" ht="15.75" thickBot="1" x14ac:dyDescent="0.3">
      <c r="A447" s="26" t="s">
        <v>417</v>
      </c>
      <c r="B447" s="15">
        <f>B44+B81+B189</f>
        <v>0</v>
      </c>
      <c r="C447" s="15">
        <f>C44+C81+C189</f>
        <v>0</v>
      </c>
      <c r="D447" s="15">
        <f>D44+D81+D189</f>
        <v>0</v>
      </c>
      <c r="E447" s="15">
        <f>E44+E81+E189</f>
        <v>0</v>
      </c>
    </row>
    <row r="448" spans="1:5" ht="15.75" thickBot="1" x14ac:dyDescent="0.3">
      <c r="A448" s="13" t="s">
        <v>26</v>
      </c>
      <c r="B448" s="36">
        <f>B449+B450</f>
        <v>38618</v>
      </c>
      <c r="C448" s="36">
        <f>C449+C450</f>
        <v>38618</v>
      </c>
      <c r="D448" s="36">
        <f t="shared" ref="D448:E448" si="59">D449+D450</f>
        <v>41618</v>
      </c>
      <c r="E448" s="36">
        <f t="shared" si="59"/>
        <v>56618</v>
      </c>
    </row>
    <row r="449" spans="1:5" ht="15.75" thickBot="1" x14ac:dyDescent="0.3">
      <c r="A449" s="26" t="s">
        <v>388</v>
      </c>
      <c r="B449" s="15">
        <f>+B46+B83+B120+B157+B194+B231+B268+B305+B342</f>
        <v>38618</v>
      </c>
      <c r="C449" s="15">
        <f>C46+C83+C120+C157+C194+C231+C268+C305+C342</f>
        <v>38618</v>
      </c>
      <c r="D449" s="15">
        <f>D46+D83+D120+D157+D194+D231+D268+D305+D342</f>
        <v>41618</v>
      </c>
      <c r="E449" s="15">
        <f>E46+E83+E120+E157+E194+E231+E268+E305+E342</f>
        <v>56618</v>
      </c>
    </row>
    <row r="450" spans="1:5" ht="15.75" thickBot="1" x14ac:dyDescent="0.3">
      <c r="A450" s="26" t="s">
        <v>417</v>
      </c>
      <c r="B450" s="15">
        <f>B47+B84+B195</f>
        <v>0</v>
      </c>
      <c r="C450" s="15">
        <f>C47+C84+C195</f>
        <v>0</v>
      </c>
      <c r="D450" s="15">
        <f>D47+D84+D195</f>
        <v>0</v>
      </c>
      <c r="E450" s="15">
        <f>E47+E84+E195</f>
        <v>0</v>
      </c>
    </row>
    <row r="451" spans="1:5" ht="15.75" thickBot="1" x14ac:dyDescent="0.3">
      <c r="A451" s="13" t="s">
        <v>27</v>
      </c>
      <c r="B451" s="36">
        <f>B452+B453</f>
        <v>0</v>
      </c>
      <c r="C451" s="36">
        <f t="shared" ref="C451:E451" si="60">C452+C453</f>
        <v>0</v>
      </c>
      <c r="D451" s="36">
        <f t="shared" si="60"/>
        <v>0</v>
      </c>
      <c r="E451" s="36">
        <f t="shared" si="60"/>
        <v>0</v>
      </c>
    </row>
    <row r="452" spans="1:5" ht="15.75" thickBot="1" x14ac:dyDescent="0.3">
      <c r="A452" s="26" t="s">
        <v>388</v>
      </c>
      <c r="B452" s="14">
        <f t="shared" ref="B452:E453" si="61">B49+B86+B197</f>
        <v>0</v>
      </c>
      <c r="C452" s="14">
        <f t="shared" si="61"/>
        <v>0</v>
      </c>
      <c r="D452" s="14">
        <f t="shared" si="61"/>
        <v>0</v>
      </c>
      <c r="E452" s="14">
        <f t="shared" si="61"/>
        <v>0</v>
      </c>
    </row>
    <row r="453" spans="1:5" ht="15.75" thickBot="1" x14ac:dyDescent="0.3">
      <c r="A453" s="26" t="s">
        <v>417</v>
      </c>
      <c r="B453" s="15">
        <f t="shared" si="61"/>
        <v>0</v>
      </c>
      <c r="C453" s="15">
        <f t="shared" si="61"/>
        <v>0</v>
      </c>
      <c r="D453" s="15">
        <f t="shared" si="61"/>
        <v>0</v>
      </c>
      <c r="E453" s="15">
        <f t="shared" si="61"/>
        <v>0</v>
      </c>
    </row>
    <row r="454" spans="1:5" ht="15.75" thickBot="1" x14ac:dyDescent="0.3">
      <c r="A454" s="13" t="s">
        <v>28</v>
      </c>
      <c r="B454" s="36">
        <f>B455+B456</f>
        <v>0</v>
      </c>
      <c r="C454" s="36">
        <f t="shared" ref="C454:E454" si="62">C455+C456</f>
        <v>0</v>
      </c>
      <c r="D454" s="36">
        <f t="shared" si="62"/>
        <v>0</v>
      </c>
      <c r="E454" s="36">
        <f t="shared" si="62"/>
        <v>0</v>
      </c>
    </row>
    <row r="455" spans="1:5" ht="15.75" thickBot="1" x14ac:dyDescent="0.3">
      <c r="A455" s="26" t="s">
        <v>388</v>
      </c>
      <c r="B455" s="14">
        <f t="shared" ref="B455:E456" si="63">B52+B89+B200</f>
        <v>0</v>
      </c>
      <c r="C455" s="14">
        <f t="shared" si="63"/>
        <v>0</v>
      </c>
      <c r="D455" s="14">
        <f t="shared" si="63"/>
        <v>0</v>
      </c>
      <c r="E455" s="14">
        <f t="shared" si="63"/>
        <v>0</v>
      </c>
    </row>
    <row r="456" spans="1:5" ht="15.75" thickBot="1" x14ac:dyDescent="0.3">
      <c r="A456" s="26" t="s">
        <v>417</v>
      </c>
      <c r="B456" s="15">
        <f t="shared" si="63"/>
        <v>0</v>
      </c>
      <c r="C456" s="15">
        <f t="shared" si="63"/>
        <v>0</v>
      </c>
      <c r="D456" s="15">
        <f t="shared" si="63"/>
        <v>0</v>
      </c>
      <c r="E456" s="15">
        <f t="shared" si="63"/>
        <v>0</v>
      </c>
    </row>
    <row r="457" spans="1:5" ht="15.75" thickBot="1" x14ac:dyDescent="0.3">
      <c r="A457" s="13" t="s">
        <v>29</v>
      </c>
      <c r="B457" s="36">
        <f>B458+B459</f>
        <v>21900</v>
      </c>
      <c r="C457" s="36">
        <f>C458+C459</f>
        <v>21900</v>
      </c>
      <c r="D457" s="36">
        <f t="shared" ref="D457:E457" si="64">D458+D459</f>
        <v>21900</v>
      </c>
      <c r="E457" s="36">
        <f t="shared" si="64"/>
        <v>21900</v>
      </c>
    </row>
    <row r="458" spans="1:5" ht="15.75" thickBot="1" x14ac:dyDescent="0.3">
      <c r="A458" s="26" t="s">
        <v>388</v>
      </c>
      <c r="B458" s="14">
        <f>+B166</f>
        <v>21900</v>
      </c>
      <c r="C458" s="14">
        <f>+C166</f>
        <v>21900</v>
      </c>
      <c r="D458" s="14">
        <f>+D166</f>
        <v>21900</v>
      </c>
      <c r="E458" s="14">
        <f>+E166</f>
        <v>21900</v>
      </c>
    </row>
    <row r="459" spans="1:5" ht="15.75" thickBot="1" x14ac:dyDescent="0.3">
      <c r="A459" s="26" t="s">
        <v>417</v>
      </c>
      <c r="B459" s="15">
        <f>B56+B93+B204</f>
        <v>0</v>
      </c>
      <c r="C459" s="15">
        <f>C56+C93+C204</f>
        <v>0</v>
      </c>
      <c r="D459" s="15">
        <f>D56+D93+D204</f>
        <v>0</v>
      </c>
      <c r="E459" s="15">
        <f>E56+E93+E204</f>
        <v>0</v>
      </c>
    </row>
    <row r="460" spans="1:5" ht="24.75" thickBot="1" x14ac:dyDescent="0.3">
      <c r="A460" s="13" t="s">
        <v>30</v>
      </c>
      <c r="B460" s="36">
        <f>B94+B57</f>
        <v>0</v>
      </c>
      <c r="C460" s="36">
        <f>C94+C57</f>
        <v>0</v>
      </c>
      <c r="D460" s="36">
        <f>D94+D57</f>
        <v>0</v>
      </c>
      <c r="E460" s="36">
        <f>E94+E57</f>
        <v>0</v>
      </c>
    </row>
    <row r="461" spans="1:5" ht="15.75" thickBot="1" x14ac:dyDescent="0.3">
      <c r="A461" s="26" t="s">
        <v>388</v>
      </c>
      <c r="B461" s="14">
        <f t="shared" ref="B461:E462" si="65">B58+B95+B206</f>
        <v>0</v>
      </c>
      <c r="C461" s="14">
        <f t="shared" si="65"/>
        <v>0</v>
      </c>
      <c r="D461" s="14">
        <f t="shared" si="65"/>
        <v>0</v>
      </c>
      <c r="E461" s="14">
        <f t="shared" si="65"/>
        <v>0</v>
      </c>
    </row>
    <row r="462" spans="1:5" ht="15.75" thickBot="1" x14ac:dyDescent="0.3">
      <c r="A462" s="26" t="s">
        <v>417</v>
      </c>
      <c r="B462" s="15">
        <f t="shared" si="65"/>
        <v>0</v>
      </c>
      <c r="C462" s="15">
        <f t="shared" si="65"/>
        <v>0</v>
      </c>
      <c r="D462" s="15">
        <f t="shared" si="65"/>
        <v>0</v>
      </c>
      <c r="E462" s="15">
        <f t="shared" si="65"/>
        <v>0</v>
      </c>
    </row>
    <row r="463" spans="1:5" ht="15.75" thickBot="1" x14ac:dyDescent="0.3">
      <c r="A463" s="13" t="s">
        <v>59</v>
      </c>
      <c r="B463" s="14">
        <f>B375+B428</f>
        <v>0</v>
      </c>
      <c r="C463" s="14">
        <f>C375+C428</f>
        <v>0</v>
      </c>
      <c r="D463" s="14">
        <f>D375+D428</f>
        <v>0</v>
      </c>
      <c r="E463" s="14">
        <f>E375+E428</f>
        <v>0</v>
      </c>
    </row>
    <row r="464" spans="1:5" ht="15.75" thickBot="1" x14ac:dyDescent="0.3">
      <c r="A464" s="26" t="s">
        <v>388</v>
      </c>
      <c r="B464" s="14">
        <v>0</v>
      </c>
      <c r="C464" s="14">
        <v>0</v>
      </c>
      <c r="D464" s="14">
        <v>0</v>
      </c>
      <c r="E464" s="14">
        <v>0</v>
      </c>
    </row>
    <row r="465" spans="1:5" ht="15.75" thickBot="1" x14ac:dyDescent="0.3">
      <c r="A465" s="26" t="s">
        <v>418</v>
      </c>
      <c r="B465" s="14">
        <v>0</v>
      </c>
      <c r="C465" s="14">
        <v>0</v>
      </c>
      <c r="D465" s="14">
        <v>0</v>
      </c>
      <c r="E465" s="14">
        <v>0</v>
      </c>
    </row>
    <row r="466" spans="1:5" ht="15.75" thickBot="1" x14ac:dyDescent="0.3">
      <c r="A466" s="26" t="s">
        <v>404</v>
      </c>
      <c r="B466" s="14">
        <v>0</v>
      </c>
      <c r="C466" s="14">
        <v>0</v>
      </c>
      <c r="D466" s="14">
        <v>0</v>
      </c>
      <c r="E466" s="14">
        <v>0</v>
      </c>
    </row>
    <row r="467" spans="1:5" ht="15.75" thickBot="1" x14ac:dyDescent="0.3">
      <c r="A467" s="26" t="s">
        <v>405</v>
      </c>
      <c r="B467" s="14">
        <v>0</v>
      </c>
      <c r="C467" s="14">
        <v>0</v>
      </c>
      <c r="D467" s="14">
        <v>0</v>
      </c>
      <c r="E467" s="14">
        <v>0</v>
      </c>
    </row>
    <row r="468" spans="1:5" ht="15.75" thickBot="1" x14ac:dyDescent="0.3">
      <c r="A468" s="13" t="s">
        <v>60</v>
      </c>
      <c r="B468" s="609">
        <f>B469+B470+B471+B472</f>
        <v>65000</v>
      </c>
      <c r="C468" s="627">
        <f t="shared" ref="C468:E468" si="66">C469+C470+C471+C472</f>
        <v>143000</v>
      </c>
      <c r="D468" s="627">
        <f t="shared" si="66"/>
        <v>2000</v>
      </c>
      <c r="E468" s="627">
        <f t="shared" si="66"/>
        <v>2000</v>
      </c>
    </row>
    <row r="469" spans="1:5" ht="15.75" thickBot="1" x14ac:dyDescent="0.3">
      <c r="A469" s="26" t="s">
        <v>388</v>
      </c>
      <c r="B469" s="14">
        <f>B381+B409+B434</f>
        <v>65000</v>
      </c>
      <c r="C469" s="31">
        <f t="shared" ref="C469" si="67">C381+C409+C434</f>
        <v>3000</v>
      </c>
      <c r="D469" s="31">
        <f>D381+D409+D434</f>
        <v>2000</v>
      </c>
      <c r="E469" s="31">
        <f>E381+E409+E434</f>
        <v>2000</v>
      </c>
    </row>
    <row r="470" spans="1:5" ht="15.75" thickBot="1" x14ac:dyDescent="0.3">
      <c r="A470" s="26" t="s">
        <v>418</v>
      </c>
      <c r="B470" s="14">
        <f>B435+B410+B382</f>
        <v>0</v>
      </c>
      <c r="C470" s="31">
        <f t="shared" ref="C470:E472" si="68">C435+C410+C382</f>
        <v>100000</v>
      </c>
      <c r="D470" s="31">
        <f t="shared" si="68"/>
        <v>0</v>
      </c>
      <c r="E470" s="31">
        <f t="shared" si="68"/>
        <v>0</v>
      </c>
    </row>
    <row r="471" spans="1:5" ht="15.75" thickBot="1" x14ac:dyDescent="0.3">
      <c r="A471" s="26" t="s">
        <v>404</v>
      </c>
      <c r="B471" s="14">
        <f>B436+B411+B383</f>
        <v>0</v>
      </c>
      <c r="C471" s="31">
        <f t="shared" si="68"/>
        <v>0</v>
      </c>
      <c r="D471" s="31">
        <f t="shared" si="68"/>
        <v>0</v>
      </c>
      <c r="E471" s="31">
        <f t="shared" si="68"/>
        <v>0</v>
      </c>
    </row>
    <row r="472" spans="1:5" ht="15.75" thickBot="1" x14ac:dyDescent="0.3">
      <c r="A472" s="26" t="s">
        <v>405</v>
      </c>
      <c r="B472" s="14">
        <f>B437+B412+B384</f>
        <v>0</v>
      </c>
      <c r="C472" s="31">
        <f t="shared" si="68"/>
        <v>40000</v>
      </c>
      <c r="D472" s="31">
        <f t="shared" si="68"/>
        <v>0</v>
      </c>
      <c r="E472" s="31">
        <f t="shared" si="68"/>
        <v>0</v>
      </c>
    </row>
    <row r="473" spans="1:5" ht="15.75" thickBot="1" x14ac:dyDescent="0.3">
      <c r="A473" s="17" t="s">
        <v>32</v>
      </c>
      <c r="B473" s="18">
        <f>IF(B441-B440=0,0,"Error")</f>
        <v>0</v>
      </c>
      <c r="C473" s="18">
        <f>IF(C441-C440=0,0,"Error")</f>
        <v>0</v>
      </c>
      <c r="D473" s="18">
        <f>IF(D441-D440=0,0,"Error")</f>
        <v>0</v>
      </c>
      <c r="E473" s="18">
        <f>IF(E441-E440=0,0,"Error")</f>
        <v>0</v>
      </c>
    </row>
  </sheetData>
  <mergeCells count="89">
    <mergeCell ref="A3:E3"/>
    <mergeCell ref="B5:E5"/>
    <mergeCell ref="B6:E6"/>
    <mergeCell ref="B7:E7"/>
    <mergeCell ref="A8:E8"/>
    <mergeCell ref="A36:E36"/>
    <mergeCell ref="A9:E11"/>
    <mergeCell ref="B12:E12"/>
    <mergeCell ref="A13:A14"/>
    <mergeCell ref="B17:E17"/>
    <mergeCell ref="A18:E18"/>
    <mergeCell ref="A23:E23"/>
    <mergeCell ref="A24:E24"/>
    <mergeCell ref="B25:E25"/>
    <mergeCell ref="B26:E26"/>
    <mergeCell ref="B27:E27"/>
    <mergeCell ref="A28:A29"/>
    <mergeCell ref="A110:E110"/>
    <mergeCell ref="A37:A38"/>
    <mergeCell ref="B62:E62"/>
    <mergeCell ref="B63:E63"/>
    <mergeCell ref="B64:E64"/>
    <mergeCell ref="A65:A66"/>
    <mergeCell ref="A73:E73"/>
    <mergeCell ref="A74:A75"/>
    <mergeCell ref="B99:E99"/>
    <mergeCell ref="B100:E100"/>
    <mergeCell ref="B101:E101"/>
    <mergeCell ref="A102:A103"/>
    <mergeCell ref="A184:E184"/>
    <mergeCell ref="A111:A112"/>
    <mergeCell ref="B136:E136"/>
    <mergeCell ref="B137:E137"/>
    <mergeCell ref="B138:E138"/>
    <mergeCell ref="A139:A140"/>
    <mergeCell ref="A147:E147"/>
    <mergeCell ref="A148:A149"/>
    <mergeCell ref="B173:E173"/>
    <mergeCell ref="B174:E174"/>
    <mergeCell ref="B175:E175"/>
    <mergeCell ref="A176:A177"/>
    <mergeCell ref="A258:E258"/>
    <mergeCell ref="A185:A186"/>
    <mergeCell ref="B210:E210"/>
    <mergeCell ref="B211:E211"/>
    <mergeCell ref="B212:E212"/>
    <mergeCell ref="A213:A214"/>
    <mergeCell ref="A221:E221"/>
    <mergeCell ref="A222:A223"/>
    <mergeCell ref="B247:E247"/>
    <mergeCell ref="B248:E248"/>
    <mergeCell ref="B249:E249"/>
    <mergeCell ref="A250:A251"/>
    <mergeCell ref="A332:E332"/>
    <mergeCell ref="A259:A260"/>
    <mergeCell ref="B284:E284"/>
    <mergeCell ref="B285:E285"/>
    <mergeCell ref="B286:E286"/>
    <mergeCell ref="A287:A288"/>
    <mergeCell ref="A295:E295"/>
    <mergeCell ref="A296:A297"/>
    <mergeCell ref="B321:E321"/>
    <mergeCell ref="B322:E322"/>
    <mergeCell ref="B323:E323"/>
    <mergeCell ref="A324:A325"/>
    <mergeCell ref="B388:E388"/>
    <mergeCell ref="A333:A334"/>
    <mergeCell ref="A358:E358"/>
    <mergeCell ref="A359:E359"/>
    <mergeCell ref="B360:E360"/>
    <mergeCell ref="D361:E361"/>
    <mergeCell ref="B362:E362"/>
    <mergeCell ref="B363:E363"/>
    <mergeCell ref="A2:E2"/>
    <mergeCell ref="B416:E416"/>
    <mergeCell ref="A417:A418"/>
    <mergeCell ref="A425:E425"/>
    <mergeCell ref="A426:A427"/>
    <mergeCell ref="B390:E390"/>
    <mergeCell ref="B391:E391"/>
    <mergeCell ref="A392:A393"/>
    <mergeCell ref="A400:E400"/>
    <mergeCell ref="A401:A402"/>
    <mergeCell ref="B415:E415"/>
    <mergeCell ref="B364:E364"/>
    <mergeCell ref="A365:A366"/>
    <mergeCell ref="A373:A374"/>
    <mergeCell ref="A386:E386"/>
    <mergeCell ref="A387:E387"/>
  </mergeCells>
  <pageMargins left="0.7" right="0.7" top="0.75" bottom="0.75" header="0.3" footer="0.3"/>
  <pageSetup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24"/>
  <sheetViews>
    <sheetView view="pageBreakPreview" topLeftCell="A87" zoomScale="60" zoomScaleNormal="170" workbookViewId="0">
      <selection activeCell="A9" sqref="A9:E11"/>
    </sheetView>
  </sheetViews>
  <sheetFormatPr defaultRowHeight="15" x14ac:dyDescent="0.25"/>
  <cols>
    <col min="1" max="1" width="28.5703125" customWidth="1"/>
    <col min="2" max="5" width="11.7109375" customWidth="1"/>
  </cols>
  <sheetData>
    <row r="2" spans="1:5" ht="36"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1278</v>
      </c>
      <c r="C5" s="679"/>
      <c r="D5" s="679"/>
      <c r="E5" s="679"/>
    </row>
    <row r="6" spans="1:5" ht="15.75" thickBot="1" x14ac:dyDescent="0.3">
      <c r="A6" s="2" t="s">
        <v>1</v>
      </c>
      <c r="B6" s="680" t="s">
        <v>237</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x14ac:dyDescent="0.25">
      <c r="A9" s="907" t="s">
        <v>1334</v>
      </c>
      <c r="B9" s="908"/>
      <c r="C9" s="908"/>
      <c r="D9" s="908"/>
      <c r="E9" s="909"/>
    </row>
    <row r="10" spans="1:5" ht="36.75" customHeight="1" x14ac:dyDescent="0.25">
      <c r="A10" s="910"/>
      <c r="B10" s="911"/>
      <c r="C10" s="911"/>
      <c r="D10" s="911"/>
      <c r="E10" s="912"/>
    </row>
    <row r="11" spans="1:5" ht="81" customHeight="1" thickBot="1" x14ac:dyDescent="0.3">
      <c r="A11" s="913"/>
      <c r="B11" s="914"/>
      <c r="C11" s="914"/>
      <c r="D11" s="914"/>
      <c r="E11" s="915"/>
    </row>
    <row r="12" spans="1:5" ht="38.25" customHeight="1" thickBot="1" x14ac:dyDescent="0.3">
      <c r="A12" s="3" t="s">
        <v>6</v>
      </c>
      <c r="B12" s="1321" t="s">
        <v>1335</v>
      </c>
      <c r="C12" s="1322"/>
      <c r="D12" s="1322"/>
      <c r="E12" s="1323"/>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14" t="s">
        <v>97</v>
      </c>
      <c r="B15" s="126" t="s">
        <v>68</v>
      </c>
      <c r="C15" s="126" t="s">
        <v>69</v>
      </c>
      <c r="D15" s="126" t="s">
        <v>69</v>
      </c>
      <c r="E15" s="126" t="s">
        <v>69</v>
      </c>
    </row>
    <row r="16" spans="1:5" ht="15.75" thickBot="1" x14ac:dyDescent="0.3">
      <c r="A16" s="5" t="s">
        <v>98</v>
      </c>
      <c r="B16" s="126" t="s">
        <v>68</v>
      </c>
      <c r="C16" s="126" t="s">
        <v>69</v>
      </c>
      <c r="D16" s="126" t="s">
        <v>69</v>
      </c>
      <c r="E16" s="126" t="s">
        <v>69</v>
      </c>
    </row>
    <row r="17" spans="1:5" ht="23.25" thickBot="1" x14ac:dyDescent="0.3">
      <c r="A17" s="5" t="s">
        <v>67</v>
      </c>
      <c r="B17" s="126" t="s">
        <v>68</v>
      </c>
      <c r="C17" s="126" t="s">
        <v>69</v>
      </c>
      <c r="D17" s="126" t="s">
        <v>69</v>
      </c>
      <c r="E17" s="126" t="s">
        <v>69</v>
      </c>
    </row>
    <row r="18" spans="1:5" ht="47.25" customHeight="1" thickBot="1" x14ac:dyDescent="0.3">
      <c r="A18" s="6" t="s">
        <v>10</v>
      </c>
      <c r="B18" s="700" t="s">
        <v>1336</v>
      </c>
      <c r="C18" s="695"/>
      <c r="D18" s="695"/>
      <c r="E18" s="701"/>
    </row>
    <row r="19" spans="1:5" ht="23.25" customHeight="1" thickBot="1" x14ac:dyDescent="0.3">
      <c r="A19" s="702" t="s">
        <v>11</v>
      </c>
      <c r="B19" s="703"/>
      <c r="C19" s="703"/>
      <c r="D19" s="703"/>
      <c r="E19" s="704"/>
    </row>
    <row r="20" spans="1:5" ht="15.75" thickBot="1" x14ac:dyDescent="0.3">
      <c r="A20" s="127"/>
      <c r="B20" s="143"/>
      <c r="C20" s="126" t="s">
        <v>152</v>
      </c>
      <c r="D20" s="126" t="s">
        <v>152</v>
      </c>
      <c r="E20" s="126" t="s">
        <v>152</v>
      </c>
    </row>
    <row r="21" spans="1:5" ht="15.75" thickBot="1" x14ac:dyDescent="0.3">
      <c r="A21" s="130"/>
      <c r="B21" s="137"/>
      <c r="C21" s="138" t="s">
        <v>69</v>
      </c>
      <c r="D21" s="138" t="s">
        <v>69</v>
      </c>
      <c r="E21" s="138" t="s">
        <v>69</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1337</v>
      </c>
      <c r="C24" s="712"/>
      <c r="D24" s="712"/>
      <c r="E24" s="713"/>
    </row>
    <row r="25" spans="1:5" ht="31.5" customHeight="1" thickBot="1" x14ac:dyDescent="0.3">
      <c r="A25" s="5" t="s">
        <v>15</v>
      </c>
      <c r="B25" s="714" t="s">
        <v>1338</v>
      </c>
      <c r="C25" s="715"/>
      <c r="D25" s="715"/>
      <c r="E25" s="716"/>
    </row>
    <row r="26" spans="1:5" ht="15.75" thickBot="1" x14ac:dyDescent="0.3">
      <c r="A26" s="5" t="s">
        <v>16</v>
      </c>
      <c r="B26" s="717" t="s">
        <v>1339</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c r="C29" s="10">
        <v>120</v>
      </c>
      <c r="D29" s="10">
        <v>120</v>
      </c>
      <c r="E29" s="10">
        <v>120</v>
      </c>
    </row>
    <row r="30" spans="1:5" ht="15.75" thickBot="1" x14ac:dyDescent="0.3">
      <c r="A30" s="5" t="s">
        <v>18</v>
      </c>
      <c r="B30" s="10">
        <f>B59</f>
        <v>0</v>
      </c>
      <c r="C30" s="10">
        <f>C59</f>
        <v>17270</v>
      </c>
      <c r="D30" s="10">
        <f t="shared" ref="D30:E30" si="0">D59</f>
        <v>17270</v>
      </c>
      <c r="E30" s="10">
        <f t="shared" si="0"/>
        <v>17270</v>
      </c>
    </row>
    <row r="31" spans="1:5" ht="15.75" thickBot="1" x14ac:dyDescent="0.3">
      <c r="A31" s="5" t="s">
        <v>19</v>
      </c>
      <c r="B31" s="10" t="e">
        <f>B30/B29</f>
        <v>#DIV/0!</v>
      </c>
      <c r="C31" s="10">
        <f t="shared" ref="C31:E31" si="1">C30/C29</f>
        <v>143.91666666666666</v>
      </c>
      <c r="D31" s="10">
        <f t="shared" si="1"/>
        <v>143.91666666666666</v>
      </c>
      <c r="E31" s="10">
        <f t="shared" si="1"/>
        <v>143.91666666666666</v>
      </c>
    </row>
    <row r="32" spans="1:5" ht="15.75" thickBot="1" x14ac:dyDescent="0.3">
      <c r="A32" s="5" t="s">
        <v>20</v>
      </c>
      <c r="B32" s="113" t="s">
        <v>21</v>
      </c>
      <c r="C32" s="11" t="e">
        <f>C29/B29-1</f>
        <v>#DIV/0!</v>
      </c>
      <c r="D32" s="11">
        <f t="shared" ref="D32:E34" si="2">D29/C29-1</f>
        <v>0</v>
      </c>
      <c r="E32" s="11">
        <f t="shared" si="2"/>
        <v>0</v>
      </c>
    </row>
    <row r="33" spans="1:5" ht="15.75" thickBot="1" x14ac:dyDescent="0.3">
      <c r="A33" s="5" t="s">
        <v>22</v>
      </c>
      <c r="B33" s="113" t="s">
        <v>21</v>
      </c>
      <c r="C33" s="11" t="e">
        <f>C30/B30-1</f>
        <v>#DIV/0!</v>
      </c>
      <c r="D33" s="11">
        <f t="shared" si="2"/>
        <v>0</v>
      </c>
      <c r="E33" s="11">
        <f t="shared" si="2"/>
        <v>0</v>
      </c>
    </row>
    <row r="34" spans="1:5" ht="15.75" thickBot="1" x14ac:dyDescent="0.3">
      <c r="A34" s="5" t="s">
        <v>23</v>
      </c>
      <c r="B34" s="113" t="s">
        <v>21</v>
      </c>
      <c r="C34" s="11" t="e">
        <f>C31/B31-1</f>
        <v>#DIV/0!</v>
      </c>
      <c r="D34" s="11">
        <f t="shared" si="2"/>
        <v>0</v>
      </c>
      <c r="E34" s="11">
        <f t="shared" si="2"/>
        <v>0</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v>0</v>
      </c>
      <c r="C38" s="14">
        <f>C39+C40</f>
        <v>9822</v>
      </c>
      <c r="D38" s="14">
        <f t="shared" ref="D38:E38" si="3">D39+D40</f>
        <v>9822</v>
      </c>
      <c r="E38" s="14">
        <f t="shared" si="3"/>
        <v>9822</v>
      </c>
    </row>
    <row r="39" spans="1:5" ht="15.75" thickBot="1" x14ac:dyDescent="0.3">
      <c r="A39" s="26" t="s">
        <v>388</v>
      </c>
      <c r="B39" s="15"/>
      <c r="C39" s="432">
        <v>9822</v>
      </c>
      <c r="D39" s="432">
        <v>9822</v>
      </c>
      <c r="E39" s="432">
        <v>9822</v>
      </c>
    </row>
    <row r="40" spans="1:5" ht="15.75" thickBot="1" x14ac:dyDescent="0.3">
      <c r="A40" s="26" t="s">
        <v>389</v>
      </c>
      <c r="B40" s="15"/>
      <c r="C40" s="27"/>
      <c r="D40" s="27"/>
      <c r="E40" s="27"/>
    </row>
    <row r="41" spans="1:5" ht="24.75" thickBot="1" x14ac:dyDescent="0.3">
      <c r="A41" s="13" t="s">
        <v>25</v>
      </c>
      <c r="B41" s="14">
        <v>0</v>
      </c>
      <c r="C41" s="14">
        <f>C42+C43</f>
        <v>1448</v>
      </c>
      <c r="D41" s="14">
        <f t="shared" ref="D41:E41" si="4">D42+D43</f>
        <v>1448</v>
      </c>
      <c r="E41" s="14">
        <f t="shared" si="4"/>
        <v>1448</v>
      </c>
    </row>
    <row r="42" spans="1:5" ht="15.75" thickBot="1" x14ac:dyDescent="0.3">
      <c r="A42" s="26" t="s">
        <v>388</v>
      </c>
      <c r="B42" s="15"/>
      <c r="C42" s="14">
        <v>1448</v>
      </c>
      <c r="D42" s="14">
        <v>1448</v>
      </c>
      <c r="E42" s="14">
        <v>1448</v>
      </c>
    </row>
    <row r="43" spans="1:5" ht="15.75" thickBot="1" x14ac:dyDescent="0.3">
      <c r="A43" s="26" t="s">
        <v>389</v>
      </c>
      <c r="B43" s="15"/>
      <c r="C43" s="14"/>
      <c r="D43" s="14"/>
      <c r="E43" s="14"/>
    </row>
    <row r="44" spans="1:5" ht="15.75" thickBot="1" x14ac:dyDescent="0.3">
      <c r="A44" s="13" t="s">
        <v>26</v>
      </c>
      <c r="B44" s="15">
        <v>0</v>
      </c>
      <c r="C44" s="14">
        <f>C45+C46</f>
        <v>6000</v>
      </c>
      <c r="D44" s="14">
        <f t="shared" ref="D44:E44" si="5">D45+D46</f>
        <v>6000</v>
      </c>
      <c r="E44" s="14">
        <f t="shared" si="5"/>
        <v>6000</v>
      </c>
    </row>
    <row r="45" spans="1:5" ht="15.75" thickBot="1" x14ac:dyDescent="0.3">
      <c r="A45" s="26" t="s">
        <v>388</v>
      </c>
      <c r="B45" s="15"/>
      <c r="C45" s="14">
        <v>6000</v>
      </c>
      <c r="D45" s="14">
        <v>6000</v>
      </c>
      <c r="E45" s="14">
        <v>6000</v>
      </c>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c r="C53" s="14"/>
      <c r="D53" s="14"/>
      <c r="E53" s="14"/>
    </row>
    <row r="54" spans="1:5" ht="15.75" thickBot="1" x14ac:dyDescent="0.3">
      <c r="A54" s="26" t="s">
        <v>388</v>
      </c>
      <c r="B54" s="15"/>
      <c r="C54" s="14"/>
      <c r="D54" s="14"/>
      <c r="E54" s="14"/>
    </row>
    <row r="55" spans="1:5" ht="15.75" thickBot="1" x14ac:dyDescent="0.3">
      <c r="A55" s="26" t="s">
        <v>389</v>
      </c>
      <c r="B55" s="15"/>
      <c r="C55" s="14"/>
      <c r="D55" s="14"/>
      <c r="E55" s="14"/>
    </row>
    <row r="56" spans="1:5" ht="24.75" thickBot="1" x14ac:dyDescent="0.3">
      <c r="A56" s="13" t="s">
        <v>30</v>
      </c>
      <c r="B56" s="15">
        <v>0</v>
      </c>
      <c r="C56" s="14">
        <v>0</v>
      </c>
      <c r="D56" s="14">
        <f>C56*1.03*0.99</f>
        <v>0</v>
      </c>
      <c r="E56" s="14">
        <f>D56*1.03*0.99</f>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6" t="s">
        <v>31</v>
      </c>
      <c r="B59" s="15">
        <f>B56+B53+B50+B47+B44+B41+B38</f>
        <v>0</v>
      </c>
      <c r="C59" s="15">
        <f t="shared" ref="C59:E59" si="6">C56+C53+C50+C47+C44+C41+C38</f>
        <v>17270</v>
      </c>
      <c r="D59" s="15">
        <f t="shared" si="6"/>
        <v>17270</v>
      </c>
      <c r="E59" s="15">
        <f t="shared" si="6"/>
        <v>17270</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708" t="s">
        <v>39</v>
      </c>
      <c r="B61" s="709"/>
      <c r="C61" s="709"/>
      <c r="D61" s="709"/>
      <c r="E61" s="710"/>
    </row>
    <row r="62" spans="1:5" ht="15.75" thickBot="1" x14ac:dyDescent="0.3">
      <c r="A62" s="708" t="s">
        <v>40</v>
      </c>
      <c r="B62" s="709"/>
      <c r="C62" s="709"/>
      <c r="D62" s="709"/>
      <c r="E62" s="710"/>
    </row>
    <row r="63" spans="1:5" ht="15.75" thickBot="1" x14ac:dyDescent="0.3">
      <c r="A63" s="7" t="s">
        <v>56</v>
      </c>
      <c r="B63" s="720"/>
      <c r="C63" s="780"/>
      <c r="D63" s="721"/>
      <c r="E63" s="722"/>
    </row>
    <row r="64" spans="1:5" ht="30.75" customHeight="1" thickBot="1" x14ac:dyDescent="0.3">
      <c r="A64" s="7" t="s">
        <v>86</v>
      </c>
      <c r="B64" s="7"/>
      <c r="C64" s="139" t="s">
        <v>398</v>
      </c>
      <c r="D64" s="721"/>
      <c r="E64" s="722"/>
    </row>
    <row r="65" spans="1:5" ht="15.75" thickBot="1" x14ac:dyDescent="0.3">
      <c r="A65" s="160"/>
      <c r="B65" s="720"/>
      <c r="C65" s="800"/>
      <c r="D65" s="721"/>
      <c r="E65" s="722"/>
    </row>
    <row r="66" spans="1:5" ht="17.25" customHeight="1" thickBot="1" x14ac:dyDescent="0.3">
      <c r="A66" s="5" t="s">
        <v>15</v>
      </c>
      <c r="B66" s="702"/>
      <c r="C66" s="703"/>
      <c r="D66" s="703"/>
      <c r="E66" s="704"/>
    </row>
    <row r="67" spans="1:5" ht="15.75" thickBot="1" x14ac:dyDescent="0.3">
      <c r="A67" s="5" t="s">
        <v>16</v>
      </c>
      <c r="B67" s="717"/>
      <c r="C67" s="718"/>
      <c r="D67" s="718"/>
      <c r="E67" s="719"/>
    </row>
    <row r="68" spans="1:5" ht="12.75" customHeight="1" x14ac:dyDescent="0.25">
      <c r="A68" s="698"/>
      <c r="B68" s="8">
        <v>2018</v>
      </c>
      <c r="C68" s="8">
        <v>2019</v>
      </c>
      <c r="D68" s="8">
        <v>2020</v>
      </c>
      <c r="E68" s="8">
        <v>2021</v>
      </c>
    </row>
    <row r="69" spans="1:5" ht="9" customHeight="1" thickBot="1" x14ac:dyDescent="0.3">
      <c r="A69" s="699"/>
      <c r="B69" s="9" t="s">
        <v>8</v>
      </c>
      <c r="C69" s="9" t="s">
        <v>9</v>
      </c>
      <c r="D69" s="9" t="s">
        <v>9</v>
      </c>
      <c r="E69" s="9" t="s">
        <v>9</v>
      </c>
    </row>
    <row r="70" spans="1:5" ht="15.75" thickBot="1" x14ac:dyDescent="0.3">
      <c r="A70" s="5" t="s">
        <v>17</v>
      </c>
      <c r="B70" s="10"/>
      <c r="C70" s="10"/>
      <c r="D70" s="10"/>
      <c r="E70" s="10"/>
    </row>
    <row r="71" spans="1:5" ht="15.75" thickBot="1" x14ac:dyDescent="0.3">
      <c r="A71" s="5" t="s">
        <v>18</v>
      </c>
      <c r="B71" s="10">
        <f>B89</f>
        <v>0</v>
      </c>
      <c r="C71" s="10">
        <f t="shared" ref="C71:E71" si="7">C89</f>
        <v>0</v>
      </c>
      <c r="D71" s="10">
        <f t="shared" si="7"/>
        <v>0</v>
      </c>
      <c r="E71" s="10">
        <f t="shared" si="7"/>
        <v>0</v>
      </c>
    </row>
    <row r="72" spans="1:5" ht="15.75" thickBot="1" x14ac:dyDescent="0.3">
      <c r="A72" s="5" t="s">
        <v>19</v>
      </c>
      <c r="B72" s="10" t="e">
        <f>B71/B70</f>
        <v>#DIV/0!</v>
      </c>
      <c r="C72" s="10" t="e">
        <f t="shared" ref="C72:E72" si="8">C71/C70</f>
        <v>#DIV/0!</v>
      </c>
      <c r="D72" s="10" t="e">
        <f t="shared" si="8"/>
        <v>#DIV/0!</v>
      </c>
      <c r="E72" s="10" t="e">
        <f t="shared" si="8"/>
        <v>#DIV/0!</v>
      </c>
    </row>
    <row r="73" spans="1:5" ht="15.75" thickBot="1" x14ac:dyDescent="0.3">
      <c r="A73" s="5" t="s">
        <v>20</v>
      </c>
      <c r="B73" s="113" t="s">
        <v>21</v>
      </c>
      <c r="C73" s="11" t="e">
        <f>C70/B70-1</f>
        <v>#DIV/0!</v>
      </c>
      <c r="D73" s="11" t="e">
        <f t="shared" ref="D73:E75" si="9">D70/C70-1</f>
        <v>#DIV/0!</v>
      </c>
      <c r="E73" s="11" t="e">
        <f t="shared" si="9"/>
        <v>#DIV/0!</v>
      </c>
    </row>
    <row r="74" spans="1:5" ht="15.75" thickBot="1" x14ac:dyDescent="0.3">
      <c r="A74" s="5" t="s">
        <v>22</v>
      </c>
      <c r="B74" s="113" t="s">
        <v>21</v>
      </c>
      <c r="C74" s="11" t="e">
        <f>C71/B71-1</f>
        <v>#DIV/0!</v>
      </c>
      <c r="D74" s="11" t="e">
        <f t="shared" si="9"/>
        <v>#DIV/0!</v>
      </c>
      <c r="E74" s="11" t="e">
        <f t="shared" si="9"/>
        <v>#DIV/0!</v>
      </c>
    </row>
    <row r="75" spans="1:5" ht="15.75" thickBot="1" x14ac:dyDescent="0.3">
      <c r="A75" s="5" t="s">
        <v>23</v>
      </c>
      <c r="B75" s="113" t="s">
        <v>21</v>
      </c>
      <c r="C75" s="11" t="e">
        <f>C72/B72-1</f>
        <v>#DIV/0!</v>
      </c>
      <c r="D75" s="11" t="e">
        <f t="shared" si="9"/>
        <v>#DIV/0!</v>
      </c>
      <c r="E75" s="11" t="e">
        <f t="shared" si="9"/>
        <v>#DIV/0!</v>
      </c>
    </row>
    <row r="76" spans="1:5" ht="15.75" thickBot="1" x14ac:dyDescent="0.3">
      <c r="A76" s="689" t="s">
        <v>213</v>
      </c>
      <c r="B76" s="690"/>
      <c r="C76" s="690"/>
      <c r="D76" s="690"/>
      <c r="E76" s="691"/>
    </row>
    <row r="77" spans="1:5" ht="12.75" customHeight="1" x14ac:dyDescent="0.25">
      <c r="A77" s="698"/>
      <c r="B77" s="8">
        <v>2018</v>
      </c>
      <c r="C77" s="8">
        <v>2019</v>
      </c>
      <c r="D77" s="8">
        <v>2020</v>
      </c>
      <c r="E77" s="8">
        <v>2021</v>
      </c>
    </row>
    <row r="78" spans="1:5" ht="9" customHeight="1" thickBot="1" x14ac:dyDescent="0.3">
      <c r="A78" s="699"/>
      <c r="B78" s="9" t="s">
        <v>8</v>
      </c>
      <c r="C78" s="9" t="s">
        <v>9</v>
      </c>
      <c r="D78" s="9" t="s">
        <v>9</v>
      </c>
      <c r="E78" s="9" t="s">
        <v>9</v>
      </c>
    </row>
    <row r="79" spans="1:5" ht="15.75" thickBot="1" x14ac:dyDescent="0.3">
      <c r="A79" s="13" t="s">
        <v>42</v>
      </c>
      <c r="B79" s="14">
        <f>B80+B81+B82+B83</f>
        <v>0</v>
      </c>
      <c r="C79" s="14">
        <f t="shared" ref="C79:E79" si="10">C80+C81+C82+C83</f>
        <v>0</v>
      </c>
      <c r="D79" s="14">
        <f t="shared" si="10"/>
        <v>0</v>
      </c>
      <c r="E79" s="14">
        <f t="shared" si="10"/>
        <v>0</v>
      </c>
    </row>
    <row r="80" spans="1:5" ht="15.75" thickBot="1" x14ac:dyDescent="0.3">
      <c r="A80" s="26" t="s">
        <v>388</v>
      </c>
      <c r="B80" s="14"/>
      <c r="C80" s="14"/>
      <c r="D80" s="14"/>
      <c r="E80" s="14"/>
    </row>
    <row r="81" spans="1:5" ht="15.75" thickBot="1" x14ac:dyDescent="0.3">
      <c r="A81" s="26" t="s">
        <v>403</v>
      </c>
      <c r="B81" s="14"/>
      <c r="C81" s="14"/>
      <c r="D81" s="14"/>
      <c r="E81" s="14"/>
    </row>
    <row r="82" spans="1:5" ht="15.75" thickBot="1" x14ac:dyDescent="0.3">
      <c r="A82" s="26" t="s">
        <v>404</v>
      </c>
      <c r="B82" s="14"/>
      <c r="C82" s="14"/>
      <c r="D82" s="14"/>
      <c r="E82" s="14"/>
    </row>
    <row r="83" spans="1:5" ht="15.75" thickBot="1" x14ac:dyDescent="0.3">
      <c r="A83" s="26" t="s">
        <v>405</v>
      </c>
      <c r="B83" s="14"/>
      <c r="C83" s="14"/>
      <c r="D83" s="14"/>
      <c r="E83" s="14"/>
    </row>
    <row r="84" spans="1:5" ht="15.75" thickBot="1" x14ac:dyDescent="0.3">
      <c r="A84" s="13" t="s">
        <v>43</v>
      </c>
      <c r="B84" s="15">
        <f>B85+B86+B87+B88</f>
        <v>0</v>
      </c>
      <c r="C84" s="15">
        <f t="shared" ref="C84:E84" si="11">C85+C86+C87+C88</f>
        <v>0</v>
      </c>
      <c r="D84" s="15">
        <f t="shared" si="11"/>
        <v>0</v>
      </c>
      <c r="E84" s="15">
        <f t="shared" si="11"/>
        <v>0</v>
      </c>
    </row>
    <row r="85" spans="1:5" ht="15.75" thickBot="1" x14ac:dyDescent="0.3">
      <c r="A85" s="26" t="s">
        <v>388</v>
      </c>
      <c r="B85" s="15"/>
      <c r="C85" s="14"/>
      <c r="D85" s="14"/>
      <c r="E85" s="14"/>
    </row>
    <row r="86" spans="1:5" ht="15.75" thickBot="1" x14ac:dyDescent="0.3">
      <c r="A86" s="26" t="s">
        <v>403</v>
      </c>
      <c r="B86" s="15"/>
      <c r="C86" s="14"/>
      <c r="D86" s="14"/>
      <c r="E86" s="14"/>
    </row>
    <row r="87" spans="1:5" ht="15.75" thickBot="1" x14ac:dyDescent="0.3">
      <c r="A87" s="26" t="s">
        <v>404</v>
      </c>
      <c r="B87" s="15"/>
      <c r="C87" s="14"/>
      <c r="D87" s="14"/>
      <c r="E87" s="14"/>
    </row>
    <row r="88" spans="1:5" ht="15.75" thickBot="1" x14ac:dyDescent="0.3">
      <c r="A88" s="26" t="s">
        <v>405</v>
      </c>
      <c r="B88" s="15"/>
      <c r="C88" s="14"/>
      <c r="D88" s="14"/>
      <c r="E88" s="14"/>
    </row>
    <row r="89" spans="1:5" ht="15.75" thickBot="1" x14ac:dyDescent="0.3">
      <c r="A89" s="140" t="s">
        <v>31</v>
      </c>
      <c r="B89" s="15">
        <f>B79+B84</f>
        <v>0</v>
      </c>
      <c r="C89" s="15">
        <f t="shared" ref="C89:E89" si="12">C79+C84</f>
        <v>0</v>
      </c>
      <c r="D89" s="15">
        <f t="shared" si="12"/>
        <v>0</v>
      </c>
      <c r="E89" s="15">
        <f t="shared" si="12"/>
        <v>0</v>
      </c>
    </row>
    <row r="90" spans="1:5" ht="15.75" thickBot="1" x14ac:dyDescent="0.3">
      <c r="A90" s="20"/>
      <c r="B90" s="21"/>
      <c r="C90" s="21"/>
      <c r="D90" s="21"/>
      <c r="E90" s="21"/>
    </row>
    <row r="91" spans="1:5" ht="27" customHeight="1" thickBot="1" x14ac:dyDescent="0.3">
      <c r="A91" s="6" t="s">
        <v>57</v>
      </c>
      <c r="B91" s="22">
        <f>B71+B30</f>
        <v>0</v>
      </c>
      <c r="C91" s="22">
        <f t="shared" ref="C91:E91" si="13">C71+C30</f>
        <v>17270</v>
      </c>
      <c r="D91" s="22">
        <f t="shared" si="13"/>
        <v>17270</v>
      </c>
      <c r="E91" s="22">
        <f t="shared" si="13"/>
        <v>17270</v>
      </c>
    </row>
    <row r="92" spans="1:5" ht="24.75" thickBot="1" x14ac:dyDescent="0.3">
      <c r="A92" s="6" t="s">
        <v>58</v>
      </c>
      <c r="B92" s="22">
        <f>B89+B59</f>
        <v>0</v>
      </c>
      <c r="C92" s="22">
        <f t="shared" ref="C92:E92" si="14">C89+C59</f>
        <v>17270</v>
      </c>
      <c r="D92" s="22">
        <f t="shared" si="14"/>
        <v>17270</v>
      </c>
      <c r="E92" s="22">
        <f t="shared" si="14"/>
        <v>17270</v>
      </c>
    </row>
    <row r="93" spans="1:5" ht="15.75" thickBot="1" x14ac:dyDescent="0.3">
      <c r="A93" s="13" t="s">
        <v>24</v>
      </c>
      <c r="B93" s="36">
        <f>B94+B95</f>
        <v>0</v>
      </c>
      <c r="C93" s="36">
        <f t="shared" ref="C93:E93" si="15">C94+C95</f>
        <v>9822</v>
      </c>
      <c r="D93" s="36">
        <f t="shared" si="15"/>
        <v>9822</v>
      </c>
      <c r="E93" s="36">
        <f t="shared" si="15"/>
        <v>9822</v>
      </c>
    </row>
    <row r="94" spans="1:5" ht="15.75" thickBot="1" x14ac:dyDescent="0.3">
      <c r="A94" s="26" t="s">
        <v>388</v>
      </c>
      <c r="B94" s="15">
        <f>B39</f>
        <v>0</v>
      </c>
      <c r="C94" s="15">
        <f t="shared" ref="C94:E95" si="16">C39</f>
        <v>9822</v>
      </c>
      <c r="D94" s="15">
        <f t="shared" si="16"/>
        <v>9822</v>
      </c>
      <c r="E94" s="15">
        <f t="shared" si="16"/>
        <v>9822</v>
      </c>
    </row>
    <row r="95" spans="1:5" ht="15.75" thickBot="1" x14ac:dyDescent="0.3">
      <c r="A95" s="26" t="s">
        <v>417</v>
      </c>
      <c r="B95" s="15">
        <f>B40</f>
        <v>0</v>
      </c>
      <c r="C95" s="15">
        <f t="shared" si="16"/>
        <v>0</v>
      </c>
      <c r="D95" s="15">
        <f t="shared" si="16"/>
        <v>0</v>
      </c>
      <c r="E95" s="15">
        <f t="shared" si="16"/>
        <v>0</v>
      </c>
    </row>
    <row r="96" spans="1:5" ht="24.75" thickBot="1" x14ac:dyDescent="0.3">
      <c r="A96" s="13" t="s">
        <v>25</v>
      </c>
      <c r="B96" s="36">
        <f>B97+B98</f>
        <v>0</v>
      </c>
      <c r="C96" s="36">
        <f t="shared" ref="C96:E96" si="17">C97+C98</f>
        <v>1448</v>
      </c>
      <c r="D96" s="36">
        <f t="shared" si="17"/>
        <v>1448</v>
      </c>
      <c r="E96" s="36">
        <f t="shared" si="17"/>
        <v>1448</v>
      </c>
    </row>
    <row r="97" spans="1:5" ht="15.75" thickBot="1" x14ac:dyDescent="0.3">
      <c r="A97" s="26" t="s">
        <v>388</v>
      </c>
      <c r="B97" s="14">
        <f>B42</f>
        <v>0</v>
      </c>
      <c r="C97" s="14">
        <f t="shared" ref="C97:E98" si="18">C42</f>
        <v>1448</v>
      </c>
      <c r="D97" s="14">
        <f t="shared" si="18"/>
        <v>1448</v>
      </c>
      <c r="E97" s="14">
        <f t="shared" si="18"/>
        <v>1448</v>
      </c>
    </row>
    <row r="98" spans="1:5" ht="15.75" thickBot="1" x14ac:dyDescent="0.3">
      <c r="A98" s="26" t="s">
        <v>417</v>
      </c>
      <c r="B98" s="15">
        <f>B43</f>
        <v>0</v>
      </c>
      <c r="C98" s="15">
        <f t="shared" si="18"/>
        <v>0</v>
      </c>
      <c r="D98" s="15">
        <f t="shared" si="18"/>
        <v>0</v>
      </c>
      <c r="E98" s="15">
        <f t="shared" si="18"/>
        <v>0</v>
      </c>
    </row>
    <row r="99" spans="1:5" ht="15.75" thickBot="1" x14ac:dyDescent="0.3">
      <c r="A99" s="13" t="s">
        <v>26</v>
      </c>
      <c r="B99" s="36">
        <f>B100+B101</f>
        <v>0</v>
      </c>
      <c r="C99" s="36">
        <f t="shared" ref="C99:E99" si="19">C100+C101</f>
        <v>6000</v>
      </c>
      <c r="D99" s="36">
        <f t="shared" si="19"/>
        <v>6000</v>
      </c>
      <c r="E99" s="36">
        <f t="shared" si="19"/>
        <v>6000</v>
      </c>
    </row>
    <row r="100" spans="1:5" ht="15.75" thickBot="1" x14ac:dyDescent="0.3">
      <c r="A100" s="26" t="s">
        <v>388</v>
      </c>
      <c r="B100" s="15">
        <f>B45</f>
        <v>0</v>
      </c>
      <c r="C100" s="15">
        <f t="shared" ref="C100:E101" si="20">C45</f>
        <v>6000</v>
      </c>
      <c r="D100" s="15">
        <f t="shared" si="20"/>
        <v>6000</v>
      </c>
      <c r="E100" s="15">
        <f t="shared" si="20"/>
        <v>6000</v>
      </c>
    </row>
    <row r="101" spans="1:5" ht="15.75" thickBot="1" x14ac:dyDescent="0.3">
      <c r="A101" s="26" t="s">
        <v>417</v>
      </c>
      <c r="B101" s="15">
        <f>B46</f>
        <v>0</v>
      </c>
      <c r="C101" s="15">
        <f t="shared" si="20"/>
        <v>0</v>
      </c>
      <c r="D101" s="15">
        <f t="shared" si="20"/>
        <v>0</v>
      </c>
      <c r="E101" s="15">
        <f t="shared" si="20"/>
        <v>0</v>
      </c>
    </row>
    <row r="102" spans="1:5" ht="15.75" thickBot="1" x14ac:dyDescent="0.3">
      <c r="A102" s="13" t="s">
        <v>27</v>
      </c>
      <c r="B102" s="36">
        <f>B103+B104</f>
        <v>0</v>
      </c>
      <c r="C102" s="36">
        <f t="shared" ref="C102:E102" si="21">C103+C104</f>
        <v>0</v>
      </c>
      <c r="D102" s="36">
        <f t="shared" si="21"/>
        <v>0</v>
      </c>
      <c r="E102" s="36">
        <f t="shared" si="21"/>
        <v>0</v>
      </c>
    </row>
    <row r="103" spans="1:5" ht="15.75" thickBot="1" x14ac:dyDescent="0.3">
      <c r="A103" s="26" t="s">
        <v>388</v>
      </c>
      <c r="B103" s="14">
        <f>B48</f>
        <v>0</v>
      </c>
      <c r="C103" s="14">
        <f t="shared" ref="C103:E104" si="22">C48</f>
        <v>0</v>
      </c>
      <c r="D103" s="14">
        <f t="shared" si="22"/>
        <v>0</v>
      </c>
      <c r="E103" s="14">
        <f t="shared" si="22"/>
        <v>0</v>
      </c>
    </row>
    <row r="104" spans="1:5" ht="15.75" thickBot="1" x14ac:dyDescent="0.3">
      <c r="A104" s="26" t="s">
        <v>417</v>
      </c>
      <c r="B104" s="15">
        <f>B49</f>
        <v>0</v>
      </c>
      <c r="C104" s="15">
        <f t="shared" si="22"/>
        <v>0</v>
      </c>
      <c r="D104" s="15">
        <f t="shared" si="22"/>
        <v>0</v>
      </c>
      <c r="E104" s="15">
        <f t="shared" si="22"/>
        <v>0</v>
      </c>
    </row>
    <row r="105" spans="1:5" ht="15.75" thickBot="1" x14ac:dyDescent="0.3">
      <c r="A105" s="13" t="s">
        <v>28</v>
      </c>
      <c r="B105" s="36">
        <f>B106+B107</f>
        <v>0</v>
      </c>
      <c r="C105" s="36">
        <f t="shared" ref="C105:E105" si="23">C106+C107</f>
        <v>0</v>
      </c>
      <c r="D105" s="36">
        <f t="shared" si="23"/>
        <v>0</v>
      </c>
      <c r="E105" s="36">
        <f t="shared" si="23"/>
        <v>0</v>
      </c>
    </row>
    <row r="106" spans="1:5" ht="15.75" thickBot="1" x14ac:dyDescent="0.3">
      <c r="A106" s="26" t="s">
        <v>388</v>
      </c>
      <c r="B106" s="14">
        <f>B51</f>
        <v>0</v>
      </c>
      <c r="C106" s="14">
        <f t="shared" ref="C106:E107" si="24">C51</f>
        <v>0</v>
      </c>
      <c r="D106" s="14">
        <f t="shared" si="24"/>
        <v>0</v>
      </c>
      <c r="E106" s="14">
        <f t="shared" si="24"/>
        <v>0</v>
      </c>
    </row>
    <row r="107" spans="1:5" ht="15.75" thickBot="1" x14ac:dyDescent="0.3">
      <c r="A107" s="26" t="s">
        <v>417</v>
      </c>
      <c r="B107" s="15">
        <f>B52</f>
        <v>0</v>
      </c>
      <c r="C107" s="15">
        <f t="shared" si="24"/>
        <v>0</v>
      </c>
      <c r="D107" s="15">
        <f t="shared" si="24"/>
        <v>0</v>
      </c>
      <c r="E107" s="15">
        <f t="shared" si="24"/>
        <v>0</v>
      </c>
    </row>
    <row r="108" spans="1:5" ht="15.75" thickBot="1" x14ac:dyDescent="0.3">
      <c r="A108" s="13" t="s">
        <v>29</v>
      </c>
      <c r="B108" s="36">
        <f>B109+B110</f>
        <v>0</v>
      </c>
      <c r="C108" s="36">
        <f>C109+C110</f>
        <v>0</v>
      </c>
      <c r="D108" s="36">
        <f t="shared" ref="D108:E108" si="25">D109+D110</f>
        <v>0</v>
      </c>
      <c r="E108" s="36">
        <f t="shared" si="25"/>
        <v>0</v>
      </c>
    </row>
    <row r="109" spans="1:5" ht="15.75" thickBot="1" x14ac:dyDescent="0.3">
      <c r="A109" s="26" t="s">
        <v>388</v>
      </c>
      <c r="B109" s="14">
        <f>B54</f>
        <v>0</v>
      </c>
      <c r="C109" s="14">
        <f t="shared" ref="C109:E110" si="26">C54</f>
        <v>0</v>
      </c>
      <c r="D109" s="14">
        <f t="shared" si="26"/>
        <v>0</v>
      </c>
      <c r="E109" s="14">
        <f t="shared" si="26"/>
        <v>0</v>
      </c>
    </row>
    <row r="110" spans="1:5" ht="15.75" thickBot="1" x14ac:dyDescent="0.3">
      <c r="A110" s="26" t="s">
        <v>417</v>
      </c>
      <c r="B110" s="15">
        <f>B55</f>
        <v>0</v>
      </c>
      <c r="C110" s="15">
        <f t="shared" si="26"/>
        <v>0</v>
      </c>
      <c r="D110" s="15">
        <f t="shared" si="26"/>
        <v>0</v>
      </c>
      <c r="E110" s="15">
        <f t="shared" si="26"/>
        <v>0</v>
      </c>
    </row>
    <row r="111" spans="1:5" ht="24.75" thickBot="1" x14ac:dyDescent="0.3">
      <c r="A111" s="13" t="s">
        <v>30</v>
      </c>
      <c r="B111" s="36">
        <f>B112+B113</f>
        <v>0</v>
      </c>
      <c r="C111" s="36">
        <f t="shared" ref="C111:E111" si="27">C112+C113</f>
        <v>0</v>
      </c>
      <c r="D111" s="36">
        <f t="shared" si="27"/>
        <v>0</v>
      </c>
      <c r="E111" s="36">
        <f t="shared" si="27"/>
        <v>0</v>
      </c>
    </row>
    <row r="112" spans="1:5" ht="15.75" thickBot="1" x14ac:dyDescent="0.3">
      <c r="A112" s="26" t="s">
        <v>388</v>
      </c>
      <c r="B112" s="14">
        <f>B57</f>
        <v>0</v>
      </c>
      <c r="C112" s="14">
        <f t="shared" ref="C112:E113" si="28">C57</f>
        <v>0</v>
      </c>
      <c r="D112" s="14">
        <f t="shared" si="28"/>
        <v>0</v>
      </c>
      <c r="E112" s="14">
        <f t="shared" si="28"/>
        <v>0</v>
      </c>
    </row>
    <row r="113" spans="1:5" ht="15.75" thickBot="1" x14ac:dyDescent="0.3">
      <c r="A113" s="26" t="s">
        <v>417</v>
      </c>
      <c r="B113" s="15">
        <f>B58</f>
        <v>0</v>
      </c>
      <c r="C113" s="15">
        <f t="shared" si="28"/>
        <v>0</v>
      </c>
      <c r="D113" s="15">
        <f t="shared" si="28"/>
        <v>0</v>
      </c>
      <c r="E113" s="15">
        <f t="shared" si="28"/>
        <v>0</v>
      </c>
    </row>
    <row r="114" spans="1:5" ht="15.75" thickBot="1" x14ac:dyDescent="0.3">
      <c r="A114" s="13" t="s">
        <v>59</v>
      </c>
      <c r="B114" s="36">
        <f>B115+B116+B117+B118</f>
        <v>0</v>
      </c>
      <c r="C114" s="36">
        <f t="shared" ref="C114:E114" si="29">C115+C116+C117+C118</f>
        <v>0</v>
      </c>
      <c r="D114" s="36">
        <f t="shared" si="29"/>
        <v>0</v>
      </c>
      <c r="E114" s="36">
        <f t="shared" si="29"/>
        <v>0</v>
      </c>
    </row>
    <row r="115" spans="1:5" ht="15.75" thickBot="1" x14ac:dyDescent="0.3">
      <c r="A115" s="26" t="s">
        <v>388</v>
      </c>
      <c r="B115" s="14">
        <f>B80</f>
        <v>0</v>
      </c>
      <c r="C115" s="14">
        <f t="shared" ref="C115:E118" si="30">C80</f>
        <v>0</v>
      </c>
      <c r="D115" s="14">
        <f t="shared" si="30"/>
        <v>0</v>
      </c>
      <c r="E115" s="14">
        <f t="shared" si="30"/>
        <v>0</v>
      </c>
    </row>
    <row r="116" spans="1:5" ht="15.75" thickBot="1" x14ac:dyDescent="0.3">
      <c r="A116" s="26" t="s">
        <v>418</v>
      </c>
      <c r="B116" s="14">
        <f>B81</f>
        <v>0</v>
      </c>
      <c r="C116" s="14">
        <f t="shared" si="30"/>
        <v>0</v>
      </c>
      <c r="D116" s="14">
        <f t="shared" si="30"/>
        <v>0</v>
      </c>
      <c r="E116" s="14">
        <f t="shared" si="30"/>
        <v>0</v>
      </c>
    </row>
    <row r="117" spans="1:5" ht="15.75" thickBot="1" x14ac:dyDescent="0.3">
      <c r="A117" s="26" t="s">
        <v>404</v>
      </c>
      <c r="B117" s="14">
        <f>B82</f>
        <v>0</v>
      </c>
      <c r="C117" s="14">
        <f t="shared" si="30"/>
        <v>0</v>
      </c>
      <c r="D117" s="14">
        <f t="shared" si="30"/>
        <v>0</v>
      </c>
      <c r="E117" s="14">
        <f t="shared" si="30"/>
        <v>0</v>
      </c>
    </row>
    <row r="118" spans="1:5" ht="15.75" thickBot="1" x14ac:dyDescent="0.3">
      <c r="A118" s="26" t="s">
        <v>405</v>
      </c>
      <c r="B118" s="14">
        <f>B83</f>
        <v>0</v>
      </c>
      <c r="C118" s="14">
        <f t="shared" si="30"/>
        <v>0</v>
      </c>
      <c r="D118" s="14">
        <f t="shared" si="30"/>
        <v>0</v>
      </c>
      <c r="E118" s="14">
        <f t="shared" si="30"/>
        <v>0</v>
      </c>
    </row>
    <row r="119" spans="1:5" ht="15.75" thickBot="1" x14ac:dyDescent="0.3">
      <c r="A119" s="13" t="s">
        <v>60</v>
      </c>
      <c r="B119" s="36">
        <f>B120+B121+B122+B123</f>
        <v>0</v>
      </c>
      <c r="C119" s="36">
        <f t="shared" ref="C119:E119" si="31">C120+C121+C122+C123</f>
        <v>0</v>
      </c>
      <c r="D119" s="36">
        <f t="shared" si="31"/>
        <v>0</v>
      </c>
      <c r="E119" s="36">
        <f t="shared" si="31"/>
        <v>0</v>
      </c>
    </row>
    <row r="120" spans="1:5" ht="15.75" thickBot="1" x14ac:dyDescent="0.3">
      <c r="A120" s="26" t="s">
        <v>388</v>
      </c>
      <c r="B120" s="14">
        <f>B85</f>
        <v>0</v>
      </c>
      <c r="C120" s="14">
        <f t="shared" ref="C120:E123" si="32">C85</f>
        <v>0</v>
      </c>
      <c r="D120" s="14">
        <f t="shared" si="32"/>
        <v>0</v>
      </c>
      <c r="E120" s="14">
        <f t="shared" si="32"/>
        <v>0</v>
      </c>
    </row>
    <row r="121" spans="1:5" ht="15.75" thickBot="1" x14ac:dyDescent="0.3">
      <c r="A121" s="26" t="s">
        <v>418</v>
      </c>
      <c r="B121" s="14">
        <f>B86</f>
        <v>0</v>
      </c>
      <c r="C121" s="14">
        <f t="shared" si="32"/>
        <v>0</v>
      </c>
      <c r="D121" s="14">
        <f t="shared" si="32"/>
        <v>0</v>
      </c>
      <c r="E121" s="14">
        <f t="shared" si="32"/>
        <v>0</v>
      </c>
    </row>
    <row r="122" spans="1:5" ht="15.75" thickBot="1" x14ac:dyDescent="0.3">
      <c r="A122" s="26" t="s">
        <v>404</v>
      </c>
      <c r="B122" s="14">
        <f>B87</f>
        <v>0</v>
      </c>
      <c r="C122" s="14">
        <f t="shared" si="32"/>
        <v>0</v>
      </c>
      <c r="D122" s="14">
        <f t="shared" si="32"/>
        <v>0</v>
      </c>
      <c r="E122" s="14">
        <f t="shared" si="32"/>
        <v>0</v>
      </c>
    </row>
    <row r="123" spans="1:5" ht="15.75" thickBot="1" x14ac:dyDescent="0.3">
      <c r="A123" s="26" t="s">
        <v>405</v>
      </c>
      <c r="B123" s="14">
        <f>B88</f>
        <v>0</v>
      </c>
      <c r="C123" s="14">
        <f t="shared" si="32"/>
        <v>0</v>
      </c>
      <c r="D123" s="14">
        <f t="shared" si="32"/>
        <v>0</v>
      </c>
      <c r="E123" s="14">
        <f t="shared" si="32"/>
        <v>0</v>
      </c>
    </row>
    <row r="124" spans="1:5" ht="15.75" thickBot="1" x14ac:dyDescent="0.3">
      <c r="A124" s="17" t="s">
        <v>32</v>
      </c>
      <c r="B124" s="18">
        <f>IF(B92-B91=0,0,"Error")</f>
        <v>0</v>
      </c>
      <c r="C124" s="18">
        <f>IF(C92-C91=0,0,"Error")</f>
        <v>0</v>
      </c>
      <c r="D124" s="18">
        <f>IF(D92-D91=0,0,"Error")</f>
        <v>0</v>
      </c>
      <c r="E124" s="18">
        <f>IF(E92-E91=0,0,"Error")</f>
        <v>0</v>
      </c>
    </row>
  </sheetData>
  <mergeCells count="29">
    <mergeCell ref="A3:E3"/>
    <mergeCell ref="B5:E5"/>
    <mergeCell ref="B6:E6"/>
    <mergeCell ref="B7:E7"/>
    <mergeCell ref="A8:E8"/>
    <mergeCell ref="A27:A28"/>
    <mergeCell ref="A35:E35"/>
    <mergeCell ref="A9:E11"/>
    <mergeCell ref="B12:E12"/>
    <mergeCell ref="A13:A14"/>
    <mergeCell ref="B18:E18"/>
    <mergeCell ref="A19:E19"/>
    <mergeCell ref="A22:E22"/>
    <mergeCell ref="A2:E2"/>
    <mergeCell ref="B67:E67"/>
    <mergeCell ref="A68:A69"/>
    <mergeCell ref="A76:E76"/>
    <mergeCell ref="A77:A78"/>
    <mergeCell ref="A36:A37"/>
    <mergeCell ref="A61:E61"/>
    <mergeCell ref="A62:E62"/>
    <mergeCell ref="B63:E63"/>
    <mergeCell ref="D64:E64"/>
    <mergeCell ref="B65:E65"/>
    <mergeCell ref="B66:E66"/>
    <mergeCell ref="A23:E23"/>
    <mergeCell ref="B24:E24"/>
    <mergeCell ref="B25:E25"/>
    <mergeCell ref="B26:E2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98"/>
  <sheetViews>
    <sheetView view="pageBreakPreview" topLeftCell="A157" zoomScale="60" zoomScaleNormal="170" workbookViewId="0">
      <selection activeCell="A2" sqref="A2:E2"/>
    </sheetView>
  </sheetViews>
  <sheetFormatPr defaultRowHeight="15" x14ac:dyDescent="0.25"/>
  <cols>
    <col min="1" max="1" width="28.5703125" customWidth="1"/>
    <col min="2" max="5" width="11.7109375" customWidth="1"/>
  </cols>
  <sheetData>
    <row r="2" spans="1:5" s="84" customFormat="1" ht="35.25" customHeight="1" x14ac:dyDescent="0.25">
      <c r="A2" s="1324" t="s">
        <v>73</v>
      </c>
      <c r="B2" s="1324"/>
      <c r="C2" s="1324"/>
      <c r="D2" s="1324"/>
      <c r="E2" s="1324"/>
    </row>
    <row r="3" spans="1:5" s="84" customFormat="1" ht="18" customHeight="1" x14ac:dyDescent="0.25">
      <c r="A3" s="1355" t="s">
        <v>380</v>
      </c>
      <c r="B3" s="1355"/>
      <c r="C3" s="1355"/>
      <c r="D3" s="1355"/>
      <c r="E3" s="1355"/>
    </row>
    <row r="4" spans="1:5" s="84" customFormat="1" ht="15.75" thickBot="1" x14ac:dyDescent="0.3"/>
    <row r="5" spans="1:5" s="84" customFormat="1" ht="15.75" thickBot="1" x14ac:dyDescent="0.3">
      <c r="A5" s="628" t="s">
        <v>0</v>
      </c>
      <c r="B5" s="1356" t="s">
        <v>229</v>
      </c>
      <c r="C5" s="1356"/>
      <c r="D5" s="1356"/>
      <c r="E5" s="1356"/>
    </row>
    <row r="6" spans="1:5" s="84" customFormat="1" ht="15.75" thickBot="1" x14ac:dyDescent="0.3">
      <c r="A6" s="628" t="s">
        <v>1</v>
      </c>
      <c r="B6" s="1357" t="s">
        <v>230</v>
      </c>
      <c r="C6" s="1358"/>
      <c r="D6" s="1358"/>
      <c r="E6" s="1359"/>
    </row>
    <row r="7" spans="1:5" s="84" customFormat="1" ht="15.75" thickBot="1" x14ac:dyDescent="0.3">
      <c r="A7" s="628" t="s">
        <v>3</v>
      </c>
      <c r="B7" s="1360" t="s">
        <v>4</v>
      </c>
      <c r="C7" s="1361"/>
      <c r="D7" s="1361"/>
      <c r="E7" s="1362"/>
    </row>
    <row r="8" spans="1:5" s="84" customFormat="1" ht="15.75" thickBot="1" x14ac:dyDescent="0.3">
      <c r="A8" s="1363" t="s">
        <v>5</v>
      </c>
      <c r="B8" s="1364"/>
      <c r="C8" s="1364"/>
      <c r="D8" s="1364"/>
      <c r="E8" s="1365"/>
    </row>
    <row r="9" spans="1:5" s="84" customFormat="1" ht="15.75" thickBot="1" x14ac:dyDescent="0.3">
      <c r="A9" s="1366" t="s">
        <v>1424</v>
      </c>
      <c r="B9" s="1367"/>
      <c r="C9" s="1367"/>
      <c r="D9" s="1367"/>
      <c r="E9" s="1368"/>
    </row>
    <row r="10" spans="1:5" s="84" customFormat="1" ht="36.75" customHeight="1" thickBot="1" x14ac:dyDescent="0.3">
      <c r="A10" s="1366"/>
      <c r="B10" s="1367"/>
      <c r="C10" s="1367"/>
      <c r="D10" s="1367"/>
      <c r="E10" s="1368"/>
    </row>
    <row r="11" spans="1:5" s="84" customFormat="1" ht="15.75" thickBot="1" x14ac:dyDescent="0.3">
      <c r="A11" s="1366"/>
      <c r="B11" s="1367"/>
      <c r="C11" s="1367"/>
      <c r="D11" s="1367"/>
      <c r="E11" s="1368"/>
    </row>
    <row r="12" spans="1:5" s="84" customFormat="1" ht="38.25" customHeight="1" thickBot="1" x14ac:dyDescent="0.3">
      <c r="A12" s="629" t="s">
        <v>6</v>
      </c>
      <c r="B12" s="1335" t="s">
        <v>231</v>
      </c>
      <c r="C12" s="1341"/>
      <c r="D12" s="1341"/>
      <c r="E12" s="1342"/>
    </row>
    <row r="13" spans="1:5" s="84" customFormat="1" ht="23.25" customHeight="1" thickBot="1" x14ac:dyDescent="0.3">
      <c r="A13" s="1325" t="s">
        <v>7</v>
      </c>
      <c r="B13" s="630">
        <v>2018</v>
      </c>
      <c r="C13" s="630">
        <v>2019</v>
      </c>
      <c r="D13" s="630">
        <v>2020</v>
      </c>
      <c r="E13" s="630">
        <v>2021</v>
      </c>
    </row>
    <row r="14" spans="1:5" s="84" customFormat="1" ht="15.75" thickBot="1" x14ac:dyDescent="0.3">
      <c r="A14" s="1326"/>
      <c r="B14" s="630" t="s">
        <v>8</v>
      </c>
      <c r="C14" s="630" t="s">
        <v>9</v>
      </c>
      <c r="D14" s="630" t="s">
        <v>9</v>
      </c>
      <c r="E14" s="630" t="s">
        <v>9</v>
      </c>
    </row>
    <row r="15" spans="1:5" s="84" customFormat="1" ht="15.75" thickBot="1" x14ac:dyDescent="0.3">
      <c r="A15" s="87" t="s">
        <v>97</v>
      </c>
      <c r="B15" s="86" t="s">
        <v>68</v>
      </c>
      <c r="C15" s="86" t="s">
        <v>69</v>
      </c>
      <c r="D15" s="86" t="s">
        <v>69</v>
      </c>
      <c r="E15" s="86" t="s">
        <v>69</v>
      </c>
    </row>
    <row r="16" spans="1:5" s="84" customFormat="1" ht="15.75" thickBot="1" x14ac:dyDescent="0.3">
      <c r="A16" s="69" t="s">
        <v>232</v>
      </c>
      <c r="B16" s="101" t="s">
        <v>233</v>
      </c>
      <c r="C16" s="101" t="s">
        <v>233</v>
      </c>
      <c r="D16" s="101" t="s">
        <v>233</v>
      </c>
      <c r="E16" s="101" t="s">
        <v>233</v>
      </c>
    </row>
    <row r="17" spans="1:5" s="84" customFormat="1" ht="55.5" customHeight="1" thickBot="1" x14ac:dyDescent="0.3">
      <c r="A17" s="89" t="s">
        <v>10</v>
      </c>
      <c r="B17" s="1335" t="s">
        <v>1425</v>
      </c>
      <c r="C17" s="1341"/>
      <c r="D17" s="1341"/>
      <c r="E17" s="1342"/>
    </row>
    <row r="18" spans="1:5" s="84" customFormat="1" ht="23.25" customHeight="1" thickBot="1" x14ac:dyDescent="0.3">
      <c r="A18" s="1330" t="s">
        <v>11</v>
      </c>
      <c r="B18" s="1331"/>
      <c r="C18" s="1331"/>
      <c r="D18" s="1331"/>
      <c r="E18" s="1332"/>
    </row>
    <row r="19" spans="1:5" s="84" customFormat="1" ht="48.75" thickBot="1" x14ac:dyDescent="0.3">
      <c r="A19" s="100" t="s">
        <v>234</v>
      </c>
      <c r="B19" s="99" t="s">
        <v>1426</v>
      </c>
      <c r="C19" s="99" t="s">
        <v>1426</v>
      </c>
      <c r="D19" s="99" t="s">
        <v>1427</v>
      </c>
      <c r="E19" s="99" t="s">
        <v>1426</v>
      </c>
    </row>
    <row r="20" spans="1:5" s="84" customFormat="1" ht="15.75" thickBot="1" x14ac:dyDescent="0.3">
      <c r="A20" s="68"/>
      <c r="B20" s="563">
        <v>2</v>
      </c>
      <c r="C20" s="631">
        <v>3</v>
      </c>
      <c r="D20" s="631">
        <v>3</v>
      </c>
      <c r="E20" s="631">
        <v>3</v>
      </c>
    </row>
    <row r="21" spans="1:5" s="84" customFormat="1" ht="15.75" thickBot="1" x14ac:dyDescent="0.3">
      <c r="A21" s="1352" t="s">
        <v>12</v>
      </c>
      <c r="B21" s="1353"/>
      <c r="C21" s="1353"/>
      <c r="D21" s="1353"/>
      <c r="E21" s="1354"/>
    </row>
    <row r="22" spans="1:5" s="84" customFormat="1" ht="15.75" thickBot="1" x14ac:dyDescent="0.3">
      <c r="A22" s="846" t="s">
        <v>13</v>
      </c>
      <c r="B22" s="847"/>
      <c r="C22" s="847"/>
      <c r="D22" s="847"/>
      <c r="E22" s="848"/>
    </row>
    <row r="23" spans="1:5" s="84" customFormat="1" ht="18.75" customHeight="1" thickBot="1" x14ac:dyDescent="0.3">
      <c r="A23" s="590" t="s">
        <v>14</v>
      </c>
      <c r="B23" s="1338" t="s">
        <v>355</v>
      </c>
      <c r="C23" s="1339"/>
      <c r="D23" s="1339"/>
      <c r="E23" s="1340"/>
    </row>
    <row r="24" spans="1:5" s="84" customFormat="1" ht="39.75" customHeight="1" thickBot="1" x14ac:dyDescent="0.3">
      <c r="A24" s="68" t="s">
        <v>15</v>
      </c>
      <c r="B24" s="1335" t="s">
        <v>354</v>
      </c>
      <c r="C24" s="1341"/>
      <c r="D24" s="1341"/>
      <c r="E24" s="1342"/>
    </row>
    <row r="25" spans="1:5" s="84" customFormat="1" ht="15.75" thickBot="1" x14ac:dyDescent="0.3">
      <c r="A25" s="68" t="s">
        <v>16</v>
      </c>
      <c r="B25" s="1343" t="s">
        <v>235</v>
      </c>
      <c r="C25" s="1344"/>
      <c r="D25" s="1344"/>
      <c r="E25" s="1345"/>
    </row>
    <row r="26" spans="1:5" s="84" customFormat="1" ht="12.75" customHeight="1" x14ac:dyDescent="0.25">
      <c r="A26" s="1325"/>
      <c r="B26" s="593">
        <v>2018</v>
      </c>
      <c r="C26" s="593">
        <v>2019</v>
      </c>
      <c r="D26" s="593">
        <v>2020</v>
      </c>
      <c r="E26" s="593">
        <v>2021</v>
      </c>
    </row>
    <row r="27" spans="1:5" s="84" customFormat="1" ht="13.5" customHeight="1" thickBot="1" x14ac:dyDescent="0.3">
      <c r="A27" s="1326"/>
      <c r="B27" s="594" t="s">
        <v>8</v>
      </c>
      <c r="C27" s="594" t="s">
        <v>9</v>
      </c>
      <c r="D27" s="594" t="s">
        <v>9</v>
      </c>
      <c r="E27" s="594" t="s">
        <v>9</v>
      </c>
    </row>
    <row r="28" spans="1:5" s="84" customFormat="1" ht="15.75" thickBot="1" x14ac:dyDescent="0.3">
      <c r="A28" s="68" t="s">
        <v>17</v>
      </c>
      <c r="B28" s="41">
        <v>4</v>
      </c>
      <c r="C28" s="41">
        <v>4</v>
      </c>
      <c r="D28" s="41">
        <v>4</v>
      </c>
      <c r="E28" s="41">
        <v>4</v>
      </c>
    </row>
    <row r="29" spans="1:5" s="84" customFormat="1" ht="15.75" thickBot="1" x14ac:dyDescent="0.3">
      <c r="A29" s="68" t="s">
        <v>18</v>
      </c>
      <c r="B29" s="41">
        <v>120400</v>
      </c>
      <c r="C29" s="41">
        <v>121255</v>
      </c>
      <c r="D29" s="41">
        <v>121255</v>
      </c>
      <c r="E29" s="41">
        <v>121855</v>
      </c>
    </row>
    <row r="30" spans="1:5" s="84" customFormat="1" ht="15.75" thickBot="1" x14ac:dyDescent="0.3">
      <c r="A30" s="68" t="s">
        <v>19</v>
      </c>
      <c r="B30" s="41">
        <f>B29/B28</f>
        <v>30100</v>
      </c>
      <c r="C30" s="41">
        <f t="shared" ref="C30:E30" si="0">C29/C28</f>
        <v>30313.75</v>
      </c>
      <c r="D30" s="41">
        <f t="shared" si="0"/>
        <v>30313.75</v>
      </c>
      <c r="E30" s="41">
        <f t="shared" si="0"/>
        <v>30463.75</v>
      </c>
    </row>
    <row r="31" spans="1:5" s="84" customFormat="1" ht="15.75" thickBot="1" x14ac:dyDescent="0.3">
      <c r="A31" s="68" t="s">
        <v>20</v>
      </c>
      <c r="B31" s="435" t="s">
        <v>21</v>
      </c>
      <c r="C31" s="85">
        <f>C28/B28-1</f>
        <v>0</v>
      </c>
      <c r="D31" s="85">
        <f t="shared" ref="D31:E33" si="1">D28/C28-1</f>
        <v>0</v>
      </c>
      <c r="E31" s="85">
        <f t="shared" si="1"/>
        <v>0</v>
      </c>
    </row>
    <row r="32" spans="1:5" s="84" customFormat="1" ht="15.75" thickBot="1" x14ac:dyDescent="0.3">
      <c r="A32" s="68" t="s">
        <v>22</v>
      </c>
      <c r="B32" s="435" t="s">
        <v>21</v>
      </c>
      <c r="C32" s="85">
        <f>C29/B29-1</f>
        <v>7.1013289036545579E-3</v>
      </c>
      <c r="D32" s="85">
        <f t="shared" si="1"/>
        <v>0</v>
      </c>
      <c r="E32" s="85">
        <f t="shared" si="1"/>
        <v>4.9482495567192419E-3</v>
      </c>
    </row>
    <row r="33" spans="1:5" s="84" customFormat="1" ht="15.75" thickBot="1" x14ac:dyDescent="0.3">
      <c r="A33" s="68" t="s">
        <v>23</v>
      </c>
      <c r="B33" s="435" t="s">
        <v>21</v>
      </c>
      <c r="C33" s="85">
        <f>C30/B30-1</f>
        <v>7.1013289036545579E-3</v>
      </c>
      <c r="D33" s="85">
        <f t="shared" si="1"/>
        <v>0</v>
      </c>
      <c r="E33" s="85">
        <f t="shared" si="1"/>
        <v>4.9482495567192419E-3</v>
      </c>
    </row>
    <row r="34" spans="1:5" s="84" customFormat="1" ht="15.75" thickBot="1" x14ac:dyDescent="0.3">
      <c r="A34" s="1327" t="s">
        <v>210</v>
      </c>
      <c r="B34" s="1328"/>
      <c r="C34" s="1328"/>
      <c r="D34" s="1328"/>
      <c r="E34" s="1329"/>
    </row>
    <row r="35" spans="1:5" s="84" customFormat="1" ht="12.75" customHeight="1" x14ac:dyDescent="0.25">
      <c r="A35" s="1325"/>
      <c r="B35" s="593">
        <v>2018</v>
      </c>
      <c r="C35" s="593">
        <v>2019</v>
      </c>
      <c r="D35" s="593">
        <v>2020</v>
      </c>
      <c r="E35" s="593">
        <v>2021</v>
      </c>
    </row>
    <row r="36" spans="1:5" s="84" customFormat="1" ht="17.25" customHeight="1" thickBot="1" x14ac:dyDescent="0.3">
      <c r="A36" s="1326"/>
      <c r="B36" s="594" t="s">
        <v>8</v>
      </c>
      <c r="C36" s="594" t="s">
        <v>9</v>
      </c>
      <c r="D36" s="594" t="s">
        <v>9</v>
      </c>
      <c r="E36" s="594" t="s">
        <v>9</v>
      </c>
    </row>
    <row r="37" spans="1:5" s="84" customFormat="1" ht="15.75" thickBot="1" x14ac:dyDescent="0.3">
      <c r="A37" s="595" t="s">
        <v>24</v>
      </c>
      <c r="B37" s="632">
        <v>9800</v>
      </c>
      <c r="C37" s="633">
        <v>10512</v>
      </c>
      <c r="D37" s="43">
        <v>10512</v>
      </c>
      <c r="E37" s="43">
        <v>10512</v>
      </c>
    </row>
    <row r="38" spans="1:5" s="84" customFormat="1" ht="15.75" thickBot="1" x14ac:dyDescent="0.3">
      <c r="A38" s="596" t="s">
        <v>388</v>
      </c>
      <c r="B38" s="632">
        <v>9800</v>
      </c>
      <c r="C38" s="633">
        <v>10512</v>
      </c>
      <c r="D38" s="43">
        <v>10512</v>
      </c>
      <c r="E38" s="43">
        <v>10512</v>
      </c>
    </row>
    <row r="39" spans="1:5" s="84" customFormat="1" ht="15.75" thickBot="1" x14ac:dyDescent="0.3">
      <c r="A39" s="596" t="s">
        <v>389</v>
      </c>
      <c r="B39" s="634"/>
      <c r="C39" s="635"/>
      <c r="D39" s="636"/>
      <c r="E39" s="636"/>
    </row>
    <row r="40" spans="1:5" s="84" customFormat="1" ht="24.75" thickBot="1" x14ac:dyDescent="0.3">
      <c r="A40" s="637" t="s">
        <v>25</v>
      </c>
      <c r="B40" s="632">
        <v>1600</v>
      </c>
      <c r="C40" s="633">
        <v>1743</v>
      </c>
      <c r="D40" s="43">
        <v>1743</v>
      </c>
      <c r="E40" s="43">
        <v>1743</v>
      </c>
    </row>
    <row r="41" spans="1:5" s="84" customFormat="1" ht="15.75" thickBot="1" x14ac:dyDescent="0.3">
      <c r="A41" s="596" t="s">
        <v>388</v>
      </c>
      <c r="B41" s="632">
        <v>1600</v>
      </c>
      <c r="C41" s="633">
        <v>1743</v>
      </c>
      <c r="D41" s="43">
        <v>1743</v>
      </c>
      <c r="E41" s="43">
        <v>1743</v>
      </c>
    </row>
    <row r="42" spans="1:5" s="84" customFormat="1" ht="15.75" thickBot="1" x14ac:dyDescent="0.3">
      <c r="A42" s="596" t="s">
        <v>389</v>
      </c>
      <c r="B42" s="42"/>
      <c r="C42" s="43"/>
      <c r="D42" s="43"/>
      <c r="E42" s="43"/>
    </row>
    <row r="43" spans="1:5" s="84" customFormat="1" ht="15.75" thickBot="1" x14ac:dyDescent="0.3">
      <c r="A43" s="595" t="s">
        <v>26</v>
      </c>
      <c r="B43" s="42">
        <v>0</v>
      </c>
      <c r="C43" s="43">
        <v>0</v>
      </c>
      <c r="D43" s="43">
        <v>0</v>
      </c>
      <c r="E43" s="43">
        <v>0</v>
      </c>
    </row>
    <row r="44" spans="1:5" s="84" customFormat="1" ht="15.75" thickBot="1" x14ac:dyDescent="0.3">
      <c r="A44" s="596" t="s">
        <v>388</v>
      </c>
      <c r="B44" s="42">
        <v>0</v>
      </c>
      <c r="C44" s="43">
        <v>0</v>
      </c>
      <c r="D44" s="43">
        <v>0</v>
      </c>
      <c r="E44" s="43">
        <v>0</v>
      </c>
    </row>
    <row r="45" spans="1:5" s="84" customFormat="1" ht="15.75" thickBot="1" x14ac:dyDescent="0.3">
      <c r="A45" s="596" t="s">
        <v>389</v>
      </c>
      <c r="B45" s="42"/>
      <c r="C45" s="43"/>
      <c r="D45" s="43"/>
      <c r="E45" s="43"/>
    </row>
    <row r="46" spans="1:5" s="84" customFormat="1" ht="15.75" thickBot="1" x14ac:dyDescent="0.3">
      <c r="A46" s="595" t="s">
        <v>27</v>
      </c>
      <c r="B46" s="42">
        <v>0</v>
      </c>
      <c r="C46" s="43"/>
      <c r="D46" s="43"/>
      <c r="E46" s="43"/>
    </row>
    <row r="47" spans="1:5" s="84" customFormat="1" ht="15.75" thickBot="1" x14ac:dyDescent="0.3">
      <c r="A47" s="596" t="s">
        <v>388</v>
      </c>
      <c r="B47" s="42"/>
      <c r="C47" s="43"/>
      <c r="D47" s="43"/>
      <c r="E47" s="43"/>
    </row>
    <row r="48" spans="1:5" s="84" customFormat="1" ht="15.75" thickBot="1" x14ac:dyDescent="0.3">
      <c r="A48" s="596" t="s">
        <v>389</v>
      </c>
      <c r="B48" s="42"/>
      <c r="C48" s="43"/>
      <c r="D48" s="43"/>
      <c r="E48" s="43"/>
    </row>
    <row r="49" spans="1:5" s="84" customFormat="1" ht="15.75" thickBot="1" x14ac:dyDescent="0.3">
      <c r="A49" s="595" t="s">
        <v>28</v>
      </c>
      <c r="B49" s="43">
        <v>109000</v>
      </c>
      <c r="C49" s="43">
        <v>109000</v>
      </c>
      <c r="D49" s="43">
        <v>109000</v>
      </c>
      <c r="E49" s="43">
        <v>109600</v>
      </c>
    </row>
    <row r="50" spans="1:5" s="84" customFormat="1" ht="15.75" thickBot="1" x14ac:dyDescent="0.3">
      <c r="A50" s="596" t="s">
        <v>388</v>
      </c>
      <c r="B50" s="43">
        <v>109000</v>
      </c>
      <c r="C50" s="43">
        <v>109000</v>
      </c>
      <c r="D50" s="43">
        <v>109000</v>
      </c>
      <c r="E50" s="43">
        <v>109600</v>
      </c>
    </row>
    <row r="51" spans="1:5" s="84" customFormat="1" ht="15.75" thickBot="1" x14ac:dyDescent="0.3">
      <c r="A51" s="596" t="s">
        <v>389</v>
      </c>
      <c r="B51" s="42"/>
      <c r="C51" s="43"/>
      <c r="D51" s="43"/>
      <c r="E51" s="43"/>
    </row>
    <row r="52" spans="1:5" s="84" customFormat="1" ht="15.75" thickBot="1" x14ac:dyDescent="0.3">
      <c r="A52" s="595" t="s">
        <v>29</v>
      </c>
      <c r="B52" s="42">
        <v>0</v>
      </c>
      <c r="C52" s="43"/>
      <c r="D52" s="43"/>
      <c r="E52" s="43"/>
    </row>
    <row r="53" spans="1:5" s="84" customFormat="1" ht="15.75" thickBot="1" x14ac:dyDescent="0.3">
      <c r="A53" s="596" t="s">
        <v>388</v>
      </c>
      <c r="B53" s="42"/>
      <c r="C53" s="43"/>
      <c r="D53" s="43"/>
      <c r="E53" s="43"/>
    </row>
    <row r="54" spans="1:5" s="84" customFormat="1" ht="15.75" thickBot="1" x14ac:dyDescent="0.3">
      <c r="A54" s="596" t="s">
        <v>389</v>
      </c>
      <c r="B54" s="42"/>
      <c r="C54" s="43"/>
      <c r="D54" s="43"/>
      <c r="E54" s="43"/>
    </row>
    <row r="55" spans="1:5" s="84" customFormat="1" ht="24.75" thickBot="1" x14ac:dyDescent="0.3">
      <c r="A55" s="595" t="s">
        <v>30</v>
      </c>
      <c r="B55" s="42">
        <v>0</v>
      </c>
      <c r="C55" s="43">
        <v>0</v>
      </c>
      <c r="D55" s="43">
        <f>C55*1.03*0.99</f>
        <v>0</v>
      </c>
      <c r="E55" s="43">
        <f>D55*1.03*0.99</f>
        <v>0</v>
      </c>
    </row>
    <row r="56" spans="1:5" s="84" customFormat="1" ht="15.75" thickBot="1" x14ac:dyDescent="0.3">
      <c r="A56" s="596" t="s">
        <v>388</v>
      </c>
      <c r="B56" s="42">
        <v>0</v>
      </c>
      <c r="C56" s="43">
        <v>0</v>
      </c>
      <c r="D56" s="43">
        <f>C56*1.03*0.99</f>
        <v>0</v>
      </c>
      <c r="E56" s="43">
        <f>D56*1.03*0.99</f>
        <v>0</v>
      </c>
    </row>
    <row r="57" spans="1:5" s="84" customFormat="1" ht="15.75" thickBot="1" x14ac:dyDescent="0.3">
      <c r="A57" s="596" t="s">
        <v>389</v>
      </c>
      <c r="B57" s="42"/>
      <c r="C57" s="638"/>
      <c r="D57" s="639"/>
      <c r="E57" s="639"/>
    </row>
    <row r="58" spans="1:5" s="84" customFormat="1" ht="15.75" thickBot="1" x14ac:dyDescent="0.3">
      <c r="A58" s="640" t="s">
        <v>31</v>
      </c>
      <c r="B58" s="641">
        <f>B55+B52+B49+B46+B43+B40+B37</f>
        <v>120400</v>
      </c>
      <c r="C58" s="641">
        <f>C55+C52+C49+C46+C43+C40+C37</f>
        <v>121255</v>
      </c>
      <c r="D58" s="641">
        <f t="shared" ref="D58:E58" si="2">D55+D52+D49+D46+D43+D40+D37</f>
        <v>121255</v>
      </c>
      <c r="E58" s="641">
        <f t="shared" si="2"/>
        <v>121855</v>
      </c>
    </row>
    <row r="59" spans="1:5" s="84" customFormat="1" ht="15.75" thickBot="1" x14ac:dyDescent="0.3">
      <c r="A59" s="642" t="s">
        <v>32</v>
      </c>
      <c r="B59" s="83">
        <f>IF(B58-B29=0,0,"Error")</f>
        <v>0</v>
      </c>
      <c r="C59" s="83">
        <f>IF(C58-C29=0,0,"Error")</f>
        <v>0</v>
      </c>
      <c r="D59" s="83">
        <f>IF(D58-D29=0,0,"Error")</f>
        <v>0</v>
      </c>
      <c r="E59" s="83">
        <f>IF(E58-E29=0,0,"Error")</f>
        <v>0</v>
      </c>
    </row>
    <row r="60" spans="1:5" s="84" customFormat="1" ht="15.75" thickBot="1" x14ac:dyDescent="0.3">
      <c r="A60" s="643" t="s">
        <v>33</v>
      </c>
      <c r="B60" s="1346" t="s">
        <v>1428</v>
      </c>
      <c r="C60" s="1347"/>
      <c r="D60" s="1347"/>
      <c r="E60" s="1348"/>
    </row>
    <row r="61" spans="1:5" s="84" customFormat="1" ht="26.25" customHeight="1" thickBot="1" x14ac:dyDescent="0.3">
      <c r="A61" s="68" t="s">
        <v>15</v>
      </c>
      <c r="B61" s="1349" t="s">
        <v>353</v>
      </c>
      <c r="C61" s="1350"/>
      <c r="D61" s="1350"/>
      <c r="E61" s="1351"/>
    </row>
    <row r="62" spans="1:5" s="84" customFormat="1" ht="15.75" thickBot="1" x14ac:dyDescent="0.3">
      <c r="A62" s="68" t="s">
        <v>16</v>
      </c>
      <c r="B62" s="1346" t="s">
        <v>1429</v>
      </c>
      <c r="C62" s="1347"/>
      <c r="D62" s="1347"/>
      <c r="E62" s="1348"/>
    </row>
    <row r="63" spans="1:5" s="84" customFormat="1" ht="12.75" customHeight="1" x14ac:dyDescent="0.25">
      <c r="A63" s="1325"/>
      <c r="B63" s="593">
        <v>2018</v>
      </c>
      <c r="C63" s="593">
        <v>2019</v>
      </c>
      <c r="D63" s="593">
        <v>2020</v>
      </c>
      <c r="E63" s="593">
        <v>2021</v>
      </c>
    </row>
    <row r="64" spans="1:5" s="84" customFormat="1" ht="13.5" customHeight="1" thickBot="1" x14ac:dyDescent="0.3">
      <c r="A64" s="1326"/>
      <c r="B64" s="594" t="s">
        <v>8</v>
      </c>
      <c r="C64" s="594" t="s">
        <v>9</v>
      </c>
      <c r="D64" s="594" t="s">
        <v>9</v>
      </c>
      <c r="E64" s="594" t="s">
        <v>9</v>
      </c>
    </row>
    <row r="65" spans="1:5" s="84" customFormat="1" ht="15.75" thickBot="1" x14ac:dyDescent="0.3">
      <c r="A65" s="68" t="s">
        <v>17</v>
      </c>
      <c r="B65" s="435">
        <v>1</v>
      </c>
      <c r="C65" s="435">
        <v>0</v>
      </c>
      <c r="D65" s="435">
        <v>0</v>
      </c>
      <c r="E65" s="435">
        <v>0</v>
      </c>
    </row>
    <row r="66" spans="1:5" s="84" customFormat="1" ht="15.75" thickBot="1" x14ac:dyDescent="0.3">
      <c r="A66" s="68" t="s">
        <v>18</v>
      </c>
      <c r="B66" s="41">
        <v>8000</v>
      </c>
      <c r="C66" s="41">
        <f t="shared" ref="C66:E66" si="3">C95</f>
        <v>0</v>
      </c>
      <c r="D66" s="41">
        <f t="shared" si="3"/>
        <v>0</v>
      </c>
      <c r="E66" s="41">
        <f t="shared" si="3"/>
        <v>0</v>
      </c>
    </row>
    <row r="67" spans="1:5" s="84" customFormat="1" ht="15.75" thickBot="1" x14ac:dyDescent="0.3">
      <c r="A67" s="68" t="s">
        <v>19</v>
      </c>
      <c r="B67" s="41">
        <f>B66/B65</f>
        <v>8000</v>
      </c>
      <c r="C67" s="41" t="e">
        <f>C66/C65</f>
        <v>#DIV/0!</v>
      </c>
      <c r="D67" s="41" t="e">
        <f>D66/D65</f>
        <v>#DIV/0!</v>
      </c>
      <c r="E67" s="41" t="e">
        <f>E66/E65</f>
        <v>#DIV/0!</v>
      </c>
    </row>
    <row r="68" spans="1:5" s="84" customFormat="1" ht="15.75" thickBot="1" x14ac:dyDescent="0.3">
      <c r="A68" s="68" t="s">
        <v>20</v>
      </c>
      <c r="B68" s="435"/>
      <c r="C68" s="85">
        <f>C65/B65-1</f>
        <v>-1</v>
      </c>
      <c r="D68" s="85" t="e">
        <f>D65/C65-1</f>
        <v>#DIV/0!</v>
      </c>
      <c r="E68" s="85" t="e">
        <f>E65/D65-1</f>
        <v>#DIV/0!</v>
      </c>
    </row>
    <row r="69" spans="1:5" s="84" customFormat="1" ht="15.75" thickBot="1" x14ac:dyDescent="0.3">
      <c r="A69" s="68" t="s">
        <v>22</v>
      </c>
      <c r="B69" s="435"/>
      <c r="C69" s="85">
        <f>C66/B66-1</f>
        <v>-1</v>
      </c>
      <c r="D69" s="85" t="e">
        <f t="shared" ref="D69:E70" si="4">D66/C66-1</f>
        <v>#DIV/0!</v>
      </c>
      <c r="E69" s="85" t="e">
        <f t="shared" si="4"/>
        <v>#DIV/0!</v>
      </c>
    </row>
    <row r="70" spans="1:5" s="84" customFormat="1" ht="15.75" thickBot="1" x14ac:dyDescent="0.3">
      <c r="A70" s="68" t="s">
        <v>23</v>
      </c>
      <c r="B70" s="435"/>
      <c r="C70" s="85" t="e">
        <f>C67/B67-1</f>
        <v>#DIV/0!</v>
      </c>
      <c r="D70" s="85" t="e">
        <f t="shared" si="4"/>
        <v>#DIV/0!</v>
      </c>
      <c r="E70" s="85" t="e">
        <f t="shared" si="4"/>
        <v>#DIV/0!</v>
      </c>
    </row>
    <row r="71" spans="1:5" s="84" customFormat="1" ht="24.75" customHeight="1" thickBot="1" x14ac:dyDescent="0.3">
      <c r="A71" s="1327" t="s">
        <v>211</v>
      </c>
      <c r="B71" s="1328"/>
      <c r="C71" s="1328"/>
      <c r="D71" s="1328"/>
      <c r="E71" s="1329"/>
    </row>
    <row r="72" spans="1:5" s="84" customFormat="1" ht="12.75" customHeight="1" x14ac:dyDescent="0.25">
      <c r="A72" s="1325"/>
      <c r="B72" s="593">
        <v>2018</v>
      </c>
      <c r="C72" s="593">
        <v>2019</v>
      </c>
      <c r="D72" s="593">
        <v>2020</v>
      </c>
      <c r="E72" s="593">
        <v>2021</v>
      </c>
    </row>
    <row r="73" spans="1:5" s="84" customFormat="1" ht="14.25" customHeight="1" thickBot="1" x14ac:dyDescent="0.3">
      <c r="A73" s="1326"/>
      <c r="B73" s="594" t="s">
        <v>8</v>
      </c>
      <c r="C73" s="594" t="s">
        <v>9</v>
      </c>
      <c r="D73" s="594" t="s">
        <v>9</v>
      </c>
      <c r="E73" s="594" t="s">
        <v>9</v>
      </c>
    </row>
    <row r="74" spans="1:5" s="84" customFormat="1" ht="24.75" customHeight="1" thickBot="1" x14ac:dyDescent="0.3">
      <c r="A74" s="595" t="s">
        <v>24</v>
      </c>
      <c r="B74" s="43">
        <v>0</v>
      </c>
      <c r="C74" s="43">
        <v>0</v>
      </c>
      <c r="D74" s="43">
        <v>0</v>
      </c>
      <c r="E74" s="43">
        <v>0</v>
      </c>
    </row>
    <row r="75" spans="1:5" s="84" customFormat="1" ht="38.25" customHeight="1" thickBot="1" x14ac:dyDescent="0.3">
      <c r="A75" s="596" t="s">
        <v>388</v>
      </c>
      <c r="B75" s="43">
        <v>0</v>
      </c>
      <c r="C75" s="43">
        <v>0</v>
      </c>
      <c r="D75" s="43">
        <v>0</v>
      </c>
      <c r="E75" s="43">
        <v>0</v>
      </c>
    </row>
    <row r="76" spans="1:5" s="84" customFormat="1" ht="24.75" customHeight="1" thickBot="1" x14ac:dyDescent="0.3">
      <c r="A76" s="596" t="s">
        <v>389</v>
      </c>
      <c r="B76" s="42"/>
      <c r="C76" s="636"/>
      <c r="D76" s="636"/>
      <c r="E76" s="636"/>
    </row>
    <row r="77" spans="1:5" s="84" customFormat="1" ht="24.75" customHeight="1" thickBot="1" x14ac:dyDescent="0.3">
      <c r="A77" s="595" t="s">
        <v>25</v>
      </c>
      <c r="B77" s="43">
        <v>0</v>
      </c>
      <c r="C77" s="43">
        <v>0</v>
      </c>
      <c r="D77" s="644">
        <v>0</v>
      </c>
      <c r="E77" s="644">
        <v>0</v>
      </c>
    </row>
    <row r="78" spans="1:5" s="84" customFormat="1" ht="15.75" thickBot="1" x14ac:dyDescent="0.3">
      <c r="A78" s="596" t="s">
        <v>388</v>
      </c>
      <c r="B78" s="43">
        <v>0</v>
      </c>
      <c r="C78" s="43">
        <v>0</v>
      </c>
      <c r="D78" s="43">
        <v>0</v>
      </c>
      <c r="E78" s="43">
        <v>0</v>
      </c>
    </row>
    <row r="79" spans="1:5" s="84" customFormat="1" ht="15.75" thickBot="1" x14ac:dyDescent="0.3">
      <c r="A79" s="596" t="s">
        <v>389</v>
      </c>
      <c r="B79" s="42"/>
      <c r="C79" s="43"/>
      <c r="D79" s="43"/>
      <c r="E79" s="43"/>
    </row>
    <row r="80" spans="1:5" s="84" customFormat="1" ht="24.75" customHeight="1" thickBot="1" x14ac:dyDescent="0.3">
      <c r="A80" s="595" t="s">
        <v>26</v>
      </c>
      <c r="B80" s="42">
        <v>8000</v>
      </c>
      <c r="C80" s="43">
        <v>0</v>
      </c>
      <c r="D80" s="43">
        <v>0</v>
      </c>
      <c r="E80" s="43">
        <v>0</v>
      </c>
    </row>
    <row r="81" spans="1:5" s="84" customFormat="1" ht="15.75" thickBot="1" x14ac:dyDescent="0.3">
      <c r="A81" s="596" t="s">
        <v>388</v>
      </c>
      <c r="B81" s="42">
        <v>8000</v>
      </c>
      <c r="C81" s="43">
        <v>0</v>
      </c>
      <c r="D81" s="43">
        <v>0</v>
      </c>
      <c r="E81" s="43">
        <v>0</v>
      </c>
    </row>
    <row r="82" spans="1:5" s="84" customFormat="1" ht="15.75" thickBot="1" x14ac:dyDescent="0.3">
      <c r="A82" s="596" t="s">
        <v>389</v>
      </c>
      <c r="B82" s="42"/>
      <c r="C82" s="43"/>
      <c r="D82" s="43"/>
      <c r="E82" s="43"/>
    </row>
    <row r="83" spans="1:5" s="84" customFormat="1" ht="15.75" thickBot="1" x14ac:dyDescent="0.3">
      <c r="A83" s="595" t="s">
        <v>27</v>
      </c>
      <c r="B83" s="42"/>
      <c r="C83" s="43"/>
      <c r="D83" s="43"/>
      <c r="E83" s="43"/>
    </row>
    <row r="84" spans="1:5" s="84" customFormat="1" ht="15.75" thickBot="1" x14ac:dyDescent="0.3">
      <c r="A84" s="596" t="s">
        <v>388</v>
      </c>
      <c r="B84" s="42"/>
      <c r="C84" s="43"/>
      <c r="D84" s="43"/>
      <c r="E84" s="43"/>
    </row>
    <row r="85" spans="1:5" s="84" customFormat="1" ht="15.75" thickBot="1" x14ac:dyDescent="0.3">
      <c r="A85" s="596" t="s">
        <v>389</v>
      </c>
      <c r="B85" s="42"/>
      <c r="C85" s="43"/>
      <c r="D85" s="43"/>
      <c r="E85" s="43"/>
    </row>
    <row r="86" spans="1:5" s="84" customFormat="1" ht="15.75" thickBot="1" x14ac:dyDescent="0.3">
      <c r="A86" s="595" t="s">
        <v>28</v>
      </c>
      <c r="B86" s="42">
        <v>0</v>
      </c>
      <c r="C86" s="43">
        <v>0</v>
      </c>
      <c r="D86" s="43">
        <v>0</v>
      </c>
      <c r="E86" s="43">
        <v>0</v>
      </c>
    </row>
    <row r="87" spans="1:5" s="84" customFormat="1" ht="15.75" thickBot="1" x14ac:dyDescent="0.3">
      <c r="A87" s="596" t="s">
        <v>388</v>
      </c>
      <c r="B87" s="42">
        <v>0</v>
      </c>
      <c r="C87" s="43">
        <v>0</v>
      </c>
      <c r="D87" s="43">
        <v>0</v>
      </c>
      <c r="E87" s="43">
        <v>0</v>
      </c>
    </row>
    <row r="88" spans="1:5" s="84" customFormat="1" ht="15.75" thickBot="1" x14ac:dyDescent="0.3">
      <c r="A88" s="596" t="s">
        <v>389</v>
      </c>
      <c r="B88" s="42"/>
      <c r="C88" s="43"/>
      <c r="D88" s="43"/>
      <c r="E88" s="43"/>
    </row>
    <row r="89" spans="1:5" s="84" customFormat="1" ht="15.75" thickBot="1" x14ac:dyDescent="0.3">
      <c r="A89" s="595" t="s">
        <v>29</v>
      </c>
      <c r="B89" s="42"/>
      <c r="C89" s="43"/>
      <c r="D89" s="43"/>
      <c r="E89" s="43"/>
    </row>
    <row r="90" spans="1:5" s="84" customFormat="1" ht="15.75" thickBot="1" x14ac:dyDescent="0.3">
      <c r="A90" s="596" t="s">
        <v>388</v>
      </c>
      <c r="B90" s="42"/>
      <c r="C90" s="43"/>
      <c r="D90" s="43"/>
      <c r="E90" s="43"/>
    </row>
    <row r="91" spans="1:5" s="84" customFormat="1" ht="15.75" thickBot="1" x14ac:dyDescent="0.3">
      <c r="A91" s="596" t="s">
        <v>389</v>
      </c>
      <c r="B91" s="42"/>
      <c r="C91" s="43"/>
      <c r="D91" s="43"/>
      <c r="E91" s="43"/>
    </row>
    <row r="92" spans="1:5" s="84" customFormat="1" ht="24.75" thickBot="1" x14ac:dyDescent="0.3">
      <c r="A92" s="595" t="s">
        <v>30</v>
      </c>
      <c r="B92" s="42"/>
      <c r="C92" s="43"/>
      <c r="D92" s="43"/>
      <c r="E92" s="43"/>
    </row>
    <row r="93" spans="1:5" s="84" customFormat="1" ht="15.75" thickBot="1" x14ac:dyDescent="0.3">
      <c r="A93" s="596" t="s">
        <v>388</v>
      </c>
      <c r="B93" s="42"/>
      <c r="C93" s="43"/>
      <c r="D93" s="43"/>
      <c r="E93" s="43"/>
    </row>
    <row r="94" spans="1:5" s="84" customFormat="1" ht="15.75" thickBot="1" x14ac:dyDescent="0.3">
      <c r="A94" s="596" t="s">
        <v>389</v>
      </c>
      <c r="B94" s="42"/>
      <c r="C94" s="43"/>
      <c r="D94" s="43"/>
      <c r="E94" s="43"/>
    </row>
    <row r="95" spans="1:5" s="84" customFormat="1" ht="15.75" thickBot="1" x14ac:dyDescent="0.3">
      <c r="A95" s="645" t="s">
        <v>34</v>
      </c>
      <c r="B95" s="646">
        <f>B92+B89+B86+B83+B80+B77+B74</f>
        <v>8000</v>
      </c>
      <c r="C95" s="634">
        <f t="shared" ref="C95:E95" si="5">C92+C89+C86+C83+C80+C77+C74</f>
        <v>0</v>
      </c>
      <c r="D95" s="634">
        <f t="shared" si="5"/>
        <v>0</v>
      </c>
      <c r="E95" s="634">
        <f t="shared" si="5"/>
        <v>0</v>
      </c>
    </row>
    <row r="96" spans="1:5" s="84" customFormat="1" ht="17.25" customHeight="1" thickBot="1" x14ac:dyDescent="0.3">
      <c r="A96" s="642" t="s">
        <v>32</v>
      </c>
      <c r="B96" s="647">
        <f>IF(B95-B66=0,0,"Error")</f>
        <v>0</v>
      </c>
      <c r="C96" s="647">
        <f>IF(C95-C66=0,0,"Error")</f>
        <v>0</v>
      </c>
      <c r="D96" s="647">
        <f>IF(D95-D66=0,0,"Error")</f>
        <v>0</v>
      </c>
      <c r="E96" s="647">
        <f>IF(E95-E66=0,0,"Error")</f>
        <v>0</v>
      </c>
    </row>
    <row r="97" spans="1:5" s="84" customFormat="1" ht="27" customHeight="1" thickBot="1" x14ac:dyDescent="0.3">
      <c r="A97" s="643" t="s">
        <v>35</v>
      </c>
      <c r="B97" s="902" t="s">
        <v>1430</v>
      </c>
      <c r="C97" s="1333"/>
      <c r="D97" s="1333"/>
      <c r="E97" s="1334"/>
    </row>
    <row r="98" spans="1:5" s="84" customFormat="1" ht="26.25" customHeight="1" thickBot="1" x14ac:dyDescent="0.3">
      <c r="A98" s="68" t="s">
        <v>15</v>
      </c>
      <c r="B98" s="1335" t="s">
        <v>1431</v>
      </c>
      <c r="C98" s="1336"/>
      <c r="D98" s="1336"/>
      <c r="E98" s="1337"/>
    </row>
    <row r="99" spans="1:5" s="84" customFormat="1" ht="15.75" thickBot="1" x14ac:dyDescent="0.3">
      <c r="A99" s="68" t="s">
        <v>16</v>
      </c>
      <c r="B99" s="902" t="s">
        <v>1432</v>
      </c>
      <c r="C99" s="903"/>
      <c r="D99" s="903"/>
      <c r="E99" s="904"/>
    </row>
    <row r="100" spans="1:5" s="84" customFormat="1" ht="12.75" customHeight="1" x14ac:dyDescent="0.25">
      <c r="A100" s="1325"/>
      <c r="B100" s="593">
        <v>2018</v>
      </c>
      <c r="C100" s="593">
        <v>2019</v>
      </c>
      <c r="D100" s="593">
        <v>2020</v>
      </c>
      <c r="E100" s="593">
        <v>2021</v>
      </c>
    </row>
    <row r="101" spans="1:5" s="84" customFormat="1" ht="15" customHeight="1" thickBot="1" x14ac:dyDescent="0.3">
      <c r="A101" s="1326"/>
      <c r="B101" s="594" t="s">
        <v>8</v>
      </c>
      <c r="C101" s="594" t="s">
        <v>9</v>
      </c>
      <c r="D101" s="594" t="s">
        <v>9</v>
      </c>
      <c r="E101" s="594" t="s">
        <v>9</v>
      </c>
    </row>
    <row r="102" spans="1:5" s="84" customFormat="1" ht="15.75" thickBot="1" x14ac:dyDescent="0.3">
      <c r="A102" s="68" t="s">
        <v>17</v>
      </c>
      <c r="B102" s="41">
        <v>0</v>
      </c>
      <c r="C102" s="41">
        <v>1</v>
      </c>
      <c r="D102" s="41">
        <v>1</v>
      </c>
      <c r="E102" s="41">
        <v>1</v>
      </c>
    </row>
    <row r="103" spans="1:5" s="84" customFormat="1" ht="15.75" thickBot="1" x14ac:dyDescent="0.3">
      <c r="A103" s="68" t="s">
        <v>18</v>
      </c>
      <c r="B103" s="648">
        <f>B132</f>
        <v>0</v>
      </c>
      <c r="C103" s="644">
        <f>C132</f>
        <v>7145</v>
      </c>
      <c r="D103" s="644">
        <f t="shared" ref="D103:E103" si="6">D132</f>
        <v>7145</v>
      </c>
      <c r="E103" s="644">
        <f t="shared" si="6"/>
        <v>7145</v>
      </c>
    </row>
    <row r="104" spans="1:5" s="84" customFormat="1" ht="15.75" thickBot="1" x14ac:dyDescent="0.3">
      <c r="A104" s="68" t="s">
        <v>19</v>
      </c>
      <c r="B104" s="41" t="e">
        <f>B103/B102</f>
        <v>#DIV/0!</v>
      </c>
      <c r="C104" s="41">
        <f t="shared" ref="C104:E104" si="7">C103/C102</f>
        <v>7145</v>
      </c>
      <c r="D104" s="41">
        <f t="shared" si="7"/>
        <v>7145</v>
      </c>
      <c r="E104" s="41">
        <f t="shared" si="7"/>
        <v>7145</v>
      </c>
    </row>
    <row r="105" spans="1:5" s="84" customFormat="1" ht="15.75" thickBot="1" x14ac:dyDescent="0.3">
      <c r="A105" s="68" t="s">
        <v>20</v>
      </c>
      <c r="B105" s="435"/>
      <c r="C105" s="85" t="e">
        <f>#REF!/B102-1</f>
        <v>#REF!</v>
      </c>
      <c r="D105" s="85" t="e">
        <f>D102/#REF!-1</f>
        <v>#REF!</v>
      </c>
      <c r="E105" s="85" t="e">
        <f>#REF!/D102-1</f>
        <v>#REF!</v>
      </c>
    </row>
    <row r="106" spans="1:5" s="84" customFormat="1" ht="15.75" thickBot="1" x14ac:dyDescent="0.3">
      <c r="A106" s="68" t="s">
        <v>22</v>
      </c>
      <c r="B106" s="85" t="e">
        <f>B102/A103-1</f>
        <v>#VALUE!</v>
      </c>
      <c r="C106" s="85" t="e">
        <f>C102/B103-1</f>
        <v>#DIV/0!</v>
      </c>
      <c r="D106" s="85">
        <f>D103/C102-1</f>
        <v>7144</v>
      </c>
      <c r="E106" s="85">
        <f t="shared" ref="E106:E107" si="8">E103/D103-1</f>
        <v>0</v>
      </c>
    </row>
    <row r="107" spans="1:5" s="84" customFormat="1" ht="15.75" thickBot="1" x14ac:dyDescent="0.3">
      <c r="A107" s="68" t="s">
        <v>23</v>
      </c>
      <c r="B107" s="85" t="e">
        <f>B104/A104-1</f>
        <v>#DIV/0!</v>
      </c>
      <c r="C107" s="85" t="e">
        <f>C104/B104-1</f>
        <v>#DIV/0!</v>
      </c>
      <c r="D107" s="85">
        <f t="shared" ref="D107" si="9">D104/C104-1</f>
        <v>0</v>
      </c>
      <c r="E107" s="85">
        <f t="shared" si="8"/>
        <v>0</v>
      </c>
    </row>
    <row r="108" spans="1:5" s="84" customFormat="1" ht="24.75" customHeight="1" thickBot="1" x14ac:dyDescent="0.3">
      <c r="A108" s="1327" t="s">
        <v>333</v>
      </c>
      <c r="B108" s="1328"/>
      <c r="C108" s="1328"/>
      <c r="D108" s="1328"/>
      <c r="E108" s="1329"/>
    </row>
    <row r="109" spans="1:5" s="84" customFormat="1" ht="12.75" customHeight="1" x14ac:dyDescent="0.25">
      <c r="A109" s="1325"/>
      <c r="B109" s="593">
        <v>2018</v>
      </c>
      <c r="C109" s="593">
        <v>2019</v>
      </c>
      <c r="D109" s="593">
        <v>2020</v>
      </c>
      <c r="E109" s="593">
        <v>2021</v>
      </c>
    </row>
    <row r="110" spans="1:5" s="84" customFormat="1" ht="9" customHeight="1" thickBot="1" x14ac:dyDescent="0.3">
      <c r="A110" s="1326"/>
      <c r="B110" s="594" t="s">
        <v>8</v>
      </c>
      <c r="C110" s="594" t="s">
        <v>9</v>
      </c>
      <c r="D110" s="594" t="s">
        <v>9</v>
      </c>
      <c r="E110" s="594" t="s">
        <v>9</v>
      </c>
    </row>
    <row r="111" spans="1:5" s="84" customFormat="1" ht="24.75" customHeight="1" thickBot="1" x14ac:dyDescent="0.3">
      <c r="A111" s="595" t="s">
        <v>24</v>
      </c>
      <c r="B111" s="43">
        <v>0</v>
      </c>
      <c r="C111" s="43">
        <v>0</v>
      </c>
      <c r="D111" s="43">
        <v>0</v>
      </c>
      <c r="E111" s="43">
        <v>0</v>
      </c>
    </row>
    <row r="112" spans="1:5" s="84" customFormat="1" ht="15.75" thickBot="1" x14ac:dyDescent="0.3">
      <c r="A112" s="596" t="s">
        <v>388</v>
      </c>
      <c r="B112" s="43">
        <v>0</v>
      </c>
      <c r="C112" s="43">
        <v>0</v>
      </c>
      <c r="D112" s="43">
        <v>0</v>
      </c>
      <c r="E112" s="43">
        <v>0</v>
      </c>
    </row>
    <row r="113" spans="1:5" s="84" customFormat="1" ht="15.75" thickBot="1" x14ac:dyDescent="0.3">
      <c r="A113" s="596" t="s">
        <v>389</v>
      </c>
      <c r="B113" s="42"/>
      <c r="C113" s="636"/>
      <c r="D113" s="636"/>
      <c r="E113" s="636"/>
    </row>
    <row r="114" spans="1:5" s="84" customFormat="1" ht="24.75" customHeight="1" thickBot="1" x14ac:dyDescent="0.3">
      <c r="A114" s="595" t="s">
        <v>25</v>
      </c>
      <c r="B114" s="43">
        <v>0</v>
      </c>
      <c r="C114" s="43">
        <v>0</v>
      </c>
      <c r="D114" s="43">
        <v>0</v>
      </c>
      <c r="E114" s="43">
        <v>0</v>
      </c>
    </row>
    <row r="115" spans="1:5" s="84" customFormat="1" ht="15.75" thickBot="1" x14ac:dyDescent="0.3">
      <c r="A115" s="596" t="s">
        <v>388</v>
      </c>
      <c r="B115" s="43">
        <v>0</v>
      </c>
      <c r="C115" s="43">
        <v>0</v>
      </c>
      <c r="D115" s="43">
        <v>0</v>
      </c>
      <c r="E115" s="43">
        <v>0</v>
      </c>
    </row>
    <row r="116" spans="1:5" s="84" customFormat="1" ht="15.75" thickBot="1" x14ac:dyDescent="0.3">
      <c r="A116" s="596" t="s">
        <v>389</v>
      </c>
      <c r="B116" s="42"/>
      <c r="C116" s="43"/>
      <c r="D116" s="43"/>
      <c r="E116" s="43"/>
    </row>
    <row r="117" spans="1:5" s="84" customFormat="1" ht="24.75" customHeight="1" thickBot="1" x14ac:dyDescent="0.3">
      <c r="A117" s="595" t="s">
        <v>26</v>
      </c>
      <c r="B117" s="42">
        <v>0</v>
      </c>
      <c r="C117" s="43">
        <v>7145</v>
      </c>
      <c r="D117" s="43">
        <v>7145</v>
      </c>
      <c r="E117" s="43">
        <v>7145</v>
      </c>
    </row>
    <row r="118" spans="1:5" s="84" customFormat="1" ht="15.75" thickBot="1" x14ac:dyDescent="0.3">
      <c r="A118" s="596" t="s">
        <v>388</v>
      </c>
      <c r="B118" s="42">
        <v>0</v>
      </c>
      <c r="C118" s="43">
        <v>7145</v>
      </c>
      <c r="D118" s="43">
        <v>7145</v>
      </c>
      <c r="E118" s="43">
        <v>7145</v>
      </c>
    </row>
    <row r="119" spans="1:5" s="84" customFormat="1" ht="15.75" thickBot="1" x14ac:dyDescent="0.3">
      <c r="A119" s="596" t="s">
        <v>389</v>
      </c>
      <c r="B119" s="42"/>
      <c r="C119" s="43"/>
      <c r="D119" s="43"/>
      <c r="E119" s="43"/>
    </row>
    <row r="120" spans="1:5" s="84" customFormat="1" ht="15.75" thickBot="1" x14ac:dyDescent="0.3">
      <c r="A120" s="595" t="s">
        <v>27</v>
      </c>
      <c r="B120" s="42"/>
      <c r="C120" s="43"/>
      <c r="D120" s="43"/>
      <c r="E120" s="43"/>
    </row>
    <row r="121" spans="1:5" s="84" customFormat="1" ht="15.75" thickBot="1" x14ac:dyDescent="0.3">
      <c r="A121" s="596" t="s">
        <v>388</v>
      </c>
      <c r="B121" s="42"/>
      <c r="C121" s="43"/>
      <c r="D121" s="43"/>
      <c r="E121" s="43"/>
    </row>
    <row r="122" spans="1:5" s="84" customFormat="1" ht="15.75" thickBot="1" x14ac:dyDescent="0.3">
      <c r="A122" s="596" t="s">
        <v>389</v>
      </c>
      <c r="B122" s="42"/>
      <c r="C122" s="43"/>
      <c r="D122" s="43"/>
      <c r="E122" s="43"/>
    </row>
    <row r="123" spans="1:5" s="84" customFormat="1" ht="15.75" thickBot="1" x14ac:dyDescent="0.3">
      <c r="A123" s="595" t="s">
        <v>28</v>
      </c>
      <c r="B123" s="42">
        <v>0</v>
      </c>
      <c r="C123" s="43">
        <v>0</v>
      </c>
      <c r="D123" s="43">
        <v>0</v>
      </c>
      <c r="E123" s="43">
        <v>0</v>
      </c>
    </row>
    <row r="124" spans="1:5" s="84" customFormat="1" ht="15.75" thickBot="1" x14ac:dyDescent="0.3">
      <c r="A124" s="596" t="s">
        <v>388</v>
      </c>
      <c r="B124" s="42">
        <v>0</v>
      </c>
      <c r="C124" s="43">
        <v>0</v>
      </c>
      <c r="D124" s="43">
        <v>0</v>
      </c>
      <c r="E124" s="43">
        <v>0</v>
      </c>
    </row>
    <row r="125" spans="1:5" s="84" customFormat="1" ht="15" customHeight="1" thickBot="1" x14ac:dyDescent="0.3">
      <c r="A125" s="596" t="s">
        <v>389</v>
      </c>
      <c r="B125" s="42"/>
      <c r="C125" s="43"/>
      <c r="D125" s="43"/>
      <c r="E125" s="43"/>
    </row>
    <row r="126" spans="1:5" s="84" customFormat="1" ht="15.75" thickBot="1" x14ac:dyDescent="0.3">
      <c r="A126" s="595" t="s">
        <v>29</v>
      </c>
      <c r="B126" s="42">
        <v>0</v>
      </c>
      <c r="C126" s="43">
        <v>0</v>
      </c>
      <c r="D126" s="43">
        <v>0</v>
      </c>
      <c r="E126" s="43">
        <v>0</v>
      </c>
    </row>
    <row r="127" spans="1:5" s="84" customFormat="1" ht="15.75" thickBot="1" x14ac:dyDescent="0.3">
      <c r="A127" s="596" t="s">
        <v>388</v>
      </c>
      <c r="B127" s="42"/>
      <c r="C127" s="43"/>
      <c r="D127" s="43"/>
      <c r="E127" s="43"/>
    </row>
    <row r="128" spans="1:5" s="84" customFormat="1" ht="15.75" thickBot="1" x14ac:dyDescent="0.3">
      <c r="A128" s="596" t="s">
        <v>389</v>
      </c>
      <c r="B128" s="42"/>
      <c r="C128" s="43"/>
      <c r="D128" s="43"/>
      <c r="E128" s="43"/>
    </row>
    <row r="129" spans="1:5" s="84" customFormat="1" ht="24.75" thickBot="1" x14ac:dyDescent="0.3">
      <c r="A129" s="595" t="s">
        <v>30</v>
      </c>
      <c r="B129" s="42"/>
      <c r="C129" s="43"/>
      <c r="D129" s="43"/>
      <c r="E129" s="43"/>
    </row>
    <row r="130" spans="1:5" s="84" customFormat="1" ht="15.75" thickBot="1" x14ac:dyDescent="0.3">
      <c r="A130" s="596" t="s">
        <v>388</v>
      </c>
      <c r="B130" s="42"/>
      <c r="C130" s="43"/>
      <c r="D130" s="43"/>
      <c r="E130" s="43"/>
    </row>
    <row r="131" spans="1:5" s="84" customFormat="1" ht="15.75" thickBot="1" x14ac:dyDescent="0.3">
      <c r="A131" s="596" t="s">
        <v>389</v>
      </c>
      <c r="B131" s="42"/>
      <c r="C131" s="43"/>
      <c r="D131" s="43"/>
      <c r="E131" s="43"/>
    </row>
    <row r="132" spans="1:5" s="84" customFormat="1" ht="15.75" thickBot="1" x14ac:dyDescent="0.3">
      <c r="A132" s="645" t="s">
        <v>36</v>
      </c>
      <c r="B132" s="641">
        <f>B129+B126+B123+B120+B117+B114+B111</f>
        <v>0</v>
      </c>
      <c r="C132" s="641">
        <f t="shared" ref="C132:E132" si="10">C129+C126+C123+C120+C117+C114+C111</f>
        <v>7145</v>
      </c>
      <c r="D132" s="641">
        <f t="shared" si="10"/>
        <v>7145</v>
      </c>
      <c r="E132" s="641">
        <f t="shared" si="10"/>
        <v>7145</v>
      </c>
    </row>
    <row r="133" spans="1:5" s="84" customFormat="1" ht="17.25" customHeight="1" thickBot="1" x14ac:dyDescent="0.3">
      <c r="A133" s="642" t="s">
        <v>32</v>
      </c>
      <c r="B133" s="83">
        <f>IF(B132-B103=0,0,"Error")</f>
        <v>0</v>
      </c>
      <c r="C133" s="83">
        <f>IF(C132-C103=0,0,"Error")</f>
        <v>0</v>
      </c>
      <c r="D133" s="83">
        <f>IF(D132-D103=0,0,"Error")</f>
        <v>0</v>
      </c>
      <c r="E133" s="83">
        <f>IF(E132-E103=0,0,"Error")</f>
        <v>0</v>
      </c>
    </row>
    <row r="134" spans="1:5" s="84" customFormat="1" ht="15.75" thickBot="1" x14ac:dyDescent="0.3">
      <c r="A134" s="846" t="s">
        <v>39</v>
      </c>
      <c r="B134" s="847"/>
      <c r="C134" s="847"/>
      <c r="D134" s="847"/>
      <c r="E134" s="848"/>
    </row>
    <row r="135" spans="1:5" s="84" customFormat="1" ht="15.75" thickBot="1" x14ac:dyDescent="0.3">
      <c r="A135" s="846" t="s">
        <v>40</v>
      </c>
      <c r="B135" s="847"/>
      <c r="C135" s="847"/>
      <c r="D135" s="847"/>
      <c r="E135" s="848"/>
    </row>
    <row r="136" spans="1:5" s="84" customFormat="1" ht="15.75" thickBot="1" x14ac:dyDescent="0.3">
      <c r="A136" s="590" t="s">
        <v>56</v>
      </c>
      <c r="B136" s="842" t="s">
        <v>1433</v>
      </c>
      <c r="C136" s="843"/>
      <c r="D136" s="844"/>
      <c r="E136" s="858"/>
    </row>
    <row r="137" spans="1:5" s="84" customFormat="1" ht="42" customHeight="1" thickBot="1" x14ac:dyDescent="0.3">
      <c r="A137" s="590" t="s">
        <v>86</v>
      </c>
      <c r="B137" s="69" t="s">
        <v>925</v>
      </c>
      <c r="C137" s="649" t="s">
        <v>398</v>
      </c>
      <c r="D137" s="844"/>
      <c r="E137" s="858"/>
    </row>
    <row r="138" spans="1:5" s="84" customFormat="1" ht="15.75" thickBot="1" x14ac:dyDescent="0.3">
      <c r="A138" s="650"/>
      <c r="B138" s="650"/>
      <c r="C138" s="650"/>
      <c r="D138" s="650"/>
      <c r="E138" s="650"/>
    </row>
    <row r="139" spans="1:5" s="84" customFormat="1" ht="17.25" customHeight="1" thickBot="1" x14ac:dyDescent="0.3">
      <c r="A139" s="68" t="s">
        <v>15</v>
      </c>
      <c r="B139" s="1330" t="s">
        <v>1434</v>
      </c>
      <c r="C139" s="1331"/>
      <c r="D139" s="1331"/>
      <c r="E139" s="1332"/>
    </row>
    <row r="140" spans="1:5" s="84" customFormat="1" ht="15.75" thickBot="1" x14ac:dyDescent="0.3">
      <c r="A140" s="68" t="s">
        <v>16</v>
      </c>
      <c r="B140" s="902" t="s">
        <v>1277</v>
      </c>
      <c r="C140" s="903"/>
      <c r="D140" s="903"/>
      <c r="E140" s="904"/>
    </row>
    <row r="141" spans="1:5" s="84" customFormat="1" ht="12.75" customHeight="1" x14ac:dyDescent="0.25">
      <c r="A141" s="1325"/>
      <c r="B141" s="593">
        <v>2018</v>
      </c>
      <c r="C141" s="593">
        <v>2019</v>
      </c>
      <c r="D141" s="593">
        <v>2020</v>
      </c>
      <c r="E141" s="593">
        <v>2021</v>
      </c>
    </row>
    <row r="142" spans="1:5" s="84" customFormat="1" ht="9" customHeight="1" thickBot="1" x14ac:dyDescent="0.3">
      <c r="A142" s="1326"/>
      <c r="B142" s="594" t="s">
        <v>8</v>
      </c>
      <c r="C142" s="594" t="s">
        <v>9</v>
      </c>
      <c r="D142" s="594" t="s">
        <v>9</v>
      </c>
      <c r="E142" s="594" t="s">
        <v>9</v>
      </c>
    </row>
    <row r="143" spans="1:5" s="84" customFormat="1" ht="15.75" thickBot="1" x14ac:dyDescent="0.3">
      <c r="A143" s="68" t="s">
        <v>17</v>
      </c>
      <c r="B143" s="41"/>
      <c r="C143" s="41">
        <v>2</v>
      </c>
      <c r="D143" s="41">
        <v>2</v>
      </c>
      <c r="E143" s="41">
        <v>2</v>
      </c>
    </row>
    <row r="144" spans="1:5" s="84" customFormat="1" ht="15.75" thickBot="1" x14ac:dyDescent="0.3">
      <c r="A144" s="68" t="s">
        <v>18</v>
      </c>
      <c r="B144" s="41">
        <v>0</v>
      </c>
      <c r="C144" s="91">
        <v>200</v>
      </c>
      <c r="D144" s="91">
        <v>200</v>
      </c>
      <c r="E144" s="91">
        <v>200</v>
      </c>
    </row>
    <row r="145" spans="1:5" s="84" customFormat="1" ht="15.75" thickBot="1" x14ac:dyDescent="0.3">
      <c r="A145" s="68" t="s">
        <v>19</v>
      </c>
      <c r="B145" s="41" t="e">
        <f>B144/B143</f>
        <v>#DIV/0!</v>
      </c>
      <c r="C145" s="41">
        <f t="shared" ref="C145:E145" si="11">C144/C143</f>
        <v>100</v>
      </c>
      <c r="D145" s="41">
        <f t="shared" si="11"/>
        <v>100</v>
      </c>
      <c r="E145" s="41">
        <f t="shared" si="11"/>
        <v>100</v>
      </c>
    </row>
    <row r="146" spans="1:5" s="84" customFormat="1" ht="15.75" thickBot="1" x14ac:dyDescent="0.3">
      <c r="A146" s="68" t="s">
        <v>20</v>
      </c>
      <c r="B146" s="435" t="s">
        <v>21</v>
      </c>
      <c r="C146" s="85" t="e">
        <f>C143/B143-1</f>
        <v>#DIV/0!</v>
      </c>
      <c r="D146" s="85">
        <f t="shared" ref="D146:E148" si="12">D143/C143-1</f>
        <v>0</v>
      </c>
      <c r="E146" s="85">
        <f t="shared" si="12"/>
        <v>0</v>
      </c>
    </row>
    <row r="147" spans="1:5" s="84" customFormat="1" ht="15.75" thickBot="1" x14ac:dyDescent="0.3">
      <c r="A147" s="68" t="s">
        <v>22</v>
      </c>
      <c r="B147" s="435" t="s">
        <v>21</v>
      </c>
      <c r="C147" s="85" t="e">
        <f>C144/B144-1</f>
        <v>#DIV/0!</v>
      </c>
      <c r="D147" s="85">
        <f t="shared" si="12"/>
        <v>0</v>
      </c>
      <c r="E147" s="85">
        <f t="shared" si="12"/>
        <v>0</v>
      </c>
    </row>
    <row r="148" spans="1:5" s="84" customFormat="1" ht="15.75" thickBot="1" x14ac:dyDescent="0.3">
      <c r="A148" s="68" t="s">
        <v>23</v>
      </c>
      <c r="B148" s="435" t="s">
        <v>21</v>
      </c>
      <c r="C148" s="85" t="e">
        <f>C145/B145-1</f>
        <v>#DIV/0!</v>
      </c>
      <c r="D148" s="85">
        <f t="shared" si="12"/>
        <v>0</v>
      </c>
      <c r="E148" s="85">
        <f t="shared" si="12"/>
        <v>0</v>
      </c>
    </row>
    <row r="149" spans="1:5" s="84" customFormat="1" ht="15.75" thickBot="1" x14ac:dyDescent="0.3">
      <c r="A149" s="1327" t="s">
        <v>213</v>
      </c>
      <c r="B149" s="1328"/>
      <c r="C149" s="1328"/>
      <c r="D149" s="1328"/>
      <c r="E149" s="1329"/>
    </row>
    <row r="150" spans="1:5" s="84" customFormat="1" ht="12.75" customHeight="1" x14ac:dyDescent="0.25">
      <c r="A150" s="1325"/>
      <c r="B150" s="593">
        <v>2018</v>
      </c>
      <c r="C150" s="593">
        <v>2019</v>
      </c>
      <c r="D150" s="593">
        <v>2020</v>
      </c>
      <c r="E150" s="593">
        <v>2021</v>
      </c>
    </row>
    <row r="151" spans="1:5" s="84" customFormat="1" ht="15.75" customHeight="1" thickBot="1" x14ac:dyDescent="0.3">
      <c r="A151" s="1326"/>
      <c r="B151" s="594" t="s">
        <v>8</v>
      </c>
      <c r="C151" s="594" t="s">
        <v>9</v>
      </c>
      <c r="D151" s="594" t="s">
        <v>9</v>
      </c>
      <c r="E151" s="594" t="s">
        <v>9</v>
      </c>
    </row>
    <row r="152" spans="1:5" s="84" customFormat="1" ht="15.75" thickBot="1" x14ac:dyDescent="0.3">
      <c r="A152" s="595" t="s">
        <v>42</v>
      </c>
      <c r="B152" s="43">
        <v>0</v>
      </c>
      <c r="C152" s="43">
        <v>0</v>
      </c>
      <c r="D152" s="43">
        <v>0</v>
      </c>
      <c r="E152" s="43">
        <v>0</v>
      </c>
    </row>
    <row r="153" spans="1:5" s="84" customFormat="1" ht="15.75" thickBot="1" x14ac:dyDescent="0.3">
      <c r="A153" s="595" t="s">
        <v>43</v>
      </c>
      <c r="B153" s="43">
        <v>0</v>
      </c>
      <c r="C153" s="43">
        <v>200</v>
      </c>
      <c r="D153" s="43">
        <v>200</v>
      </c>
      <c r="E153" s="43">
        <v>200</v>
      </c>
    </row>
    <row r="154" spans="1:5" s="84" customFormat="1" ht="15.75" thickBot="1" x14ac:dyDescent="0.3">
      <c r="A154" s="90" t="s">
        <v>31</v>
      </c>
      <c r="B154" s="83">
        <v>0</v>
      </c>
      <c r="C154" s="83">
        <f t="shared" ref="C154:E154" si="13">C153+C152</f>
        <v>200</v>
      </c>
      <c r="D154" s="83">
        <f t="shared" si="13"/>
        <v>200</v>
      </c>
      <c r="E154" s="83">
        <f t="shared" si="13"/>
        <v>200</v>
      </c>
    </row>
    <row r="155" spans="1:5" s="84" customFormat="1" ht="34.5" customHeight="1" thickBot="1" x14ac:dyDescent="0.3">
      <c r="A155" s="7" t="s">
        <v>33</v>
      </c>
      <c r="B155" s="77" t="s">
        <v>1435</v>
      </c>
      <c r="C155" s="139" t="s">
        <v>398</v>
      </c>
      <c r="D155" s="721"/>
      <c r="E155" s="722"/>
    </row>
    <row r="156" spans="1:5" s="84" customFormat="1" ht="17.25" customHeight="1" thickBot="1" x14ac:dyDescent="0.3">
      <c r="A156" s="68" t="s">
        <v>15</v>
      </c>
      <c r="B156" s="1330" t="s">
        <v>1436</v>
      </c>
      <c r="C156" s="1331"/>
      <c r="D156" s="1331"/>
      <c r="E156" s="1332"/>
    </row>
    <row r="157" spans="1:5" s="84" customFormat="1" ht="15.75" thickBot="1" x14ac:dyDescent="0.3">
      <c r="A157" s="68" t="s">
        <v>16</v>
      </c>
      <c r="B157" s="902" t="s">
        <v>1277</v>
      </c>
      <c r="C157" s="903"/>
      <c r="D157" s="903"/>
      <c r="E157" s="904"/>
    </row>
    <row r="158" spans="1:5" s="84" customFormat="1" ht="12.75" customHeight="1" x14ac:dyDescent="0.25">
      <c r="A158" s="1325"/>
      <c r="B158" s="593">
        <v>2018</v>
      </c>
      <c r="C158" s="593">
        <v>2019</v>
      </c>
      <c r="D158" s="593">
        <v>2020</v>
      </c>
      <c r="E158" s="593">
        <v>2021</v>
      </c>
    </row>
    <row r="159" spans="1:5" s="84" customFormat="1" ht="13.5" customHeight="1" thickBot="1" x14ac:dyDescent="0.3">
      <c r="A159" s="1326"/>
      <c r="B159" s="594" t="s">
        <v>8</v>
      </c>
      <c r="C159" s="594" t="s">
        <v>9</v>
      </c>
      <c r="D159" s="594" t="s">
        <v>9</v>
      </c>
      <c r="E159" s="594" t="s">
        <v>9</v>
      </c>
    </row>
    <row r="160" spans="1:5" s="84" customFormat="1" ht="15.75" thickBot="1" x14ac:dyDescent="0.3">
      <c r="A160" s="68" t="s">
        <v>17</v>
      </c>
      <c r="B160" s="435">
        <v>0</v>
      </c>
      <c r="C160" s="435">
        <v>10</v>
      </c>
      <c r="D160" s="435">
        <v>10</v>
      </c>
      <c r="E160" s="435">
        <v>10</v>
      </c>
    </row>
    <row r="161" spans="1:5" s="84" customFormat="1" ht="15.75" thickBot="1" x14ac:dyDescent="0.3">
      <c r="A161" s="68" t="s">
        <v>18</v>
      </c>
      <c r="B161" s="41">
        <v>0</v>
      </c>
      <c r="C161" s="41">
        <v>800</v>
      </c>
      <c r="D161" s="41">
        <v>800</v>
      </c>
      <c r="E161" s="41">
        <v>800</v>
      </c>
    </row>
    <row r="162" spans="1:5" s="84" customFormat="1" ht="15.75" thickBot="1" x14ac:dyDescent="0.3">
      <c r="A162" s="68" t="s">
        <v>19</v>
      </c>
      <c r="B162" s="41" t="e">
        <f>B161/B160</f>
        <v>#DIV/0!</v>
      </c>
      <c r="C162" s="41">
        <f t="shared" ref="C162:E162" si="14">C161/C160</f>
        <v>80</v>
      </c>
      <c r="D162" s="41">
        <f t="shared" si="14"/>
        <v>80</v>
      </c>
      <c r="E162" s="41">
        <f t="shared" si="14"/>
        <v>80</v>
      </c>
    </row>
    <row r="163" spans="1:5" s="84" customFormat="1" ht="15.75" thickBot="1" x14ac:dyDescent="0.3">
      <c r="A163" s="68" t="s">
        <v>20</v>
      </c>
      <c r="B163" s="435" t="s">
        <v>21</v>
      </c>
      <c r="C163" s="85" t="e">
        <f>C160/B160-1</f>
        <v>#DIV/0!</v>
      </c>
      <c r="D163" s="85">
        <f t="shared" ref="D163:E165" si="15">D160/C160-1</f>
        <v>0</v>
      </c>
      <c r="E163" s="85">
        <f t="shared" si="15"/>
        <v>0</v>
      </c>
    </row>
    <row r="164" spans="1:5" s="84" customFormat="1" ht="15.75" thickBot="1" x14ac:dyDescent="0.3">
      <c r="A164" s="68" t="s">
        <v>22</v>
      </c>
      <c r="B164" s="435" t="s">
        <v>21</v>
      </c>
      <c r="C164" s="85" t="e">
        <f>C161/B161-1</f>
        <v>#DIV/0!</v>
      </c>
      <c r="D164" s="85">
        <f t="shared" si="15"/>
        <v>0</v>
      </c>
      <c r="E164" s="85">
        <f t="shared" si="15"/>
        <v>0</v>
      </c>
    </row>
    <row r="165" spans="1:5" s="84" customFormat="1" ht="15.75" thickBot="1" x14ac:dyDescent="0.3">
      <c r="A165" s="68" t="s">
        <v>23</v>
      </c>
      <c r="B165" s="435" t="s">
        <v>21</v>
      </c>
      <c r="C165" s="85" t="e">
        <f>C162/B162-1</f>
        <v>#DIV/0!</v>
      </c>
      <c r="D165" s="85">
        <f t="shared" si="15"/>
        <v>0</v>
      </c>
      <c r="E165" s="85">
        <f t="shared" si="15"/>
        <v>0</v>
      </c>
    </row>
    <row r="166" spans="1:5" s="84" customFormat="1" ht="15.75" thickBot="1" x14ac:dyDescent="0.3">
      <c r="A166" s="1327" t="s">
        <v>284</v>
      </c>
      <c r="B166" s="1328"/>
      <c r="C166" s="1328"/>
      <c r="D166" s="1328"/>
      <c r="E166" s="1329"/>
    </row>
    <row r="167" spans="1:5" s="84" customFormat="1" ht="12.75" customHeight="1" x14ac:dyDescent="0.25">
      <c r="A167" s="1325"/>
      <c r="B167" s="593">
        <v>2018</v>
      </c>
      <c r="C167" s="593">
        <v>2019</v>
      </c>
      <c r="D167" s="593">
        <v>2020</v>
      </c>
      <c r="E167" s="593">
        <v>2021</v>
      </c>
    </row>
    <row r="168" spans="1:5" s="84" customFormat="1" ht="15.75" customHeight="1" thickBot="1" x14ac:dyDescent="0.3">
      <c r="A168" s="1326"/>
      <c r="B168" s="594" t="s">
        <v>8</v>
      </c>
      <c r="C168" s="594" t="s">
        <v>9</v>
      </c>
      <c r="D168" s="594" t="s">
        <v>9</v>
      </c>
      <c r="E168" s="594" t="s">
        <v>9</v>
      </c>
    </row>
    <row r="169" spans="1:5" s="84" customFormat="1" ht="15.75" thickBot="1" x14ac:dyDescent="0.3">
      <c r="A169" s="595" t="s">
        <v>42</v>
      </c>
      <c r="B169" s="43">
        <v>0</v>
      </c>
      <c r="C169" s="43">
        <v>0</v>
      </c>
      <c r="D169" s="43">
        <v>0</v>
      </c>
      <c r="E169" s="43">
        <v>0</v>
      </c>
    </row>
    <row r="170" spans="1:5" s="84" customFormat="1" ht="15.75" thickBot="1" x14ac:dyDescent="0.3">
      <c r="A170" s="595" t="s">
        <v>43</v>
      </c>
      <c r="B170" s="43">
        <v>0</v>
      </c>
      <c r="C170" s="43">
        <v>800</v>
      </c>
      <c r="D170" s="43">
        <v>800</v>
      </c>
      <c r="E170" s="43">
        <v>800</v>
      </c>
    </row>
    <row r="171" spans="1:5" s="84" customFormat="1" ht="15.75" thickBot="1" x14ac:dyDescent="0.3">
      <c r="A171" s="90" t="s">
        <v>31</v>
      </c>
      <c r="B171" s="83">
        <v>0</v>
      </c>
      <c r="C171" s="83">
        <f t="shared" ref="C171:E171" si="16">C170+C169</f>
        <v>800</v>
      </c>
      <c r="D171" s="83">
        <f t="shared" si="16"/>
        <v>800</v>
      </c>
      <c r="E171" s="83">
        <f t="shared" si="16"/>
        <v>800</v>
      </c>
    </row>
    <row r="172" spans="1:5" s="84" customFormat="1" ht="15.75" thickBot="1" x14ac:dyDescent="0.3">
      <c r="A172" s="20"/>
      <c r="B172" s="21"/>
      <c r="C172" s="21"/>
      <c r="D172" s="21"/>
      <c r="E172" s="21"/>
    </row>
    <row r="173" spans="1:5" s="84" customFormat="1" ht="27" customHeight="1" thickBot="1" x14ac:dyDescent="0.3">
      <c r="A173" s="89" t="s">
        <v>57</v>
      </c>
      <c r="B173" s="83">
        <f>+B161+B144+B103+B95+B58</f>
        <v>128400</v>
      </c>
      <c r="C173" s="83">
        <f t="shared" ref="C173:E173" si="17">+C161+C144+C103+C95+C58</f>
        <v>129400</v>
      </c>
      <c r="D173" s="83">
        <f t="shared" si="17"/>
        <v>129400</v>
      </c>
      <c r="E173" s="83">
        <f t="shared" si="17"/>
        <v>130000</v>
      </c>
    </row>
    <row r="174" spans="1:5" s="84" customFormat="1" ht="24.75" thickBot="1" x14ac:dyDescent="0.3">
      <c r="A174" s="89" t="s">
        <v>58</v>
      </c>
      <c r="B174" s="83">
        <f>+B171+B132+B95+B58+B154</f>
        <v>128400</v>
      </c>
      <c r="C174" s="83">
        <f t="shared" ref="C174:E174" si="18">+C171+C132+C95+C58+C154</f>
        <v>129400</v>
      </c>
      <c r="D174" s="83">
        <f t="shared" si="18"/>
        <v>129400</v>
      </c>
      <c r="E174" s="83">
        <f t="shared" si="18"/>
        <v>130000</v>
      </c>
    </row>
    <row r="175" spans="1:5" s="84" customFormat="1" ht="15.75" thickBot="1" x14ac:dyDescent="0.3">
      <c r="A175" s="595" t="s">
        <v>24</v>
      </c>
      <c r="B175" s="83">
        <f>SUM(B112+B75+B38)</f>
        <v>9800</v>
      </c>
      <c r="C175" s="83">
        <f>SUM(C112+C75+C38)</f>
        <v>10512</v>
      </c>
      <c r="D175" s="83">
        <f>SUM(D112+D75+D38)</f>
        <v>10512</v>
      </c>
      <c r="E175" s="83">
        <f>SUM(E112+E75+E38)</f>
        <v>10512</v>
      </c>
    </row>
    <row r="176" spans="1:5" s="84" customFormat="1" ht="15.75" thickBot="1" x14ac:dyDescent="0.3">
      <c r="A176" s="596" t="s">
        <v>388</v>
      </c>
      <c r="B176" s="42">
        <f t="shared" ref="B176:E177" si="19">B38+B75+B112</f>
        <v>9800</v>
      </c>
      <c r="C176" s="42">
        <f t="shared" si="19"/>
        <v>10512</v>
      </c>
      <c r="D176" s="42">
        <f t="shared" si="19"/>
        <v>10512</v>
      </c>
      <c r="E176" s="42">
        <f t="shared" si="19"/>
        <v>10512</v>
      </c>
    </row>
    <row r="177" spans="1:5" s="84" customFormat="1" ht="15.75" thickBot="1" x14ac:dyDescent="0.3">
      <c r="A177" s="596" t="s">
        <v>417</v>
      </c>
      <c r="B177" s="42">
        <f t="shared" si="19"/>
        <v>0</v>
      </c>
      <c r="C177" s="42">
        <f t="shared" si="19"/>
        <v>0</v>
      </c>
      <c r="D177" s="42">
        <f t="shared" si="19"/>
        <v>0</v>
      </c>
      <c r="E177" s="42">
        <f t="shared" si="19"/>
        <v>0</v>
      </c>
    </row>
    <row r="178" spans="1:5" s="84" customFormat="1" ht="24.75" thickBot="1" x14ac:dyDescent="0.3">
      <c r="A178" s="595" t="s">
        <v>25</v>
      </c>
      <c r="B178" s="83">
        <f>SUM(B115+B78+B41)</f>
        <v>1600</v>
      </c>
      <c r="C178" s="83">
        <f>SUM(C115+C78+C41)</f>
        <v>1743</v>
      </c>
      <c r="D178" s="83">
        <f>SUM(D115+D78+D41)</f>
        <v>1743</v>
      </c>
      <c r="E178" s="83">
        <f>SUM(E115+E78+E41)</f>
        <v>1743</v>
      </c>
    </row>
    <row r="179" spans="1:5" s="84" customFormat="1" ht="15.75" thickBot="1" x14ac:dyDescent="0.3">
      <c r="A179" s="596" t="s">
        <v>388</v>
      </c>
      <c r="B179" s="43">
        <f>B41+B78+B115</f>
        <v>1600</v>
      </c>
      <c r="C179" s="43">
        <f>C41+C78+C115</f>
        <v>1743</v>
      </c>
      <c r="D179" s="43">
        <f>D41+D78+D115</f>
        <v>1743</v>
      </c>
      <c r="E179" s="43">
        <f>E41+E78+E115</f>
        <v>1743</v>
      </c>
    </row>
    <row r="180" spans="1:5" s="84" customFormat="1" ht="15.75" thickBot="1" x14ac:dyDescent="0.3">
      <c r="A180" s="596" t="s">
        <v>417</v>
      </c>
      <c r="B180" s="42">
        <f>B42+B79+B113</f>
        <v>0</v>
      </c>
      <c r="C180" s="42">
        <f>C42+C79+C113</f>
        <v>0</v>
      </c>
      <c r="D180" s="42">
        <f>D42+D79+D113</f>
        <v>0</v>
      </c>
      <c r="E180" s="42">
        <f>E42+E79+E113</f>
        <v>0</v>
      </c>
    </row>
    <row r="181" spans="1:5" s="84" customFormat="1" ht="15.75" thickBot="1" x14ac:dyDescent="0.3">
      <c r="A181" s="595" t="s">
        <v>26</v>
      </c>
      <c r="B181" s="83">
        <f>SUM(B118+B81+B44)</f>
        <v>8000</v>
      </c>
      <c r="C181" s="83">
        <f>SUM(C118+C81+C44)</f>
        <v>7145</v>
      </c>
      <c r="D181" s="83">
        <f>SUM(D118+D81+D44)</f>
        <v>7145</v>
      </c>
      <c r="E181" s="83">
        <f>SUM(E118+E81+E44)</f>
        <v>7145</v>
      </c>
    </row>
    <row r="182" spans="1:5" s="84" customFormat="1" ht="15.75" thickBot="1" x14ac:dyDescent="0.3">
      <c r="A182" s="596" t="s">
        <v>388</v>
      </c>
      <c r="B182" s="42">
        <f t="shared" ref="B182:E183" si="20">B44+B81+B118</f>
        <v>8000</v>
      </c>
      <c r="C182" s="42">
        <f t="shared" si="20"/>
        <v>7145</v>
      </c>
      <c r="D182" s="42">
        <f t="shared" si="20"/>
        <v>7145</v>
      </c>
      <c r="E182" s="42">
        <f t="shared" si="20"/>
        <v>7145</v>
      </c>
    </row>
    <row r="183" spans="1:5" s="84" customFormat="1" ht="15.75" thickBot="1" x14ac:dyDescent="0.3">
      <c r="A183" s="596" t="s">
        <v>417</v>
      </c>
      <c r="B183" s="42">
        <f t="shared" si="20"/>
        <v>0</v>
      </c>
      <c r="C183" s="42">
        <f t="shared" si="20"/>
        <v>0</v>
      </c>
      <c r="D183" s="42">
        <f t="shared" si="20"/>
        <v>0</v>
      </c>
      <c r="E183" s="42">
        <f t="shared" si="20"/>
        <v>0</v>
      </c>
    </row>
    <row r="184" spans="1:5" s="84" customFormat="1" ht="15.75" thickBot="1" x14ac:dyDescent="0.3">
      <c r="A184" s="595" t="s">
        <v>27</v>
      </c>
      <c r="B184" s="83">
        <f>B185+B186</f>
        <v>0</v>
      </c>
      <c r="C184" s="83">
        <f t="shared" ref="C184:E184" si="21">C185+C186</f>
        <v>0</v>
      </c>
      <c r="D184" s="83">
        <f t="shared" si="21"/>
        <v>0</v>
      </c>
      <c r="E184" s="83">
        <f t="shared" si="21"/>
        <v>0</v>
      </c>
    </row>
    <row r="185" spans="1:5" s="84" customFormat="1" ht="15.75" thickBot="1" x14ac:dyDescent="0.3">
      <c r="A185" s="596" t="s">
        <v>388</v>
      </c>
      <c r="B185" s="43">
        <f t="shared" ref="B185:E186" si="22">B47+B84+B121</f>
        <v>0</v>
      </c>
      <c r="C185" s="43">
        <f t="shared" si="22"/>
        <v>0</v>
      </c>
      <c r="D185" s="43">
        <f t="shared" si="22"/>
        <v>0</v>
      </c>
      <c r="E185" s="43">
        <f t="shared" si="22"/>
        <v>0</v>
      </c>
    </row>
    <row r="186" spans="1:5" s="84" customFormat="1" ht="15.75" thickBot="1" x14ac:dyDescent="0.3">
      <c r="A186" s="596" t="s">
        <v>417</v>
      </c>
      <c r="B186" s="42">
        <f t="shared" si="22"/>
        <v>0</v>
      </c>
      <c r="C186" s="42">
        <f t="shared" si="22"/>
        <v>0</v>
      </c>
      <c r="D186" s="42">
        <f t="shared" si="22"/>
        <v>0</v>
      </c>
      <c r="E186" s="42">
        <f t="shared" si="22"/>
        <v>0</v>
      </c>
    </row>
    <row r="187" spans="1:5" s="84" customFormat="1" ht="15.75" thickBot="1" x14ac:dyDescent="0.3">
      <c r="A187" s="595" t="s">
        <v>28</v>
      </c>
      <c r="B187" s="83">
        <f>SUM(B124+B87+B50)</f>
        <v>109000</v>
      </c>
      <c r="C187" s="83">
        <f>SUM(C124+C87+C50)</f>
        <v>109000</v>
      </c>
      <c r="D187" s="83">
        <f>SUM(D124+D87+D50)</f>
        <v>109000</v>
      </c>
      <c r="E187" s="83">
        <f>SUM(E124+E87+E50)</f>
        <v>109600</v>
      </c>
    </row>
    <row r="188" spans="1:5" s="84" customFormat="1" ht="15.75" thickBot="1" x14ac:dyDescent="0.3">
      <c r="A188" s="596" t="s">
        <v>388</v>
      </c>
      <c r="B188" s="43">
        <f t="shared" ref="B188:E189" si="23">B50+B87+B124</f>
        <v>109000</v>
      </c>
      <c r="C188" s="43">
        <f t="shared" si="23"/>
        <v>109000</v>
      </c>
      <c r="D188" s="43">
        <f t="shared" si="23"/>
        <v>109000</v>
      </c>
      <c r="E188" s="43">
        <f t="shared" si="23"/>
        <v>109600</v>
      </c>
    </row>
    <row r="189" spans="1:5" s="84" customFormat="1" ht="15.75" thickBot="1" x14ac:dyDescent="0.3">
      <c r="A189" s="596" t="s">
        <v>417</v>
      </c>
      <c r="B189" s="42">
        <f t="shared" si="23"/>
        <v>0</v>
      </c>
      <c r="C189" s="42">
        <f t="shared" si="23"/>
        <v>0</v>
      </c>
      <c r="D189" s="42">
        <f t="shared" si="23"/>
        <v>0</v>
      </c>
      <c r="E189" s="42">
        <f t="shared" si="23"/>
        <v>0</v>
      </c>
    </row>
    <row r="190" spans="1:5" s="84" customFormat="1" ht="15.75" thickBot="1" x14ac:dyDescent="0.3">
      <c r="A190" s="595" t="s">
        <v>29</v>
      </c>
      <c r="B190" s="83">
        <f>B191+B192</f>
        <v>0</v>
      </c>
      <c r="C190" s="83">
        <f>C191+C192</f>
        <v>0</v>
      </c>
      <c r="D190" s="83">
        <f t="shared" ref="D190:E190" si="24">D191+D192</f>
        <v>0</v>
      </c>
      <c r="E190" s="83">
        <f t="shared" si="24"/>
        <v>0</v>
      </c>
    </row>
    <row r="191" spans="1:5" s="84" customFormat="1" ht="15.75" thickBot="1" x14ac:dyDescent="0.3">
      <c r="A191" s="596" t="s">
        <v>388</v>
      </c>
      <c r="B191" s="43">
        <f t="shared" ref="B191:E192" si="25">B53+B90+B127</f>
        <v>0</v>
      </c>
      <c r="C191" s="43">
        <f t="shared" si="25"/>
        <v>0</v>
      </c>
      <c r="D191" s="43">
        <f t="shared" si="25"/>
        <v>0</v>
      </c>
      <c r="E191" s="43">
        <f t="shared" si="25"/>
        <v>0</v>
      </c>
    </row>
    <row r="192" spans="1:5" s="84" customFormat="1" ht="15.75" thickBot="1" x14ac:dyDescent="0.3">
      <c r="A192" s="596" t="s">
        <v>417</v>
      </c>
      <c r="B192" s="42">
        <f t="shared" si="25"/>
        <v>0</v>
      </c>
      <c r="C192" s="42">
        <f t="shared" si="25"/>
        <v>0</v>
      </c>
      <c r="D192" s="42">
        <f t="shared" si="25"/>
        <v>0</v>
      </c>
      <c r="E192" s="42">
        <f t="shared" si="25"/>
        <v>0</v>
      </c>
    </row>
    <row r="193" spans="1:5" s="84" customFormat="1" ht="24.75" thickBot="1" x14ac:dyDescent="0.3">
      <c r="A193" s="595" t="s">
        <v>30</v>
      </c>
      <c r="B193" s="83">
        <f>B92+B55</f>
        <v>0</v>
      </c>
      <c r="C193" s="83">
        <f>C92+C55</f>
        <v>0</v>
      </c>
      <c r="D193" s="83">
        <f>D92+D55</f>
        <v>0</v>
      </c>
      <c r="E193" s="83">
        <f>E92+E55</f>
        <v>0</v>
      </c>
    </row>
    <row r="194" spans="1:5" s="84" customFormat="1" ht="15.75" thickBot="1" x14ac:dyDescent="0.3">
      <c r="A194" s="596" t="s">
        <v>388</v>
      </c>
      <c r="B194" s="43">
        <f t="shared" ref="B194:E195" si="26">B56+B93+B130</f>
        <v>0</v>
      </c>
      <c r="C194" s="43">
        <f t="shared" si="26"/>
        <v>0</v>
      </c>
      <c r="D194" s="43">
        <f t="shared" si="26"/>
        <v>0</v>
      </c>
      <c r="E194" s="43">
        <f t="shared" si="26"/>
        <v>0</v>
      </c>
    </row>
    <row r="195" spans="1:5" s="84" customFormat="1" ht="15.75" thickBot="1" x14ac:dyDescent="0.3">
      <c r="A195" s="596" t="s">
        <v>417</v>
      </c>
      <c r="B195" s="42">
        <f t="shared" si="26"/>
        <v>0</v>
      </c>
      <c r="C195" s="42">
        <f t="shared" si="26"/>
        <v>0</v>
      </c>
      <c r="D195" s="42">
        <f t="shared" si="26"/>
        <v>0</v>
      </c>
      <c r="E195" s="42">
        <f t="shared" si="26"/>
        <v>0</v>
      </c>
    </row>
    <row r="196" spans="1:5" s="84" customFormat="1" ht="15.75" thickBot="1" x14ac:dyDescent="0.3">
      <c r="A196" s="595" t="s">
        <v>59</v>
      </c>
      <c r="B196" s="43">
        <f>B169</f>
        <v>0</v>
      </c>
      <c r="C196" s="43">
        <f t="shared" ref="C196:E196" si="27">C169</f>
        <v>0</v>
      </c>
      <c r="D196" s="43">
        <f t="shared" si="27"/>
        <v>0</v>
      </c>
      <c r="E196" s="43">
        <f t="shared" si="27"/>
        <v>0</v>
      </c>
    </row>
    <row r="197" spans="1:5" s="84" customFormat="1" ht="15.75" thickBot="1" x14ac:dyDescent="0.3">
      <c r="A197" s="595" t="s">
        <v>60</v>
      </c>
      <c r="B197" s="43">
        <f>B170</f>
        <v>0</v>
      </c>
      <c r="C197" s="43">
        <f>C170+C153</f>
        <v>1000</v>
      </c>
      <c r="D197" s="43">
        <f t="shared" ref="D197:E197" si="28">D170+D153</f>
        <v>1000</v>
      </c>
      <c r="E197" s="43">
        <f t="shared" si="28"/>
        <v>1000</v>
      </c>
    </row>
    <row r="198" spans="1:5" s="84" customFormat="1" ht="15.75" thickBot="1" x14ac:dyDescent="0.3">
      <c r="A198" s="651" t="s">
        <v>32</v>
      </c>
      <c r="B198" s="83">
        <f>IF(B174-B173=0,0,"Error")</f>
        <v>0</v>
      </c>
      <c r="C198" s="83">
        <f>IF(C174-C173=0,0,"Error")</f>
        <v>0</v>
      </c>
      <c r="D198" s="83">
        <f>IF(D174-D173=0,0,"Error")</f>
        <v>0</v>
      </c>
      <c r="E198" s="83">
        <f>IF(E174-E173=0,0,"Error")</f>
        <v>0</v>
      </c>
    </row>
  </sheetData>
  <mergeCells count="46">
    <mergeCell ref="A21:E21"/>
    <mergeCell ref="A3:E3"/>
    <mergeCell ref="B5:E5"/>
    <mergeCell ref="B6:E6"/>
    <mergeCell ref="B7:E7"/>
    <mergeCell ref="A8:E8"/>
    <mergeCell ref="A9:E11"/>
    <mergeCell ref="B12:E12"/>
    <mergeCell ref="A13:A14"/>
    <mergeCell ref="B17:E17"/>
    <mergeCell ref="A18:E18"/>
    <mergeCell ref="A71:E71"/>
    <mergeCell ref="A22:E22"/>
    <mergeCell ref="B23:E23"/>
    <mergeCell ref="B24:E24"/>
    <mergeCell ref="B25:E25"/>
    <mergeCell ref="A26:A27"/>
    <mergeCell ref="A34:E34"/>
    <mergeCell ref="A35:A36"/>
    <mergeCell ref="B60:E60"/>
    <mergeCell ref="B61:E61"/>
    <mergeCell ref="B62:E62"/>
    <mergeCell ref="A63:A64"/>
    <mergeCell ref="B139:E139"/>
    <mergeCell ref="A72:A73"/>
    <mergeCell ref="B97:E97"/>
    <mergeCell ref="B98:E98"/>
    <mergeCell ref="B99:E99"/>
    <mergeCell ref="A100:A101"/>
    <mergeCell ref="A108:E108"/>
    <mergeCell ref="A2:E2"/>
    <mergeCell ref="B157:E157"/>
    <mergeCell ref="A158:A159"/>
    <mergeCell ref="A166:E166"/>
    <mergeCell ref="A167:A168"/>
    <mergeCell ref="B140:E140"/>
    <mergeCell ref="A141:A142"/>
    <mergeCell ref="A149:E149"/>
    <mergeCell ref="A150:A151"/>
    <mergeCell ref="D155:E155"/>
    <mergeCell ref="B156:E156"/>
    <mergeCell ref="A109:A110"/>
    <mergeCell ref="A134:E134"/>
    <mergeCell ref="A135:E135"/>
    <mergeCell ref="B136:E136"/>
    <mergeCell ref="D137:E13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352"/>
  <sheetViews>
    <sheetView view="pageBreakPreview" topLeftCell="A313" zoomScale="60" zoomScaleNormal="170" workbookViewId="0">
      <selection activeCell="A20" sqref="A20:E21"/>
    </sheetView>
  </sheetViews>
  <sheetFormatPr defaultRowHeight="15" x14ac:dyDescent="0.25"/>
  <cols>
    <col min="1" max="1" width="31" customWidth="1"/>
    <col min="2" max="2" width="11.7109375" customWidth="1"/>
    <col min="3" max="3" width="14.85546875" customWidth="1"/>
    <col min="4" max="4" width="11.7109375" customWidth="1"/>
    <col min="5" max="5" width="15.28515625" customWidth="1"/>
  </cols>
  <sheetData>
    <row r="2" spans="1:5" ht="30"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419</v>
      </c>
      <c r="C5" s="679"/>
      <c r="D5" s="679"/>
      <c r="E5" s="679"/>
    </row>
    <row r="6" spans="1:5" ht="15.75" thickBot="1" x14ac:dyDescent="0.3">
      <c r="A6" s="2" t="s">
        <v>1</v>
      </c>
      <c r="B6" s="680" t="s">
        <v>2</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x14ac:dyDescent="0.25">
      <c r="A9" s="815" t="s">
        <v>420</v>
      </c>
      <c r="B9" s="816"/>
      <c r="C9" s="816"/>
      <c r="D9" s="816"/>
      <c r="E9" s="817"/>
    </row>
    <row r="10" spans="1:5" ht="36.75" customHeight="1" x14ac:dyDescent="0.25">
      <c r="A10" s="818"/>
      <c r="B10" s="819"/>
      <c r="C10" s="819"/>
      <c r="D10" s="819"/>
      <c r="E10" s="820"/>
    </row>
    <row r="11" spans="1:5" ht="206.25" customHeight="1" thickBot="1" x14ac:dyDescent="0.3">
      <c r="A11" s="821"/>
      <c r="B11" s="822"/>
      <c r="C11" s="822"/>
      <c r="D11" s="822"/>
      <c r="E11" s="823"/>
    </row>
    <row r="12" spans="1:5" ht="38.25" customHeight="1" thickBot="1" x14ac:dyDescent="0.3">
      <c r="A12" s="3" t="s">
        <v>6</v>
      </c>
      <c r="B12" s="824"/>
      <c r="C12" s="825"/>
      <c r="D12" s="825"/>
      <c r="E12" s="826"/>
    </row>
    <row r="13" spans="1:5" ht="23.25" customHeight="1" x14ac:dyDescent="0.25">
      <c r="A13" s="698" t="s">
        <v>7</v>
      </c>
      <c r="B13" s="107">
        <v>2018</v>
      </c>
      <c r="C13" s="107">
        <v>2019</v>
      </c>
      <c r="D13" s="107">
        <v>2020</v>
      </c>
      <c r="E13" s="107">
        <v>2021</v>
      </c>
    </row>
    <row r="14" spans="1:5" ht="15.75" thickBot="1" x14ac:dyDescent="0.3">
      <c r="A14" s="699"/>
      <c r="B14" s="108" t="s">
        <v>8</v>
      </c>
      <c r="C14" s="108" t="s">
        <v>9</v>
      </c>
      <c r="D14" s="108" t="s">
        <v>9</v>
      </c>
      <c r="E14" s="108" t="s">
        <v>9</v>
      </c>
    </row>
    <row r="15" spans="1:5" ht="15.75" thickBot="1" x14ac:dyDescent="0.3">
      <c r="A15" s="106" t="s">
        <v>97</v>
      </c>
      <c r="B15" s="4" t="s">
        <v>68</v>
      </c>
      <c r="C15" s="4" t="s">
        <v>69</v>
      </c>
      <c r="D15" s="4" t="s">
        <v>69</v>
      </c>
      <c r="E15" s="4" t="s">
        <v>69</v>
      </c>
    </row>
    <row r="16" spans="1:5" ht="15.75" thickBot="1" x14ac:dyDescent="0.3">
      <c r="A16" s="5" t="s">
        <v>98</v>
      </c>
      <c r="B16" s="4" t="s">
        <v>68</v>
      </c>
      <c r="C16" s="4" t="s">
        <v>69</v>
      </c>
      <c r="D16" s="4" t="s">
        <v>69</v>
      </c>
      <c r="E16" s="4" t="s">
        <v>69</v>
      </c>
    </row>
    <row r="17" spans="1:5" ht="23.25" thickBot="1" x14ac:dyDescent="0.3">
      <c r="A17" s="5" t="s">
        <v>67</v>
      </c>
      <c r="B17" s="4" t="s">
        <v>68</v>
      </c>
      <c r="C17" s="4" t="s">
        <v>69</v>
      </c>
      <c r="D17" s="4" t="s">
        <v>69</v>
      </c>
      <c r="E17" s="4" t="s">
        <v>69</v>
      </c>
    </row>
    <row r="18" spans="1:5" ht="41.25" customHeight="1" thickBot="1" x14ac:dyDescent="0.3">
      <c r="A18" s="6" t="s">
        <v>10</v>
      </c>
      <c r="B18" s="700" t="s">
        <v>421</v>
      </c>
      <c r="C18" s="695"/>
      <c r="D18" s="695"/>
      <c r="E18" s="701"/>
    </row>
    <row r="19" spans="1:5" ht="23.25" customHeight="1" thickBot="1" x14ac:dyDescent="0.3">
      <c r="A19" s="702" t="s">
        <v>11</v>
      </c>
      <c r="B19" s="703"/>
      <c r="C19" s="703"/>
      <c r="D19" s="703"/>
      <c r="E19" s="704"/>
    </row>
    <row r="20" spans="1:5" ht="15.75" thickBot="1" x14ac:dyDescent="0.3">
      <c r="A20" s="675"/>
      <c r="B20" s="155"/>
      <c r="C20" s="4" t="s">
        <v>152</v>
      </c>
      <c r="D20" s="4" t="s">
        <v>152</v>
      </c>
      <c r="E20" s="4" t="s">
        <v>152</v>
      </c>
    </row>
    <row r="21" spans="1:5" ht="15.75" thickBot="1" x14ac:dyDescent="0.3">
      <c r="A21" s="5"/>
      <c r="B21" s="1514"/>
      <c r="C21" s="1515" t="s">
        <v>69</v>
      </c>
      <c r="D21" s="1515" t="s">
        <v>69</v>
      </c>
      <c r="E21" s="1515" t="s">
        <v>69</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422</v>
      </c>
      <c r="C24" s="712"/>
      <c r="D24" s="712"/>
      <c r="E24" s="713"/>
    </row>
    <row r="25" spans="1:5" ht="31.5" customHeight="1" thickBot="1" x14ac:dyDescent="0.3">
      <c r="A25" s="5" t="s">
        <v>15</v>
      </c>
      <c r="B25" s="714" t="s">
        <v>423</v>
      </c>
      <c r="C25" s="715"/>
      <c r="D25" s="715"/>
      <c r="E25" s="716"/>
    </row>
    <row r="26" spans="1:5" ht="15.75" thickBot="1" x14ac:dyDescent="0.3">
      <c r="A26" s="5" t="s">
        <v>16</v>
      </c>
      <c r="B26" s="717" t="s">
        <v>424</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1071</v>
      </c>
      <c r="C29" s="10">
        <v>1200</v>
      </c>
      <c r="D29" s="10">
        <v>1200</v>
      </c>
      <c r="E29" s="10">
        <v>1200</v>
      </c>
    </row>
    <row r="30" spans="1:5" ht="15.75" thickBot="1" x14ac:dyDescent="0.3">
      <c r="A30" s="5" t="s">
        <v>18</v>
      </c>
      <c r="B30" s="10">
        <f>B59</f>
        <v>320300</v>
      </c>
      <c r="C30" s="10">
        <f t="shared" ref="C30:E30" si="0">C59</f>
        <v>313300</v>
      </c>
      <c r="D30" s="10">
        <f t="shared" si="0"/>
        <v>323300</v>
      </c>
      <c r="E30" s="10">
        <f t="shared" si="0"/>
        <v>343300</v>
      </c>
    </row>
    <row r="31" spans="1:5" ht="15.75" thickBot="1" x14ac:dyDescent="0.3">
      <c r="A31" s="5" t="s">
        <v>19</v>
      </c>
      <c r="B31" s="10">
        <f>B30/B29</f>
        <v>299.06629318394022</v>
      </c>
      <c r="C31" s="10">
        <f t="shared" ref="C31:E31" si="1">C30/C29</f>
        <v>261.08333333333331</v>
      </c>
      <c r="D31" s="10">
        <f t="shared" si="1"/>
        <v>269.41666666666669</v>
      </c>
      <c r="E31" s="10">
        <f t="shared" si="1"/>
        <v>286.08333333333331</v>
      </c>
    </row>
    <row r="32" spans="1:5" ht="15.75" thickBot="1" x14ac:dyDescent="0.3">
      <c r="A32" s="5" t="s">
        <v>20</v>
      </c>
      <c r="B32" s="104" t="s">
        <v>21</v>
      </c>
      <c r="C32" s="11">
        <f>C29/B29-1</f>
        <v>0.1204481792717087</v>
      </c>
      <c r="D32" s="11">
        <f t="shared" ref="D32:E34" si="2">D29/C29-1</f>
        <v>0</v>
      </c>
      <c r="E32" s="11">
        <f t="shared" si="2"/>
        <v>0</v>
      </c>
    </row>
    <row r="33" spans="1:5" ht="15.75" thickBot="1" x14ac:dyDescent="0.3">
      <c r="A33" s="5" t="s">
        <v>22</v>
      </c>
      <c r="B33" s="104" t="s">
        <v>21</v>
      </c>
      <c r="C33" s="11">
        <f>C30/B30-1</f>
        <v>-2.1854511395566711E-2</v>
      </c>
      <c r="D33" s="11">
        <f t="shared" si="2"/>
        <v>3.1918289179700077E-2</v>
      </c>
      <c r="E33" s="11">
        <f t="shared" si="2"/>
        <v>6.1862047633776784E-2</v>
      </c>
    </row>
    <row r="34" spans="1:5" ht="15.75" thickBot="1" x14ac:dyDescent="0.3">
      <c r="A34" s="5" t="s">
        <v>23</v>
      </c>
      <c r="B34" s="104" t="s">
        <v>21</v>
      </c>
      <c r="C34" s="11">
        <f>C31/B31-1</f>
        <v>-0.12700515142054325</v>
      </c>
      <c r="D34" s="11">
        <f t="shared" si="2"/>
        <v>3.1918289179700077E-2</v>
      </c>
      <c r="E34" s="11">
        <f t="shared" si="2"/>
        <v>6.1862047633776562E-2</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f>B39+B40</f>
        <v>227000</v>
      </c>
      <c r="C38" s="14">
        <f t="shared" ref="C38:E38" si="3">C39+C40</f>
        <v>228000</v>
      </c>
      <c r="D38" s="14">
        <f t="shared" si="3"/>
        <v>228000</v>
      </c>
      <c r="E38" s="14">
        <f t="shared" si="3"/>
        <v>228000</v>
      </c>
    </row>
    <row r="39" spans="1:5" ht="15.75" thickBot="1" x14ac:dyDescent="0.3">
      <c r="A39" s="26" t="s">
        <v>388</v>
      </c>
      <c r="B39" s="15">
        <v>227000</v>
      </c>
      <c r="C39" s="15">
        <v>228000</v>
      </c>
      <c r="D39" s="15">
        <v>228000</v>
      </c>
      <c r="E39" s="15">
        <v>228000</v>
      </c>
    </row>
    <row r="40" spans="1:5" ht="15.75" thickBot="1" x14ac:dyDescent="0.3">
      <c r="A40" s="26" t="s">
        <v>389</v>
      </c>
      <c r="B40" s="15"/>
      <c r="C40" s="15"/>
      <c r="D40" s="15"/>
      <c r="E40" s="15"/>
    </row>
    <row r="41" spans="1:5" ht="24.75" thickBot="1" x14ac:dyDescent="0.3">
      <c r="A41" s="13" t="s">
        <v>25</v>
      </c>
      <c r="B41" s="14">
        <f t="shared" ref="B41:E41" si="4">B42+B43</f>
        <v>30000</v>
      </c>
      <c r="C41" s="14">
        <f t="shared" si="4"/>
        <v>29000</v>
      </c>
      <c r="D41" s="14">
        <f t="shared" si="4"/>
        <v>29000</v>
      </c>
      <c r="E41" s="14">
        <f t="shared" si="4"/>
        <v>29000</v>
      </c>
    </row>
    <row r="42" spans="1:5" ht="15.75" thickBot="1" x14ac:dyDescent="0.3">
      <c r="A42" s="26" t="s">
        <v>388</v>
      </c>
      <c r="B42" s="15">
        <v>30000</v>
      </c>
      <c r="C42" s="14">
        <v>29000</v>
      </c>
      <c r="D42" s="14">
        <v>29000</v>
      </c>
      <c r="E42" s="14">
        <v>29000</v>
      </c>
    </row>
    <row r="43" spans="1:5" ht="15.75" thickBot="1" x14ac:dyDescent="0.3">
      <c r="A43" s="26" t="s">
        <v>389</v>
      </c>
      <c r="B43" s="15"/>
      <c r="C43" s="14"/>
      <c r="D43" s="14"/>
      <c r="E43" s="14"/>
    </row>
    <row r="44" spans="1:5" ht="15.75" thickBot="1" x14ac:dyDescent="0.3">
      <c r="A44" s="13" t="s">
        <v>26</v>
      </c>
      <c r="B44" s="15">
        <f>B45+B46</f>
        <v>63300</v>
      </c>
      <c r="C44" s="15">
        <f t="shared" ref="C44:E44" si="5">C45+C46</f>
        <v>56300</v>
      </c>
      <c r="D44" s="15">
        <f t="shared" si="5"/>
        <v>66300</v>
      </c>
      <c r="E44" s="15">
        <f t="shared" si="5"/>
        <v>86300</v>
      </c>
    </row>
    <row r="45" spans="1:5" ht="15.75" thickBot="1" x14ac:dyDescent="0.3">
      <c r="A45" s="26" t="s">
        <v>388</v>
      </c>
      <c r="B45" s="15">
        <v>63300</v>
      </c>
      <c r="C45" s="14">
        <v>56300</v>
      </c>
      <c r="D45" s="31">
        <v>66300</v>
      </c>
      <c r="E45" s="14">
        <v>86300</v>
      </c>
    </row>
    <row r="46" spans="1:5" ht="15.75" thickBot="1" x14ac:dyDescent="0.3">
      <c r="A46" s="26" t="s">
        <v>389</v>
      </c>
      <c r="B46" s="15"/>
      <c r="C46" s="14"/>
      <c r="D46" s="14"/>
      <c r="E46" s="14"/>
    </row>
    <row r="47" spans="1:5" ht="15.75" thickBot="1" x14ac:dyDescent="0.3">
      <c r="A47" s="13" t="s">
        <v>27</v>
      </c>
      <c r="B47" s="15">
        <f>B48+B49</f>
        <v>0</v>
      </c>
      <c r="C47" s="15">
        <f t="shared" ref="C47:E47" si="6">C48+C49</f>
        <v>0</v>
      </c>
      <c r="D47" s="15">
        <f t="shared" si="6"/>
        <v>0</v>
      </c>
      <c r="E47" s="15">
        <f t="shared" si="6"/>
        <v>0</v>
      </c>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f>B51+B52</f>
        <v>0</v>
      </c>
      <c r="C50" s="15">
        <f t="shared" ref="C50:E50" si="7">C51+C52</f>
        <v>0</v>
      </c>
      <c r="D50" s="15">
        <f t="shared" si="7"/>
        <v>0</v>
      </c>
      <c r="E50" s="15">
        <f t="shared" si="7"/>
        <v>0</v>
      </c>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f>B54+B55</f>
        <v>0</v>
      </c>
      <c r="C53" s="15">
        <f t="shared" ref="C53:E53" si="8">C54+C55</f>
        <v>0</v>
      </c>
      <c r="D53" s="15">
        <f t="shared" si="8"/>
        <v>0</v>
      </c>
      <c r="E53" s="15">
        <f t="shared" si="8"/>
        <v>0</v>
      </c>
    </row>
    <row r="54" spans="1:5" ht="15.75" thickBot="1" x14ac:dyDescent="0.3">
      <c r="A54" s="26" t="s">
        <v>388</v>
      </c>
      <c r="B54" s="15"/>
      <c r="C54" s="14"/>
      <c r="D54" s="14"/>
      <c r="E54" s="14"/>
    </row>
    <row r="55" spans="1:5" ht="15.75" thickBot="1" x14ac:dyDescent="0.3">
      <c r="A55" s="26" t="s">
        <v>389</v>
      </c>
      <c r="B55" s="15"/>
      <c r="C55" s="14"/>
      <c r="D55" s="14"/>
      <c r="E55" s="14"/>
    </row>
    <row r="56" spans="1:5" ht="15.75" thickBot="1" x14ac:dyDescent="0.3">
      <c r="A56" s="13" t="s">
        <v>30</v>
      </c>
      <c r="B56" s="15">
        <f>B57+B58</f>
        <v>0</v>
      </c>
      <c r="C56" s="15">
        <f t="shared" ref="C56:E56" si="9">C57+C58</f>
        <v>0</v>
      </c>
      <c r="D56" s="15">
        <f t="shared" si="9"/>
        <v>0</v>
      </c>
      <c r="E56" s="15">
        <f t="shared" si="9"/>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44" t="s">
        <v>31</v>
      </c>
      <c r="B59" s="15">
        <f>B56+B53+B50+B47+B44+B41+B38</f>
        <v>320300</v>
      </c>
      <c r="C59" s="15">
        <f t="shared" ref="C59:E59" si="10">C56+C53+C50+C47+C44+C41+C38</f>
        <v>313300</v>
      </c>
      <c r="D59" s="15">
        <f t="shared" si="10"/>
        <v>323300</v>
      </c>
      <c r="E59" s="15">
        <f t="shared" si="10"/>
        <v>343300</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51" t="s">
        <v>33</v>
      </c>
      <c r="B61" s="725" t="s">
        <v>425</v>
      </c>
      <c r="C61" s="712"/>
      <c r="D61" s="712"/>
      <c r="E61" s="713"/>
    </row>
    <row r="62" spans="1:5" ht="26.25" customHeight="1" thickBot="1" x14ac:dyDescent="0.3">
      <c r="A62" s="5" t="s">
        <v>15</v>
      </c>
      <c r="B62" s="702" t="s">
        <v>426</v>
      </c>
      <c r="C62" s="703"/>
      <c r="D62" s="703"/>
      <c r="E62" s="704"/>
    </row>
    <row r="63" spans="1:5" ht="15.75" thickBot="1" x14ac:dyDescent="0.3">
      <c r="A63" s="5" t="s">
        <v>16</v>
      </c>
      <c r="B63" s="717" t="s">
        <v>427</v>
      </c>
      <c r="C63" s="718"/>
      <c r="D63" s="718"/>
      <c r="E63" s="719"/>
    </row>
    <row r="64" spans="1:5" ht="12.75" customHeight="1" x14ac:dyDescent="0.25">
      <c r="A64" s="698"/>
      <c r="B64" s="8">
        <v>2018</v>
      </c>
      <c r="C64" s="8">
        <v>2019</v>
      </c>
      <c r="D64" s="8">
        <v>2020</v>
      </c>
      <c r="E64" s="8">
        <v>2021</v>
      </c>
    </row>
    <row r="65" spans="1:5" ht="9" customHeight="1" thickBot="1" x14ac:dyDescent="0.3">
      <c r="A65" s="699"/>
      <c r="B65" s="9" t="s">
        <v>8</v>
      </c>
      <c r="C65" s="9" t="s">
        <v>9</v>
      </c>
      <c r="D65" s="9" t="s">
        <v>9</v>
      </c>
      <c r="E65" s="9" t="s">
        <v>9</v>
      </c>
    </row>
    <row r="66" spans="1:5" ht="15.75" thickBot="1" x14ac:dyDescent="0.3">
      <c r="A66" s="5" t="s">
        <v>17</v>
      </c>
      <c r="B66" s="104">
        <v>110</v>
      </c>
      <c r="C66" s="104">
        <v>116</v>
      </c>
      <c r="D66" s="104">
        <v>116</v>
      </c>
      <c r="E66" s="104">
        <v>119</v>
      </c>
    </row>
    <row r="67" spans="1:5" ht="15.75" thickBot="1" x14ac:dyDescent="0.3">
      <c r="A67" s="5" t="s">
        <v>18</v>
      </c>
      <c r="B67" s="10">
        <f>B96</f>
        <v>91700</v>
      </c>
      <c r="C67" s="10">
        <f t="shared" ref="C67:E67" si="11">C96</f>
        <v>91700</v>
      </c>
      <c r="D67" s="10">
        <f t="shared" si="11"/>
        <v>91700</v>
      </c>
      <c r="E67" s="10">
        <f t="shared" si="11"/>
        <v>91700</v>
      </c>
    </row>
    <row r="68" spans="1:5" ht="15.75" thickBot="1" x14ac:dyDescent="0.3">
      <c r="A68" s="5" t="s">
        <v>19</v>
      </c>
      <c r="B68" s="10">
        <f>B67/B66</f>
        <v>833.63636363636363</v>
      </c>
      <c r="C68" s="10">
        <f>C67/C66</f>
        <v>790.51724137931035</v>
      </c>
      <c r="D68" s="10">
        <f>D67/D66</f>
        <v>790.51724137931035</v>
      </c>
      <c r="E68" s="10">
        <f>E67/E66</f>
        <v>770.58823529411768</v>
      </c>
    </row>
    <row r="69" spans="1:5" ht="15.75" thickBot="1" x14ac:dyDescent="0.3">
      <c r="A69" s="5" t="s">
        <v>20</v>
      </c>
      <c r="B69" s="104"/>
      <c r="C69" s="11">
        <f>C66/B66-1</f>
        <v>5.4545454545454453E-2</v>
      </c>
      <c r="D69" s="11">
        <f>D66/C66-1</f>
        <v>0</v>
      </c>
      <c r="E69" s="11">
        <f>E66/D66-1</f>
        <v>2.5862068965517349E-2</v>
      </c>
    </row>
    <row r="70" spans="1:5" ht="15.75" thickBot="1" x14ac:dyDescent="0.3">
      <c r="A70" s="5" t="s">
        <v>22</v>
      </c>
      <c r="B70" s="104"/>
      <c r="C70" s="11">
        <f>C67/B67-1</f>
        <v>0</v>
      </c>
      <c r="D70" s="11">
        <f t="shared" ref="D70:E71" si="12">D67/C67-1</f>
        <v>0</v>
      </c>
      <c r="E70" s="11">
        <f t="shared" si="12"/>
        <v>0</v>
      </c>
    </row>
    <row r="71" spans="1:5" ht="15.75" thickBot="1" x14ac:dyDescent="0.3">
      <c r="A71" s="5" t="s">
        <v>23</v>
      </c>
      <c r="B71" s="104"/>
      <c r="C71" s="11">
        <f>C68/B68-1</f>
        <v>-5.1724137931034475E-2</v>
      </c>
      <c r="D71" s="11">
        <f t="shared" si="12"/>
        <v>0</v>
      </c>
      <c r="E71" s="11">
        <f t="shared" si="12"/>
        <v>-2.5210084033613356E-2</v>
      </c>
    </row>
    <row r="72" spans="1:5" ht="24.75" customHeight="1" thickBot="1" x14ac:dyDescent="0.3">
      <c r="A72" s="689" t="s">
        <v>211</v>
      </c>
      <c r="B72" s="690"/>
      <c r="C72" s="690"/>
      <c r="D72" s="690"/>
      <c r="E72" s="691"/>
    </row>
    <row r="73" spans="1:5" ht="12.75" customHeight="1" x14ac:dyDescent="0.25">
      <c r="A73" s="698"/>
      <c r="B73" s="8">
        <v>2018</v>
      </c>
      <c r="C73" s="8">
        <v>2019</v>
      </c>
      <c r="D73" s="8">
        <v>2020</v>
      </c>
      <c r="E73" s="8">
        <v>2021</v>
      </c>
    </row>
    <row r="74" spans="1:5" ht="9" customHeight="1" thickBot="1" x14ac:dyDescent="0.3">
      <c r="A74" s="699"/>
      <c r="B74" s="9" t="s">
        <v>8</v>
      </c>
      <c r="C74" s="9" t="s">
        <v>9</v>
      </c>
      <c r="D74" s="9" t="s">
        <v>9</v>
      </c>
      <c r="E74" s="9" t="s">
        <v>9</v>
      </c>
    </row>
    <row r="75" spans="1:5" ht="24.75" customHeight="1" thickBot="1" x14ac:dyDescent="0.3">
      <c r="A75" s="13" t="s">
        <v>24</v>
      </c>
      <c r="B75" s="14"/>
      <c r="C75" s="14"/>
      <c r="D75" s="14"/>
      <c r="E75" s="14"/>
    </row>
    <row r="76" spans="1:5" ht="38.25" customHeight="1" thickBot="1" x14ac:dyDescent="0.3">
      <c r="A76" s="26" t="s">
        <v>388</v>
      </c>
      <c r="B76" s="15"/>
      <c r="C76" s="27"/>
      <c r="D76" s="27"/>
      <c r="E76" s="27"/>
    </row>
    <row r="77" spans="1:5" ht="24.75" customHeight="1" thickBot="1" x14ac:dyDescent="0.3">
      <c r="A77" s="26" t="s">
        <v>389</v>
      </c>
      <c r="B77" s="15"/>
      <c r="C77" s="27"/>
      <c r="D77" s="27"/>
      <c r="E77" s="27"/>
    </row>
    <row r="78" spans="1:5" ht="24.75" customHeight="1" thickBot="1" x14ac:dyDescent="0.3">
      <c r="A78" s="13" t="s">
        <v>25</v>
      </c>
      <c r="B78" s="14"/>
      <c r="C78" s="14"/>
      <c r="D78" s="14"/>
      <c r="E78" s="14"/>
    </row>
    <row r="79" spans="1:5" ht="15.75" thickBot="1" x14ac:dyDescent="0.3">
      <c r="A79" s="26" t="s">
        <v>388</v>
      </c>
      <c r="B79" s="15"/>
      <c r="C79" s="14"/>
      <c r="D79" s="14"/>
      <c r="E79" s="14"/>
    </row>
    <row r="80" spans="1:5" ht="15.75" thickBot="1" x14ac:dyDescent="0.3">
      <c r="A80" s="26" t="s">
        <v>389</v>
      </c>
      <c r="B80" s="15"/>
      <c r="C80" s="14"/>
      <c r="D80" s="14"/>
      <c r="E80" s="14"/>
    </row>
    <row r="81" spans="1:5" ht="24.75" customHeight="1" thickBot="1" x14ac:dyDescent="0.3">
      <c r="A81" s="13" t="s">
        <v>26</v>
      </c>
      <c r="B81" s="15">
        <f>B82+B83</f>
        <v>91700</v>
      </c>
      <c r="C81" s="15">
        <f>C82+C83</f>
        <v>91700</v>
      </c>
      <c r="D81" s="15">
        <f>D82+D83</f>
        <v>91700</v>
      </c>
      <c r="E81" s="15">
        <f>E82+E83</f>
        <v>91700</v>
      </c>
    </row>
    <row r="82" spans="1:5" ht="15.75" thickBot="1" x14ac:dyDescent="0.3">
      <c r="A82" s="26" t="s">
        <v>388</v>
      </c>
      <c r="B82" s="15">
        <v>91700</v>
      </c>
      <c r="C82" s="14">
        <v>91700</v>
      </c>
      <c r="D82" s="14">
        <v>91700</v>
      </c>
      <c r="E82" s="14">
        <v>91700</v>
      </c>
    </row>
    <row r="83" spans="1:5" ht="15.75" thickBot="1" x14ac:dyDescent="0.3">
      <c r="A83" s="26" t="s">
        <v>389</v>
      </c>
      <c r="B83" s="15"/>
      <c r="C83" s="14"/>
      <c r="D83" s="14"/>
      <c r="E83" s="14"/>
    </row>
    <row r="84" spans="1:5" ht="15.75" thickBot="1" x14ac:dyDescent="0.3">
      <c r="A84" s="13" t="s">
        <v>27</v>
      </c>
      <c r="B84" s="15"/>
      <c r="C84" s="14"/>
      <c r="D84" s="14"/>
      <c r="E84" s="14"/>
    </row>
    <row r="85" spans="1:5" ht="15.75" thickBot="1" x14ac:dyDescent="0.3">
      <c r="A85" s="26" t="s">
        <v>388</v>
      </c>
      <c r="B85" s="15"/>
      <c r="C85" s="14"/>
      <c r="D85" s="14"/>
      <c r="E85" s="14"/>
    </row>
    <row r="86" spans="1:5" ht="15.75" thickBot="1" x14ac:dyDescent="0.3">
      <c r="A86" s="26" t="s">
        <v>389</v>
      </c>
      <c r="B86" s="15"/>
      <c r="C86" s="14"/>
      <c r="D86" s="14"/>
      <c r="E86" s="14"/>
    </row>
    <row r="87" spans="1:5" ht="15.75" thickBot="1" x14ac:dyDescent="0.3">
      <c r="A87" s="13" t="s">
        <v>28</v>
      </c>
      <c r="B87" s="15"/>
      <c r="C87" s="14"/>
      <c r="D87" s="14"/>
      <c r="E87" s="14"/>
    </row>
    <row r="88" spans="1:5" ht="15.75" thickBot="1" x14ac:dyDescent="0.3">
      <c r="A88" s="26" t="s">
        <v>388</v>
      </c>
      <c r="B88" s="15"/>
      <c r="C88" s="14"/>
      <c r="D88" s="14"/>
      <c r="E88" s="14"/>
    </row>
    <row r="89" spans="1:5" ht="15.75" thickBot="1" x14ac:dyDescent="0.3">
      <c r="A89" s="26" t="s">
        <v>389</v>
      </c>
      <c r="B89" s="15"/>
      <c r="C89" s="14"/>
      <c r="D89" s="14"/>
      <c r="E89" s="14"/>
    </row>
    <row r="90" spans="1:5" ht="15.75" thickBot="1" x14ac:dyDescent="0.3">
      <c r="A90" s="13" t="s">
        <v>29</v>
      </c>
      <c r="B90" s="15"/>
      <c r="C90" s="14"/>
      <c r="D90" s="14"/>
      <c r="E90" s="14"/>
    </row>
    <row r="91" spans="1:5" ht="15.75" thickBot="1" x14ac:dyDescent="0.3">
      <c r="A91" s="26" t="s">
        <v>388</v>
      </c>
      <c r="B91" s="15"/>
      <c r="C91" s="14"/>
      <c r="D91" s="14"/>
      <c r="E91" s="14"/>
    </row>
    <row r="92" spans="1:5" ht="15.75" thickBot="1" x14ac:dyDescent="0.3">
      <c r="A92" s="26" t="s">
        <v>389</v>
      </c>
      <c r="B92" s="15"/>
      <c r="C92" s="14"/>
      <c r="D92" s="14"/>
      <c r="E92" s="14"/>
    </row>
    <row r="93" spans="1:5" ht="15.75" thickBot="1" x14ac:dyDescent="0.3">
      <c r="A93" s="13" t="s">
        <v>30</v>
      </c>
      <c r="B93" s="15"/>
      <c r="C93" s="14"/>
      <c r="D93" s="14"/>
      <c r="E93" s="14"/>
    </row>
    <row r="94" spans="1:5" ht="15.75" thickBot="1" x14ac:dyDescent="0.3">
      <c r="A94" s="26" t="s">
        <v>388</v>
      </c>
      <c r="B94" s="15"/>
      <c r="C94" s="14"/>
      <c r="D94" s="14"/>
      <c r="E94" s="14"/>
    </row>
    <row r="95" spans="1:5" ht="15.75" thickBot="1" x14ac:dyDescent="0.3">
      <c r="A95" s="26" t="s">
        <v>389</v>
      </c>
      <c r="B95" s="15"/>
      <c r="C95" s="14"/>
      <c r="D95" s="14"/>
      <c r="E95" s="14"/>
    </row>
    <row r="96" spans="1:5" ht="15.75" thickBot="1" x14ac:dyDescent="0.3">
      <c r="A96" s="35" t="s">
        <v>34</v>
      </c>
      <c r="B96" s="15">
        <f>B93+B90+B87+B84+B81+B78+B75</f>
        <v>91700</v>
      </c>
      <c r="C96" s="15">
        <f t="shared" ref="C96:E96" si="13">C93+C90+C87+C84+C81+C78+C75</f>
        <v>91700</v>
      </c>
      <c r="D96" s="15">
        <f t="shared" si="13"/>
        <v>91700</v>
      </c>
      <c r="E96" s="15">
        <f t="shared" si="13"/>
        <v>91700</v>
      </c>
    </row>
    <row r="97" spans="1:5" ht="17.25" customHeight="1" thickBot="1" x14ac:dyDescent="0.3">
      <c r="A97" s="145" t="s">
        <v>32</v>
      </c>
      <c r="B97" s="18">
        <f>IF(B96-B67=0,0,"Error")</f>
        <v>0</v>
      </c>
      <c r="C97" s="18">
        <f>IF(C96-C67=0,0,"Error")</f>
        <v>0</v>
      </c>
      <c r="D97" s="18">
        <f>IF(D96-D67=0,0,"Error")</f>
        <v>0</v>
      </c>
      <c r="E97" s="18">
        <f>IF(E96-E67=0,0,"Error")</f>
        <v>0</v>
      </c>
    </row>
    <row r="98" spans="1:5" ht="15.75" thickBot="1" x14ac:dyDescent="0.3">
      <c r="A98" s="51" t="s">
        <v>35</v>
      </c>
      <c r="B98" s="725" t="s">
        <v>428</v>
      </c>
      <c r="C98" s="712"/>
      <c r="D98" s="712"/>
      <c r="E98" s="713"/>
    </row>
    <row r="99" spans="1:5" ht="34.5" customHeight="1" thickBot="1" x14ac:dyDescent="0.3">
      <c r="A99" s="5" t="s">
        <v>15</v>
      </c>
      <c r="B99" s="702" t="s">
        <v>429</v>
      </c>
      <c r="C99" s="703"/>
      <c r="D99" s="703"/>
      <c r="E99" s="704"/>
    </row>
    <row r="100" spans="1:5" ht="15.75" thickBot="1" x14ac:dyDescent="0.3">
      <c r="A100" s="5" t="s">
        <v>16</v>
      </c>
      <c r="B100" s="717" t="s">
        <v>430</v>
      </c>
      <c r="C100" s="718"/>
      <c r="D100" s="718"/>
      <c r="E100" s="719"/>
    </row>
    <row r="101" spans="1:5" ht="12.75" customHeight="1" x14ac:dyDescent="0.25">
      <c r="A101" s="698"/>
      <c r="B101" s="8">
        <v>2018</v>
      </c>
      <c r="C101" s="8">
        <v>2019</v>
      </c>
      <c r="D101" s="8">
        <v>2020</v>
      </c>
      <c r="E101" s="8">
        <v>2021</v>
      </c>
    </row>
    <row r="102" spans="1:5" ht="9" customHeight="1" thickBot="1" x14ac:dyDescent="0.3">
      <c r="A102" s="699"/>
      <c r="B102" s="9" t="s">
        <v>8</v>
      </c>
      <c r="C102" s="9" t="s">
        <v>9</v>
      </c>
      <c r="D102" s="9" t="s">
        <v>9</v>
      </c>
      <c r="E102" s="9" t="s">
        <v>9</v>
      </c>
    </row>
    <row r="103" spans="1:5" ht="15.75" thickBot="1" x14ac:dyDescent="0.3">
      <c r="A103" s="5" t="s">
        <v>17</v>
      </c>
      <c r="B103" s="41">
        <v>1</v>
      </c>
      <c r="C103" s="41">
        <v>1</v>
      </c>
      <c r="D103" s="41">
        <v>1</v>
      </c>
      <c r="E103" s="41">
        <v>1</v>
      </c>
    </row>
    <row r="104" spans="1:5" ht="15.75" thickBot="1" x14ac:dyDescent="0.3">
      <c r="A104" s="5" t="s">
        <v>18</v>
      </c>
      <c r="B104" s="10">
        <f>B133</f>
        <v>34000</v>
      </c>
      <c r="C104" s="10">
        <f t="shared" ref="C104:E104" si="14">C133</f>
        <v>65000</v>
      </c>
      <c r="D104" s="10">
        <f t="shared" si="14"/>
        <v>65000</v>
      </c>
      <c r="E104" s="10">
        <f t="shared" si="14"/>
        <v>65000</v>
      </c>
    </row>
    <row r="105" spans="1:5" ht="15.75" thickBot="1" x14ac:dyDescent="0.3">
      <c r="A105" s="5" t="s">
        <v>19</v>
      </c>
      <c r="B105" s="10">
        <f>B104/B103</f>
        <v>34000</v>
      </c>
      <c r="C105" s="10">
        <f>C104/C103</f>
        <v>65000</v>
      </c>
      <c r="D105" s="10">
        <f>D104/D103</f>
        <v>65000</v>
      </c>
      <c r="E105" s="10">
        <f>E104/E103</f>
        <v>65000</v>
      </c>
    </row>
    <row r="106" spans="1:5" ht="15.75" thickBot="1" x14ac:dyDescent="0.3">
      <c r="A106" s="5" t="s">
        <v>20</v>
      </c>
      <c r="B106" s="104"/>
      <c r="C106" s="11">
        <f>C103/B103-1</f>
        <v>0</v>
      </c>
      <c r="D106" s="11">
        <f>D103/C103-1</f>
        <v>0</v>
      </c>
      <c r="E106" s="11">
        <f>E103/D103-1</f>
        <v>0</v>
      </c>
    </row>
    <row r="107" spans="1:5" ht="15.75" thickBot="1" x14ac:dyDescent="0.3">
      <c r="A107" s="5" t="s">
        <v>22</v>
      </c>
      <c r="B107" s="104"/>
      <c r="C107" s="11">
        <f>C104/B104-1</f>
        <v>0.91176470588235303</v>
      </c>
      <c r="D107" s="11">
        <f t="shared" ref="D107:E108" si="15">D104/C104-1</f>
        <v>0</v>
      </c>
      <c r="E107" s="11">
        <f t="shared" si="15"/>
        <v>0</v>
      </c>
    </row>
    <row r="108" spans="1:5" ht="15.75" thickBot="1" x14ac:dyDescent="0.3">
      <c r="A108" s="5" t="s">
        <v>23</v>
      </c>
      <c r="B108" s="104"/>
      <c r="C108" s="11">
        <f>C105/B105-1</f>
        <v>0.91176470588235303</v>
      </c>
      <c r="D108" s="11">
        <f t="shared" si="15"/>
        <v>0</v>
      </c>
      <c r="E108" s="11">
        <f t="shared" si="15"/>
        <v>0</v>
      </c>
    </row>
    <row r="109" spans="1:5" ht="24.75" customHeight="1" thickBot="1" x14ac:dyDescent="0.3">
      <c r="A109" s="689" t="s">
        <v>333</v>
      </c>
      <c r="B109" s="690"/>
      <c r="C109" s="690"/>
      <c r="D109" s="690"/>
      <c r="E109" s="691"/>
    </row>
    <row r="110" spans="1:5" ht="12.75" customHeight="1" x14ac:dyDescent="0.25">
      <c r="A110" s="698"/>
      <c r="B110" s="8">
        <v>2018</v>
      </c>
      <c r="C110" s="8">
        <v>2019</v>
      </c>
      <c r="D110" s="8">
        <v>2020</v>
      </c>
      <c r="E110" s="8">
        <v>2021</v>
      </c>
    </row>
    <row r="111" spans="1:5" ht="9" customHeight="1" thickBot="1" x14ac:dyDescent="0.3">
      <c r="A111" s="699"/>
      <c r="B111" s="9" t="s">
        <v>8</v>
      </c>
      <c r="C111" s="9" t="s">
        <v>9</v>
      </c>
      <c r="D111" s="9" t="s">
        <v>9</v>
      </c>
      <c r="E111" s="9" t="s">
        <v>9</v>
      </c>
    </row>
    <row r="112" spans="1:5" ht="24.75" customHeight="1" thickBot="1" x14ac:dyDescent="0.3">
      <c r="A112" s="13" t="s">
        <v>24</v>
      </c>
      <c r="B112" s="14"/>
      <c r="C112" s="14"/>
      <c r="D112" s="14"/>
      <c r="E112" s="14"/>
    </row>
    <row r="113" spans="1:5" ht="15.75" thickBot="1" x14ac:dyDescent="0.3">
      <c r="A113" s="26" t="s">
        <v>388</v>
      </c>
      <c r="B113" s="15"/>
      <c r="C113" s="27"/>
      <c r="D113" s="27"/>
      <c r="E113" s="27"/>
    </row>
    <row r="114" spans="1:5" ht="15.75" thickBot="1" x14ac:dyDescent="0.3">
      <c r="A114" s="26" t="s">
        <v>389</v>
      </c>
      <c r="B114" s="15"/>
      <c r="C114" s="27"/>
      <c r="D114" s="27"/>
      <c r="E114" s="27"/>
    </row>
    <row r="115" spans="1:5" ht="24.75" customHeight="1" thickBot="1" x14ac:dyDescent="0.3">
      <c r="A115" s="13" t="s">
        <v>25</v>
      </c>
      <c r="B115" s="14"/>
      <c r="C115" s="14"/>
      <c r="D115" s="14"/>
      <c r="E115" s="14"/>
    </row>
    <row r="116" spans="1:5" ht="15.75" thickBot="1" x14ac:dyDescent="0.3">
      <c r="A116" s="26" t="s">
        <v>388</v>
      </c>
      <c r="B116" s="15"/>
      <c r="C116" s="14"/>
      <c r="D116" s="14"/>
      <c r="E116" s="14"/>
    </row>
    <row r="117" spans="1:5" ht="15.75" thickBot="1" x14ac:dyDescent="0.3">
      <c r="A117" s="26" t="s">
        <v>389</v>
      </c>
      <c r="B117" s="15"/>
      <c r="C117" s="14"/>
      <c r="D117" s="14"/>
      <c r="E117" s="14"/>
    </row>
    <row r="118" spans="1:5" ht="24.75" customHeight="1" thickBot="1" x14ac:dyDescent="0.3">
      <c r="A118" s="13" t="s">
        <v>26</v>
      </c>
      <c r="B118" s="42">
        <v>0</v>
      </c>
      <c r="C118" s="43">
        <v>0</v>
      </c>
      <c r="D118" s="43">
        <v>0</v>
      </c>
      <c r="E118" s="43">
        <v>0</v>
      </c>
    </row>
    <row r="119" spans="1:5" ht="15.75" thickBot="1" x14ac:dyDescent="0.3">
      <c r="A119" s="26" t="s">
        <v>388</v>
      </c>
      <c r="B119" s="15"/>
      <c r="C119" s="14"/>
      <c r="D119" s="14"/>
      <c r="E119" s="14"/>
    </row>
    <row r="120" spans="1:5" ht="15.75" thickBot="1" x14ac:dyDescent="0.3">
      <c r="A120" s="26" t="s">
        <v>389</v>
      </c>
      <c r="B120" s="15"/>
      <c r="C120" s="14"/>
      <c r="D120" s="14"/>
      <c r="E120" s="14"/>
    </row>
    <row r="121" spans="1:5" ht="15.75" thickBot="1" x14ac:dyDescent="0.3">
      <c r="A121" s="13" t="s">
        <v>27</v>
      </c>
      <c r="B121" s="15"/>
      <c r="C121" s="14"/>
      <c r="D121" s="14"/>
      <c r="E121" s="14"/>
    </row>
    <row r="122" spans="1:5" ht="15.75" thickBot="1" x14ac:dyDescent="0.3">
      <c r="A122" s="26" t="s">
        <v>388</v>
      </c>
      <c r="B122" s="15"/>
      <c r="C122" s="14"/>
      <c r="D122" s="14"/>
      <c r="E122" s="14"/>
    </row>
    <row r="123" spans="1:5" ht="15.75" thickBot="1" x14ac:dyDescent="0.3">
      <c r="A123" s="26" t="s">
        <v>389</v>
      </c>
      <c r="B123" s="15"/>
      <c r="C123" s="14"/>
      <c r="D123" s="14"/>
      <c r="E123" s="14"/>
    </row>
    <row r="124" spans="1:5" ht="15.75" thickBot="1" x14ac:dyDescent="0.3">
      <c r="A124" s="13" t="s">
        <v>28</v>
      </c>
      <c r="B124" s="15"/>
      <c r="C124" s="14"/>
      <c r="D124" s="14"/>
      <c r="E124" s="14"/>
    </row>
    <row r="125" spans="1:5" ht="15.75" thickBot="1" x14ac:dyDescent="0.3">
      <c r="A125" s="26" t="s">
        <v>388</v>
      </c>
      <c r="B125" s="15"/>
      <c r="C125" s="14"/>
      <c r="D125" s="14"/>
      <c r="E125" s="14"/>
    </row>
    <row r="126" spans="1:5" ht="15" customHeight="1" thickBot="1" x14ac:dyDescent="0.3">
      <c r="A126" s="26" t="s">
        <v>389</v>
      </c>
      <c r="B126" s="15"/>
      <c r="C126" s="14"/>
      <c r="D126" s="14"/>
      <c r="E126" s="14"/>
    </row>
    <row r="127" spans="1:5" ht="15.75" thickBot="1" x14ac:dyDescent="0.3">
      <c r="A127" s="13" t="s">
        <v>29</v>
      </c>
      <c r="B127" s="15">
        <f>B128+B129</f>
        <v>34000</v>
      </c>
      <c r="C127" s="15">
        <f>C128+C129</f>
        <v>65000</v>
      </c>
      <c r="D127" s="15">
        <f>D128+D129</f>
        <v>65000</v>
      </c>
      <c r="E127" s="15">
        <f>E128+E129</f>
        <v>65000</v>
      </c>
    </row>
    <row r="128" spans="1:5" ht="15.75" thickBot="1" x14ac:dyDescent="0.3">
      <c r="A128" s="26" t="s">
        <v>388</v>
      </c>
      <c r="B128" s="15">
        <v>34000</v>
      </c>
      <c r="C128" s="14">
        <v>65000</v>
      </c>
      <c r="D128" s="14">
        <v>65000</v>
      </c>
      <c r="E128" s="14">
        <v>65000</v>
      </c>
    </row>
    <row r="129" spans="1:5" ht="15.75" thickBot="1" x14ac:dyDescent="0.3">
      <c r="A129" s="26" t="s">
        <v>389</v>
      </c>
      <c r="B129" s="15"/>
      <c r="C129" s="14"/>
      <c r="D129" s="14"/>
      <c r="E129" s="14"/>
    </row>
    <row r="130" spans="1:5" ht="15.75" thickBot="1" x14ac:dyDescent="0.3">
      <c r="A130" s="13" t="s">
        <v>30</v>
      </c>
      <c r="B130" s="15"/>
      <c r="C130" s="14"/>
      <c r="D130" s="14"/>
      <c r="E130" s="14"/>
    </row>
    <row r="131" spans="1:5" ht="15.75" thickBot="1" x14ac:dyDescent="0.3">
      <c r="A131" s="26" t="s">
        <v>388</v>
      </c>
      <c r="B131" s="15"/>
      <c r="C131" s="14"/>
      <c r="D131" s="14"/>
      <c r="E131" s="14"/>
    </row>
    <row r="132" spans="1:5" ht="15.75" thickBot="1" x14ac:dyDescent="0.3">
      <c r="A132" s="26" t="s">
        <v>389</v>
      </c>
      <c r="B132" s="15"/>
      <c r="C132" s="14"/>
      <c r="D132" s="14"/>
      <c r="E132" s="14"/>
    </row>
    <row r="133" spans="1:5" ht="15.75" thickBot="1" x14ac:dyDescent="0.3">
      <c r="A133" s="35" t="s">
        <v>36</v>
      </c>
      <c r="B133" s="15">
        <f>B130+B127+B124+B121+B118+B115+B112</f>
        <v>34000</v>
      </c>
      <c r="C133" s="15">
        <f t="shared" ref="C133:E133" si="16">C130+C127+C124+C121+C118+C115+C112</f>
        <v>65000</v>
      </c>
      <c r="D133" s="15">
        <f t="shared" si="16"/>
        <v>65000</v>
      </c>
      <c r="E133" s="15">
        <f t="shared" si="16"/>
        <v>65000</v>
      </c>
    </row>
    <row r="134" spans="1:5" ht="17.25" customHeight="1" thickBot="1" x14ac:dyDescent="0.3">
      <c r="A134" s="17" t="s">
        <v>32</v>
      </c>
      <c r="B134" s="18">
        <f>IF(B133-B104=0,0,"Error")</f>
        <v>0</v>
      </c>
      <c r="C134" s="18">
        <f>IF(C133-C104=0,0,"Error")</f>
        <v>0</v>
      </c>
      <c r="D134" s="18">
        <f>IF(D133-D104=0,0,"Error")</f>
        <v>0</v>
      </c>
      <c r="E134" s="18">
        <f>IF(E133-E104=0,0,"Error")</f>
        <v>0</v>
      </c>
    </row>
    <row r="135" spans="1:5" ht="15.75" thickBot="1" x14ac:dyDescent="0.3">
      <c r="A135" s="708" t="s">
        <v>39</v>
      </c>
      <c r="B135" s="709"/>
      <c r="C135" s="709"/>
      <c r="D135" s="709"/>
      <c r="E135" s="710"/>
    </row>
    <row r="136" spans="1:5" ht="15.75" thickBot="1" x14ac:dyDescent="0.3">
      <c r="A136" s="708" t="s">
        <v>40</v>
      </c>
      <c r="B136" s="709"/>
      <c r="C136" s="709"/>
      <c r="D136" s="709"/>
      <c r="E136" s="710"/>
    </row>
    <row r="137" spans="1:5" ht="15.75" thickBot="1" x14ac:dyDescent="0.3">
      <c r="A137" s="7" t="s">
        <v>56</v>
      </c>
      <c r="B137" s="720" t="s">
        <v>271</v>
      </c>
      <c r="C137" s="780"/>
      <c r="D137" s="721"/>
      <c r="E137" s="722"/>
    </row>
    <row r="138" spans="1:5" ht="30.75" customHeight="1" thickBot="1" x14ac:dyDescent="0.3">
      <c r="A138" s="7" t="s">
        <v>86</v>
      </c>
      <c r="B138" s="827" t="s">
        <v>431</v>
      </c>
      <c r="C138" s="828"/>
      <c r="D138" s="139" t="s">
        <v>398</v>
      </c>
      <c r="E138" s="110" t="s">
        <v>432</v>
      </c>
    </row>
    <row r="139" spans="1:5" ht="17.25" customHeight="1" thickBot="1" x14ac:dyDescent="0.3">
      <c r="A139" s="5" t="s">
        <v>15</v>
      </c>
      <c r="B139" s="702" t="s">
        <v>433</v>
      </c>
      <c r="C139" s="703"/>
      <c r="D139" s="703"/>
      <c r="E139" s="704"/>
    </row>
    <row r="140" spans="1:5" ht="15.75" thickBot="1" x14ac:dyDescent="0.3">
      <c r="A140" s="5" t="s">
        <v>16</v>
      </c>
      <c r="B140" s="717" t="s">
        <v>434</v>
      </c>
      <c r="C140" s="718"/>
      <c r="D140" s="718"/>
      <c r="E140" s="719"/>
    </row>
    <row r="141" spans="1:5" ht="12.75" customHeight="1" x14ac:dyDescent="0.25">
      <c r="A141" s="698"/>
      <c r="B141" s="8">
        <v>2018</v>
      </c>
      <c r="C141" s="8">
        <v>2019</v>
      </c>
      <c r="D141" s="8">
        <v>2020</v>
      </c>
      <c r="E141" s="8">
        <v>2021</v>
      </c>
    </row>
    <row r="142" spans="1:5" ht="9" customHeight="1" thickBot="1" x14ac:dyDescent="0.3">
      <c r="A142" s="699"/>
      <c r="B142" s="9" t="s">
        <v>8</v>
      </c>
      <c r="C142" s="9" t="s">
        <v>9</v>
      </c>
      <c r="D142" s="9" t="s">
        <v>9</v>
      </c>
      <c r="E142" s="9" t="s">
        <v>9</v>
      </c>
    </row>
    <row r="143" spans="1:5" ht="15.75" thickBot="1" x14ac:dyDescent="0.3">
      <c r="A143" s="5" t="s">
        <v>17</v>
      </c>
      <c r="B143" s="10">
        <v>1000</v>
      </c>
      <c r="C143" s="10">
        <v>5660</v>
      </c>
      <c r="D143" s="10">
        <v>1000</v>
      </c>
      <c r="E143" s="10">
        <v>1000</v>
      </c>
    </row>
    <row r="144" spans="1:5" ht="15.75" thickBot="1" x14ac:dyDescent="0.3">
      <c r="A144" s="5" t="s">
        <v>18</v>
      </c>
      <c r="B144" s="10">
        <f>B162</f>
        <v>51000</v>
      </c>
      <c r="C144" s="10">
        <f t="shared" ref="C144:E144" si="17">C162</f>
        <v>102000</v>
      </c>
      <c r="D144" s="10">
        <f t="shared" si="17"/>
        <v>46000</v>
      </c>
      <c r="E144" s="10">
        <f t="shared" si="17"/>
        <v>36000</v>
      </c>
    </row>
    <row r="145" spans="1:5" ht="15.75" thickBot="1" x14ac:dyDescent="0.3">
      <c r="A145" s="5" t="s">
        <v>19</v>
      </c>
      <c r="B145" s="10">
        <f>B144/B143</f>
        <v>51</v>
      </c>
      <c r="C145" s="10">
        <f t="shared" ref="C145:E145" si="18">C144/C143</f>
        <v>18.021201413427562</v>
      </c>
      <c r="D145" s="10">
        <f t="shared" si="18"/>
        <v>46</v>
      </c>
      <c r="E145" s="10">
        <f t="shared" si="18"/>
        <v>36</v>
      </c>
    </row>
    <row r="146" spans="1:5" ht="15.75" thickBot="1" x14ac:dyDescent="0.3">
      <c r="A146" s="5" t="s">
        <v>20</v>
      </c>
      <c r="B146" s="104" t="s">
        <v>21</v>
      </c>
      <c r="C146" s="11">
        <f>C143/B143-1</f>
        <v>4.66</v>
      </c>
      <c r="D146" s="11">
        <f t="shared" ref="D146:E148" si="19">D143/C143-1</f>
        <v>-0.82332155477031799</v>
      </c>
      <c r="E146" s="11">
        <f t="shared" si="19"/>
        <v>0</v>
      </c>
    </row>
    <row r="147" spans="1:5" ht="15.75" thickBot="1" x14ac:dyDescent="0.3">
      <c r="A147" s="5" t="s">
        <v>22</v>
      </c>
      <c r="B147" s="104" t="s">
        <v>21</v>
      </c>
      <c r="C147" s="11">
        <f>C144/B144-1</f>
        <v>1</v>
      </c>
      <c r="D147" s="11">
        <f t="shared" si="19"/>
        <v>-0.5490196078431373</v>
      </c>
      <c r="E147" s="11">
        <f t="shared" si="19"/>
        <v>-0.21739130434782605</v>
      </c>
    </row>
    <row r="148" spans="1:5" ht="15.75" thickBot="1" x14ac:dyDescent="0.3">
      <c r="A148" s="5" t="s">
        <v>23</v>
      </c>
      <c r="B148" s="104" t="s">
        <v>21</v>
      </c>
      <c r="C148" s="11">
        <f>C145/B145-1</f>
        <v>-0.64664310954063597</v>
      </c>
      <c r="D148" s="11">
        <f t="shared" si="19"/>
        <v>1.5525490196078433</v>
      </c>
      <c r="E148" s="11">
        <f t="shared" si="19"/>
        <v>-0.21739130434782605</v>
      </c>
    </row>
    <row r="149" spans="1:5" ht="15.75" thickBot="1" x14ac:dyDescent="0.3">
      <c r="A149" s="689" t="s">
        <v>213</v>
      </c>
      <c r="B149" s="690"/>
      <c r="C149" s="690"/>
      <c r="D149" s="690"/>
      <c r="E149" s="691"/>
    </row>
    <row r="150" spans="1:5" ht="12.75" customHeight="1" x14ac:dyDescent="0.25">
      <c r="A150" s="698"/>
      <c r="B150" s="8">
        <v>2018</v>
      </c>
      <c r="C150" s="8">
        <v>2019</v>
      </c>
      <c r="D150" s="8">
        <v>2020</v>
      </c>
      <c r="E150" s="8">
        <v>2021</v>
      </c>
    </row>
    <row r="151" spans="1:5" ht="9" customHeight="1" thickBot="1" x14ac:dyDescent="0.3">
      <c r="A151" s="699"/>
      <c r="B151" s="9" t="s">
        <v>8</v>
      </c>
      <c r="C151" s="9" t="s">
        <v>9</v>
      </c>
      <c r="D151" s="9" t="s">
        <v>9</v>
      </c>
      <c r="E151" s="9" t="s">
        <v>9</v>
      </c>
    </row>
    <row r="152" spans="1:5" ht="15.75" thickBot="1" x14ac:dyDescent="0.3">
      <c r="A152" s="13" t="s">
        <v>42</v>
      </c>
      <c r="B152" s="14">
        <f>B153+B154+B155+B156</f>
        <v>0</v>
      </c>
      <c r="C152" s="14">
        <f t="shared" ref="C152:E152" si="20">C153+C154+C155+C156</f>
        <v>0</v>
      </c>
      <c r="D152" s="14">
        <f t="shared" si="20"/>
        <v>0</v>
      </c>
      <c r="E152" s="14">
        <f t="shared" si="20"/>
        <v>0</v>
      </c>
    </row>
    <row r="153" spans="1:5" ht="15.75" thickBot="1" x14ac:dyDescent="0.3">
      <c r="A153" s="26" t="s">
        <v>388</v>
      </c>
      <c r="B153" s="14"/>
      <c r="C153" s="14"/>
      <c r="D153" s="14"/>
      <c r="E153" s="14"/>
    </row>
    <row r="154" spans="1:5" ht="15.75" thickBot="1" x14ac:dyDescent="0.3">
      <c r="A154" s="26" t="s">
        <v>403</v>
      </c>
      <c r="B154" s="14"/>
      <c r="C154" s="14"/>
      <c r="D154" s="14"/>
      <c r="E154" s="14"/>
    </row>
    <row r="155" spans="1:5" ht="15.75" thickBot="1" x14ac:dyDescent="0.3">
      <c r="A155" s="26" t="s">
        <v>404</v>
      </c>
      <c r="B155" s="14"/>
      <c r="C155" s="14"/>
      <c r="D155" s="14"/>
      <c r="E155" s="14"/>
    </row>
    <row r="156" spans="1:5" ht="15.75" thickBot="1" x14ac:dyDescent="0.3">
      <c r="A156" s="26" t="s">
        <v>405</v>
      </c>
      <c r="B156" s="14"/>
      <c r="C156" s="14"/>
      <c r="D156" s="14"/>
      <c r="E156" s="14"/>
    </row>
    <row r="157" spans="1:5" ht="15.75" thickBot="1" x14ac:dyDescent="0.3">
      <c r="A157" s="13" t="s">
        <v>43</v>
      </c>
      <c r="B157" s="15">
        <f>B158+B159+B160+B161</f>
        <v>51000</v>
      </c>
      <c r="C157" s="15">
        <f t="shared" ref="C157:E157" si="21">C158+C159+C160+C161</f>
        <v>102000</v>
      </c>
      <c r="D157" s="15">
        <f t="shared" si="21"/>
        <v>46000</v>
      </c>
      <c r="E157" s="15">
        <f t="shared" si="21"/>
        <v>36000</v>
      </c>
    </row>
    <row r="158" spans="1:5" ht="15.75" thickBot="1" x14ac:dyDescent="0.3">
      <c r="A158" s="26" t="s">
        <v>388</v>
      </c>
      <c r="B158" s="15">
        <v>51000</v>
      </c>
      <c r="C158" s="14">
        <v>102000</v>
      </c>
      <c r="D158" s="14">
        <v>46000</v>
      </c>
      <c r="E158" s="14">
        <v>36000</v>
      </c>
    </row>
    <row r="159" spans="1:5" ht="15.75" thickBot="1" x14ac:dyDescent="0.3">
      <c r="A159" s="26" t="s">
        <v>403</v>
      </c>
      <c r="B159" s="15"/>
      <c r="C159" s="14"/>
      <c r="D159" s="14"/>
      <c r="E159" s="14"/>
    </row>
    <row r="160" spans="1:5" ht="15.75" thickBot="1" x14ac:dyDescent="0.3">
      <c r="A160" s="26" t="s">
        <v>404</v>
      </c>
      <c r="B160" s="15"/>
      <c r="C160" s="14"/>
      <c r="D160" s="14"/>
      <c r="E160" s="14"/>
    </row>
    <row r="161" spans="1:5" ht="15.75" thickBot="1" x14ac:dyDescent="0.3">
      <c r="A161" s="26" t="s">
        <v>405</v>
      </c>
      <c r="B161" s="15"/>
      <c r="C161" s="14"/>
      <c r="D161" s="14"/>
      <c r="E161" s="14"/>
    </row>
    <row r="162" spans="1:5" ht="15.75" thickBot="1" x14ac:dyDescent="0.3">
      <c r="A162" s="144" t="s">
        <v>31</v>
      </c>
      <c r="B162" s="15">
        <f>B152+B157</f>
        <v>51000</v>
      </c>
      <c r="C162" s="15">
        <f t="shared" ref="C162:E162" si="22">C152+C157</f>
        <v>102000</v>
      </c>
      <c r="D162" s="15">
        <f t="shared" si="22"/>
        <v>46000</v>
      </c>
      <c r="E162" s="15">
        <f t="shared" si="22"/>
        <v>36000</v>
      </c>
    </row>
    <row r="163" spans="1:5" ht="34.5" thickBot="1" x14ac:dyDescent="0.3">
      <c r="A163" s="7" t="s">
        <v>33</v>
      </c>
      <c r="B163" s="829" t="s">
        <v>435</v>
      </c>
      <c r="C163" s="830"/>
      <c r="D163" s="139" t="s">
        <v>398</v>
      </c>
      <c r="E163" s="109" t="s">
        <v>436</v>
      </c>
    </row>
    <row r="164" spans="1:5" ht="17.25" customHeight="1" thickBot="1" x14ac:dyDescent="0.3">
      <c r="A164" s="5" t="s">
        <v>15</v>
      </c>
      <c r="B164" s="702" t="s">
        <v>437</v>
      </c>
      <c r="C164" s="703"/>
      <c r="D164" s="703"/>
      <c r="E164" s="704"/>
    </row>
    <row r="165" spans="1:5" ht="15.75" thickBot="1" x14ac:dyDescent="0.3">
      <c r="A165" s="5" t="s">
        <v>16</v>
      </c>
      <c r="B165" s="717" t="s">
        <v>438</v>
      </c>
      <c r="C165" s="718"/>
      <c r="D165" s="718"/>
      <c r="E165" s="719"/>
    </row>
    <row r="166" spans="1:5" ht="12.75" customHeight="1" x14ac:dyDescent="0.25">
      <c r="A166" s="698"/>
      <c r="B166" s="8">
        <v>2018</v>
      </c>
      <c r="C166" s="8">
        <v>2019</v>
      </c>
      <c r="D166" s="8">
        <v>2020</v>
      </c>
      <c r="E166" s="8">
        <v>2021</v>
      </c>
    </row>
    <row r="167" spans="1:5" ht="9" customHeight="1" thickBot="1" x14ac:dyDescent="0.3">
      <c r="A167" s="699"/>
      <c r="B167" s="9" t="s">
        <v>8</v>
      </c>
      <c r="C167" s="9" t="s">
        <v>9</v>
      </c>
      <c r="D167" s="9" t="s">
        <v>9</v>
      </c>
      <c r="E167" s="9" t="s">
        <v>9</v>
      </c>
    </row>
    <row r="168" spans="1:5" ht="15.75" thickBot="1" x14ac:dyDescent="0.3">
      <c r="A168" s="5" t="s">
        <v>17</v>
      </c>
      <c r="B168" s="104">
        <v>144</v>
      </c>
      <c r="C168" s="104">
        <v>144</v>
      </c>
      <c r="D168" s="104">
        <v>144</v>
      </c>
      <c r="E168" s="104">
        <v>144</v>
      </c>
    </row>
    <row r="169" spans="1:5" ht="15.75" thickBot="1" x14ac:dyDescent="0.3">
      <c r="A169" s="5" t="s">
        <v>18</v>
      </c>
      <c r="B169" s="10">
        <f>B187</f>
        <v>10000</v>
      </c>
      <c r="C169" s="10">
        <f t="shared" ref="C169:E169" si="23">C187</f>
        <v>10000</v>
      </c>
      <c r="D169" s="10">
        <f t="shared" si="23"/>
        <v>6000</v>
      </c>
      <c r="E169" s="10">
        <f t="shared" si="23"/>
        <v>10000</v>
      </c>
    </row>
    <row r="170" spans="1:5" ht="15.75" thickBot="1" x14ac:dyDescent="0.3">
      <c r="A170" s="5" t="s">
        <v>19</v>
      </c>
      <c r="B170" s="10">
        <f>B169/B168</f>
        <v>69.444444444444443</v>
      </c>
      <c r="C170" s="10">
        <f t="shared" ref="C170:E170" si="24">C169/C168</f>
        <v>69.444444444444443</v>
      </c>
      <c r="D170" s="10">
        <f t="shared" si="24"/>
        <v>41.666666666666664</v>
      </c>
      <c r="E170" s="10">
        <f t="shared" si="24"/>
        <v>69.444444444444443</v>
      </c>
    </row>
    <row r="171" spans="1:5" ht="15.75" thickBot="1" x14ac:dyDescent="0.3">
      <c r="A171" s="5" t="s">
        <v>20</v>
      </c>
      <c r="B171" s="104" t="s">
        <v>21</v>
      </c>
      <c r="C171" s="11">
        <f>C168/B168-1</f>
        <v>0</v>
      </c>
      <c r="D171" s="11">
        <f t="shared" ref="D171:E173" si="25">D168/C168-1</f>
        <v>0</v>
      </c>
      <c r="E171" s="11">
        <f t="shared" si="25"/>
        <v>0</v>
      </c>
    </row>
    <row r="172" spans="1:5" ht="15.75" thickBot="1" x14ac:dyDescent="0.3">
      <c r="A172" s="5" t="s">
        <v>22</v>
      </c>
      <c r="B172" s="104" t="s">
        <v>21</v>
      </c>
      <c r="C172" s="11">
        <f>C169/B169-1</f>
        <v>0</v>
      </c>
      <c r="D172" s="11">
        <f t="shared" si="25"/>
        <v>-0.4</v>
      </c>
      <c r="E172" s="11">
        <f t="shared" si="25"/>
        <v>0.66666666666666674</v>
      </c>
    </row>
    <row r="173" spans="1:5" ht="15.75" thickBot="1" x14ac:dyDescent="0.3">
      <c r="A173" s="5" t="s">
        <v>23</v>
      </c>
      <c r="B173" s="104" t="s">
        <v>21</v>
      </c>
      <c r="C173" s="11">
        <f>C170/B170-1</f>
        <v>0</v>
      </c>
      <c r="D173" s="11">
        <f t="shared" si="25"/>
        <v>-0.4</v>
      </c>
      <c r="E173" s="11">
        <f t="shared" si="25"/>
        <v>0.66666666666666674</v>
      </c>
    </row>
    <row r="174" spans="1:5" ht="15.75" thickBot="1" x14ac:dyDescent="0.3">
      <c r="A174" s="689" t="s">
        <v>284</v>
      </c>
      <c r="B174" s="690"/>
      <c r="C174" s="690"/>
      <c r="D174" s="690"/>
      <c r="E174" s="691"/>
    </row>
    <row r="175" spans="1:5" ht="12.75" customHeight="1" x14ac:dyDescent="0.25">
      <c r="A175" s="698"/>
      <c r="B175" s="8">
        <v>2018</v>
      </c>
      <c r="C175" s="8">
        <v>2019</v>
      </c>
      <c r="D175" s="8">
        <v>2020</v>
      </c>
      <c r="E175" s="8">
        <v>2021</v>
      </c>
    </row>
    <row r="176" spans="1:5" ht="9" customHeight="1" thickBot="1" x14ac:dyDescent="0.3">
      <c r="A176" s="699"/>
      <c r="B176" s="9" t="s">
        <v>8</v>
      </c>
      <c r="C176" s="9" t="s">
        <v>9</v>
      </c>
      <c r="D176" s="9" t="s">
        <v>9</v>
      </c>
      <c r="E176" s="9" t="s">
        <v>9</v>
      </c>
    </row>
    <row r="177" spans="1:5" ht="15.75" thickBot="1" x14ac:dyDescent="0.3">
      <c r="A177" s="13" t="s">
        <v>42</v>
      </c>
      <c r="B177" s="14">
        <f>B178+B179+B180+B181</f>
        <v>0</v>
      </c>
      <c r="C177" s="14">
        <f t="shared" ref="C177:E177" si="26">C178+C179+C180+C181</f>
        <v>0</v>
      </c>
      <c r="D177" s="14">
        <f t="shared" si="26"/>
        <v>0</v>
      </c>
      <c r="E177" s="14">
        <f t="shared" si="26"/>
        <v>0</v>
      </c>
    </row>
    <row r="178" spans="1:5" ht="15.75" thickBot="1" x14ac:dyDescent="0.3">
      <c r="A178" s="26" t="s">
        <v>388</v>
      </c>
      <c r="B178" s="14"/>
      <c r="C178" s="14"/>
      <c r="D178" s="14"/>
      <c r="E178" s="14"/>
    </row>
    <row r="179" spans="1:5" ht="15.75" thickBot="1" x14ac:dyDescent="0.3">
      <c r="A179" s="26" t="s">
        <v>403</v>
      </c>
      <c r="B179" s="14"/>
      <c r="C179" s="14"/>
      <c r="D179" s="14"/>
      <c r="E179" s="14"/>
    </row>
    <row r="180" spans="1:5" ht="15.75" thickBot="1" x14ac:dyDescent="0.3">
      <c r="A180" s="26" t="s">
        <v>404</v>
      </c>
      <c r="B180" s="14"/>
      <c r="C180" s="14"/>
      <c r="D180" s="14"/>
      <c r="E180" s="14"/>
    </row>
    <row r="181" spans="1:5" ht="15.75" thickBot="1" x14ac:dyDescent="0.3">
      <c r="A181" s="26" t="s">
        <v>405</v>
      </c>
      <c r="B181" s="14"/>
      <c r="C181" s="14"/>
      <c r="D181" s="14"/>
      <c r="E181" s="14"/>
    </row>
    <row r="182" spans="1:5" ht="15.75" thickBot="1" x14ac:dyDescent="0.3">
      <c r="A182" s="13" t="s">
        <v>43</v>
      </c>
      <c r="B182" s="15">
        <f>B183+B184+B185+B186</f>
        <v>10000</v>
      </c>
      <c r="C182" s="15">
        <f t="shared" ref="C182:E182" si="27">C183+C184+C185+C186</f>
        <v>10000</v>
      </c>
      <c r="D182" s="15">
        <f t="shared" si="27"/>
        <v>6000</v>
      </c>
      <c r="E182" s="15">
        <f t="shared" si="27"/>
        <v>10000</v>
      </c>
    </row>
    <row r="183" spans="1:5" ht="15.75" thickBot="1" x14ac:dyDescent="0.3">
      <c r="A183" s="26" t="s">
        <v>388</v>
      </c>
      <c r="B183" s="15">
        <v>10000</v>
      </c>
      <c r="C183" s="14">
        <v>10000</v>
      </c>
      <c r="D183" s="14">
        <v>6000</v>
      </c>
      <c r="E183" s="14">
        <v>10000</v>
      </c>
    </row>
    <row r="184" spans="1:5" ht="15.75" thickBot="1" x14ac:dyDescent="0.3">
      <c r="A184" s="26" t="s">
        <v>403</v>
      </c>
      <c r="B184" s="15"/>
      <c r="C184" s="14"/>
      <c r="D184" s="14"/>
      <c r="E184" s="14"/>
    </row>
    <row r="185" spans="1:5" ht="15.75" thickBot="1" x14ac:dyDescent="0.3">
      <c r="A185" s="26" t="s">
        <v>404</v>
      </c>
      <c r="B185" s="15"/>
      <c r="C185" s="14"/>
      <c r="D185" s="14"/>
      <c r="E185" s="14"/>
    </row>
    <row r="186" spans="1:5" ht="15.75" thickBot="1" x14ac:dyDescent="0.3">
      <c r="A186" s="26" t="s">
        <v>405</v>
      </c>
      <c r="B186" s="15"/>
      <c r="C186" s="14"/>
      <c r="D186" s="14"/>
      <c r="E186" s="14"/>
    </row>
    <row r="187" spans="1:5" ht="15.75" thickBot="1" x14ac:dyDescent="0.3">
      <c r="A187" s="140" t="s">
        <v>407</v>
      </c>
      <c r="B187" s="15">
        <f>B177+B182</f>
        <v>10000</v>
      </c>
      <c r="C187" s="15">
        <f t="shared" ref="C187:E187" si="28">C177+C182</f>
        <v>10000</v>
      </c>
      <c r="D187" s="15">
        <f t="shared" si="28"/>
        <v>6000</v>
      </c>
      <c r="E187" s="15">
        <f t="shared" si="28"/>
        <v>10000</v>
      </c>
    </row>
    <row r="188" spans="1:5" ht="34.5" hidden="1" thickBot="1" x14ac:dyDescent="0.3">
      <c r="A188" s="7" t="s">
        <v>74</v>
      </c>
      <c r="B188" s="146"/>
      <c r="C188" s="141" t="s">
        <v>398</v>
      </c>
      <c r="D188" s="147"/>
      <c r="E188" s="148"/>
    </row>
    <row r="189" spans="1:5" ht="17.25" hidden="1" customHeight="1" thickBot="1" x14ac:dyDescent="0.3">
      <c r="A189" s="5" t="s">
        <v>15</v>
      </c>
      <c r="B189" s="702"/>
      <c r="C189" s="703"/>
      <c r="D189" s="703"/>
      <c r="E189" s="704"/>
    </row>
    <row r="190" spans="1:5" ht="15.75" hidden="1" thickBot="1" x14ac:dyDescent="0.3">
      <c r="A190" s="5" t="s">
        <v>16</v>
      </c>
      <c r="B190" s="717"/>
      <c r="C190" s="718"/>
      <c r="D190" s="718"/>
      <c r="E190" s="719"/>
    </row>
    <row r="191" spans="1:5" ht="12.75" hidden="1" customHeight="1" x14ac:dyDescent="0.25">
      <c r="A191" s="698"/>
      <c r="B191" s="8">
        <v>2018</v>
      </c>
      <c r="C191" s="8">
        <v>2019</v>
      </c>
      <c r="D191" s="8">
        <v>2020</v>
      </c>
      <c r="E191" s="8">
        <v>2021</v>
      </c>
    </row>
    <row r="192" spans="1:5" ht="9" hidden="1" customHeight="1" thickBot="1" x14ac:dyDescent="0.3">
      <c r="A192" s="699"/>
      <c r="B192" s="9" t="s">
        <v>8</v>
      </c>
      <c r="C192" s="9" t="s">
        <v>9</v>
      </c>
      <c r="D192" s="9" t="s">
        <v>9</v>
      </c>
      <c r="E192" s="9" t="s">
        <v>9</v>
      </c>
    </row>
    <row r="193" spans="1:5" ht="15.75" hidden="1" thickBot="1" x14ac:dyDescent="0.3">
      <c r="A193" s="5" t="s">
        <v>17</v>
      </c>
      <c r="B193" s="5"/>
      <c r="C193" s="5"/>
      <c r="D193" s="5"/>
      <c r="E193" s="5"/>
    </row>
    <row r="194" spans="1:5" ht="15.75" hidden="1" thickBot="1" x14ac:dyDescent="0.3">
      <c r="A194" s="5" t="s">
        <v>18</v>
      </c>
      <c r="B194" s="10">
        <f>B212</f>
        <v>0</v>
      </c>
      <c r="C194" s="10">
        <f t="shared" ref="C194:E194" si="29">C212</f>
        <v>0</v>
      </c>
      <c r="D194" s="10">
        <f t="shared" si="29"/>
        <v>0</v>
      </c>
      <c r="E194" s="10">
        <f t="shared" si="29"/>
        <v>0</v>
      </c>
    </row>
    <row r="195" spans="1:5" ht="15.75" hidden="1" thickBot="1" x14ac:dyDescent="0.3">
      <c r="A195" s="5" t="s">
        <v>19</v>
      </c>
      <c r="B195" s="10" t="e">
        <f>B194/B193</f>
        <v>#DIV/0!</v>
      </c>
      <c r="C195" s="10" t="e">
        <f t="shared" ref="C195:E195" si="30">C194/C193</f>
        <v>#DIV/0!</v>
      </c>
      <c r="D195" s="10" t="e">
        <f t="shared" si="30"/>
        <v>#DIV/0!</v>
      </c>
      <c r="E195" s="10" t="e">
        <f t="shared" si="30"/>
        <v>#DIV/0!</v>
      </c>
    </row>
    <row r="196" spans="1:5" ht="15.75" hidden="1" thickBot="1" x14ac:dyDescent="0.3">
      <c r="A196" s="5" t="s">
        <v>20</v>
      </c>
      <c r="B196" s="104" t="s">
        <v>21</v>
      </c>
      <c r="C196" s="11" t="e">
        <f>C193/B193-1</f>
        <v>#DIV/0!</v>
      </c>
      <c r="D196" s="11" t="e">
        <f t="shared" ref="D196:E198" si="31">D193/C193-1</f>
        <v>#DIV/0!</v>
      </c>
      <c r="E196" s="11" t="e">
        <f t="shared" si="31"/>
        <v>#DIV/0!</v>
      </c>
    </row>
    <row r="197" spans="1:5" ht="15.75" hidden="1" thickBot="1" x14ac:dyDescent="0.3">
      <c r="A197" s="5" t="s">
        <v>22</v>
      </c>
      <c r="B197" s="104" t="s">
        <v>21</v>
      </c>
      <c r="C197" s="11" t="e">
        <f>C194/B194-1</f>
        <v>#DIV/0!</v>
      </c>
      <c r="D197" s="11" t="e">
        <f t="shared" si="31"/>
        <v>#DIV/0!</v>
      </c>
      <c r="E197" s="11" t="e">
        <f t="shared" si="31"/>
        <v>#DIV/0!</v>
      </c>
    </row>
    <row r="198" spans="1:5" ht="15.75" hidden="1" thickBot="1" x14ac:dyDescent="0.3">
      <c r="A198" s="5" t="s">
        <v>23</v>
      </c>
      <c r="B198" s="104" t="s">
        <v>21</v>
      </c>
      <c r="C198" s="11" t="e">
        <f>C195/B195-1</f>
        <v>#DIV/0!</v>
      </c>
      <c r="D198" s="11" t="e">
        <f t="shared" si="31"/>
        <v>#DIV/0!</v>
      </c>
      <c r="E198" s="11" t="e">
        <f t="shared" si="31"/>
        <v>#DIV/0!</v>
      </c>
    </row>
    <row r="199" spans="1:5" ht="15.75" hidden="1" thickBot="1" x14ac:dyDescent="0.3">
      <c r="A199" s="689" t="s">
        <v>439</v>
      </c>
      <c r="B199" s="690"/>
      <c r="C199" s="690"/>
      <c r="D199" s="690"/>
      <c r="E199" s="691"/>
    </row>
    <row r="200" spans="1:5" ht="12.75" hidden="1" customHeight="1" x14ac:dyDescent="0.25">
      <c r="A200" s="698"/>
      <c r="B200" s="8">
        <v>2018</v>
      </c>
      <c r="C200" s="8">
        <v>2019</v>
      </c>
      <c r="D200" s="8">
        <v>2020</v>
      </c>
      <c r="E200" s="8">
        <v>2021</v>
      </c>
    </row>
    <row r="201" spans="1:5" ht="9" hidden="1" customHeight="1" thickBot="1" x14ac:dyDescent="0.3">
      <c r="A201" s="699"/>
      <c r="B201" s="9" t="s">
        <v>8</v>
      </c>
      <c r="C201" s="9" t="s">
        <v>9</v>
      </c>
      <c r="D201" s="9" t="s">
        <v>9</v>
      </c>
      <c r="E201" s="9" t="s">
        <v>9</v>
      </c>
    </row>
    <row r="202" spans="1:5" ht="15.75" hidden="1" thickBot="1" x14ac:dyDescent="0.3">
      <c r="A202" s="13" t="s">
        <v>42</v>
      </c>
      <c r="B202" s="14">
        <f>B203+B204+B205+B206</f>
        <v>0</v>
      </c>
      <c r="C202" s="14">
        <f t="shared" ref="C202:E202" si="32">C203+C204+C205+C206</f>
        <v>0</v>
      </c>
      <c r="D202" s="14">
        <f t="shared" si="32"/>
        <v>0</v>
      </c>
      <c r="E202" s="14">
        <f t="shared" si="32"/>
        <v>0</v>
      </c>
    </row>
    <row r="203" spans="1:5" ht="15.75" hidden="1" thickBot="1" x14ac:dyDescent="0.3">
      <c r="A203" s="26" t="s">
        <v>388</v>
      </c>
      <c r="B203" s="14"/>
      <c r="C203" s="14"/>
      <c r="D203" s="14"/>
      <c r="E203" s="14"/>
    </row>
    <row r="204" spans="1:5" ht="15.75" hidden="1" thickBot="1" x14ac:dyDescent="0.3">
      <c r="A204" s="26" t="s">
        <v>403</v>
      </c>
      <c r="B204" s="14"/>
      <c r="C204" s="14"/>
      <c r="D204" s="14"/>
      <c r="E204" s="14"/>
    </row>
    <row r="205" spans="1:5" ht="15.75" hidden="1" thickBot="1" x14ac:dyDescent="0.3">
      <c r="A205" s="26" t="s">
        <v>404</v>
      </c>
      <c r="B205" s="14"/>
      <c r="C205" s="14"/>
      <c r="D205" s="14"/>
      <c r="E205" s="14"/>
    </row>
    <row r="206" spans="1:5" ht="15.75" hidden="1" thickBot="1" x14ac:dyDescent="0.3">
      <c r="A206" s="26" t="s">
        <v>405</v>
      </c>
      <c r="B206" s="14"/>
      <c r="C206" s="14"/>
      <c r="D206" s="14"/>
      <c r="E206" s="14"/>
    </row>
    <row r="207" spans="1:5" ht="15.75" hidden="1" thickBot="1" x14ac:dyDescent="0.3">
      <c r="A207" s="13" t="s">
        <v>43</v>
      </c>
      <c r="B207" s="15">
        <f>B208+B209+B210+B211</f>
        <v>0</v>
      </c>
      <c r="C207" s="15">
        <f t="shared" ref="C207:E207" si="33">C208+C209+C210+C211</f>
        <v>0</v>
      </c>
      <c r="D207" s="15">
        <f t="shared" si="33"/>
        <v>0</v>
      </c>
      <c r="E207" s="15">
        <f t="shared" si="33"/>
        <v>0</v>
      </c>
    </row>
    <row r="208" spans="1:5" ht="15.75" hidden="1" thickBot="1" x14ac:dyDescent="0.3">
      <c r="A208" s="26" t="s">
        <v>388</v>
      </c>
      <c r="B208" s="15"/>
      <c r="C208" s="14"/>
      <c r="D208" s="14"/>
      <c r="E208" s="14"/>
    </row>
    <row r="209" spans="1:5" ht="15.75" hidden="1" thickBot="1" x14ac:dyDescent="0.3">
      <c r="A209" s="26" t="s">
        <v>403</v>
      </c>
      <c r="B209" s="15"/>
      <c r="C209" s="14"/>
      <c r="D209" s="14"/>
      <c r="E209" s="14"/>
    </row>
    <row r="210" spans="1:5" ht="15.75" hidden="1" thickBot="1" x14ac:dyDescent="0.3">
      <c r="A210" s="26" t="s">
        <v>404</v>
      </c>
      <c r="B210" s="15"/>
      <c r="C210" s="14"/>
      <c r="D210" s="14"/>
      <c r="E210" s="14"/>
    </row>
    <row r="211" spans="1:5" ht="15.75" hidden="1" thickBot="1" x14ac:dyDescent="0.3">
      <c r="A211" s="26" t="s">
        <v>405</v>
      </c>
      <c r="B211" s="15"/>
      <c r="C211" s="14"/>
      <c r="D211" s="14"/>
      <c r="E211" s="14"/>
    </row>
    <row r="212" spans="1:5" ht="15.75" hidden="1" thickBot="1" x14ac:dyDescent="0.3">
      <c r="A212" s="16" t="s">
        <v>440</v>
      </c>
      <c r="B212" s="15">
        <f>B202+B207</f>
        <v>0</v>
      </c>
      <c r="C212" s="15">
        <f t="shared" ref="C212:E212" si="34">C202+C207</f>
        <v>0</v>
      </c>
      <c r="D212" s="15">
        <f t="shared" si="34"/>
        <v>0</v>
      </c>
      <c r="E212" s="15">
        <f t="shared" si="34"/>
        <v>0</v>
      </c>
    </row>
    <row r="213" spans="1:5" ht="25.5" customHeight="1" thickBot="1" x14ac:dyDescent="0.3">
      <c r="A213" s="149" t="s">
        <v>45</v>
      </c>
      <c r="B213" s="720" t="s">
        <v>375</v>
      </c>
      <c r="C213" s="721"/>
      <c r="D213" s="721"/>
      <c r="E213" s="722"/>
    </row>
    <row r="214" spans="1:5" ht="34.5" thickBot="1" x14ac:dyDescent="0.3">
      <c r="A214" s="7" t="s">
        <v>14</v>
      </c>
      <c r="B214" s="705" t="s">
        <v>314</v>
      </c>
      <c r="C214" s="707"/>
      <c r="D214" s="150" t="s">
        <v>398</v>
      </c>
      <c r="E214" s="151" t="s">
        <v>441</v>
      </c>
    </row>
    <row r="215" spans="1:5" ht="17.25" customHeight="1" thickBot="1" x14ac:dyDescent="0.3">
      <c r="A215" s="5" t="s">
        <v>15</v>
      </c>
      <c r="B215" s="702" t="s">
        <v>442</v>
      </c>
      <c r="C215" s="703"/>
      <c r="D215" s="703"/>
      <c r="E215" s="704"/>
    </row>
    <row r="216" spans="1:5" ht="15.75" thickBot="1" x14ac:dyDescent="0.3">
      <c r="A216" s="5" t="s">
        <v>16</v>
      </c>
      <c r="B216" s="717" t="s">
        <v>434</v>
      </c>
      <c r="C216" s="718"/>
      <c r="D216" s="718"/>
      <c r="E216" s="719"/>
    </row>
    <row r="217" spans="1:5" ht="12.75" customHeight="1" x14ac:dyDescent="0.25">
      <c r="A217" s="698"/>
      <c r="B217" s="8">
        <v>2018</v>
      </c>
      <c r="C217" s="8">
        <v>2019</v>
      </c>
      <c r="D217" s="8">
        <v>2020</v>
      </c>
      <c r="E217" s="8">
        <v>2021</v>
      </c>
    </row>
    <row r="218" spans="1:5" ht="9" customHeight="1" thickBot="1" x14ac:dyDescent="0.3">
      <c r="A218" s="699"/>
      <c r="B218" s="9" t="s">
        <v>8</v>
      </c>
      <c r="C218" s="9" t="s">
        <v>9</v>
      </c>
      <c r="D218" s="9" t="s">
        <v>9</v>
      </c>
      <c r="E218" s="9" t="s">
        <v>9</v>
      </c>
    </row>
    <row r="219" spans="1:5" ht="15.75" thickBot="1" x14ac:dyDescent="0.3">
      <c r="A219" s="5" t="s">
        <v>17</v>
      </c>
      <c r="B219" s="104">
        <v>1435</v>
      </c>
      <c r="C219" s="104">
        <v>3882</v>
      </c>
      <c r="D219" s="104">
        <v>1435</v>
      </c>
      <c r="E219" s="104">
        <v>1435</v>
      </c>
    </row>
    <row r="220" spans="1:5" ht="15.75" thickBot="1" x14ac:dyDescent="0.3">
      <c r="A220" s="5" t="s">
        <v>18</v>
      </c>
      <c r="B220" s="10">
        <f>B238</f>
        <v>100000</v>
      </c>
      <c r="C220" s="10">
        <f t="shared" ref="C220:E220" si="35">C238</f>
        <v>45000</v>
      </c>
      <c r="D220" s="10">
        <f t="shared" si="35"/>
        <v>25000</v>
      </c>
      <c r="E220" s="10">
        <f t="shared" si="35"/>
        <v>31000</v>
      </c>
    </row>
    <row r="221" spans="1:5" ht="15.75" thickBot="1" x14ac:dyDescent="0.3">
      <c r="A221" s="5" t="s">
        <v>19</v>
      </c>
      <c r="B221" s="10">
        <f>B220/B219</f>
        <v>69.686411149825787</v>
      </c>
      <c r="C221" s="10">
        <f t="shared" ref="C221:E221" si="36">C220/C219</f>
        <v>11.591962905718702</v>
      </c>
      <c r="D221" s="10">
        <f t="shared" si="36"/>
        <v>17.421602787456447</v>
      </c>
      <c r="E221" s="10">
        <f t="shared" si="36"/>
        <v>21.602787456445991</v>
      </c>
    </row>
    <row r="222" spans="1:5" ht="15.75" thickBot="1" x14ac:dyDescent="0.3">
      <c r="A222" s="5" t="s">
        <v>20</v>
      </c>
      <c r="B222" s="104" t="s">
        <v>21</v>
      </c>
      <c r="C222" s="11">
        <f>C219/B219-1</f>
        <v>1.7052264808362367</v>
      </c>
      <c r="D222" s="11">
        <f t="shared" ref="D222:E224" si="37">D219/C219-1</f>
        <v>-0.63034518289541475</v>
      </c>
      <c r="E222" s="11">
        <f t="shared" si="37"/>
        <v>0</v>
      </c>
    </row>
    <row r="223" spans="1:5" ht="15.75" thickBot="1" x14ac:dyDescent="0.3">
      <c r="A223" s="5" t="s">
        <v>22</v>
      </c>
      <c r="B223" s="104" t="s">
        <v>21</v>
      </c>
      <c r="C223" s="11">
        <f>C220/B220-1</f>
        <v>-0.55000000000000004</v>
      </c>
      <c r="D223" s="11">
        <f t="shared" si="37"/>
        <v>-0.44444444444444442</v>
      </c>
      <c r="E223" s="11">
        <f t="shared" si="37"/>
        <v>0.24</v>
      </c>
    </row>
    <row r="224" spans="1:5" ht="15.75" thickBot="1" x14ac:dyDescent="0.3">
      <c r="A224" s="5" t="s">
        <v>23</v>
      </c>
      <c r="B224" s="104" t="s">
        <v>21</v>
      </c>
      <c r="C224" s="11">
        <f>C221/B221-1</f>
        <v>-0.83365533230293665</v>
      </c>
      <c r="D224" s="11">
        <f t="shared" si="37"/>
        <v>0.50290360046457616</v>
      </c>
      <c r="E224" s="11">
        <f t="shared" si="37"/>
        <v>0.23999999999999977</v>
      </c>
    </row>
    <row r="225" spans="1:5" ht="15.75" thickBot="1" x14ac:dyDescent="0.3">
      <c r="A225" s="689" t="s">
        <v>210</v>
      </c>
      <c r="B225" s="690"/>
      <c r="C225" s="690"/>
      <c r="D225" s="690"/>
      <c r="E225" s="691"/>
    </row>
    <row r="226" spans="1:5" ht="12.75" customHeight="1" x14ac:dyDescent="0.25">
      <c r="A226" s="698"/>
      <c r="B226" s="8">
        <v>2018</v>
      </c>
      <c r="C226" s="8">
        <v>2019</v>
      </c>
      <c r="D226" s="8">
        <v>2020</v>
      </c>
      <c r="E226" s="8">
        <v>2021</v>
      </c>
    </row>
    <row r="227" spans="1:5" ht="9" customHeight="1" thickBot="1" x14ac:dyDescent="0.3">
      <c r="A227" s="699"/>
      <c r="B227" s="9" t="s">
        <v>8</v>
      </c>
      <c r="C227" s="9" t="s">
        <v>9</v>
      </c>
      <c r="D227" s="9" t="s">
        <v>9</v>
      </c>
      <c r="E227" s="9" t="s">
        <v>9</v>
      </c>
    </row>
    <row r="228" spans="1:5" ht="15.75" thickBot="1" x14ac:dyDescent="0.3">
      <c r="A228" s="13" t="s">
        <v>42</v>
      </c>
      <c r="B228" s="14">
        <f>B229+B230+B231+B232</f>
        <v>0</v>
      </c>
      <c r="C228" s="14">
        <f t="shared" ref="C228:E228" si="38">C229+C230+C231+C232</f>
        <v>0</v>
      </c>
      <c r="D228" s="14">
        <f t="shared" si="38"/>
        <v>0</v>
      </c>
      <c r="E228" s="14">
        <f t="shared" si="38"/>
        <v>0</v>
      </c>
    </row>
    <row r="229" spans="1:5" ht="15.75" thickBot="1" x14ac:dyDescent="0.3">
      <c r="A229" s="26" t="s">
        <v>388</v>
      </c>
      <c r="B229" s="14"/>
      <c r="C229" s="14"/>
      <c r="D229" s="14"/>
      <c r="E229" s="14"/>
    </row>
    <row r="230" spans="1:5" ht="15.75" thickBot="1" x14ac:dyDescent="0.3">
      <c r="A230" s="26" t="s">
        <v>403</v>
      </c>
      <c r="B230" s="14"/>
      <c r="C230" s="14"/>
      <c r="D230" s="14"/>
      <c r="E230" s="14"/>
    </row>
    <row r="231" spans="1:5" ht="15.75" thickBot="1" x14ac:dyDescent="0.3">
      <c r="A231" s="26" t="s">
        <v>404</v>
      </c>
      <c r="B231" s="14"/>
      <c r="C231" s="14"/>
      <c r="D231" s="14"/>
      <c r="E231" s="14"/>
    </row>
    <row r="232" spans="1:5" ht="15.75" thickBot="1" x14ac:dyDescent="0.3">
      <c r="A232" s="26" t="s">
        <v>405</v>
      </c>
      <c r="B232" s="14"/>
      <c r="C232" s="14"/>
      <c r="D232" s="14"/>
      <c r="E232" s="14"/>
    </row>
    <row r="233" spans="1:5" ht="15.75" thickBot="1" x14ac:dyDescent="0.3">
      <c r="A233" s="13" t="s">
        <v>43</v>
      </c>
      <c r="B233" s="15">
        <f>B234+B235+B236+B237</f>
        <v>100000</v>
      </c>
      <c r="C233" s="15">
        <f t="shared" ref="C233:E233" si="39">C234+C235+C236+C237</f>
        <v>45000</v>
      </c>
      <c r="D233" s="47">
        <f t="shared" si="39"/>
        <v>25000</v>
      </c>
      <c r="E233" s="47">
        <f t="shared" si="39"/>
        <v>31000</v>
      </c>
    </row>
    <row r="234" spans="1:5" ht="15.75" thickBot="1" x14ac:dyDescent="0.3">
      <c r="A234" s="26" t="s">
        <v>388</v>
      </c>
      <c r="B234" s="15">
        <v>100000</v>
      </c>
      <c r="C234" s="15">
        <v>45000</v>
      </c>
      <c r="D234" s="47">
        <v>25000</v>
      </c>
      <c r="E234" s="47">
        <v>31000</v>
      </c>
    </row>
    <row r="235" spans="1:5" ht="15.75" thickBot="1" x14ac:dyDescent="0.3">
      <c r="A235" s="26" t="s">
        <v>403</v>
      </c>
      <c r="B235" s="15"/>
      <c r="C235" s="15"/>
      <c r="D235" s="15"/>
      <c r="E235" s="15"/>
    </row>
    <row r="236" spans="1:5" ht="15.75" thickBot="1" x14ac:dyDescent="0.3">
      <c r="A236" s="26" t="s">
        <v>404</v>
      </c>
      <c r="B236" s="15"/>
      <c r="C236" s="15"/>
      <c r="D236" s="15"/>
      <c r="E236" s="15"/>
    </row>
    <row r="237" spans="1:5" ht="15.75" thickBot="1" x14ac:dyDescent="0.3">
      <c r="A237" s="26" t="s">
        <v>405</v>
      </c>
      <c r="B237" s="15"/>
      <c r="C237" s="15"/>
      <c r="D237" s="15"/>
      <c r="E237" s="15"/>
    </row>
    <row r="238" spans="1:5" ht="15.75" thickBot="1" x14ac:dyDescent="0.3">
      <c r="A238" s="16" t="s">
        <v>31</v>
      </c>
      <c r="B238" s="15">
        <f>B228+B233</f>
        <v>100000</v>
      </c>
      <c r="C238" s="15">
        <f t="shared" ref="C238:E238" si="40">C228+C233</f>
        <v>45000</v>
      </c>
      <c r="D238" s="15">
        <f t="shared" si="40"/>
        <v>25000</v>
      </c>
      <c r="E238" s="15">
        <f t="shared" si="40"/>
        <v>31000</v>
      </c>
    </row>
    <row r="239" spans="1:5" ht="15.75" thickBot="1" x14ac:dyDescent="0.3">
      <c r="A239" s="708" t="s">
        <v>46</v>
      </c>
      <c r="B239" s="709"/>
      <c r="C239" s="709"/>
      <c r="D239" s="709"/>
      <c r="E239" s="710"/>
    </row>
    <row r="240" spans="1:5" ht="15.75" thickBot="1" x14ac:dyDescent="0.3">
      <c r="A240" s="708" t="s">
        <v>47</v>
      </c>
      <c r="B240" s="709"/>
      <c r="C240" s="709"/>
      <c r="D240" s="709"/>
      <c r="E240" s="710"/>
    </row>
    <row r="241" spans="1:5" ht="15.75" thickBot="1" x14ac:dyDescent="0.3">
      <c r="A241" s="7" t="s">
        <v>56</v>
      </c>
      <c r="B241" s="831" t="s">
        <v>443</v>
      </c>
      <c r="C241" s="832"/>
      <c r="D241" s="833"/>
      <c r="E241" s="834"/>
    </row>
    <row r="242" spans="1:5" ht="34.5" customHeight="1" thickBot="1" x14ac:dyDescent="0.3">
      <c r="A242" s="7" t="s">
        <v>86</v>
      </c>
      <c r="B242" s="835" t="s">
        <v>444</v>
      </c>
      <c r="C242" s="836"/>
      <c r="D242" s="139" t="s">
        <v>398</v>
      </c>
      <c r="E242" s="152" t="s">
        <v>445</v>
      </c>
    </row>
    <row r="243" spans="1:5" ht="72" customHeight="1" thickBot="1" x14ac:dyDescent="0.3">
      <c r="A243" s="5" t="s">
        <v>15</v>
      </c>
      <c r="B243" s="702" t="s">
        <v>446</v>
      </c>
      <c r="C243" s="703"/>
      <c r="D243" s="703"/>
      <c r="E243" s="704"/>
    </row>
    <row r="244" spans="1:5" ht="15.75" thickBot="1" x14ac:dyDescent="0.3">
      <c r="A244" s="5" t="s">
        <v>16</v>
      </c>
      <c r="B244" s="717" t="s">
        <v>447</v>
      </c>
      <c r="C244" s="718"/>
      <c r="D244" s="718"/>
      <c r="E244" s="719"/>
    </row>
    <row r="245" spans="1:5" ht="12.75" customHeight="1" x14ac:dyDescent="0.25">
      <c r="A245" s="698"/>
      <c r="B245" s="8">
        <v>2018</v>
      </c>
      <c r="C245" s="8">
        <v>2019</v>
      </c>
      <c r="D245" s="8">
        <v>2020</v>
      </c>
      <c r="E245" s="8">
        <v>2021</v>
      </c>
    </row>
    <row r="246" spans="1:5" ht="9" customHeight="1" thickBot="1" x14ac:dyDescent="0.3">
      <c r="A246" s="699"/>
      <c r="B246" s="9" t="s">
        <v>8</v>
      </c>
      <c r="C246" s="9" t="s">
        <v>9</v>
      </c>
      <c r="D246" s="9" t="s">
        <v>9</v>
      </c>
      <c r="E246" s="9" t="s">
        <v>9</v>
      </c>
    </row>
    <row r="247" spans="1:5" ht="15.75" thickBot="1" x14ac:dyDescent="0.3">
      <c r="A247" s="5" t="s">
        <v>17</v>
      </c>
      <c r="B247" s="10">
        <v>1</v>
      </c>
      <c r="C247" s="10">
        <v>1</v>
      </c>
      <c r="D247" s="10">
        <v>1</v>
      </c>
      <c r="E247" s="10">
        <v>1</v>
      </c>
    </row>
    <row r="248" spans="1:5" ht="15.75" thickBot="1" x14ac:dyDescent="0.3">
      <c r="A248" s="5" t="s">
        <v>18</v>
      </c>
      <c r="B248" s="10">
        <f>B266</f>
        <v>458022</v>
      </c>
      <c r="C248" s="10">
        <f>C266</f>
        <v>185000</v>
      </c>
      <c r="D248" s="10">
        <f>D266</f>
        <v>208368</v>
      </c>
      <c r="E248" s="10">
        <f>E266</f>
        <v>191500</v>
      </c>
    </row>
    <row r="249" spans="1:5" ht="15.75" thickBot="1" x14ac:dyDescent="0.3">
      <c r="A249" s="5" t="s">
        <v>19</v>
      </c>
      <c r="B249" s="10">
        <f>B248/B247</f>
        <v>458022</v>
      </c>
      <c r="C249" s="10">
        <f t="shared" ref="C249:E249" si="41">C248/C247</f>
        <v>185000</v>
      </c>
      <c r="D249" s="10">
        <f t="shared" si="41"/>
        <v>208368</v>
      </c>
      <c r="E249" s="10">
        <f t="shared" si="41"/>
        <v>191500</v>
      </c>
    </row>
    <row r="250" spans="1:5" ht="15.75" thickBot="1" x14ac:dyDescent="0.3">
      <c r="A250" s="5" t="s">
        <v>20</v>
      </c>
      <c r="B250" s="104" t="s">
        <v>21</v>
      </c>
      <c r="C250" s="11">
        <f>C247/B247-1</f>
        <v>0</v>
      </c>
      <c r="D250" s="11">
        <f t="shared" ref="D250:E252" si="42">D247/C247-1</f>
        <v>0</v>
      </c>
      <c r="E250" s="11">
        <f t="shared" si="42"/>
        <v>0</v>
      </c>
    </row>
    <row r="251" spans="1:5" ht="15.75" thickBot="1" x14ac:dyDescent="0.3">
      <c r="A251" s="5" t="s">
        <v>22</v>
      </c>
      <c r="B251" s="104" t="s">
        <v>21</v>
      </c>
      <c r="C251" s="11">
        <f>C248/B248-1</f>
        <v>-0.59608927082105234</v>
      </c>
      <c r="D251" s="11">
        <f t="shared" si="42"/>
        <v>0.12631351351351361</v>
      </c>
      <c r="E251" s="11">
        <f t="shared" si="42"/>
        <v>-8.0952929432542398E-2</v>
      </c>
    </row>
    <row r="252" spans="1:5" ht="15.75" thickBot="1" x14ac:dyDescent="0.3">
      <c r="A252" s="5" t="s">
        <v>23</v>
      </c>
      <c r="B252" s="104" t="s">
        <v>21</v>
      </c>
      <c r="C252" s="11">
        <f>C249/B249-1</f>
        <v>-0.59608927082105234</v>
      </c>
      <c r="D252" s="11">
        <f t="shared" si="42"/>
        <v>0.12631351351351361</v>
      </c>
      <c r="E252" s="11">
        <f t="shared" si="42"/>
        <v>-8.0952929432542398E-2</v>
      </c>
    </row>
    <row r="253" spans="1:5" ht="15.75" thickBot="1" x14ac:dyDescent="0.3">
      <c r="A253" s="689" t="s">
        <v>213</v>
      </c>
      <c r="B253" s="690"/>
      <c r="C253" s="690"/>
      <c r="D253" s="690"/>
      <c r="E253" s="691"/>
    </row>
    <row r="254" spans="1:5" ht="12.75" customHeight="1" x14ac:dyDescent="0.25">
      <c r="A254" s="698"/>
      <c r="B254" s="8">
        <v>2018</v>
      </c>
      <c r="C254" s="8">
        <v>2019</v>
      </c>
      <c r="D254" s="8">
        <v>2020</v>
      </c>
      <c r="E254" s="8">
        <v>2021</v>
      </c>
    </row>
    <row r="255" spans="1:5" ht="9" customHeight="1" thickBot="1" x14ac:dyDescent="0.3">
      <c r="A255" s="699"/>
      <c r="B255" s="9" t="s">
        <v>8</v>
      </c>
      <c r="C255" s="9" t="s">
        <v>9</v>
      </c>
      <c r="D255" s="9" t="s">
        <v>9</v>
      </c>
      <c r="E255" s="9" t="s">
        <v>9</v>
      </c>
    </row>
    <row r="256" spans="1:5" ht="15.75" thickBot="1" x14ac:dyDescent="0.3">
      <c r="A256" s="13" t="s">
        <v>42</v>
      </c>
      <c r="B256" s="14">
        <f>B257+B258+B259+B260</f>
        <v>0</v>
      </c>
      <c r="C256" s="14">
        <f t="shared" ref="C256:E256" si="43">C257+C258+C259+C260</f>
        <v>0</v>
      </c>
      <c r="D256" s="14">
        <f t="shared" si="43"/>
        <v>0</v>
      </c>
      <c r="E256" s="14">
        <f t="shared" si="43"/>
        <v>0</v>
      </c>
    </row>
    <row r="257" spans="1:5" ht="15.75" thickBot="1" x14ac:dyDescent="0.3">
      <c r="A257" s="26" t="s">
        <v>388</v>
      </c>
      <c r="B257" s="14"/>
      <c r="C257" s="14"/>
      <c r="D257" s="14"/>
      <c r="E257" s="14"/>
    </row>
    <row r="258" spans="1:5" ht="15.75" thickBot="1" x14ac:dyDescent="0.3">
      <c r="A258" s="26" t="s">
        <v>403</v>
      </c>
      <c r="B258" s="14"/>
      <c r="C258" s="14"/>
      <c r="D258" s="14"/>
      <c r="E258" s="14"/>
    </row>
    <row r="259" spans="1:5" ht="15.75" thickBot="1" x14ac:dyDescent="0.3">
      <c r="A259" s="26" t="s">
        <v>404</v>
      </c>
      <c r="B259" s="14"/>
      <c r="C259" s="14"/>
      <c r="D259" s="14"/>
      <c r="E259" s="14"/>
    </row>
    <row r="260" spans="1:5" ht="15.75" thickBot="1" x14ac:dyDescent="0.3">
      <c r="A260" s="26" t="s">
        <v>405</v>
      </c>
      <c r="B260" s="14"/>
      <c r="C260" s="14"/>
      <c r="D260" s="14"/>
      <c r="E260" s="14"/>
    </row>
    <row r="261" spans="1:5" ht="15.75" thickBot="1" x14ac:dyDescent="0.3">
      <c r="A261" s="13" t="s">
        <v>43</v>
      </c>
      <c r="B261" s="15">
        <f>B262+B263+B264+B265</f>
        <v>458022</v>
      </c>
      <c r="C261" s="15">
        <f t="shared" ref="C261:E261" si="44">C262+C263+C264+C265</f>
        <v>185000</v>
      </c>
      <c r="D261" s="15">
        <f t="shared" si="44"/>
        <v>208368</v>
      </c>
      <c r="E261" s="15">
        <f t="shared" si="44"/>
        <v>191500</v>
      </c>
    </row>
    <row r="262" spans="1:5" ht="15.75" thickBot="1" x14ac:dyDescent="0.3">
      <c r="A262" s="26" t="s">
        <v>388</v>
      </c>
      <c r="B262" s="15"/>
      <c r="C262" s="14"/>
      <c r="D262" s="14"/>
      <c r="E262" s="14"/>
    </row>
    <row r="263" spans="1:5" ht="15.75" thickBot="1" x14ac:dyDescent="0.3">
      <c r="A263" s="97" t="s">
        <v>403</v>
      </c>
      <c r="B263" s="47">
        <v>458022</v>
      </c>
      <c r="C263" s="31">
        <v>165000</v>
      </c>
      <c r="D263" s="31">
        <v>208368</v>
      </c>
      <c r="E263" s="31">
        <v>191500</v>
      </c>
    </row>
    <row r="264" spans="1:5" ht="15.75" thickBot="1" x14ac:dyDescent="0.3">
      <c r="A264" s="26" t="s">
        <v>404</v>
      </c>
      <c r="B264" s="15"/>
      <c r="C264" s="14"/>
      <c r="D264" s="14"/>
      <c r="E264" s="14"/>
    </row>
    <row r="265" spans="1:5" ht="15.75" thickBot="1" x14ac:dyDescent="0.3">
      <c r="A265" s="97" t="s">
        <v>405</v>
      </c>
      <c r="B265" s="47"/>
      <c r="C265" s="31">
        <v>20000</v>
      </c>
      <c r="D265" s="31">
        <v>0</v>
      </c>
      <c r="E265" s="31">
        <v>0</v>
      </c>
    </row>
    <row r="266" spans="1:5" ht="15.75" thickBot="1" x14ac:dyDescent="0.3">
      <c r="A266" s="140" t="s">
        <v>31</v>
      </c>
      <c r="B266" s="15">
        <f>B256+B261</f>
        <v>458022</v>
      </c>
      <c r="C266" s="15">
        <f t="shared" ref="C266:E266" si="45">C256+C261</f>
        <v>185000</v>
      </c>
      <c r="D266" s="15">
        <f t="shared" si="45"/>
        <v>208368</v>
      </c>
      <c r="E266" s="15">
        <f t="shared" si="45"/>
        <v>191500</v>
      </c>
    </row>
    <row r="267" spans="1:5" ht="34.5" hidden="1" thickBot="1" x14ac:dyDescent="0.3">
      <c r="A267" s="7" t="s">
        <v>33</v>
      </c>
      <c r="B267" s="7"/>
      <c r="C267" s="139" t="s">
        <v>398</v>
      </c>
      <c r="D267" s="721"/>
      <c r="E267" s="722"/>
    </row>
    <row r="268" spans="1:5" ht="17.25" hidden="1" customHeight="1" thickBot="1" x14ac:dyDescent="0.3">
      <c r="A268" s="5" t="s">
        <v>15</v>
      </c>
      <c r="B268" s="702"/>
      <c r="C268" s="703"/>
      <c r="D268" s="703"/>
      <c r="E268" s="704"/>
    </row>
    <row r="269" spans="1:5" ht="15.75" hidden="1" thickBot="1" x14ac:dyDescent="0.3">
      <c r="A269" s="5" t="s">
        <v>16</v>
      </c>
      <c r="B269" s="717"/>
      <c r="C269" s="718"/>
      <c r="D269" s="718"/>
      <c r="E269" s="719"/>
    </row>
    <row r="270" spans="1:5" ht="12.75" hidden="1" customHeight="1" x14ac:dyDescent="0.25">
      <c r="A270" s="698"/>
      <c r="B270" s="8">
        <v>2018</v>
      </c>
      <c r="C270" s="8">
        <v>2019</v>
      </c>
      <c r="D270" s="8">
        <v>2020</v>
      </c>
      <c r="E270" s="8">
        <v>2021</v>
      </c>
    </row>
    <row r="271" spans="1:5" ht="9" hidden="1" customHeight="1" thickBot="1" x14ac:dyDescent="0.3">
      <c r="A271" s="699"/>
      <c r="B271" s="9" t="s">
        <v>8</v>
      </c>
      <c r="C271" s="9" t="s">
        <v>9</v>
      </c>
      <c r="D271" s="9" t="s">
        <v>9</v>
      </c>
      <c r="E271" s="9" t="s">
        <v>9</v>
      </c>
    </row>
    <row r="272" spans="1:5" ht="15.75" hidden="1" thickBot="1" x14ac:dyDescent="0.3">
      <c r="A272" s="5" t="s">
        <v>17</v>
      </c>
      <c r="B272" s="5"/>
      <c r="C272" s="5"/>
      <c r="D272" s="5"/>
      <c r="E272" s="5"/>
    </row>
    <row r="273" spans="1:5" ht="15.75" hidden="1" thickBot="1" x14ac:dyDescent="0.3">
      <c r="A273" s="5" t="s">
        <v>18</v>
      </c>
      <c r="B273" s="10"/>
      <c r="C273" s="10"/>
      <c r="D273" s="10"/>
      <c r="E273" s="10"/>
    </row>
    <row r="274" spans="1:5" ht="15.75" hidden="1" thickBot="1" x14ac:dyDescent="0.3">
      <c r="A274" s="5" t="s">
        <v>19</v>
      </c>
      <c r="B274" s="10" t="e">
        <f>B273/B272</f>
        <v>#DIV/0!</v>
      </c>
      <c r="C274" s="10" t="e">
        <f t="shared" ref="C274:E274" si="46">C273/C272</f>
        <v>#DIV/0!</v>
      </c>
      <c r="D274" s="10" t="e">
        <f t="shared" si="46"/>
        <v>#DIV/0!</v>
      </c>
      <c r="E274" s="10" t="e">
        <f t="shared" si="46"/>
        <v>#DIV/0!</v>
      </c>
    </row>
    <row r="275" spans="1:5" ht="15.75" hidden="1" thickBot="1" x14ac:dyDescent="0.3">
      <c r="A275" s="5" t="s">
        <v>20</v>
      </c>
      <c r="B275" s="104" t="s">
        <v>21</v>
      </c>
      <c r="C275" s="11" t="e">
        <f>C272/B272-1</f>
        <v>#DIV/0!</v>
      </c>
      <c r="D275" s="11" t="e">
        <f t="shared" ref="D275:E277" si="47">D272/C272-1</f>
        <v>#DIV/0!</v>
      </c>
      <c r="E275" s="11" t="e">
        <f t="shared" si="47"/>
        <v>#DIV/0!</v>
      </c>
    </row>
    <row r="276" spans="1:5" ht="15.75" hidden="1" thickBot="1" x14ac:dyDescent="0.3">
      <c r="A276" s="5" t="s">
        <v>22</v>
      </c>
      <c r="B276" s="104" t="s">
        <v>21</v>
      </c>
      <c r="C276" s="11" t="e">
        <f>C273/B273-1</f>
        <v>#DIV/0!</v>
      </c>
      <c r="D276" s="11" t="e">
        <f t="shared" si="47"/>
        <v>#DIV/0!</v>
      </c>
      <c r="E276" s="11" t="e">
        <f t="shared" si="47"/>
        <v>#DIV/0!</v>
      </c>
    </row>
    <row r="277" spans="1:5" ht="15.75" hidden="1" thickBot="1" x14ac:dyDescent="0.3">
      <c r="A277" s="5" t="s">
        <v>23</v>
      </c>
      <c r="B277" s="104" t="s">
        <v>21</v>
      </c>
      <c r="C277" s="11" t="e">
        <f>C274/B274-1</f>
        <v>#DIV/0!</v>
      </c>
      <c r="D277" s="11" t="e">
        <f t="shared" si="47"/>
        <v>#DIV/0!</v>
      </c>
      <c r="E277" s="11" t="e">
        <f t="shared" si="47"/>
        <v>#DIV/0!</v>
      </c>
    </row>
    <row r="278" spans="1:5" ht="15.75" hidden="1" thickBot="1" x14ac:dyDescent="0.3">
      <c r="A278" s="689" t="s">
        <v>284</v>
      </c>
      <c r="B278" s="690"/>
      <c r="C278" s="690"/>
      <c r="D278" s="690"/>
      <c r="E278" s="691"/>
    </row>
    <row r="279" spans="1:5" ht="12.75" hidden="1" customHeight="1" x14ac:dyDescent="0.25">
      <c r="A279" s="698"/>
      <c r="B279" s="8">
        <v>2018</v>
      </c>
      <c r="C279" s="8">
        <v>2019</v>
      </c>
      <c r="D279" s="8">
        <v>2020</v>
      </c>
      <c r="E279" s="8">
        <v>2021</v>
      </c>
    </row>
    <row r="280" spans="1:5" ht="9" hidden="1" customHeight="1" thickBot="1" x14ac:dyDescent="0.3">
      <c r="A280" s="699"/>
      <c r="B280" s="9" t="s">
        <v>8</v>
      </c>
      <c r="C280" s="9" t="s">
        <v>9</v>
      </c>
      <c r="D280" s="9" t="s">
        <v>9</v>
      </c>
      <c r="E280" s="9" t="s">
        <v>9</v>
      </c>
    </row>
    <row r="281" spans="1:5" ht="15.75" hidden="1" thickBot="1" x14ac:dyDescent="0.3">
      <c r="A281" s="13" t="s">
        <v>42</v>
      </c>
      <c r="B281" s="14">
        <f>B282+B283+B284+B285</f>
        <v>0</v>
      </c>
      <c r="C281" s="14">
        <f t="shared" ref="C281:E281" si="48">C282+C283+C284+C285</f>
        <v>0</v>
      </c>
      <c r="D281" s="14">
        <f t="shared" si="48"/>
        <v>0</v>
      </c>
      <c r="E281" s="14">
        <f t="shared" si="48"/>
        <v>0</v>
      </c>
    </row>
    <row r="282" spans="1:5" ht="15.75" hidden="1" thickBot="1" x14ac:dyDescent="0.3">
      <c r="A282" s="26" t="s">
        <v>388</v>
      </c>
      <c r="B282" s="14"/>
      <c r="C282" s="14"/>
      <c r="D282" s="14"/>
      <c r="E282" s="14"/>
    </row>
    <row r="283" spans="1:5" ht="15.75" hidden="1" thickBot="1" x14ac:dyDescent="0.3">
      <c r="A283" s="26" t="s">
        <v>403</v>
      </c>
      <c r="B283" s="14"/>
      <c r="C283" s="14"/>
      <c r="D283" s="14"/>
      <c r="E283" s="14"/>
    </row>
    <row r="284" spans="1:5" ht="15.75" hidden="1" thickBot="1" x14ac:dyDescent="0.3">
      <c r="A284" s="26" t="s">
        <v>404</v>
      </c>
      <c r="B284" s="14"/>
      <c r="C284" s="14"/>
      <c r="D284" s="14"/>
      <c r="E284" s="14"/>
    </row>
    <row r="285" spans="1:5" ht="15.75" hidden="1" thickBot="1" x14ac:dyDescent="0.3">
      <c r="A285" s="26" t="s">
        <v>405</v>
      </c>
      <c r="B285" s="14"/>
      <c r="C285" s="14"/>
      <c r="D285" s="14"/>
      <c r="E285" s="14"/>
    </row>
    <row r="286" spans="1:5" ht="15.75" hidden="1" thickBot="1" x14ac:dyDescent="0.3">
      <c r="A286" s="13" t="s">
        <v>43</v>
      </c>
      <c r="B286" s="15">
        <f>B287+B288+B289+B290</f>
        <v>0</v>
      </c>
      <c r="C286" s="15">
        <f t="shared" ref="C286:E286" si="49">C287+C288+C289+C290</f>
        <v>0</v>
      </c>
      <c r="D286" s="15">
        <f t="shared" si="49"/>
        <v>0</v>
      </c>
      <c r="E286" s="15">
        <f t="shared" si="49"/>
        <v>0</v>
      </c>
    </row>
    <row r="287" spans="1:5" ht="15.75" hidden="1" thickBot="1" x14ac:dyDescent="0.3">
      <c r="A287" s="26" t="s">
        <v>388</v>
      </c>
      <c r="B287" s="15"/>
      <c r="C287" s="14"/>
      <c r="D287" s="14"/>
      <c r="E287" s="14"/>
    </row>
    <row r="288" spans="1:5" ht="15.75" hidden="1" thickBot="1" x14ac:dyDescent="0.3">
      <c r="A288" s="26" t="s">
        <v>403</v>
      </c>
      <c r="B288" s="15"/>
      <c r="C288" s="14"/>
      <c r="D288" s="14"/>
      <c r="E288" s="14"/>
    </row>
    <row r="289" spans="1:5" ht="15.75" hidden="1" thickBot="1" x14ac:dyDescent="0.3">
      <c r="A289" s="26" t="s">
        <v>404</v>
      </c>
      <c r="B289" s="15"/>
      <c r="C289" s="14"/>
      <c r="D289" s="14"/>
      <c r="E289" s="14"/>
    </row>
    <row r="290" spans="1:5" ht="15.75" hidden="1" thickBot="1" x14ac:dyDescent="0.3">
      <c r="A290" s="26" t="s">
        <v>405</v>
      </c>
      <c r="B290" s="15"/>
      <c r="C290" s="14"/>
      <c r="D290" s="14"/>
      <c r="E290" s="14"/>
    </row>
    <row r="291" spans="1:5" ht="15.75" hidden="1" thickBot="1" x14ac:dyDescent="0.3">
      <c r="A291" s="153" t="s">
        <v>407</v>
      </c>
      <c r="B291" s="15">
        <f>B281+B286</f>
        <v>0</v>
      </c>
      <c r="C291" s="15">
        <f t="shared" ref="C291:E291" si="50">C281+C286</f>
        <v>0</v>
      </c>
      <c r="D291" s="15">
        <f t="shared" si="50"/>
        <v>0</v>
      </c>
      <c r="E291" s="15">
        <f t="shared" si="50"/>
        <v>0</v>
      </c>
    </row>
    <row r="292" spans="1:5" ht="15.75" thickBot="1" x14ac:dyDescent="0.3">
      <c r="A292" s="154" t="s">
        <v>56</v>
      </c>
      <c r="B292" s="831" t="s">
        <v>448</v>
      </c>
      <c r="C292" s="832"/>
      <c r="D292" s="833"/>
      <c r="E292" s="834"/>
    </row>
    <row r="293" spans="1:5" ht="34.5" thickBot="1" x14ac:dyDescent="0.3">
      <c r="A293" s="7" t="s">
        <v>86</v>
      </c>
      <c r="B293" s="689" t="s">
        <v>449</v>
      </c>
      <c r="C293" s="691"/>
      <c r="D293" s="150" t="s">
        <v>398</v>
      </c>
      <c r="E293" s="148"/>
    </row>
    <row r="294" spans="1:5" ht="69.75" customHeight="1" thickBot="1" x14ac:dyDescent="0.3">
      <c r="A294" s="5" t="s">
        <v>15</v>
      </c>
      <c r="B294" s="702" t="s">
        <v>450</v>
      </c>
      <c r="C294" s="703"/>
      <c r="D294" s="703"/>
      <c r="E294" s="704"/>
    </row>
    <row r="295" spans="1:5" ht="15.75" thickBot="1" x14ac:dyDescent="0.3">
      <c r="A295" s="5" t="s">
        <v>16</v>
      </c>
      <c r="B295" s="717" t="s">
        <v>447</v>
      </c>
      <c r="C295" s="718"/>
      <c r="D295" s="718"/>
      <c r="E295" s="719"/>
    </row>
    <row r="296" spans="1:5" ht="12.75" customHeight="1" x14ac:dyDescent="0.25">
      <c r="A296" s="698"/>
      <c r="B296" s="8">
        <v>2018</v>
      </c>
      <c r="C296" s="8">
        <v>2019</v>
      </c>
      <c r="D296" s="8">
        <v>2020</v>
      </c>
      <c r="E296" s="8">
        <v>2021</v>
      </c>
    </row>
    <row r="297" spans="1:5" ht="9" customHeight="1" thickBot="1" x14ac:dyDescent="0.3">
      <c r="A297" s="699"/>
      <c r="B297" s="9" t="s">
        <v>8</v>
      </c>
      <c r="C297" s="9" t="s">
        <v>9</v>
      </c>
      <c r="D297" s="9" t="s">
        <v>9</v>
      </c>
      <c r="E297" s="9" t="s">
        <v>9</v>
      </c>
    </row>
    <row r="298" spans="1:5" ht="15.75" thickBot="1" x14ac:dyDescent="0.3">
      <c r="A298" s="5" t="s">
        <v>17</v>
      </c>
      <c r="B298" s="104">
        <v>1</v>
      </c>
      <c r="C298" s="104">
        <v>1</v>
      </c>
      <c r="D298" s="104">
        <v>1</v>
      </c>
      <c r="E298" s="104">
        <v>1</v>
      </c>
    </row>
    <row r="299" spans="1:5" ht="15.75" thickBot="1" x14ac:dyDescent="0.3">
      <c r="A299" s="5" t="s">
        <v>18</v>
      </c>
      <c r="B299" s="10">
        <f>B317</f>
        <v>103292</v>
      </c>
      <c r="C299" s="10">
        <f>C317</f>
        <v>188000</v>
      </c>
      <c r="D299" s="10">
        <f t="shared" ref="D299:E299" si="51">D317</f>
        <v>144632</v>
      </c>
      <c r="E299" s="10">
        <f t="shared" si="51"/>
        <v>161500</v>
      </c>
    </row>
    <row r="300" spans="1:5" ht="15.75" thickBot="1" x14ac:dyDescent="0.3">
      <c r="A300" s="5" t="s">
        <v>19</v>
      </c>
      <c r="B300" s="10">
        <f>B299/B298</f>
        <v>103292</v>
      </c>
      <c r="C300" s="10">
        <f t="shared" ref="C300:E300" si="52">C299/C298</f>
        <v>188000</v>
      </c>
      <c r="D300" s="10">
        <f t="shared" si="52"/>
        <v>144632</v>
      </c>
      <c r="E300" s="10">
        <f t="shared" si="52"/>
        <v>161500</v>
      </c>
    </row>
    <row r="301" spans="1:5" ht="15.75" thickBot="1" x14ac:dyDescent="0.3">
      <c r="A301" s="5" t="s">
        <v>20</v>
      </c>
      <c r="B301" s="104" t="s">
        <v>21</v>
      </c>
      <c r="C301" s="11">
        <f>C298/B298-1</f>
        <v>0</v>
      </c>
      <c r="D301" s="11">
        <f t="shared" ref="D301:E303" si="53">D298/C298-1</f>
        <v>0</v>
      </c>
      <c r="E301" s="11">
        <f t="shared" si="53"/>
        <v>0</v>
      </c>
    </row>
    <row r="302" spans="1:5" ht="15.75" thickBot="1" x14ac:dyDescent="0.3">
      <c r="A302" s="5" t="s">
        <v>22</v>
      </c>
      <c r="B302" s="104" t="s">
        <v>21</v>
      </c>
      <c r="C302" s="11">
        <f>C299/B299-1</f>
        <v>0.82008287185842077</v>
      </c>
      <c r="D302" s="11">
        <f t="shared" si="53"/>
        <v>-0.23068085106382974</v>
      </c>
      <c r="E302" s="11">
        <f t="shared" si="53"/>
        <v>0.11662702583107465</v>
      </c>
    </row>
    <row r="303" spans="1:5" ht="15.75" thickBot="1" x14ac:dyDescent="0.3">
      <c r="A303" s="5" t="s">
        <v>23</v>
      </c>
      <c r="B303" s="104" t="s">
        <v>21</v>
      </c>
      <c r="C303" s="11">
        <f>C300/B300-1</f>
        <v>0.82008287185842077</v>
      </c>
      <c r="D303" s="11">
        <f t="shared" si="53"/>
        <v>-0.23068085106382974</v>
      </c>
      <c r="E303" s="11">
        <f t="shared" si="53"/>
        <v>0.11662702583107465</v>
      </c>
    </row>
    <row r="304" spans="1:5" ht="15.75" thickBot="1" x14ac:dyDescent="0.3">
      <c r="A304" s="689" t="s">
        <v>213</v>
      </c>
      <c r="B304" s="690"/>
      <c r="C304" s="690"/>
      <c r="D304" s="690"/>
      <c r="E304" s="691"/>
    </row>
    <row r="305" spans="1:5" ht="12.75" customHeight="1" x14ac:dyDescent="0.25">
      <c r="A305" s="698"/>
      <c r="B305" s="8">
        <v>2018</v>
      </c>
      <c r="C305" s="8">
        <v>2019</v>
      </c>
      <c r="D305" s="8">
        <v>2020</v>
      </c>
      <c r="E305" s="8">
        <v>2021</v>
      </c>
    </row>
    <row r="306" spans="1:5" ht="9" customHeight="1" thickBot="1" x14ac:dyDescent="0.3">
      <c r="A306" s="699"/>
      <c r="B306" s="9" t="s">
        <v>8</v>
      </c>
      <c r="C306" s="9" t="s">
        <v>9</v>
      </c>
      <c r="D306" s="9" t="s">
        <v>9</v>
      </c>
      <c r="E306" s="9" t="s">
        <v>9</v>
      </c>
    </row>
    <row r="307" spans="1:5" ht="15.75" thickBot="1" x14ac:dyDescent="0.3">
      <c r="A307" s="13" t="s">
        <v>42</v>
      </c>
      <c r="B307" s="14">
        <f>B308+B309+B310+B311</f>
        <v>0</v>
      </c>
      <c r="C307" s="14">
        <f t="shared" ref="C307:E307" si="54">C308+C309+C310+C311</f>
        <v>0</v>
      </c>
      <c r="D307" s="14">
        <f t="shared" si="54"/>
        <v>0</v>
      </c>
      <c r="E307" s="14">
        <f t="shared" si="54"/>
        <v>0</v>
      </c>
    </row>
    <row r="308" spans="1:5" ht="15.75" thickBot="1" x14ac:dyDescent="0.3">
      <c r="A308" s="26" t="s">
        <v>388</v>
      </c>
      <c r="B308" s="14"/>
      <c r="C308" s="14"/>
      <c r="D308" s="14"/>
      <c r="E308" s="14"/>
    </row>
    <row r="309" spans="1:5" ht="15.75" thickBot="1" x14ac:dyDescent="0.3">
      <c r="A309" s="26" t="s">
        <v>403</v>
      </c>
      <c r="B309" s="14"/>
      <c r="C309" s="14"/>
      <c r="D309" s="14"/>
      <c r="E309" s="14"/>
    </row>
    <row r="310" spans="1:5" ht="15.75" thickBot="1" x14ac:dyDescent="0.3">
      <c r="A310" s="26" t="s">
        <v>404</v>
      </c>
      <c r="B310" s="14"/>
      <c r="C310" s="14"/>
      <c r="D310" s="14"/>
      <c r="E310" s="14"/>
    </row>
    <row r="311" spans="1:5" ht="15.75" thickBot="1" x14ac:dyDescent="0.3">
      <c r="A311" s="26" t="s">
        <v>405</v>
      </c>
      <c r="B311" s="14"/>
      <c r="C311" s="14"/>
      <c r="D311" s="14"/>
      <c r="E311" s="14"/>
    </row>
    <row r="312" spans="1:5" ht="15.75" thickBot="1" x14ac:dyDescent="0.3">
      <c r="A312" s="13" t="s">
        <v>43</v>
      </c>
      <c r="B312" s="15">
        <f>B313+B314+B315+B316</f>
        <v>103292</v>
      </c>
      <c r="C312" s="15">
        <f t="shared" ref="C312:E312" si="55">C313+C314+C315+C316</f>
        <v>188000</v>
      </c>
      <c r="D312" s="15">
        <f t="shared" si="55"/>
        <v>144632</v>
      </c>
      <c r="E312" s="15">
        <f t="shared" si="55"/>
        <v>161500</v>
      </c>
    </row>
    <row r="313" spans="1:5" ht="15.75" thickBot="1" x14ac:dyDescent="0.3">
      <c r="A313" s="26" t="s">
        <v>388</v>
      </c>
      <c r="B313" s="15"/>
      <c r="C313" s="14"/>
      <c r="D313" s="14"/>
      <c r="E313" s="14"/>
    </row>
    <row r="314" spans="1:5" ht="15.75" thickBot="1" x14ac:dyDescent="0.3">
      <c r="A314" s="26" t="s">
        <v>403</v>
      </c>
      <c r="B314" s="15">
        <v>103292</v>
      </c>
      <c r="C314" s="14">
        <v>165000</v>
      </c>
      <c r="D314" s="14">
        <v>121632</v>
      </c>
      <c r="E314" s="14">
        <v>138500</v>
      </c>
    </row>
    <row r="315" spans="1:5" ht="15.75" thickBot="1" x14ac:dyDescent="0.3">
      <c r="A315" s="26" t="s">
        <v>404</v>
      </c>
      <c r="B315" s="15"/>
      <c r="C315" s="14"/>
      <c r="D315" s="14"/>
      <c r="E315" s="14"/>
    </row>
    <row r="316" spans="1:5" ht="15.75" thickBot="1" x14ac:dyDescent="0.3">
      <c r="A316" s="26" t="s">
        <v>405</v>
      </c>
      <c r="B316" s="15"/>
      <c r="C316" s="14">
        <v>23000</v>
      </c>
      <c r="D316" s="14">
        <v>23000</v>
      </c>
      <c r="E316" s="14">
        <v>23000</v>
      </c>
    </row>
    <row r="317" spans="1:5" ht="15.75" thickBot="1" x14ac:dyDescent="0.3">
      <c r="A317" s="144" t="s">
        <v>31</v>
      </c>
      <c r="B317" s="15">
        <f>B307+B312</f>
        <v>103292</v>
      </c>
      <c r="C317" s="15">
        <f t="shared" ref="C317:E317" si="56">C307+C312</f>
        <v>188000</v>
      </c>
      <c r="D317" s="15">
        <f t="shared" si="56"/>
        <v>144632</v>
      </c>
      <c r="E317" s="15">
        <f t="shared" si="56"/>
        <v>161500</v>
      </c>
    </row>
    <row r="318" spans="1:5" ht="15.75" thickBot="1" x14ac:dyDescent="0.3">
      <c r="A318" s="20"/>
      <c r="B318" s="21"/>
      <c r="C318" s="21"/>
      <c r="D318" s="21"/>
      <c r="E318" s="21"/>
    </row>
    <row r="319" spans="1:5" ht="27" customHeight="1" thickBot="1" x14ac:dyDescent="0.3">
      <c r="A319" s="6" t="s">
        <v>57</v>
      </c>
      <c r="B319" s="22">
        <f>B220+B144+B67+B30+B169+B104+B299+B273+B248+B194</f>
        <v>1168314</v>
      </c>
      <c r="C319" s="22">
        <f t="shared" ref="C319:E319" si="57">+C220+C144+C67+C30+C169+C104+C299+C273+C248+C194</f>
        <v>1000000</v>
      </c>
      <c r="D319" s="22">
        <f>D220+D144+D67+D30+D169+D104+D299+D273+D248+D194</f>
        <v>910000</v>
      </c>
      <c r="E319" s="22">
        <f t="shared" si="57"/>
        <v>930000</v>
      </c>
    </row>
    <row r="320" spans="1:5" ht="24.75" thickBot="1" x14ac:dyDescent="0.3">
      <c r="A320" s="6" t="s">
        <v>58</v>
      </c>
      <c r="B320" s="22">
        <f>B238+B212+B133+B96+B59+B317+B291+B266+B187+B162</f>
        <v>1168314</v>
      </c>
      <c r="C320" s="22">
        <f t="shared" ref="C320:E320" si="58">+C238+C212+C133+C96+C59+C317+C291+C266+C187+C162</f>
        <v>1000000</v>
      </c>
      <c r="D320" s="22">
        <f t="shared" si="58"/>
        <v>910000</v>
      </c>
      <c r="E320" s="22">
        <f t="shared" si="58"/>
        <v>930000</v>
      </c>
    </row>
    <row r="321" spans="1:5" ht="15.75" thickBot="1" x14ac:dyDescent="0.3">
      <c r="A321" s="13" t="s">
        <v>24</v>
      </c>
      <c r="B321" s="36">
        <f>B322+B323</f>
        <v>227000</v>
      </c>
      <c r="C321" s="36">
        <f t="shared" ref="C321:E321" si="59">C322+C323</f>
        <v>228000</v>
      </c>
      <c r="D321" s="36">
        <f t="shared" si="59"/>
        <v>228000</v>
      </c>
      <c r="E321" s="36">
        <f t="shared" si="59"/>
        <v>228000</v>
      </c>
    </row>
    <row r="322" spans="1:5" ht="15.75" thickBot="1" x14ac:dyDescent="0.3">
      <c r="A322" s="26" t="s">
        <v>388</v>
      </c>
      <c r="B322" s="15">
        <f t="shared" ref="B322:E323" si="60">B39+B76+B113</f>
        <v>227000</v>
      </c>
      <c r="C322" s="15">
        <f t="shared" si="60"/>
        <v>228000</v>
      </c>
      <c r="D322" s="15">
        <f t="shared" si="60"/>
        <v>228000</v>
      </c>
      <c r="E322" s="15">
        <f t="shared" si="60"/>
        <v>228000</v>
      </c>
    </row>
    <row r="323" spans="1:5" ht="15.75" thickBot="1" x14ac:dyDescent="0.3">
      <c r="A323" s="26" t="s">
        <v>417</v>
      </c>
      <c r="B323" s="15">
        <f t="shared" si="60"/>
        <v>0</v>
      </c>
      <c r="C323" s="15">
        <f t="shared" si="60"/>
        <v>0</v>
      </c>
      <c r="D323" s="15">
        <f t="shared" si="60"/>
        <v>0</v>
      </c>
      <c r="E323" s="15">
        <f t="shared" si="60"/>
        <v>0</v>
      </c>
    </row>
    <row r="324" spans="1:5" ht="24.75" thickBot="1" x14ac:dyDescent="0.3">
      <c r="A324" s="13" t="s">
        <v>25</v>
      </c>
      <c r="B324" s="36">
        <f>B325+B326</f>
        <v>30000</v>
      </c>
      <c r="C324" s="36">
        <f t="shared" ref="C324:E324" si="61">C325+C326</f>
        <v>29000</v>
      </c>
      <c r="D324" s="36">
        <f t="shared" si="61"/>
        <v>29000</v>
      </c>
      <c r="E324" s="36">
        <f t="shared" si="61"/>
        <v>29000</v>
      </c>
    </row>
    <row r="325" spans="1:5" ht="15.75" thickBot="1" x14ac:dyDescent="0.3">
      <c r="A325" s="26" t="s">
        <v>388</v>
      </c>
      <c r="B325" s="14">
        <f>B42+B79+B116</f>
        <v>30000</v>
      </c>
      <c r="C325" s="14">
        <f>C42+C79+C116</f>
        <v>29000</v>
      </c>
      <c r="D325" s="14">
        <f>D42+D79+D116</f>
        <v>29000</v>
      </c>
      <c r="E325" s="14">
        <f>E42+E79+E116</f>
        <v>29000</v>
      </c>
    </row>
    <row r="326" spans="1:5" ht="15.75" thickBot="1" x14ac:dyDescent="0.3">
      <c r="A326" s="26" t="s">
        <v>417</v>
      </c>
      <c r="B326" s="15">
        <f>B43+B80+B114</f>
        <v>0</v>
      </c>
      <c r="C326" s="15">
        <f>C43+C80+C114</f>
        <v>0</v>
      </c>
      <c r="D326" s="15">
        <f>D43+D80+D114</f>
        <v>0</v>
      </c>
      <c r="E326" s="15">
        <f>E43+E80+E114</f>
        <v>0</v>
      </c>
    </row>
    <row r="327" spans="1:5" ht="15.75" thickBot="1" x14ac:dyDescent="0.3">
      <c r="A327" s="13" t="s">
        <v>26</v>
      </c>
      <c r="B327" s="36">
        <f>B328+B329</f>
        <v>155000</v>
      </c>
      <c r="C327" s="36">
        <f t="shared" ref="C327:E327" si="62">C328+C329</f>
        <v>148000</v>
      </c>
      <c r="D327" s="36">
        <f t="shared" si="62"/>
        <v>158000</v>
      </c>
      <c r="E327" s="36">
        <f t="shared" si="62"/>
        <v>178000</v>
      </c>
    </row>
    <row r="328" spans="1:5" ht="15.75" thickBot="1" x14ac:dyDescent="0.3">
      <c r="A328" s="26" t="s">
        <v>388</v>
      </c>
      <c r="B328" s="15">
        <f t="shared" ref="B328:E329" si="63">B45+B82+B119</f>
        <v>155000</v>
      </c>
      <c r="C328" s="15">
        <f t="shared" si="63"/>
        <v>148000</v>
      </c>
      <c r="D328" s="15">
        <f t="shared" si="63"/>
        <v>158000</v>
      </c>
      <c r="E328" s="15">
        <f t="shared" si="63"/>
        <v>178000</v>
      </c>
    </row>
    <row r="329" spans="1:5" ht="15.75" thickBot="1" x14ac:dyDescent="0.3">
      <c r="A329" s="26" t="s">
        <v>417</v>
      </c>
      <c r="B329" s="15">
        <f t="shared" si="63"/>
        <v>0</v>
      </c>
      <c r="C329" s="15">
        <f t="shared" si="63"/>
        <v>0</v>
      </c>
      <c r="D329" s="15">
        <f t="shared" si="63"/>
        <v>0</v>
      </c>
      <c r="E329" s="15">
        <f t="shared" si="63"/>
        <v>0</v>
      </c>
    </row>
    <row r="330" spans="1:5" ht="15.75" thickBot="1" x14ac:dyDescent="0.3">
      <c r="A330" s="13" t="s">
        <v>27</v>
      </c>
      <c r="B330" s="36">
        <f>B331+B332</f>
        <v>0</v>
      </c>
      <c r="C330" s="36">
        <f t="shared" ref="C330:E330" si="64">C331+C332</f>
        <v>0</v>
      </c>
      <c r="D330" s="36">
        <f t="shared" si="64"/>
        <v>0</v>
      </c>
      <c r="E330" s="36">
        <f t="shared" si="64"/>
        <v>0</v>
      </c>
    </row>
    <row r="331" spans="1:5" ht="15.75" thickBot="1" x14ac:dyDescent="0.3">
      <c r="A331" s="26" t="s">
        <v>388</v>
      </c>
      <c r="B331" s="14">
        <f t="shared" ref="B331:E332" si="65">B48+B85+B122</f>
        <v>0</v>
      </c>
      <c r="C331" s="14">
        <f t="shared" si="65"/>
        <v>0</v>
      </c>
      <c r="D331" s="14">
        <f t="shared" si="65"/>
        <v>0</v>
      </c>
      <c r="E331" s="14">
        <f t="shared" si="65"/>
        <v>0</v>
      </c>
    </row>
    <row r="332" spans="1:5" ht="15.75" thickBot="1" x14ac:dyDescent="0.3">
      <c r="A332" s="26" t="s">
        <v>417</v>
      </c>
      <c r="B332" s="15">
        <f t="shared" si="65"/>
        <v>0</v>
      </c>
      <c r="C332" s="15">
        <f t="shared" si="65"/>
        <v>0</v>
      </c>
      <c r="D332" s="15">
        <f t="shared" si="65"/>
        <v>0</v>
      </c>
      <c r="E332" s="15">
        <f t="shared" si="65"/>
        <v>0</v>
      </c>
    </row>
    <row r="333" spans="1:5" ht="15.75" thickBot="1" x14ac:dyDescent="0.3">
      <c r="A333" s="13" t="s">
        <v>28</v>
      </c>
      <c r="B333" s="36">
        <f>B334+B335</f>
        <v>0</v>
      </c>
      <c r="C333" s="36">
        <f t="shared" ref="C333:E333" si="66">C334+C335</f>
        <v>0</v>
      </c>
      <c r="D333" s="36">
        <f t="shared" si="66"/>
        <v>0</v>
      </c>
      <c r="E333" s="36">
        <f t="shared" si="66"/>
        <v>0</v>
      </c>
    </row>
    <row r="334" spans="1:5" ht="15.75" thickBot="1" x14ac:dyDescent="0.3">
      <c r="A334" s="26" t="s">
        <v>388</v>
      </c>
      <c r="B334" s="14">
        <f t="shared" ref="B334:E335" si="67">B51+B88+B125</f>
        <v>0</v>
      </c>
      <c r="C334" s="14">
        <f t="shared" si="67"/>
        <v>0</v>
      </c>
      <c r="D334" s="14">
        <f t="shared" si="67"/>
        <v>0</v>
      </c>
      <c r="E334" s="14">
        <f t="shared" si="67"/>
        <v>0</v>
      </c>
    </row>
    <row r="335" spans="1:5" ht="15.75" thickBot="1" x14ac:dyDescent="0.3">
      <c r="A335" s="26" t="s">
        <v>417</v>
      </c>
      <c r="B335" s="15">
        <f t="shared" si="67"/>
        <v>0</v>
      </c>
      <c r="C335" s="15">
        <f t="shared" si="67"/>
        <v>0</v>
      </c>
      <c r="D335" s="15">
        <f t="shared" si="67"/>
        <v>0</v>
      </c>
      <c r="E335" s="15">
        <f t="shared" si="67"/>
        <v>0</v>
      </c>
    </row>
    <row r="336" spans="1:5" ht="15.75" thickBot="1" x14ac:dyDescent="0.3">
      <c r="A336" s="13" t="s">
        <v>29</v>
      </c>
      <c r="B336" s="36">
        <f>B337+B338</f>
        <v>34000</v>
      </c>
      <c r="C336" s="36">
        <f>C337+C338</f>
        <v>65000</v>
      </c>
      <c r="D336" s="36">
        <f t="shared" ref="D336:E336" si="68">D337+D338</f>
        <v>65000</v>
      </c>
      <c r="E336" s="36">
        <f t="shared" si="68"/>
        <v>65000</v>
      </c>
    </row>
    <row r="337" spans="1:5" ht="15.75" thickBot="1" x14ac:dyDescent="0.3">
      <c r="A337" s="26" t="s">
        <v>388</v>
      </c>
      <c r="B337" s="14">
        <f t="shared" ref="B337:E338" si="69">B54+B91+B128</f>
        <v>34000</v>
      </c>
      <c r="C337" s="14">
        <f t="shared" si="69"/>
        <v>65000</v>
      </c>
      <c r="D337" s="14">
        <f t="shared" si="69"/>
        <v>65000</v>
      </c>
      <c r="E337" s="14">
        <f t="shared" si="69"/>
        <v>65000</v>
      </c>
    </row>
    <row r="338" spans="1:5" ht="15.75" thickBot="1" x14ac:dyDescent="0.3">
      <c r="A338" s="26" t="s">
        <v>417</v>
      </c>
      <c r="B338" s="15">
        <f t="shared" si="69"/>
        <v>0</v>
      </c>
      <c r="C338" s="15">
        <f t="shared" si="69"/>
        <v>0</v>
      </c>
      <c r="D338" s="15">
        <f t="shared" si="69"/>
        <v>0</v>
      </c>
      <c r="E338" s="15">
        <f t="shared" si="69"/>
        <v>0</v>
      </c>
    </row>
    <row r="339" spans="1:5" ht="15.75" thickBot="1" x14ac:dyDescent="0.3">
      <c r="A339" s="13" t="s">
        <v>30</v>
      </c>
      <c r="B339" s="36">
        <f>B93+B56</f>
        <v>0</v>
      </c>
      <c r="C339" s="36">
        <f>C93+C56</f>
        <v>0</v>
      </c>
      <c r="D339" s="36">
        <f>D93+D56</f>
        <v>0</v>
      </c>
      <c r="E339" s="36">
        <f>E93+E56</f>
        <v>0</v>
      </c>
    </row>
    <row r="340" spans="1:5" ht="15.75" thickBot="1" x14ac:dyDescent="0.3">
      <c r="A340" s="26" t="s">
        <v>388</v>
      </c>
      <c r="B340" s="14">
        <f t="shared" ref="B340:E341" si="70">B57+B94+B131</f>
        <v>0</v>
      </c>
      <c r="C340" s="14">
        <f t="shared" si="70"/>
        <v>0</v>
      </c>
      <c r="D340" s="14">
        <f t="shared" si="70"/>
        <v>0</v>
      </c>
      <c r="E340" s="14">
        <f t="shared" si="70"/>
        <v>0</v>
      </c>
    </row>
    <row r="341" spans="1:5" ht="15.75" thickBot="1" x14ac:dyDescent="0.3">
      <c r="A341" s="26" t="s">
        <v>417</v>
      </c>
      <c r="B341" s="15">
        <f t="shared" si="70"/>
        <v>0</v>
      </c>
      <c r="C341" s="15">
        <f t="shared" si="70"/>
        <v>0</v>
      </c>
      <c r="D341" s="15">
        <f t="shared" si="70"/>
        <v>0</v>
      </c>
      <c r="E341" s="15">
        <f t="shared" si="70"/>
        <v>0</v>
      </c>
    </row>
    <row r="342" spans="1:5" ht="15.75" thickBot="1" x14ac:dyDescent="0.3">
      <c r="A342" s="13" t="s">
        <v>59</v>
      </c>
      <c r="B342" s="36">
        <f>B343+B344+B345+B346</f>
        <v>0</v>
      </c>
      <c r="C342" s="36">
        <f t="shared" ref="C342:E342" si="71">C343+C344+C345+C346</f>
        <v>0</v>
      </c>
      <c r="D342" s="36">
        <f t="shared" si="71"/>
        <v>0</v>
      </c>
      <c r="E342" s="36">
        <f t="shared" si="71"/>
        <v>0</v>
      </c>
    </row>
    <row r="343" spans="1:5" ht="15.75" thickBot="1" x14ac:dyDescent="0.3">
      <c r="A343" s="26" t="s">
        <v>388</v>
      </c>
      <c r="B343" s="14">
        <f>B153+B178+B203+B229+B257+B282+B308</f>
        <v>0</v>
      </c>
      <c r="C343" s="14">
        <f t="shared" ref="C343:E343" si="72">C153+C178+C203+C229+C257+C282+C308</f>
        <v>0</v>
      </c>
      <c r="D343" s="14">
        <f t="shared" si="72"/>
        <v>0</v>
      </c>
      <c r="E343" s="14">
        <f t="shared" si="72"/>
        <v>0</v>
      </c>
    </row>
    <row r="344" spans="1:5" ht="15.75" thickBot="1" x14ac:dyDescent="0.3">
      <c r="A344" s="26" t="s">
        <v>418</v>
      </c>
      <c r="B344" s="14">
        <f t="shared" ref="B344:E346" si="73">B154+B179+B204+B230+B258+B283+B309</f>
        <v>0</v>
      </c>
      <c r="C344" s="14">
        <f t="shared" si="73"/>
        <v>0</v>
      </c>
      <c r="D344" s="14">
        <f t="shared" si="73"/>
        <v>0</v>
      </c>
      <c r="E344" s="14">
        <f t="shared" si="73"/>
        <v>0</v>
      </c>
    </row>
    <row r="345" spans="1:5" ht="15.75" thickBot="1" x14ac:dyDescent="0.3">
      <c r="A345" s="26" t="s">
        <v>404</v>
      </c>
      <c r="B345" s="14">
        <f t="shared" si="73"/>
        <v>0</v>
      </c>
      <c r="C345" s="14">
        <f t="shared" si="73"/>
        <v>0</v>
      </c>
      <c r="D345" s="14">
        <f t="shared" si="73"/>
        <v>0</v>
      </c>
      <c r="E345" s="14">
        <f t="shared" si="73"/>
        <v>0</v>
      </c>
    </row>
    <row r="346" spans="1:5" ht="15.75" thickBot="1" x14ac:dyDescent="0.3">
      <c r="A346" s="26" t="s">
        <v>405</v>
      </c>
      <c r="B346" s="14">
        <f t="shared" si="73"/>
        <v>0</v>
      </c>
      <c r="C346" s="14">
        <f t="shared" si="73"/>
        <v>0</v>
      </c>
      <c r="D346" s="14">
        <f t="shared" si="73"/>
        <v>0</v>
      </c>
      <c r="E346" s="14">
        <f t="shared" si="73"/>
        <v>0</v>
      </c>
    </row>
    <row r="347" spans="1:5" ht="15.75" thickBot="1" x14ac:dyDescent="0.3">
      <c r="A347" s="13" t="s">
        <v>60</v>
      </c>
      <c r="B347" s="36">
        <f>B348+B349+B350+B351</f>
        <v>722314</v>
      </c>
      <c r="C347" s="36">
        <f t="shared" ref="C347:E347" si="74">C348+C349+C350+C351</f>
        <v>530000</v>
      </c>
      <c r="D347" s="36">
        <f t="shared" si="74"/>
        <v>430000</v>
      </c>
      <c r="E347" s="36">
        <f t="shared" si="74"/>
        <v>430000</v>
      </c>
    </row>
    <row r="348" spans="1:5" ht="15.75" thickBot="1" x14ac:dyDescent="0.3">
      <c r="A348" s="26" t="s">
        <v>388</v>
      </c>
      <c r="B348" s="14">
        <f>B158+B183+B208+B234+B262+B287+B313</f>
        <v>161000</v>
      </c>
      <c r="C348" s="14">
        <f t="shared" ref="C348:E348" si="75">C158+C183+C208+C234+C262+C287+C313</f>
        <v>157000</v>
      </c>
      <c r="D348" s="14">
        <f t="shared" si="75"/>
        <v>77000</v>
      </c>
      <c r="E348" s="14">
        <f t="shared" si="75"/>
        <v>77000</v>
      </c>
    </row>
    <row r="349" spans="1:5" ht="15.75" thickBot="1" x14ac:dyDescent="0.3">
      <c r="A349" s="26" t="s">
        <v>418</v>
      </c>
      <c r="B349" s="14">
        <f t="shared" ref="B349:E351" si="76">B159+B184+B209+B235+B263+B288+B314</f>
        <v>561314</v>
      </c>
      <c r="C349" s="14">
        <f t="shared" si="76"/>
        <v>330000</v>
      </c>
      <c r="D349" s="14">
        <f t="shared" si="76"/>
        <v>330000</v>
      </c>
      <c r="E349" s="14">
        <f t="shared" si="76"/>
        <v>330000</v>
      </c>
    </row>
    <row r="350" spans="1:5" ht="15.75" thickBot="1" x14ac:dyDescent="0.3">
      <c r="A350" s="26" t="s">
        <v>404</v>
      </c>
      <c r="B350" s="14">
        <f t="shared" si="76"/>
        <v>0</v>
      </c>
      <c r="C350" s="14">
        <f t="shared" si="76"/>
        <v>0</v>
      </c>
      <c r="D350" s="14">
        <f t="shared" si="76"/>
        <v>0</v>
      </c>
      <c r="E350" s="14">
        <f t="shared" si="76"/>
        <v>0</v>
      </c>
    </row>
    <row r="351" spans="1:5" ht="15.75" thickBot="1" x14ac:dyDescent="0.3">
      <c r="A351" s="26" t="s">
        <v>405</v>
      </c>
      <c r="B351" s="14">
        <f t="shared" si="76"/>
        <v>0</v>
      </c>
      <c r="C351" s="14">
        <f t="shared" si="76"/>
        <v>43000</v>
      </c>
      <c r="D351" s="14">
        <f t="shared" si="76"/>
        <v>23000</v>
      </c>
      <c r="E351" s="14">
        <f t="shared" si="76"/>
        <v>23000</v>
      </c>
    </row>
    <row r="352" spans="1:5" ht="15.75" thickBot="1" x14ac:dyDescent="0.3">
      <c r="A352" s="17" t="s">
        <v>32</v>
      </c>
      <c r="B352" s="18">
        <f>IF(B320-B319=0,0,"Error")</f>
        <v>0</v>
      </c>
      <c r="C352" s="18">
        <f>IF(C320-C319=0,0,"Error")</f>
        <v>0</v>
      </c>
      <c r="D352" s="18">
        <f>IF(D320-D319=0,0,"Error")</f>
        <v>0</v>
      </c>
      <c r="E352" s="18">
        <f>IF(E320-E319=0,0,"Error")</f>
        <v>0</v>
      </c>
    </row>
  </sheetData>
  <mergeCells count="80">
    <mergeCell ref="B295:E295"/>
    <mergeCell ref="A296:A297"/>
    <mergeCell ref="A304:E304"/>
    <mergeCell ref="A305:A306"/>
    <mergeCell ref="A278:E278"/>
    <mergeCell ref="A279:A280"/>
    <mergeCell ref="B292:E292"/>
    <mergeCell ref="B293:C293"/>
    <mergeCell ref="B294:E294"/>
    <mergeCell ref="A270:A271"/>
    <mergeCell ref="B241:E241"/>
    <mergeCell ref="B242:C242"/>
    <mergeCell ref="B243:E243"/>
    <mergeCell ref="B244:E244"/>
    <mergeCell ref="A245:A246"/>
    <mergeCell ref="A253:E253"/>
    <mergeCell ref="A254:A255"/>
    <mergeCell ref="D267:E267"/>
    <mergeCell ref="B268:E268"/>
    <mergeCell ref="B269:E269"/>
    <mergeCell ref="A240:E240"/>
    <mergeCell ref="A191:A192"/>
    <mergeCell ref="A199:E199"/>
    <mergeCell ref="A200:A201"/>
    <mergeCell ref="B213:E213"/>
    <mergeCell ref="B214:C214"/>
    <mergeCell ref="B215:E215"/>
    <mergeCell ref="B216:E216"/>
    <mergeCell ref="A217:A218"/>
    <mergeCell ref="A225:E225"/>
    <mergeCell ref="A226:A227"/>
    <mergeCell ref="A239:E239"/>
    <mergeCell ref="B190:E190"/>
    <mergeCell ref="B140:E140"/>
    <mergeCell ref="A141:A142"/>
    <mergeCell ref="A149:E149"/>
    <mergeCell ref="A150:A151"/>
    <mergeCell ref="B163:C163"/>
    <mergeCell ref="B164:E164"/>
    <mergeCell ref="B165:E165"/>
    <mergeCell ref="A166:A167"/>
    <mergeCell ref="A174:E174"/>
    <mergeCell ref="A175:A176"/>
    <mergeCell ref="B189:E189"/>
    <mergeCell ref="B139:E139"/>
    <mergeCell ref="A73:A74"/>
    <mergeCell ref="B98:E98"/>
    <mergeCell ref="B99:E99"/>
    <mergeCell ref="B100:E100"/>
    <mergeCell ref="A101:A102"/>
    <mergeCell ref="A109:E109"/>
    <mergeCell ref="A110:A111"/>
    <mergeCell ref="A135:E135"/>
    <mergeCell ref="A136:E136"/>
    <mergeCell ref="B137:E137"/>
    <mergeCell ref="B138:C138"/>
    <mergeCell ref="A72:E72"/>
    <mergeCell ref="A23:E23"/>
    <mergeCell ref="B24:E24"/>
    <mergeCell ref="B25:E25"/>
    <mergeCell ref="B26:E26"/>
    <mergeCell ref="A27:A28"/>
    <mergeCell ref="A35:E35"/>
    <mergeCell ref="A36:A37"/>
    <mergeCell ref="B61:E61"/>
    <mergeCell ref="B62:E62"/>
    <mergeCell ref="B63:E63"/>
    <mergeCell ref="A64:A65"/>
    <mergeCell ref="A2:E2"/>
    <mergeCell ref="A22:E22"/>
    <mergeCell ref="A3:E3"/>
    <mergeCell ref="B5:E5"/>
    <mergeCell ref="B6:E6"/>
    <mergeCell ref="B7:E7"/>
    <mergeCell ref="A8:E8"/>
    <mergeCell ref="A9:E11"/>
    <mergeCell ref="B12:E12"/>
    <mergeCell ref="A13:A14"/>
    <mergeCell ref="B18:E18"/>
    <mergeCell ref="A19:E19"/>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200"/>
  <sheetViews>
    <sheetView view="pageBreakPreview" topLeftCell="A165" zoomScale="60" zoomScaleNormal="170" workbookViewId="0">
      <selection activeCell="C29" sqref="C29:E29"/>
    </sheetView>
  </sheetViews>
  <sheetFormatPr defaultRowHeight="15" x14ac:dyDescent="0.25"/>
  <cols>
    <col min="1" max="1" width="26.85546875" customWidth="1"/>
    <col min="2" max="4" width="11.7109375" customWidth="1"/>
    <col min="5" max="5" width="13.5703125" customWidth="1"/>
  </cols>
  <sheetData>
    <row r="2" spans="1:5" ht="36"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1448</v>
      </c>
      <c r="C5" s="679"/>
      <c r="D5" s="679"/>
      <c r="E5" s="679"/>
    </row>
    <row r="6" spans="1:5" ht="15.75" thickBot="1" x14ac:dyDescent="0.3">
      <c r="A6" s="2" t="s">
        <v>1</v>
      </c>
      <c r="B6" s="680" t="s">
        <v>137</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x14ac:dyDescent="0.25">
      <c r="A9" s="907" t="s">
        <v>1449</v>
      </c>
      <c r="B9" s="908"/>
      <c r="C9" s="908"/>
      <c r="D9" s="908"/>
      <c r="E9" s="909"/>
    </row>
    <row r="10" spans="1:5" ht="36.75" customHeight="1" x14ac:dyDescent="0.25">
      <c r="A10" s="910"/>
      <c r="B10" s="911"/>
      <c r="C10" s="911"/>
      <c r="D10" s="911"/>
      <c r="E10" s="912"/>
    </row>
    <row r="11" spans="1:5" ht="15.75" thickBot="1" x14ac:dyDescent="0.3">
      <c r="A11" s="913"/>
      <c r="B11" s="914"/>
      <c r="C11" s="914"/>
      <c r="D11" s="914"/>
      <c r="E11" s="915"/>
    </row>
    <row r="12" spans="1:5" ht="48" customHeight="1" thickBot="1" x14ac:dyDescent="0.3">
      <c r="A12" s="3" t="s">
        <v>6</v>
      </c>
      <c r="B12" s="1033" t="s">
        <v>1450</v>
      </c>
      <c r="C12" s="1034"/>
      <c r="D12" s="1034"/>
      <c r="E12" s="1035"/>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14" t="s">
        <v>97</v>
      </c>
      <c r="B15" s="126" t="s">
        <v>68</v>
      </c>
      <c r="C15" s="126" t="s">
        <v>69</v>
      </c>
      <c r="D15" s="126" t="s">
        <v>69</v>
      </c>
      <c r="E15" s="126" t="s">
        <v>69</v>
      </c>
    </row>
    <row r="16" spans="1:5" ht="15.75" thickBot="1" x14ac:dyDescent="0.3">
      <c r="A16" s="5" t="s">
        <v>98</v>
      </c>
      <c r="B16" s="126" t="s">
        <v>68</v>
      </c>
      <c r="C16" s="126" t="s">
        <v>69</v>
      </c>
      <c r="D16" s="126" t="s">
        <v>69</v>
      </c>
      <c r="E16" s="126" t="s">
        <v>69</v>
      </c>
    </row>
    <row r="17" spans="1:5" ht="23.25" thickBot="1" x14ac:dyDescent="0.3">
      <c r="A17" s="5" t="s">
        <v>67</v>
      </c>
      <c r="B17" s="126" t="s">
        <v>68</v>
      </c>
      <c r="C17" s="126" t="s">
        <v>69</v>
      </c>
      <c r="D17" s="126" t="s">
        <v>69</v>
      </c>
      <c r="E17" s="126" t="s">
        <v>69</v>
      </c>
    </row>
    <row r="18" spans="1:5" ht="38.25" customHeight="1" thickBot="1" x14ac:dyDescent="0.3">
      <c r="A18" s="6" t="s">
        <v>10</v>
      </c>
      <c r="B18" s="804" t="s">
        <v>1451</v>
      </c>
      <c r="C18" s="805"/>
      <c r="D18" s="805"/>
      <c r="E18" s="806"/>
    </row>
    <row r="19" spans="1:5" ht="23.25" customHeight="1" thickBot="1" x14ac:dyDescent="0.3">
      <c r="A19" s="702" t="s">
        <v>11</v>
      </c>
      <c r="B19" s="703"/>
      <c r="C19" s="703"/>
      <c r="D19" s="703"/>
      <c r="E19" s="704"/>
    </row>
    <row r="20" spans="1:5" ht="15.75" thickBot="1" x14ac:dyDescent="0.3">
      <c r="A20" s="127"/>
      <c r="B20" s="143"/>
      <c r="C20" s="126" t="s">
        <v>152</v>
      </c>
      <c r="D20" s="126" t="s">
        <v>152</v>
      </c>
      <c r="E20" s="126" t="s">
        <v>152</v>
      </c>
    </row>
    <row r="21" spans="1:5" ht="15.75" thickBot="1" x14ac:dyDescent="0.3">
      <c r="A21" s="130"/>
      <c r="B21" s="137"/>
      <c r="C21" s="138" t="s">
        <v>69</v>
      </c>
      <c r="D21" s="138" t="s">
        <v>69</v>
      </c>
      <c r="E21" s="138" t="s">
        <v>69</v>
      </c>
    </row>
    <row r="22" spans="1:5" ht="15.75" thickBot="1" x14ac:dyDescent="0.3">
      <c r="A22" s="705" t="s">
        <v>12</v>
      </c>
      <c r="B22" s="706"/>
      <c r="C22" s="706"/>
      <c r="D22" s="706"/>
      <c r="E22" s="707"/>
    </row>
    <row r="23" spans="1:5" ht="15.75" thickBot="1" x14ac:dyDescent="0.3">
      <c r="A23" s="708" t="s">
        <v>13</v>
      </c>
      <c r="B23" s="709"/>
      <c r="C23" s="709"/>
      <c r="D23" s="709"/>
      <c r="E23" s="710"/>
    </row>
    <row r="24" spans="1:5" ht="48.75" customHeight="1" thickBot="1" x14ac:dyDescent="0.3">
      <c r="A24" s="7" t="s">
        <v>14</v>
      </c>
      <c r="B24" s="711" t="s">
        <v>1452</v>
      </c>
      <c r="C24" s="840"/>
      <c r="D24" s="840"/>
      <c r="E24" s="841"/>
    </row>
    <row r="25" spans="1:5" ht="61.5" customHeight="1" thickBot="1" x14ac:dyDescent="0.3">
      <c r="A25" s="5" t="s">
        <v>15</v>
      </c>
      <c r="B25" s="1062" t="s">
        <v>1453</v>
      </c>
      <c r="C25" s="1063"/>
      <c r="D25" s="1063"/>
      <c r="E25" s="1064"/>
    </row>
    <row r="26" spans="1:5" ht="15.75" thickBot="1" x14ac:dyDescent="0.3">
      <c r="A26" s="5" t="s">
        <v>16</v>
      </c>
      <c r="B26" s="717" t="s">
        <v>1454</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c r="C29" s="10">
        <v>650</v>
      </c>
      <c r="D29" s="10">
        <v>650</v>
      </c>
      <c r="E29" s="10">
        <v>650</v>
      </c>
    </row>
    <row r="30" spans="1:5" ht="15.75" thickBot="1" x14ac:dyDescent="0.3">
      <c r="A30" s="5" t="s">
        <v>18</v>
      </c>
      <c r="B30" s="10">
        <f>B59</f>
        <v>0</v>
      </c>
      <c r="C30" s="10">
        <f t="shared" ref="C30:E30" si="0">C59</f>
        <v>200000</v>
      </c>
      <c r="D30" s="10">
        <f t="shared" si="0"/>
        <v>200000</v>
      </c>
      <c r="E30" s="10">
        <f t="shared" si="0"/>
        <v>200000</v>
      </c>
    </row>
    <row r="31" spans="1:5" ht="15.75" thickBot="1" x14ac:dyDescent="0.3">
      <c r="A31" s="5" t="s">
        <v>19</v>
      </c>
      <c r="B31" s="10" t="e">
        <f>B30/B29</f>
        <v>#DIV/0!</v>
      </c>
      <c r="C31" s="10">
        <f t="shared" ref="C31:E31" si="1">C30/C29</f>
        <v>307.69230769230768</v>
      </c>
      <c r="D31" s="10">
        <f t="shared" si="1"/>
        <v>307.69230769230768</v>
      </c>
      <c r="E31" s="10">
        <f t="shared" si="1"/>
        <v>307.69230769230768</v>
      </c>
    </row>
    <row r="32" spans="1:5" ht="15.75" thickBot="1" x14ac:dyDescent="0.3">
      <c r="A32" s="5" t="s">
        <v>20</v>
      </c>
      <c r="B32" s="113" t="s">
        <v>21</v>
      </c>
      <c r="C32" s="11" t="e">
        <f>C29/B29-1</f>
        <v>#DIV/0!</v>
      </c>
      <c r="D32" s="11">
        <f t="shared" ref="D32:E34" si="2">D29/C29-1</f>
        <v>0</v>
      </c>
      <c r="E32" s="11">
        <f t="shared" si="2"/>
        <v>0</v>
      </c>
    </row>
    <row r="33" spans="1:5" ht="15.75" thickBot="1" x14ac:dyDescent="0.3">
      <c r="A33" s="5" t="s">
        <v>22</v>
      </c>
      <c r="B33" s="113" t="s">
        <v>21</v>
      </c>
      <c r="C33" s="11" t="e">
        <f>C30/B30-1</f>
        <v>#DIV/0!</v>
      </c>
      <c r="D33" s="11">
        <f t="shared" si="2"/>
        <v>0</v>
      </c>
      <c r="E33" s="11">
        <f t="shared" si="2"/>
        <v>0</v>
      </c>
    </row>
    <row r="34" spans="1:5" ht="15.75" thickBot="1" x14ac:dyDescent="0.3">
      <c r="A34" s="5" t="s">
        <v>23</v>
      </c>
      <c r="B34" s="113" t="s">
        <v>21</v>
      </c>
      <c r="C34" s="11" t="e">
        <f>C31/B31-1</f>
        <v>#DIV/0!</v>
      </c>
      <c r="D34" s="11">
        <f t="shared" si="2"/>
        <v>0</v>
      </c>
      <c r="E34" s="11">
        <f t="shared" si="2"/>
        <v>0</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v>0</v>
      </c>
      <c r="C38" s="14">
        <v>0</v>
      </c>
      <c r="D38" s="14">
        <v>0</v>
      </c>
      <c r="E38" s="14">
        <v>0</v>
      </c>
    </row>
    <row r="39" spans="1:5" ht="15.75" thickBot="1" x14ac:dyDescent="0.3">
      <c r="A39" s="26" t="s">
        <v>388</v>
      </c>
      <c r="B39" s="15"/>
      <c r="C39" s="39"/>
      <c r="D39" s="39"/>
      <c r="E39" s="39"/>
    </row>
    <row r="40" spans="1:5" ht="15.75" thickBot="1" x14ac:dyDescent="0.3">
      <c r="A40" s="26" t="s">
        <v>389</v>
      </c>
      <c r="B40" s="15"/>
      <c r="C40" s="27"/>
      <c r="D40" s="27"/>
      <c r="E40" s="27"/>
    </row>
    <row r="41" spans="1:5" ht="24.75" thickBot="1" x14ac:dyDescent="0.3">
      <c r="A41" s="13" t="s">
        <v>25</v>
      </c>
      <c r="B41" s="14">
        <v>0</v>
      </c>
      <c r="C41" s="14">
        <v>0</v>
      </c>
      <c r="D41" s="14">
        <v>0</v>
      </c>
      <c r="E41" s="14">
        <v>0</v>
      </c>
    </row>
    <row r="42" spans="1:5" ht="15.75" thickBot="1" x14ac:dyDescent="0.3">
      <c r="A42" s="26" t="s">
        <v>388</v>
      </c>
      <c r="B42" s="15"/>
      <c r="C42" s="14"/>
      <c r="D42" s="14"/>
      <c r="E42" s="14"/>
    </row>
    <row r="43" spans="1:5" ht="15.75" thickBot="1" x14ac:dyDescent="0.3">
      <c r="A43" s="26" t="s">
        <v>389</v>
      </c>
      <c r="B43" s="15"/>
      <c r="C43" s="14"/>
      <c r="D43" s="14"/>
      <c r="E43" s="14"/>
    </row>
    <row r="44" spans="1:5" ht="15.75" thickBot="1" x14ac:dyDescent="0.3">
      <c r="A44" s="13" t="s">
        <v>26</v>
      </c>
      <c r="B44" s="15">
        <v>0</v>
      </c>
      <c r="C44" s="14">
        <v>0</v>
      </c>
      <c r="D44" s="14">
        <v>0</v>
      </c>
      <c r="E44" s="14">
        <v>0</v>
      </c>
    </row>
    <row r="45" spans="1:5" ht="15.75" thickBot="1" x14ac:dyDescent="0.3">
      <c r="A45" s="26" t="s">
        <v>388</v>
      </c>
      <c r="B45" s="15"/>
      <c r="C45" s="14"/>
      <c r="D45" s="14"/>
      <c r="E45" s="14"/>
    </row>
    <row r="46" spans="1:5" ht="15.75" thickBot="1" x14ac:dyDescent="0.3">
      <c r="A46" s="26" t="s">
        <v>389</v>
      </c>
      <c r="B46" s="15"/>
      <c r="C46" s="14"/>
      <c r="D46" s="14"/>
      <c r="E46" s="14"/>
    </row>
    <row r="47" spans="1:5" ht="15.75" thickBot="1" x14ac:dyDescent="0.3">
      <c r="A47" s="13" t="s">
        <v>27</v>
      </c>
      <c r="B47" s="15"/>
      <c r="C47" s="14">
        <f>C48+C49</f>
        <v>200000</v>
      </c>
      <c r="D47" s="14">
        <f t="shared" ref="D47:E47" si="3">D48+D49</f>
        <v>200000</v>
      </c>
      <c r="E47" s="14">
        <f t="shared" si="3"/>
        <v>200000</v>
      </c>
    </row>
    <row r="48" spans="1:5" ht="15.75" thickBot="1" x14ac:dyDescent="0.3">
      <c r="A48" s="26" t="s">
        <v>388</v>
      </c>
      <c r="B48" s="15"/>
      <c r="C48" s="14">
        <v>200000</v>
      </c>
      <c r="D48" s="14">
        <v>200000</v>
      </c>
      <c r="E48" s="14">
        <v>200000</v>
      </c>
    </row>
    <row r="49" spans="1:5" ht="15.75" thickBot="1" x14ac:dyDescent="0.3">
      <c r="A49" s="26" t="s">
        <v>389</v>
      </c>
      <c r="B49" s="15"/>
      <c r="C49" s="14"/>
      <c r="D49" s="14"/>
      <c r="E49" s="14"/>
    </row>
    <row r="50" spans="1:5" ht="15.75" thickBot="1" x14ac:dyDescent="0.3">
      <c r="A50" s="13" t="s">
        <v>28</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c r="C53" s="14"/>
      <c r="D53" s="14"/>
      <c r="E53" s="14"/>
    </row>
    <row r="54" spans="1:5" ht="15.75" thickBot="1" x14ac:dyDescent="0.3">
      <c r="A54" s="26" t="s">
        <v>388</v>
      </c>
      <c r="B54" s="15"/>
      <c r="C54" s="14"/>
      <c r="D54" s="14"/>
      <c r="E54" s="14"/>
    </row>
    <row r="55" spans="1:5" ht="15.75" thickBot="1" x14ac:dyDescent="0.3">
      <c r="A55" s="26" t="s">
        <v>389</v>
      </c>
      <c r="B55" s="15"/>
      <c r="C55" s="14"/>
      <c r="D55" s="14"/>
      <c r="E55" s="14"/>
    </row>
    <row r="56" spans="1:5" ht="24.75" thickBot="1" x14ac:dyDescent="0.3">
      <c r="A56" s="13" t="s">
        <v>30</v>
      </c>
      <c r="B56" s="15">
        <v>0</v>
      </c>
      <c r="C56" s="14">
        <v>0</v>
      </c>
      <c r="D56" s="14">
        <f>C56*1.03*0.99</f>
        <v>0</v>
      </c>
      <c r="E56" s="14">
        <f>D56*1.03*0.99</f>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6" t="s">
        <v>31</v>
      </c>
      <c r="B59" s="15">
        <f>B56+B53+B50+B47+B44+B41+B38</f>
        <v>0</v>
      </c>
      <c r="C59" s="15">
        <f t="shared" ref="C59:E59" si="4">C56+C53+C50+C47+C44+C41+C38</f>
        <v>200000</v>
      </c>
      <c r="D59" s="15">
        <f t="shared" si="4"/>
        <v>200000</v>
      </c>
      <c r="E59" s="15">
        <f t="shared" si="4"/>
        <v>200000</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708" t="s">
        <v>46</v>
      </c>
      <c r="B61" s="709"/>
      <c r="C61" s="709"/>
      <c r="D61" s="709"/>
      <c r="E61" s="710"/>
    </row>
    <row r="62" spans="1:5" ht="15.75" thickBot="1" x14ac:dyDescent="0.3">
      <c r="A62" s="708" t="s">
        <v>47</v>
      </c>
      <c r="B62" s="709"/>
      <c r="C62" s="709"/>
      <c r="D62" s="709"/>
      <c r="E62" s="710"/>
    </row>
    <row r="63" spans="1:5" ht="21.75" customHeight="1" thickBot="1" x14ac:dyDescent="0.3">
      <c r="A63" s="7" t="s">
        <v>56</v>
      </c>
      <c r="B63" s="1043" t="s">
        <v>1455</v>
      </c>
      <c r="C63" s="1372"/>
      <c r="D63" s="1372"/>
      <c r="E63" s="1373"/>
    </row>
    <row r="64" spans="1:5" ht="36.75" customHeight="1" thickBot="1" x14ac:dyDescent="0.3">
      <c r="A64" s="7" t="s">
        <v>86</v>
      </c>
      <c r="B64" s="7" t="s">
        <v>1456</v>
      </c>
      <c r="C64" s="139" t="s">
        <v>398</v>
      </c>
      <c r="D64" s="721"/>
      <c r="E64" s="722"/>
    </row>
    <row r="65" spans="1:5" ht="15.75" thickBot="1" x14ac:dyDescent="0.3">
      <c r="A65" s="160"/>
      <c r="B65" s="720"/>
      <c r="C65" s="800"/>
      <c r="D65" s="721"/>
      <c r="E65" s="722"/>
    </row>
    <row r="66" spans="1:5" ht="25.5" customHeight="1" thickBot="1" x14ac:dyDescent="0.3">
      <c r="A66" s="5" t="s">
        <v>15</v>
      </c>
      <c r="B66" s="702" t="s">
        <v>1457</v>
      </c>
      <c r="C66" s="703"/>
      <c r="D66" s="703"/>
      <c r="E66" s="704"/>
    </row>
    <row r="67" spans="1:5" ht="15.75" thickBot="1" x14ac:dyDescent="0.3">
      <c r="A67" s="5" t="s">
        <v>16</v>
      </c>
      <c r="B67" s="717" t="s">
        <v>1458</v>
      </c>
      <c r="C67" s="718"/>
      <c r="D67" s="718"/>
      <c r="E67" s="719"/>
    </row>
    <row r="68" spans="1:5" ht="12.75" customHeight="1" x14ac:dyDescent="0.25">
      <c r="A68" s="698"/>
      <c r="B68" s="8">
        <v>2018</v>
      </c>
      <c r="C68" s="8">
        <v>2019</v>
      </c>
      <c r="D68" s="8">
        <v>2020</v>
      </c>
      <c r="E68" s="8">
        <v>2021</v>
      </c>
    </row>
    <row r="69" spans="1:5" ht="9" customHeight="1" thickBot="1" x14ac:dyDescent="0.3">
      <c r="A69" s="699"/>
      <c r="B69" s="9" t="s">
        <v>8</v>
      </c>
      <c r="C69" s="9" t="s">
        <v>9</v>
      </c>
      <c r="D69" s="9" t="s">
        <v>9</v>
      </c>
      <c r="E69" s="9" t="s">
        <v>9</v>
      </c>
    </row>
    <row r="70" spans="1:5" ht="15.75" thickBot="1" x14ac:dyDescent="0.3">
      <c r="A70" s="5" t="s">
        <v>17</v>
      </c>
      <c r="B70" s="10"/>
      <c r="C70" s="10">
        <v>300</v>
      </c>
      <c r="D70" s="10">
        <v>300</v>
      </c>
      <c r="E70" s="10">
        <v>300</v>
      </c>
    </row>
    <row r="71" spans="1:5" ht="15.75" thickBot="1" x14ac:dyDescent="0.3">
      <c r="A71" s="5" t="s">
        <v>18</v>
      </c>
      <c r="B71" s="10">
        <f>B134-B96</f>
        <v>0</v>
      </c>
      <c r="C71" s="10">
        <f>C84</f>
        <v>3880</v>
      </c>
      <c r="D71" s="10">
        <f t="shared" ref="D71:E71" si="5">D84</f>
        <v>3109</v>
      </c>
      <c r="E71" s="10">
        <f t="shared" si="5"/>
        <v>3109</v>
      </c>
    </row>
    <row r="72" spans="1:5" ht="15.75" thickBot="1" x14ac:dyDescent="0.3">
      <c r="A72" s="5" t="s">
        <v>19</v>
      </c>
      <c r="B72" s="10" t="e">
        <f>B71/B70</f>
        <v>#DIV/0!</v>
      </c>
      <c r="C72" s="10">
        <f t="shared" ref="C72:E72" si="6">C71/C70</f>
        <v>12.933333333333334</v>
      </c>
      <c r="D72" s="10">
        <f t="shared" si="6"/>
        <v>10.363333333333333</v>
      </c>
      <c r="E72" s="10">
        <f t="shared" si="6"/>
        <v>10.363333333333333</v>
      </c>
    </row>
    <row r="73" spans="1:5" ht="15.75" thickBot="1" x14ac:dyDescent="0.3">
      <c r="A73" s="5" t="s">
        <v>20</v>
      </c>
      <c r="B73" s="113" t="s">
        <v>21</v>
      </c>
      <c r="C73" s="11" t="e">
        <f>C70/B70-1</f>
        <v>#DIV/0!</v>
      </c>
      <c r="D73" s="11">
        <f t="shared" ref="D73:E75" si="7">D70/C70-1</f>
        <v>0</v>
      </c>
      <c r="E73" s="11">
        <f t="shared" si="7"/>
        <v>0</v>
      </c>
    </row>
    <row r="74" spans="1:5" ht="15.75" thickBot="1" x14ac:dyDescent="0.3">
      <c r="A74" s="5" t="s">
        <v>22</v>
      </c>
      <c r="B74" s="113" t="s">
        <v>21</v>
      </c>
      <c r="C74" s="11" t="e">
        <f>C71/B71-1</f>
        <v>#DIV/0!</v>
      </c>
      <c r="D74" s="11">
        <f t="shared" si="7"/>
        <v>-0.19871134020618553</v>
      </c>
      <c r="E74" s="11">
        <f t="shared" si="7"/>
        <v>0</v>
      </c>
    </row>
    <row r="75" spans="1:5" ht="15.75" thickBot="1" x14ac:dyDescent="0.3">
      <c r="A75" s="5" t="s">
        <v>23</v>
      </c>
      <c r="B75" s="113" t="s">
        <v>21</v>
      </c>
      <c r="C75" s="11" t="e">
        <f>C72/B72-1</f>
        <v>#DIV/0!</v>
      </c>
      <c r="D75" s="11">
        <f t="shared" si="7"/>
        <v>-0.19871134020618564</v>
      </c>
      <c r="E75" s="11">
        <f t="shared" si="7"/>
        <v>0</v>
      </c>
    </row>
    <row r="76" spans="1:5" ht="15.75" thickBot="1" x14ac:dyDescent="0.3">
      <c r="A76" s="689" t="s">
        <v>213</v>
      </c>
      <c r="B76" s="690"/>
      <c r="C76" s="690"/>
      <c r="D76" s="690"/>
      <c r="E76" s="691"/>
    </row>
    <row r="77" spans="1:5" ht="12.75" customHeight="1" x14ac:dyDescent="0.25">
      <c r="A77" s="698"/>
      <c r="B77" s="8">
        <v>2018</v>
      </c>
      <c r="C77" s="8">
        <v>2019</v>
      </c>
      <c r="D77" s="8">
        <v>2020</v>
      </c>
      <c r="E77" s="8">
        <v>2021</v>
      </c>
    </row>
    <row r="78" spans="1:5" ht="9" customHeight="1" thickBot="1" x14ac:dyDescent="0.3">
      <c r="A78" s="699"/>
      <c r="B78" s="9" t="s">
        <v>8</v>
      </c>
      <c r="C78" s="9" t="s">
        <v>9</v>
      </c>
      <c r="D78" s="9" t="s">
        <v>9</v>
      </c>
      <c r="E78" s="9" t="s">
        <v>9</v>
      </c>
    </row>
    <row r="79" spans="1:5" ht="15.75" thickBot="1" x14ac:dyDescent="0.3">
      <c r="A79" s="13" t="s">
        <v>42</v>
      </c>
      <c r="B79" s="14">
        <f>B80+B81+B82+B83</f>
        <v>0</v>
      </c>
      <c r="C79" s="14">
        <v>0</v>
      </c>
      <c r="D79" s="14">
        <f t="shared" ref="D79:E79" si="8">D80+D81+D82+D83</f>
        <v>0</v>
      </c>
      <c r="E79" s="14">
        <f t="shared" si="8"/>
        <v>0</v>
      </c>
    </row>
    <row r="80" spans="1:5" ht="15.75" thickBot="1" x14ac:dyDescent="0.3">
      <c r="A80" s="26" t="s">
        <v>388</v>
      </c>
      <c r="B80" s="14"/>
      <c r="C80" s="14">
        <v>0</v>
      </c>
      <c r="D80" s="14"/>
      <c r="E80" s="14"/>
    </row>
    <row r="81" spans="1:5" ht="15.75" thickBot="1" x14ac:dyDescent="0.3">
      <c r="A81" s="26" t="s">
        <v>403</v>
      </c>
      <c r="B81" s="14"/>
      <c r="C81" s="14"/>
      <c r="D81" s="14"/>
      <c r="E81" s="14"/>
    </row>
    <row r="82" spans="1:5" ht="15.75" thickBot="1" x14ac:dyDescent="0.3">
      <c r="A82" s="26" t="s">
        <v>404</v>
      </c>
      <c r="B82" s="14"/>
      <c r="C82" s="14"/>
      <c r="D82" s="14"/>
      <c r="E82" s="14"/>
    </row>
    <row r="83" spans="1:5" ht="15.75" thickBot="1" x14ac:dyDescent="0.3">
      <c r="A83" s="26" t="s">
        <v>405</v>
      </c>
      <c r="B83" s="14"/>
      <c r="C83" s="14"/>
      <c r="D83" s="14"/>
      <c r="E83" s="14"/>
    </row>
    <row r="84" spans="1:5" ht="15.75" thickBot="1" x14ac:dyDescent="0.3">
      <c r="A84" s="13" t="s">
        <v>43</v>
      </c>
      <c r="B84" s="15">
        <f>B85+B86+B87+B88</f>
        <v>0</v>
      </c>
      <c r="C84" s="15">
        <f>C85+C86+C87+C88</f>
        <v>3880</v>
      </c>
      <c r="D84" s="15">
        <f t="shared" ref="D84:E84" si="9">D85+D86+D87+D88</f>
        <v>3109</v>
      </c>
      <c r="E84" s="15">
        <f t="shared" si="9"/>
        <v>3109</v>
      </c>
    </row>
    <row r="85" spans="1:5" ht="15.75" thickBot="1" x14ac:dyDescent="0.3">
      <c r="A85" s="26" t="s">
        <v>388</v>
      </c>
      <c r="B85" s="15"/>
      <c r="C85" s="15">
        <f>191+3689</f>
        <v>3880</v>
      </c>
      <c r="D85" s="15">
        <f>191+3689-771</f>
        <v>3109</v>
      </c>
      <c r="E85" s="15">
        <f>191+3689-771</f>
        <v>3109</v>
      </c>
    </row>
    <row r="86" spans="1:5" ht="15.75" thickBot="1" x14ac:dyDescent="0.3">
      <c r="A86" s="26" t="s">
        <v>403</v>
      </c>
      <c r="B86" s="15"/>
      <c r="C86" s="14"/>
      <c r="D86" s="14"/>
      <c r="E86" s="14"/>
    </row>
    <row r="87" spans="1:5" ht="15.75" thickBot="1" x14ac:dyDescent="0.3">
      <c r="A87" s="26" t="s">
        <v>404</v>
      </c>
      <c r="B87" s="15"/>
      <c r="C87" s="14"/>
      <c r="D87" s="14"/>
      <c r="E87" s="14"/>
    </row>
    <row r="88" spans="1:5" ht="15.75" thickBot="1" x14ac:dyDescent="0.3">
      <c r="A88" s="26" t="s">
        <v>405</v>
      </c>
      <c r="B88" s="15"/>
      <c r="C88" s="14"/>
      <c r="D88" s="14"/>
      <c r="E88" s="14"/>
    </row>
    <row r="89" spans="1:5" ht="15.75" thickBot="1" x14ac:dyDescent="0.3">
      <c r="A89" s="140" t="s">
        <v>31</v>
      </c>
      <c r="B89" s="15">
        <f>B79+B84</f>
        <v>0</v>
      </c>
      <c r="C89" s="15">
        <f t="shared" ref="C89:E89" si="10">C79+C84</f>
        <v>3880</v>
      </c>
      <c r="D89" s="15">
        <f t="shared" si="10"/>
        <v>3109</v>
      </c>
      <c r="E89" s="15">
        <f t="shared" si="10"/>
        <v>3109</v>
      </c>
    </row>
    <row r="90" spans="1:5" ht="45.75" thickBot="1" x14ac:dyDescent="0.3">
      <c r="A90" s="7" t="s">
        <v>33</v>
      </c>
      <c r="B90" s="7" t="s">
        <v>1459</v>
      </c>
      <c r="C90" s="139" t="s">
        <v>398</v>
      </c>
      <c r="D90" s="721"/>
      <c r="E90" s="722"/>
    </row>
    <row r="91" spans="1:5" ht="23.25" customHeight="1" thickBot="1" x14ac:dyDescent="0.3">
      <c r="A91" s="5" t="s">
        <v>15</v>
      </c>
      <c r="B91" s="702" t="s">
        <v>1460</v>
      </c>
      <c r="C91" s="703"/>
      <c r="D91" s="703"/>
      <c r="E91" s="704"/>
    </row>
    <row r="92" spans="1:5" ht="15.75" thickBot="1" x14ac:dyDescent="0.3">
      <c r="A92" s="5" t="s">
        <v>16</v>
      </c>
      <c r="B92" s="717" t="s">
        <v>1458</v>
      </c>
      <c r="C92" s="718"/>
      <c r="D92" s="718"/>
      <c r="E92" s="719"/>
    </row>
    <row r="93" spans="1:5" ht="12.75" customHeight="1" x14ac:dyDescent="0.25">
      <c r="A93" s="698"/>
      <c r="B93" s="8">
        <v>2018</v>
      </c>
      <c r="C93" s="8">
        <v>2019</v>
      </c>
      <c r="D93" s="8">
        <v>2020</v>
      </c>
      <c r="E93" s="8">
        <v>2021</v>
      </c>
    </row>
    <row r="94" spans="1:5" ht="9" customHeight="1" thickBot="1" x14ac:dyDescent="0.3">
      <c r="A94" s="699"/>
      <c r="B94" s="9" t="s">
        <v>8</v>
      </c>
      <c r="C94" s="9" t="s">
        <v>9</v>
      </c>
      <c r="D94" s="9" t="s">
        <v>9</v>
      </c>
      <c r="E94" s="9" t="s">
        <v>9</v>
      </c>
    </row>
    <row r="95" spans="1:5" ht="15.75" thickBot="1" x14ac:dyDescent="0.3">
      <c r="A95" s="5" t="s">
        <v>17</v>
      </c>
      <c r="B95" s="5"/>
      <c r="C95" s="113">
        <v>200</v>
      </c>
      <c r="D95" s="113">
        <v>200</v>
      </c>
      <c r="E95" s="113">
        <v>200</v>
      </c>
    </row>
    <row r="96" spans="1:5" ht="15.75" thickBot="1" x14ac:dyDescent="0.3">
      <c r="A96" s="5" t="s">
        <v>18</v>
      </c>
      <c r="B96" s="10"/>
      <c r="C96" s="10">
        <f>C109</f>
        <v>7937</v>
      </c>
      <c r="D96" s="10">
        <f t="shared" ref="D96:E96" si="11">D109</f>
        <v>5937</v>
      </c>
      <c r="E96" s="10">
        <f t="shared" si="11"/>
        <v>5937</v>
      </c>
    </row>
    <row r="97" spans="1:5" ht="15.75" thickBot="1" x14ac:dyDescent="0.3">
      <c r="A97" s="5" t="s">
        <v>19</v>
      </c>
      <c r="B97" s="10" t="e">
        <f>B96/B95</f>
        <v>#DIV/0!</v>
      </c>
      <c r="C97" s="10">
        <f t="shared" ref="C97:E97" si="12">C96/C95</f>
        <v>39.685000000000002</v>
      </c>
      <c r="D97" s="10">
        <f t="shared" si="12"/>
        <v>29.684999999999999</v>
      </c>
      <c r="E97" s="10">
        <f t="shared" si="12"/>
        <v>29.684999999999999</v>
      </c>
    </row>
    <row r="98" spans="1:5" ht="15.75" thickBot="1" x14ac:dyDescent="0.3">
      <c r="A98" s="5" t="s">
        <v>20</v>
      </c>
      <c r="B98" s="113" t="s">
        <v>21</v>
      </c>
      <c r="C98" s="11" t="e">
        <f>C95/B95-1</f>
        <v>#DIV/0!</v>
      </c>
      <c r="D98" s="11">
        <f t="shared" ref="D98:E100" si="13">D95/C95-1</f>
        <v>0</v>
      </c>
      <c r="E98" s="11">
        <f t="shared" si="13"/>
        <v>0</v>
      </c>
    </row>
    <row r="99" spans="1:5" ht="15.75" thickBot="1" x14ac:dyDescent="0.3">
      <c r="A99" s="5" t="s">
        <v>22</v>
      </c>
      <c r="B99" s="113" t="s">
        <v>21</v>
      </c>
      <c r="C99" s="11" t="e">
        <f>C96/B96-1</f>
        <v>#DIV/0!</v>
      </c>
      <c r="D99" s="11">
        <f t="shared" si="13"/>
        <v>-0.25198437696862797</v>
      </c>
      <c r="E99" s="11">
        <f t="shared" si="13"/>
        <v>0</v>
      </c>
    </row>
    <row r="100" spans="1:5" ht="15.75" thickBot="1" x14ac:dyDescent="0.3">
      <c r="A100" s="5" t="s">
        <v>23</v>
      </c>
      <c r="B100" s="113" t="s">
        <v>21</v>
      </c>
      <c r="C100" s="11" t="e">
        <f>C97/B97-1</f>
        <v>#DIV/0!</v>
      </c>
      <c r="D100" s="11">
        <f t="shared" si="13"/>
        <v>-0.25198437696862797</v>
      </c>
      <c r="E100" s="11">
        <f t="shared" si="13"/>
        <v>0</v>
      </c>
    </row>
    <row r="101" spans="1:5" ht="15.75" thickBot="1" x14ac:dyDescent="0.3">
      <c r="A101" s="689" t="s">
        <v>284</v>
      </c>
      <c r="B101" s="690"/>
      <c r="C101" s="690"/>
      <c r="D101" s="690"/>
      <c r="E101" s="691"/>
    </row>
    <row r="102" spans="1:5" ht="12.75" customHeight="1" x14ac:dyDescent="0.25">
      <c r="A102" s="698"/>
      <c r="B102" s="8">
        <v>2018</v>
      </c>
      <c r="C102" s="8">
        <v>2019</v>
      </c>
      <c r="D102" s="8">
        <v>2020</v>
      </c>
      <c r="E102" s="8">
        <v>2021</v>
      </c>
    </row>
    <row r="103" spans="1:5" ht="9" customHeight="1" thickBot="1" x14ac:dyDescent="0.3">
      <c r="A103" s="699"/>
      <c r="B103" s="9" t="s">
        <v>8</v>
      </c>
      <c r="C103" s="9" t="s">
        <v>9</v>
      </c>
      <c r="D103" s="9" t="s">
        <v>9</v>
      </c>
      <c r="E103" s="9" t="s">
        <v>9</v>
      </c>
    </row>
    <row r="104" spans="1:5" ht="15.75" thickBot="1" x14ac:dyDescent="0.3">
      <c r="A104" s="13" t="s">
        <v>42</v>
      </c>
      <c r="B104" s="14">
        <f>B105+B106+B107+B108</f>
        <v>0</v>
      </c>
      <c r="C104" s="14">
        <v>0</v>
      </c>
      <c r="D104" s="14">
        <f t="shared" ref="D104:E104" si="14">D105+D106+D107+D108</f>
        <v>0</v>
      </c>
      <c r="E104" s="14">
        <f t="shared" si="14"/>
        <v>0</v>
      </c>
    </row>
    <row r="105" spans="1:5" ht="15.75" thickBot="1" x14ac:dyDescent="0.3">
      <c r="A105" s="26" t="s">
        <v>388</v>
      </c>
      <c r="B105" s="14"/>
      <c r="C105" s="14">
        <v>0</v>
      </c>
      <c r="D105" s="14"/>
      <c r="E105" s="14"/>
    </row>
    <row r="106" spans="1:5" ht="15.75" thickBot="1" x14ac:dyDescent="0.3">
      <c r="A106" s="26" t="s">
        <v>403</v>
      </c>
      <c r="B106" s="14"/>
      <c r="C106" s="14"/>
      <c r="D106" s="14"/>
      <c r="E106" s="14"/>
    </row>
    <row r="107" spans="1:5" ht="15.75" thickBot="1" x14ac:dyDescent="0.3">
      <c r="A107" s="26" t="s">
        <v>404</v>
      </c>
      <c r="B107" s="14"/>
      <c r="C107" s="14"/>
      <c r="D107" s="14"/>
      <c r="E107" s="14"/>
    </row>
    <row r="108" spans="1:5" ht="15.75" thickBot="1" x14ac:dyDescent="0.3">
      <c r="A108" s="26" t="s">
        <v>405</v>
      </c>
      <c r="B108" s="14"/>
      <c r="C108" s="14"/>
      <c r="D108" s="14"/>
      <c r="E108" s="14"/>
    </row>
    <row r="109" spans="1:5" ht="15.75" thickBot="1" x14ac:dyDescent="0.3">
      <c r="A109" s="13" t="s">
        <v>43</v>
      </c>
      <c r="B109" s="15">
        <f>B110+B111+B112+B113</f>
        <v>0</v>
      </c>
      <c r="C109" s="15">
        <f>C110+C111+C112+C113</f>
        <v>7937</v>
      </c>
      <c r="D109" s="15">
        <f t="shared" ref="D109:E109" si="15">D110+D111+D112+D113</f>
        <v>5937</v>
      </c>
      <c r="E109" s="15">
        <f t="shared" si="15"/>
        <v>5937</v>
      </c>
    </row>
    <row r="110" spans="1:5" ht="15.75" thickBot="1" x14ac:dyDescent="0.3">
      <c r="A110" s="26" t="s">
        <v>388</v>
      </c>
      <c r="B110" s="15"/>
      <c r="C110" s="14">
        <f>418+7519</f>
        <v>7937</v>
      </c>
      <c r="D110" s="14">
        <f>418+7519-2000</f>
        <v>5937</v>
      </c>
      <c r="E110" s="14">
        <f>418+7519-2000</f>
        <v>5937</v>
      </c>
    </row>
    <row r="111" spans="1:5" ht="15.75" thickBot="1" x14ac:dyDescent="0.3">
      <c r="A111" s="26" t="s">
        <v>403</v>
      </c>
      <c r="B111" s="15"/>
      <c r="C111" s="14"/>
      <c r="D111" s="14"/>
      <c r="E111" s="14"/>
    </row>
    <row r="112" spans="1:5" ht="15.75" thickBot="1" x14ac:dyDescent="0.3">
      <c r="A112" s="26" t="s">
        <v>404</v>
      </c>
      <c r="B112" s="15"/>
      <c r="C112" s="14"/>
      <c r="D112" s="14"/>
      <c r="E112" s="14"/>
    </row>
    <row r="113" spans="1:5" ht="15.75" thickBot="1" x14ac:dyDescent="0.3">
      <c r="A113" s="26" t="s">
        <v>405</v>
      </c>
      <c r="B113" s="15"/>
      <c r="C113" s="14"/>
      <c r="D113" s="14"/>
      <c r="E113" s="14"/>
    </row>
    <row r="114" spans="1:5" ht="15.75" thickBot="1" x14ac:dyDescent="0.3">
      <c r="A114" s="140" t="s">
        <v>407</v>
      </c>
      <c r="B114" s="15">
        <f>B104+B109</f>
        <v>0</v>
      </c>
      <c r="C114" s="15">
        <f>C104+C109</f>
        <v>7937</v>
      </c>
      <c r="D114" s="15">
        <f t="shared" ref="D114:E114" si="16">D104+D109</f>
        <v>5937</v>
      </c>
      <c r="E114" s="15">
        <f t="shared" si="16"/>
        <v>5937</v>
      </c>
    </row>
    <row r="115" spans="1:5" ht="45.75" thickBot="1" x14ac:dyDescent="0.3">
      <c r="A115" s="7" t="s">
        <v>408</v>
      </c>
      <c r="B115" s="170" t="s">
        <v>1461</v>
      </c>
      <c r="C115" s="141" t="s">
        <v>398</v>
      </c>
      <c r="D115" s="147"/>
      <c r="E115" s="148"/>
    </row>
    <row r="116" spans="1:5" ht="25.5" customHeight="1" thickBot="1" x14ac:dyDescent="0.3">
      <c r="A116" s="5" t="s">
        <v>15</v>
      </c>
      <c r="B116" s="702" t="s">
        <v>1462</v>
      </c>
      <c r="C116" s="703"/>
      <c r="D116" s="703"/>
      <c r="E116" s="704"/>
    </row>
    <row r="117" spans="1:5" ht="15.75" thickBot="1" x14ac:dyDescent="0.3">
      <c r="A117" s="5" t="s">
        <v>16</v>
      </c>
      <c r="B117" s="717" t="s">
        <v>1463</v>
      </c>
      <c r="C117" s="718"/>
      <c r="D117" s="718"/>
      <c r="E117" s="719"/>
    </row>
    <row r="118" spans="1:5" ht="12.75" customHeight="1" x14ac:dyDescent="0.25">
      <c r="A118" s="698"/>
      <c r="B118" s="8">
        <v>2018</v>
      </c>
      <c r="C118" s="8">
        <v>2019</v>
      </c>
      <c r="D118" s="8">
        <v>2020</v>
      </c>
      <c r="E118" s="8">
        <v>2021</v>
      </c>
    </row>
    <row r="119" spans="1:5" ht="9" customHeight="1" thickBot="1" x14ac:dyDescent="0.3">
      <c r="A119" s="699"/>
      <c r="B119" s="9" t="s">
        <v>8</v>
      </c>
      <c r="C119" s="9" t="s">
        <v>9</v>
      </c>
      <c r="D119" s="9" t="s">
        <v>9</v>
      </c>
      <c r="E119" s="9" t="s">
        <v>9</v>
      </c>
    </row>
    <row r="120" spans="1:5" ht="15.75" thickBot="1" x14ac:dyDescent="0.3">
      <c r="A120" s="5" t="s">
        <v>17</v>
      </c>
      <c r="B120" s="5"/>
      <c r="C120" s="113">
        <v>300</v>
      </c>
      <c r="D120" s="113">
        <v>300</v>
      </c>
      <c r="E120" s="113">
        <v>300</v>
      </c>
    </row>
    <row r="121" spans="1:5" ht="15.75" thickBot="1" x14ac:dyDescent="0.3">
      <c r="A121" s="5" t="s">
        <v>18</v>
      </c>
      <c r="B121" s="10">
        <f>B139</f>
        <v>0</v>
      </c>
      <c r="C121" s="10">
        <f>C134</f>
        <v>5785</v>
      </c>
      <c r="D121" s="10">
        <f t="shared" ref="D121:E121" si="17">D134</f>
        <v>3785</v>
      </c>
      <c r="E121" s="10">
        <f t="shared" si="17"/>
        <v>3785</v>
      </c>
    </row>
    <row r="122" spans="1:5" ht="15.75" thickBot="1" x14ac:dyDescent="0.3">
      <c r="A122" s="5" t="s">
        <v>19</v>
      </c>
      <c r="B122" s="10" t="e">
        <f>B121/B120</f>
        <v>#DIV/0!</v>
      </c>
      <c r="C122" s="10">
        <f t="shared" ref="C122:E122" si="18">C121/C120</f>
        <v>19.283333333333335</v>
      </c>
      <c r="D122" s="10">
        <f t="shared" si="18"/>
        <v>12.616666666666667</v>
      </c>
      <c r="E122" s="10">
        <f t="shared" si="18"/>
        <v>12.616666666666667</v>
      </c>
    </row>
    <row r="123" spans="1:5" ht="15.75" thickBot="1" x14ac:dyDescent="0.3">
      <c r="A123" s="5" t="s">
        <v>20</v>
      </c>
      <c r="B123" s="113" t="s">
        <v>21</v>
      </c>
      <c r="C123" s="11" t="e">
        <f>C120/B120-1</f>
        <v>#DIV/0!</v>
      </c>
      <c r="D123" s="11">
        <f t="shared" ref="D123:E125" si="19">D120/C120-1</f>
        <v>0</v>
      </c>
      <c r="E123" s="11">
        <f t="shared" si="19"/>
        <v>0</v>
      </c>
    </row>
    <row r="124" spans="1:5" ht="15.75" thickBot="1" x14ac:dyDescent="0.3">
      <c r="A124" s="5" t="s">
        <v>22</v>
      </c>
      <c r="B124" s="113" t="s">
        <v>21</v>
      </c>
      <c r="C124" s="11" t="e">
        <f>C121/B121-1</f>
        <v>#DIV/0!</v>
      </c>
      <c r="D124" s="11">
        <f t="shared" si="19"/>
        <v>-0.34572169403630082</v>
      </c>
      <c r="E124" s="11">
        <f t="shared" si="19"/>
        <v>0</v>
      </c>
    </row>
    <row r="125" spans="1:5" ht="15.75" thickBot="1" x14ac:dyDescent="0.3">
      <c r="A125" s="5" t="s">
        <v>23</v>
      </c>
      <c r="B125" s="113" t="s">
        <v>21</v>
      </c>
      <c r="C125" s="11" t="e">
        <f>C122/B122-1</f>
        <v>#DIV/0!</v>
      </c>
      <c r="D125" s="11">
        <f t="shared" si="19"/>
        <v>-0.34572169403630082</v>
      </c>
      <c r="E125" s="11">
        <f t="shared" si="19"/>
        <v>0</v>
      </c>
    </row>
    <row r="126" spans="1:5" ht="15.75" thickBot="1" x14ac:dyDescent="0.3">
      <c r="A126" s="689" t="s">
        <v>409</v>
      </c>
      <c r="B126" s="690"/>
      <c r="C126" s="690"/>
      <c r="D126" s="690"/>
      <c r="E126" s="691"/>
    </row>
    <row r="127" spans="1:5" ht="12.75" customHeight="1" x14ac:dyDescent="0.25">
      <c r="A127" s="698"/>
      <c r="B127" s="8">
        <v>2018</v>
      </c>
      <c r="C127" s="8">
        <v>2019</v>
      </c>
      <c r="D127" s="8">
        <v>2020</v>
      </c>
      <c r="E127" s="8">
        <v>2021</v>
      </c>
    </row>
    <row r="128" spans="1:5" ht="9" customHeight="1" thickBot="1" x14ac:dyDescent="0.3">
      <c r="A128" s="699"/>
      <c r="B128" s="9" t="s">
        <v>8</v>
      </c>
      <c r="C128" s="9" t="s">
        <v>9</v>
      </c>
      <c r="D128" s="9" t="s">
        <v>9</v>
      </c>
      <c r="E128" s="9" t="s">
        <v>9</v>
      </c>
    </row>
    <row r="129" spans="1:5" ht="15.75" thickBot="1" x14ac:dyDescent="0.3">
      <c r="A129" s="13" t="s">
        <v>42</v>
      </c>
      <c r="B129" s="14">
        <f>B130+B131+B132+B133</f>
        <v>0</v>
      </c>
      <c r="C129" s="14">
        <v>0</v>
      </c>
      <c r="D129" s="14">
        <f t="shared" ref="D129:E129" si="20">D130+D131+D132+D133</f>
        <v>0</v>
      </c>
      <c r="E129" s="14">
        <f t="shared" si="20"/>
        <v>0</v>
      </c>
    </row>
    <row r="130" spans="1:5" ht="15.75" thickBot="1" x14ac:dyDescent="0.3">
      <c r="A130" s="26" t="s">
        <v>388</v>
      </c>
      <c r="B130" s="14"/>
      <c r="C130" s="14">
        <v>0</v>
      </c>
      <c r="D130" s="14"/>
      <c r="E130" s="14"/>
    </row>
    <row r="131" spans="1:5" ht="15.75" thickBot="1" x14ac:dyDescent="0.3">
      <c r="A131" s="26" t="s">
        <v>403</v>
      </c>
      <c r="B131" s="14"/>
      <c r="C131" s="14"/>
      <c r="D131" s="14"/>
      <c r="E131" s="14"/>
    </row>
    <row r="132" spans="1:5" ht="15.75" thickBot="1" x14ac:dyDescent="0.3">
      <c r="A132" s="26" t="s">
        <v>404</v>
      </c>
      <c r="B132" s="14"/>
      <c r="C132" s="14"/>
      <c r="D132" s="14"/>
      <c r="E132" s="14"/>
    </row>
    <row r="133" spans="1:5" ht="15.75" thickBot="1" x14ac:dyDescent="0.3">
      <c r="A133" s="26" t="s">
        <v>405</v>
      </c>
      <c r="B133" s="14"/>
      <c r="C133" s="14"/>
      <c r="D133" s="14"/>
      <c r="E133" s="14"/>
    </row>
    <row r="134" spans="1:5" ht="15.75" thickBot="1" x14ac:dyDescent="0.3">
      <c r="A134" s="13" t="s">
        <v>43</v>
      </c>
      <c r="B134" s="15">
        <f>B135+B136+B137+B138</f>
        <v>0</v>
      </c>
      <c r="C134" s="15">
        <f>C135+C136+C137+C138</f>
        <v>5785</v>
      </c>
      <c r="D134" s="15">
        <f t="shared" ref="D134:E134" si="21">D135+D136+D137+D138</f>
        <v>3785</v>
      </c>
      <c r="E134" s="15">
        <f t="shared" si="21"/>
        <v>3785</v>
      </c>
    </row>
    <row r="135" spans="1:5" ht="15.75" thickBot="1" x14ac:dyDescent="0.3">
      <c r="A135" s="26" t="s">
        <v>388</v>
      </c>
      <c r="B135" s="15"/>
      <c r="C135" s="14">
        <f>249+5536</f>
        <v>5785</v>
      </c>
      <c r="D135" s="14">
        <f>249+5536-2000</f>
        <v>3785</v>
      </c>
      <c r="E135" s="14">
        <f>249+5536-2000</f>
        <v>3785</v>
      </c>
    </row>
    <row r="136" spans="1:5" ht="15.75" thickBot="1" x14ac:dyDescent="0.3">
      <c r="A136" s="26" t="s">
        <v>403</v>
      </c>
      <c r="B136" s="15"/>
      <c r="C136" s="14"/>
      <c r="D136" s="14"/>
      <c r="E136" s="14"/>
    </row>
    <row r="137" spans="1:5" ht="15.75" thickBot="1" x14ac:dyDescent="0.3">
      <c r="A137" s="26" t="s">
        <v>404</v>
      </c>
      <c r="B137" s="15"/>
      <c r="C137" s="14"/>
      <c r="D137" s="14"/>
      <c r="E137" s="14"/>
    </row>
    <row r="138" spans="1:5" ht="15.75" thickBot="1" x14ac:dyDescent="0.3">
      <c r="A138" s="26" t="s">
        <v>405</v>
      </c>
      <c r="B138" s="15"/>
      <c r="C138" s="14"/>
      <c r="D138" s="14"/>
      <c r="E138" s="14"/>
    </row>
    <row r="139" spans="1:5" ht="15.75" thickBot="1" x14ac:dyDescent="0.3">
      <c r="A139" s="16" t="s">
        <v>36</v>
      </c>
      <c r="B139" s="15">
        <f>B129+B134</f>
        <v>0</v>
      </c>
      <c r="C139" s="15">
        <f t="shared" ref="C139:E139" si="22">C129+C134</f>
        <v>5785</v>
      </c>
      <c r="D139" s="15">
        <f t="shared" si="22"/>
        <v>3785</v>
      </c>
      <c r="E139" s="15">
        <f t="shared" si="22"/>
        <v>3785</v>
      </c>
    </row>
    <row r="140" spans="1:5" ht="25.5" customHeight="1" thickBot="1" x14ac:dyDescent="0.3">
      <c r="A140" s="149" t="s">
        <v>45</v>
      </c>
      <c r="B140" s="1369" t="s">
        <v>1464</v>
      </c>
      <c r="C140" s="1370"/>
      <c r="D140" s="1370"/>
      <c r="E140" s="1371"/>
    </row>
    <row r="141" spans="1:5" ht="79.5" thickBot="1" x14ac:dyDescent="0.3">
      <c r="A141" s="7" t="s">
        <v>48</v>
      </c>
      <c r="B141" s="658" t="s">
        <v>1465</v>
      </c>
      <c r="C141" s="141" t="s">
        <v>398</v>
      </c>
      <c r="D141" s="147"/>
      <c r="E141" s="148"/>
    </row>
    <row r="142" spans="1:5" ht="21" customHeight="1" thickBot="1" x14ac:dyDescent="0.3">
      <c r="A142" s="5" t="s">
        <v>15</v>
      </c>
      <c r="B142" s="702" t="s">
        <v>1466</v>
      </c>
      <c r="C142" s="703"/>
      <c r="D142" s="703"/>
      <c r="E142" s="704"/>
    </row>
    <row r="143" spans="1:5" ht="15.75" thickBot="1" x14ac:dyDescent="0.3">
      <c r="A143" s="5" t="s">
        <v>16</v>
      </c>
      <c r="B143" s="717" t="s">
        <v>1467</v>
      </c>
      <c r="C143" s="718"/>
      <c r="D143" s="718"/>
      <c r="E143" s="719"/>
    </row>
    <row r="144" spans="1:5" ht="12.75" customHeight="1" x14ac:dyDescent="0.25">
      <c r="A144" s="698"/>
      <c r="B144" s="8">
        <v>2018</v>
      </c>
      <c r="C144" s="8">
        <v>2019</v>
      </c>
      <c r="D144" s="8">
        <v>2020</v>
      </c>
      <c r="E144" s="8">
        <v>2021</v>
      </c>
    </row>
    <row r="145" spans="1:5" ht="9" customHeight="1" thickBot="1" x14ac:dyDescent="0.3">
      <c r="A145" s="699"/>
      <c r="B145" s="9" t="s">
        <v>8</v>
      </c>
      <c r="C145" s="9" t="s">
        <v>9</v>
      </c>
      <c r="D145" s="9" t="s">
        <v>9</v>
      </c>
      <c r="E145" s="9" t="s">
        <v>9</v>
      </c>
    </row>
    <row r="146" spans="1:5" ht="15.75" thickBot="1" x14ac:dyDescent="0.3">
      <c r="A146" s="5" t="s">
        <v>17</v>
      </c>
      <c r="B146" s="5"/>
      <c r="C146" s="113">
        <v>1</v>
      </c>
      <c r="D146" s="113">
        <v>1</v>
      </c>
      <c r="E146" s="113">
        <v>1</v>
      </c>
    </row>
    <row r="147" spans="1:5" ht="15.75" thickBot="1" x14ac:dyDescent="0.3">
      <c r="A147" s="5" t="s">
        <v>18</v>
      </c>
      <c r="B147" s="10">
        <f>B165</f>
        <v>0</v>
      </c>
      <c r="C147" s="10">
        <f>C160</f>
        <v>22398</v>
      </c>
      <c r="D147" s="10">
        <f t="shared" ref="D147:E147" si="23">D160</f>
        <v>17169</v>
      </c>
      <c r="E147" s="10">
        <f t="shared" si="23"/>
        <v>17169</v>
      </c>
    </row>
    <row r="148" spans="1:5" ht="15.75" thickBot="1" x14ac:dyDescent="0.3">
      <c r="A148" s="5" t="s">
        <v>19</v>
      </c>
      <c r="B148" s="10" t="e">
        <f>B147/B146</f>
        <v>#DIV/0!</v>
      </c>
      <c r="C148" s="10">
        <f t="shared" ref="C148:E148" si="24">C147/C146</f>
        <v>22398</v>
      </c>
      <c r="D148" s="10">
        <f t="shared" si="24"/>
        <v>17169</v>
      </c>
      <c r="E148" s="10">
        <f t="shared" si="24"/>
        <v>17169</v>
      </c>
    </row>
    <row r="149" spans="1:5" ht="15.75" thickBot="1" x14ac:dyDescent="0.3">
      <c r="A149" s="5" t="s">
        <v>20</v>
      </c>
      <c r="B149" s="113" t="s">
        <v>21</v>
      </c>
      <c r="C149" s="11" t="e">
        <f>C146/B146-1</f>
        <v>#DIV/0!</v>
      </c>
      <c r="D149" s="11">
        <f t="shared" ref="D149:E151" si="25">D146/C146-1</f>
        <v>0</v>
      </c>
      <c r="E149" s="11">
        <f t="shared" si="25"/>
        <v>0</v>
      </c>
    </row>
    <row r="150" spans="1:5" ht="15.75" thickBot="1" x14ac:dyDescent="0.3">
      <c r="A150" s="5" t="s">
        <v>22</v>
      </c>
      <c r="B150" s="113" t="s">
        <v>21</v>
      </c>
      <c r="C150" s="11" t="e">
        <f>C147/B147-1</f>
        <v>#DIV/0!</v>
      </c>
      <c r="D150" s="11">
        <f t="shared" si="25"/>
        <v>-0.23345834449504421</v>
      </c>
      <c r="E150" s="11">
        <f t="shared" si="25"/>
        <v>0</v>
      </c>
    </row>
    <row r="151" spans="1:5" ht="15.75" thickBot="1" x14ac:dyDescent="0.3">
      <c r="A151" s="5" t="s">
        <v>23</v>
      </c>
      <c r="B151" s="113" t="s">
        <v>21</v>
      </c>
      <c r="C151" s="11" t="e">
        <f>C148/B148-1</f>
        <v>#DIV/0!</v>
      </c>
      <c r="D151" s="11">
        <f t="shared" si="25"/>
        <v>-0.23345834449504421</v>
      </c>
      <c r="E151" s="11">
        <f t="shared" si="25"/>
        <v>0</v>
      </c>
    </row>
    <row r="152" spans="1:5" ht="15.75" thickBot="1" x14ac:dyDescent="0.3">
      <c r="A152" s="689" t="s">
        <v>308</v>
      </c>
      <c r="B152" s="690"/>
      <c r="C152" s="690"/>
      <c r="D152" s="690"/>
      <c r="E152" s="691"/>
    </row>
    <row r="153" spans="1:5" ht="12.75" customHeight="1" x14ac:dyDescent="0.25">
      <c r="A153" s="698"/>
      <c r="B153" s="8">
        <v>2018</v>
      </c>
      <c r="C153" s="8">
        <v>2019</v>
      </c>
      <c r="D153" s="8">
        <v>2020</v>
      </c>
      <c r="E153" s="8">
        <v>2021</v>
      </c>
    </row>
    <row r="154" spans="1:5" ht="9" customHeight="1" thickBot="1" x14ac:dyDescent="0.3">
      <c r="A154" s="699"/>
      <c r="B154" s="9" t="s">
        <v>8</v>
      </c>
      <c r="C154" s="9" t="s">
        <v>9</v>
      </c>
      <c r="D154" s="9" t="s">
        <v>9</v>
      </c>
      <c r="E154" s="9" t="s">
        <v>9</v>
      </c>
    </row>
    <row r="155" spans="1:5" ht="15.75" thickBot="1" x14ac:dyDescent="0.3">
      <c r="A155" s="13" t="s">
        <v>42</v>
      </c>
      <c r="B155" s="14">
        <f>B156+B157+B158+B159</f>
        <v>0</v>
      </c>
      <c r="C155" s="14">
        <v>0</v>
      </c>
      <c r="D155" s="14">
        <f t="shared" ref="D155:E155" si="26">D156+D157+D158+D159</f>
        <v>0</v>
      </c>
      <c r="E155" s="14">
        <f t="shared" si="26"/>
        <v>0</v>
      </c>
    </row>
    <row r="156" spans="1:5" ht="15.75" thickBot="1" x14ac:dyDescent="0.3">
      <c r="A156" s="26" t="s">
        <v>388</v>
      </c>
      <c r="B156" s="14"/>
      <c r="C156" s="14">
        <v>0</v>
      </c>
      <c r="D156" s="14"/>
      <c r="E156" s="14"/>
    </row>
    <row r="157" spans="1:5" ht="15.75" thickBot="1" x14ac:dyDescent="0.3">
      <c r="A157" s="26" t="s">
        <v>403</v>
      </c>
      <c r="B157" s="14"/>
      <c r="C157" s="14"/>
      <c r="D157" s="14"/>
      <c r="E157" s="14"/>
    </row>
    <row r="158" spans="1:5" ht="15.75" thickBot="1" x14ac:dyDescent="0.3">
      <c r="A158" s="26" t="s">
        <v>404</v>
      </c>
      <c r="B158" s="14"/>
      <c r="C158" s="14"/>
      <c r="D158" s="14"/>
      <c r="E158" s="14"/>
    </row>
    <row r="159" spans="1:5" ht="15.75" thickBot="1" x14ac:dyDescent="0.3">
      <c r="A159" s="26" t="s">
        <v>405</v>
      </c>
      <c r="B159" s="14"/>
      <c r="C159" s="14"/>
      <c r="D159" s="14"/>
      <c r="E159" s="14"/>
    </row>
    <row r="160" spans="1:5" ht="15.75" thickBot="1" x14ac:dyDescent="0.3">
      <c r="A160" s="13" t="s">
        <v>43</v>
      </c>
      <c r="B160" s="15">
        <f>B161+B162+B163+B164</f>
        <v>0</v>
      </c>
      <c r="C160" s="15">
        <f t="shared" ref="C160:E160" si="27">C161+C162+C163+C164</f>
        <v>22398</v>
      </c>
      <c r="D160" s="15">
        <f t="shared" si="27"/>
        <v>17169</v>
      </c>
      <c r="E160" s="15">
        <f t="shared" si="27"/>
        <v>17169</v>
      </c>
    </row>
    <row r="161" spans="1:5" ht="15.75" thickBot="1" x14ac:dyDescent="0.3">
      <c r="A161" s="26" t="s">
        <v>388</v>
      </c>
      <c r="B161" s="15"/>
      <c r="C161" s="15">
        <f>883+20286+1229</f>
        <v>22398</v>
      </c>
      <c r="D161" s="15">
        <f>883+20286-4000</f>
        <v>17169</v>
      </c>
      <c r="E161" s="15">
        <f>883+20286-4000</f>
        <v>17169</v>
      </c>
    </row>
    <row r="162" spans="1:5" ht="15.75" thickBot="1" x14ac:dyDescent="0.3">
      <c r="A162" s="26" t="s">
        <v>403</v>
      </c>
      <c r="B162" s="15"/>
      <c r="C162" s="15"/>
      <c r="D162" s="15"/>
      <c r="E162" s="15"/>
    </row>
    <row r="163" spans="1:5" ht="15.75" thickBot="1" x14ac:dyDescent="0.3">
      <c r="A163" s="26" t="s">
        <v>404</v>
      </c>
      <c r="B163" s="15"/>
      <c r="C163" s="15"/>
      <c r="D163" s="15"/>
      <c r="E163" s="15"/>
    </row>
    <row r="164" spans="1:5" ht="15.75" thickBot="1" x14ac:dyDescent="0.3">
      <c r="A164" s="26" t="s">
        <v>405</v>
      </c>
      <c r="B164" s="15"/>
      <c r="C164" s="15"/>
      <c r="D164" s="15"/>
      <c r="E164" s="15"/>
    </row>
    <row r="165" spans="1:5" ht="15.75" thickBot="1" x14ac:dyDescent="0.3">
      <c r="A165" s="16" t="s">
        <v>38</v>
      </c>
      <c r="B165" s="15">
        <f>B155+B160</f>
        <v>0</v>
      </c>
      <c r="C165" s="15">
        <f t="shared" ref="C165:E165" si="28">C155+C160</f>
        <v>22398</v>
      </c>
      <c r="D165" s="15">
        <f t="shared" si="28"/>
        <v>17169</v>
      </c>
      <c r="E165" s="15">
        <f t="shared" si="28"/>
        <v>17169</v>
      </c>
    </row>
    <row r="166" spans="1:5" ht="15.75" thickBot="1" x14ac:dyDescent="0.3">
      <c r="A166" s="20"/>
      <c r="B166" s="21"/>
      <c r="C166" s="21"/>
      <c r="D166" s="21"/>
      <c r="E166" s="21"/>
    </row>
    <row r="167" spans="1:5" ht="27" customHeight="1" thickBot="1" x14ac:dyDescent="0.3">
      <c r="A167" s="6" t="s">
        <v>57</v>
      </c>
      <c r="B167" s="22">
        <f>B147+B121+B96+B71+B30</f>
        <v>0</v>
      </c>
      <c r="C167" s="22">
        <f>C147+C121+C96+C71+C30</f>
        <v>240000</v>
      </c>
      <c r="D167" s="22">
        <f>D147+D121+D96+D71+D30</f>
        <v>230000</v>
      </c>
      <c r="E167" s="22">
        <f>E147+E121+E96+E71+E30</f>
        <v>230000</v>
      </c>
    </row>
    <row r="168" spans="1:5" ht="24.75" thickBot="1" x14ac:dyDescent="0.3">
      <c r="A168" s="6" t="s">
        <v>58</v>
      </c>
      <c r="B168" s="22">
        <f>B165+B139+B114+B89+B59</f>
        <v>0</v>
      </c>
      <c r="C168" s="22">
        <f t="shared" ref="C168:E168" si="29">C165+C139+C114+C89+C59</f>
        <v>240000</v>
      </c>
      <c r="D168" s="22">
        <f t="shared" si="29"/>
        <v>230000</v>
      </c>
      <c r="E168" s="22">
        <f t="shared" si="29"/>
        <v>230000</v>
      </c>
    </row>
    <row r="169" spans="1:5" ht="15.75" thickBot="1" x14ac:dyDescent="0.3">
      <c r="A169" s="13" t="s">
        <v>24</v>
      </c>
      <c r="B169" s="36">
        <f>B170+B171</f>
        <v>0</v>
      </c>
      <c r="C169" s="36">
        <f t="shared" ref="C169:E169" si="30">C170+C171</f>
        <v>0</v>
      </c>
      <c r="D169" s="36">
        <f t="shared" si="30"/>
        <v>0</v>
      </c>
      <c r="E169" s="36">
        <f t="shared" si="30"/>
        <v>0</v>
      </c>
    </row>
    <row r="170" spans="1:5" ht="15.75" thickBot="1" x14ac:dyDescent="0.3">
      <c r="A170" s="26" t="s">
        <v>388</v>
      </c>
      <c r="B170" s="15">
        <f>B39</f>
        <v>0</v>
      </c>
      <c r="C170" s="15">
        <f t="shared" ref="C170:E171" si="31">C39</f>
        <v>0</v>
      </c>
      <c r="D170" s="15">
        <f t="shared" si="31"/>
        <v>0</v>
      </c>
      <c r="E170" s="15">
        <f t="shared" si="31"/>
        <v>0</v>
      </c>
    </row>
    <row r="171" spans="1:5" ht="15.75" thickBot="1" x14ac:dyDescent="0.3">
      <c r="A171" s="26" t="s">
        <v>417</v>
      </c>
      <c r="B171" s="15">
        <f>B40</f>
        <v>0</v>
      </c>
      <c r="C171" s="15">
        <f t="shared" si="31"/>
        <v>0</v>
      </c>
      <c r="D171" s="15">
        <f t="shared" si="31"/>
        <v>0</v>
      </c>
      <c r="E171" s="15">
        <f t="shared" si="31"/>
        <v>0</v>
      </c>
    </row>
    <row r="172" spans="1:5" ht="24.75" thickBot="1" x14ac:dyDescent="0.3">
      <c r="A172" s="13" t="s">
        <v>25</v>
      </c>
      <c r="B172" s="36">
        <f>B173+B174</f>
        <v>0</v>
      </c>
      <c r="C172" s="36">
        <f t="shared" ref="C172:E172" si="32">C173+C174</f>
        <v>0</v>
      </c>
      <c r="D172" s="36">
        <f t="shared" si="32"/>
        <v>0</v>
      </c>
      <c r="E172" s="36">
        <f t="shared" si="32"/>
        <v>0</v>
      </c>
    </row>
    <row r="173" spans="1:5" ht="15.75" thickBot="1" x14ac:dyDescent="0.3">
      <c r="A173" s="26" t="s">
        <v>388</v>
      </c>
      <c r="B173" s="14">
        <f>B42</f>
        <v>0</v>
      </c>
      <c r="C173" s="14">
        <f t="shared" ref="C173:E174" si="33">C42</f>
        <v>0</v>
      </c>
      <c r="D173" s="14">
        <f t="shared" si="33"/>
        <v>0</v>
      </c>
      <c r="E173" s="14">
        <f t="shared" si="33"/>
        <v>0</v>
      </c>
    </row>
    <row r="174" spans="1:5" ht="15.75" thickBot="1" x14ac:dyDescent="0.3">
      <c r="A174" s="26" t="s">
        <v>417</v>
      </c>
      <c r="B174" s="15">
        <f>B43</f>
        <v>0</v>
      </c>
      <c r="C174" s="15">
        <f t="shared" si="33"/>
        <v>0</v>
      </c>
      <c r="D174" s="15">
        <f t="shared" si="33"/>
        <v>0</v>
      </c>
      <c r="E174" s="15">
        <f t="shared" si="33"/>
        <v>0</v>
      </c>
    </row>
    <row r="175" spans="1:5" ht="15.75" thickBot="1" x14ac:dyDescent="0.3">
      <c r="A175" s="13" t="s">
        <v>26</v>
      </c>
      <c r="B175" s="36">
        <f>B176+B177</f>
        <v>0</v>
      </c>
      <c r="C175" s="36">
        <f t="shared" ref="C175:E175" si="34">C176+C177</f>
        <v>0</v>
      </c>
      <c r="D175" s="36">
        <f t="shared" si="34"/>
        <v>0</v>
      </c>
      <c r="E175" s="36">
        <f t="shared" si="34"/>
        <v>0</v>
      </c>
    </row>
    <row r="176" spans="1:5" ht="15.75" thickBot="1" x14ac:dyDescent="0.3">
      <c r="A176" s="26" t="s">
        <v>388</v>
      </c>
      <c r="B176" s="15">
        <f>B45</f>
        <v>0</v>
      </c>
      <c r="C176" s="15">
        <f t="shared" ref="C176:E177" si="35">C45</f>
        <v>0</v>
      </c>
      <c r="D176" s="15">
        <f t="shared" si="35"/>
        <v>0</v>
      </c>
      <c r="E176" s="15">
        <f t="shared" si="35"/>
        <v>0</v>
      </c>
    </row>
    <row r="177" spans="1:5" ht="15.75" thickBot="1" x14ac:dyDescent="0.3">
      <c r="A177" s="26" t="s">
        <v>417</v>
      </c>
      <c r="B177" s="15">
        <f>B46</f>
        <v>0</v>
      </c>
      <c r="C177" s="15">
        <f t="shared" si="35"/>
        <v>0</v>
      </c>
      <c r="D177" s="15">
        <f t="shared" si="35"/>
        <v>0</v>
      </c>
      <c r="E177" s="15">
        <f t="shared" si="35"/>
        <v>0</v>
      </c>
    </row>
    <row r="178" spans="1:5" ht="15.75" thickBot="1" x14ac:dyDescent="0.3">
      <c r="A178" s="13" t="s">
        <v>27</v>
      </c>
      <c r="B178" s="36">
        <f>B179+B180</f>
        <v>0</v>
      </c>
      <c r="C178" s="36">
        <f t="shared" ref="C178:E178" si="36">C179+C180</f>
        <v>200000</v>
      </c>
      <c r="D178" s="36">
        <f t="shared" si="36"/>
        <v>200000</v>
      </c>
      <c r="E178" s="36">
        <f t="shared" si="36"/>
        <v>200000</v>
      </c>
    </row>
    <row r="179" spans="1:5" ht="15.75" thickBot="1" x14ac:dyDescent="0.3">
      <c r="A179" s="26" t="s">
        <v>388</v>
      </c>
      <c r="B179" s="14">
        <f>B48</f>
        <v>0</v>
      </c>
      <c r="C179" s="14">
        <f t="shared" ref="C179:E180" si="37">C48</f>
        <v>200000</v>
      </c>
      <c r="D179" s="14">
        <f t="shared" si="37"/>
        <v>200000</v>
      </c>
      <c r="E179" s="14">
        <f t="shared" si="37"/>
        <v>200000</v>
      </c>
    </row>
    <row r="180" spans="1:5" ht="15.75" thickBot="1" x14ac:dyDescent="0.3">
      <c r="A180" s="26" t="s">
        <v>417</v>
      </c>
      <c r="B180" s="15">
        <f>B49</f>
        <v>0</v>
      </c>
      <c r="C180" s="15">
        <f t="shared" si="37"/>
        <v>0</v>
      </c>
      <c r="D180" s="15">
        <f t="shared" si="37"/>
        <v>0</v>
      </c>
      <c r="E180" s="15">
        <f t="shared" si="37"/>
        <v>0</v>
      </c>
    </row>
    <row r="181" spans="1:5" ht="15.75" thickBot="1" x14ac:dyDescent="0.3">
      <c r="A181" s="13" t="s">
        <v>28</v>
      </c>
      <c r="B181" s="36">
        <f>B182+B183</f>
        <v>0</v>
      </c>
      <c r="C181" s="36">
        <f t="shared" ref="C181:E181" si="38">C182+C183</f>
        <v>0</v>
      </c>
      <c r="D181" s="36">
        <f t="shared" si="38"/>
        <v>0</v>
      </c>
      <c r="E181" s="36">
        <f t="shared" si="38"/>
        <v>0</v>
      </c>
    </row>
    <row r="182" spans="1:5" ht="15.75" thickBot="1" x14ac:dyDescent="0.3">
      <c r="A182" s="26" t="s">
        <v>388</v>
      </c>
      <c r="B182" s="14">
        <f>B51</f>
        <v>0</v>
      </c>
      <c r="C182" s="14">
        <f t="shared" ref="C182:E183" si="39">C51</f>
        <v>0</v>
      </c>
      <c r="D182" s="14">
        <f t="shared" si="39"/>
        <v>0</v>
      </c>
      <c r="E182" s="14">
        <f t="shared" si="39"/>
        <v>0</v>
      </c>
    </row>
    <row r="183" spans="1:5" ht="15.75" thickBot="1" x14ac:dyDescent="0.3">
      <c r="A183" s="26" t="s">
        <v>417</v>
      </c>
      <c r="B183" s="15">
        <f>B52</f>
        <v>0</v>
      </c>
      <c r="C183" s="15">
        <f t="shared" si="39"/>
        <v>0</v>
      </c>
      <c r="D183" s="15">
        <f t="shared" si="39"/>
        <v>0</v>
      </c>
      <c r="E183" s="15">
        <f t="shared" si="39"/>
        <v>0</v>
      </c>
    </row>
    <row r="184" spans="1:5" ht="15.75" thickBot="1" x14ac:dyDescent="0.3">
      <c r="A184" s="13" t="s">
        <v>29</v>
      </c>
      <c r="B184" s="36">
        <f>B185+B186</f>
        <v>0</v>
      </c>
      <c r="C184" s="36">
        <f>C185+C186</f>
        <v>0</v>
      </c>
      <c r="D184" s="36">
        <f t="shared" ref="D184:E184" si="40">D185+D186</f>
        <v>0</v>
      </c>
      <c r="E184" s="36">
        <f t="shared" si="40"/>
        <v>0</v>
      </c>
    </row>
    <row r="185" spans="1:5" ht="15.75" thickBot="1" x14ac:dyDescent="0.3">
      <c r="A185" s="26" t="s">
        <v>388</v>
      </c>
      <c r="B185" s="14">
        <f>B54</f>
        <v>0</v>
      </c>
      <c r="C185" s="14">
        <f t="shared" ref="C185:E186" si="41">C54</f>
        <v>0</v>
      </c>
      <c r="D185" s="14">
        <f t="shared" si="41"/>
        <v>0</v>
      </c>
      <c r="E185" s="14">
        <f t="shared" si="41"/>
        <v>0</v>
      </c>
    </row>
    <row r="186" spans="1:5" ht="15.75" thickBot="1" x14ac:dyDescent="0.3">
      <c r="A186" s="26" t="s">
        <v>417</v>
      </c>
      <c r="B186" s="15">
        <f>B55</f>
        <v>0</v>
      </c>
      <c r="C186" s="15">
        <f t="shared" si="41"/>
        <v>0</v>
      </c>
      <c r="D186" s="15">
        <f t="shared" si="41"/>
        <v>0</v>
      </c>
      <c r="E186" s="15">
        <f t="shared" si="41"/>
        <v>0</v>
      </c>
    </row>
    <row r="187" spans="1:5" ht="24.75" thickBot="1" x14ac:dyDescent="0.3">
      <c r="A187" s="13" t="s">
        <v>30</v>
      </c>
      <c r="B187" s="36">
        <f>+B56</f>
        <v>0</v>
      </c>
      <c r="C187" s="36">
        <f t="shared" ref="C187:E187" si="42">+C56</f>
        <v>0</v>
      </c>
      <c r="D187" s="36">
        <f t="shared" si="42"/>
        <v>0</v>
      </c>
      <c r="E187" s="36">
        <f t="shared" si="42"/>
        <v>0</v>
      </c>
    </row>
    <row r="188" spans="1:5" ht="15.75" thickBot="1" x14ac:dyDescent="0.3">
      <c r="A188" s="26" t="s">
        <v>388</v>
      </c>
      <c r="B188" s="14">
        <f>B57</f>
        <v>0</v>
      </c>
      <c r="C188" s="14">
        <f t="shared" ref="C188:E189" si="43">C57</f>
        <v>0</v>
      </c>
      <c r="D188" s="14">
        <f t="shared" si="43"/>
        <v>0</v>
      </c>
      <c r="E188" s="14">
        <f t="shared" si="43"/>
        <v>0</v>
      </c>
    </row>
    <row r="189" spans="1:5" ht="15.75" thickBot="1" x14ac:dyDescent="0.3">
      <c r="A189" s="26" t="s">
        <v>417</v>
      </c>
      <c r="B189" s="15">
        <f>B58</f>
        <v>0</v>
      </c>
      <c r="C189" s="15">
        <f t="shared" si="43"/>
        <v>0</v>
      </c>
      <c r="D189" s="15">
        <f t="shared" si="43"/>
        <v>0</v>
      </c>
      <c r="E189" s="15">
        <f t="shared" si="43"/>
        <v>0</v>
      </c>
    </row>
    <row r="190" spans="1:5" ht="15.75" thickBot="1" x14ac:dyDescent="0.3">
      <c r="A190" s="13" t="s">
        <v>59</v>
      </c>
      <c r="B190" s="36">
        <f>B191+B192+B193+B194</f>
        <v>0</v>
      </c>
      <c r="C190" s="36">
        <f>C191+C192+C193+C194</f>
        <v>0</v>
      </c>
      <c r="D190" s="36">
        <f t="shared" ref="D190:E190" si="44">D191+D192+D193+D194</f>
        <v>0</v>
      </c>
      <c r="E190" s="36">
        <f t="shared" si="44"/>
        <v>0</v>
      </c>
    </row>
    <row r="191" spans="1:5" ht="15.75" thickBot="1" x14ac:dyDescent="0.3">
      <c r="A191" s="26" t="s">
        <v>388</v>
      </c>
      <c r="B191" s="14">
        <f>B80+B105+B130+B156</f>
        <v>0</v>
      </c>
      <c r="C191" s="14">
        <f t="shared" ref="C191:E194" si="45">C80+C105+C130+C156</f>
        <v>0</v>
      </c>
      <c r="D191" s="14">
        <f t="shared" si="45"/>
        <v>0</v>
      </c>
      <c r="E191" s="14">
        <f t="shared" si="45"/>
        <v>0</v>
      </c>
    </row>
    <row r="192" spans="1:5" ht="15.75" thickBot="1" x14ac:dyDescent="0.3">
      <c r="A192" s="26" t="s">
        <v>418</v>
      </c>
      <c r="B192" s="14">
        <f>B81+B106+B131+B157</f>
        <v>0</v>
      </c>
      <c r="C192" s="14">
        <f t="shared" si="45"/>
        <v>0</v>
      </c>
      <c r="D192" s="14">
        <f t="shared" si="45"/>
        <v>0</v>
      </c>
      <c r="E192" s="14">
        <f t="shared" si="45"/>
        <v>0</v>
      </c>
    </row>
    <row r="193" spans="1:5" ht="15.75" thickBot="1" x14ac:dyDescent="0.3">
      <c r="A193" s="26" t="s">
        <v>404</v>
      </c>
      <c r="B193" s="14">
        <f>B82+B107+B132+B158</f>
        <v>0</v>
      </c>
      <c r="C193" s="14">
        <f t="shared" si="45"/>
        <v>0</v>
      </c>
      <c r="D193" s="14">
        <f t="shared" si="45"/>
        <v>0</v>
      </c>
      <c r="E193" s="14">
        <f t="shared" si="45"/>
        <v>0</v>
      </c>
    </row>
    <row r="194" spans="1:5" ht="15.75" thickBot="1" x14ac:dyDescent="0.3">
      <c r="A194" s="26" t="s">
        <v>405</v>
      </c>
      <c r="B194" s="14">
        <f>B83+B108+B133+B159</f>
        <v>0</v>
      </c>
      <c r="C194" s="14">
        <f t="shared" si="45"/>
        <v>0</v>
      </c>
      <c r="D194" s="14">
        <f t="shared" si="45"/>
        <v>0</v>
      </c>
      <c r="E194" s="14">
        <f t="shared" si="45"/>
        <v>0</v>
      </c>
    </row>
    <row r="195" spans="1:5" ht="15.75" thickBot="1" x14ac:dyDescent="0.3">
      <c r="A195" s="13" t="s">
        <v>60</v>
      </c>
      <c r="B195" s="36">
        <f>B196+B197+B198+B199</f>
        <v>0</v>
      </c>
      <c r="C195" s="36">
        <f>C196+C197+C198+C199</f>
        <v>40000</v>
      </c>
      <c r="D195" s="36">
        <f t="shared" ref="D195:E195" si="46">D196+D197+D198+D199</f>
        <v>30000</v>
      </c>
      <c r="E195" s="36">
        <f t="shared" si="46"/>
        <v>30000</v>
      </c>
    </row>
    <row r="196" spans="1:5" ht="15.75" thickBot="1" x14ac:dyDescent="0.3">
      <c r="A196" s="26" t="s">
        <v>388</v>
      </c>
      <c r="B196" s="14">
        <f>B85+B110+B135+B161</f>
        <v>0</v>
      </c>
      <c r="C196" s="14">
        <f t="shared" ref="C196:E199" si="47">C85+C110+C135+C161</f>
        <v>40000</v>
      </c>
      <c r="D196" s="14">
        <f t="shared" si="47"/>
        <v>30000</v>
      </c>
      <c r="E196" s="14">
        <f t="shared" si="47"/>
        <v>30000</v>
      </c>
    </row>
    <row r="197" spans="1:5" ht="15.75" thickBot="1" x14ac:dyDescent="0.3">
      <c r="A197" s="26" t="s">
        <v>418</v>
      </c>
      <c r="B197" s="14">
        <f>B86+B111+B136+B162</f>
        <v>0</v>
      </c>
      <c r="C197" s="14">
        <f t="shared" si="47"/>
        <v>0</v>
      </c>
      <c r="D197" s="14">
        <f t="shared" si="47"/>
        <v>0</v>
      </c>
      <c r="E197" s="14">
        <f t="shared" si="47"/>
        <v>0</v>
      </c>
    </row>
    <row r="198" spans="1:5" ht="15.75" thickBot="1" x14ac:dyDescent="0.3">
      <c r="A198" s="26" t="s">
        <v>404</v>
      </c>
      <c r="B198" s="14">
        <f>B87+B112+B137+B163</f>
        <v>0</v>
      </c>
      <c r="C198" s="14">
        <f t="shared" si="47"/>
        <v>0</v>
      </c>
      <c r="D198" s="14">
        <f t="shared" si="47"/>
        <v>0</v>
      </c>
      <c r="E198" s="14">
        <f t="shared" si="47"/>
        <v>0</v>
      </c>
    </row>
    <row r="199" spans="1:5" ht="15.75" thickBot="1" x14ac:dyDescent="0.3">
      <c r="A199" s="26" t="s">
        <v>405</v>
      </c>
      <c r="B199" s="14">
        <f>B88+B113+B138+B164</f>
        <v>0</v>
      </c>
      <c r="C199" s="14">
        <f t="shared" si="47"/>
        <v>0</v>
      </c>
      <c r="D199" s="14">
        <f t="shared" si="47"/>
        <v>0</v>
      </c>
      <c r="E199" s="14">
        <f t="shared" si="47"/>
        <v>0</v>
      </c>
    </row>
    <row r="200" spans="1:5" ht="15.75" thickBot="1" x14ac:dyDescent="0.3">
      <c r="A200" s="17" t="s">
        <v>32</v>
      </c>
      <c r="B200" s="18">
        <f>IF(B168-B167=0,0,"Error")</f>
        <v>0</v>
      </c>
      <c r="C200" s="18">
        <f>IF(C168-C167=0,0,"Error")</f>
        <v>0</v>
      </c>
      <c r="D200" s="18">
        <f>IF(D168-D167=0,0,"Error")</f>
        <v>0</v>
      </c>
      <c r="E200" s="18">
        <f>IF(E168-E167=0,0,"Error")</f>
        <v>0</v>
      </c>
    </row>
  </sheetData>
  <mergeCells count="46">
    <mergeCell ref="A3:E3"/>
    <mergeCell ref="B5:E5"/>
    <mergeCell ref="B6:E6"/>
    <mergeCell ref="B7:E7"/>
    <mergeCell ref="A8:E8"/>
    <mergeCell ref="A35:E35"/>
    <mergeCell ref="A9:E11"/>
    <mergeCell ref="B12:E12"/>
    <mergeCell ref="A13:A14"/>
    <mergeCell ref="B18:E18"/>
    <mergeCell ref="A19:E19"/>
    <mergeCell ref="A22:E22"/>
    <mergeCell ref="A23:E23"/>
    <mergeCell ref="B24:E24"/>
    <mergeCell ref="B25:E25"/>
    <mergeCell ref="B26:E26"/>
    <mergeCell ref="A27:A28"/>
    <mergeCell ref="B91:E91"/>
    <mergeCell ref="A36:A37"/>
    <mergeCell ref="A61:E61"/>
    <mergeCell ref="A62:E62"/>
    <mergeCell ref="B63:E63"/>
    <mergeCell ref="D64:E64"/>
    <mergeCell ref="B65:E65"/>
    <mergeCell ref="B66:E66"/>
    <mergeCell ref="B67:E67"/>
    <mergeCell ref="A68:A69"/>
    <mergeCell ref="A76:E76"/>
    <mergeCell ref="A77:A78"/>
    <mergeCell ref="D90:E90"/>
    <mergeCell ref="A2:E2"/>
    <mergeCell ref="A144:A145"/>
    <mergeCell ref="A152:E152"/>
    <mergeCell ref="A153:A154"/>
    <mergeCell ref="A118:A119"/>
    <mergeCell ref="A126:E126"/>
    <mergeCell ref="A127:A128"/>
    <mergeCell ref="B140:E140"/>
    <mergeCell ref="B142:E142"/>
    <mergeCell ref="B143:E143"/>
    <mergeCell ref="B92:E92"/>
    <mergeCell ref="A93:A94"/>
    <mergeCell ref="A101:E101"/>
    <mergeCell ref="A102:A103"/>
    <mergeCell ref="B116:E116"/>
    <mergeCell ref="B117:E117"/>
  </mergeCells>
  <pageMargins left="0.7" right="0.7" top="0.75" bottom="0.75" header="0.3" footer="0.3"/>
  <pageSetup scale="8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304"/>
  <sheetViews>
    <sheetView view="pageBreakPreview" topLeftCell="A265" zoomScale="60" zoomScaleNormal="130" workbookViewId="0">
      <selection activeCell="C298" sqref="C298:D299"/>
    </sheetView>
  </sheetViews>
  <sheetFormatPr defaultRowHeight="15" x14ac:dyDescent="0.25"/>
  <cols>
    <col min="1" max="1" width="28.5703125" customWidth="1"/>
    <col min="2" max="2" width="14.140625" customWidth="1"/>
    <col min="3" max="3" width="12.7109375" customWidth="1"/>
    <col min="4" max="5" width="11.7109375" customWidth="1"/>
  </cols>
  <sheetData>
    <row r="2" spans="1:5" ht="33"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1393" t="s">
        <v>1468</v>
      </c>
      <c r="C5" s="1393"/>
      <c r="D5" s="1393"/>
      <c r="E5" s="1393"/>
    </row>
    <row r="6" spans="1:5" ht="15.75" thickBot="1" x14ac:dyDescent="0.3">
      <c r="A6" s="2" t="s">
        <v>1</v>
      </c>
      <c r="B6" s="680" t="s">
        <v>1469</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20.25" customHeight="1" thickBot="1" x14ac:dyDescent="0.3">
      <c r="A9" s="692" t="s">
        <v>1470</v>
      </c>
      <c r="B9" s="693"/>
      <c r="C9" s="693"/>
      <c r="D9" s="693"/>
      <c r="E9" s="694"/>
    </row>
    <row r="10" spans="1:5" ht="36.75" customHeight="1" thickBot="1" x14ac:dyDescent="0.3">
      <c r="A10" s="692"/>
      <c r="B10" s="693"/>
      <c r="C10" s="693"/>
      <c r="D10" s="693"/>
      <c r="E10" s="694"/>
    </row>
    <row r="11" spans="1:5" ht="107.25" customHeight="1" thickBot="1" x14ac:dyDescent="0.3">
      <c r="A11" s="692"/>
      <c r="B11" s="693"/>
      <c r="C11" s="693"/>
      <c r="D11" s="693"/>
      <c r="E11" s="694"/>
    </row>
    <row r="12" spans="1:5" ht="66" customHeight="1" thickBot="1" x14ac:dyDescent="0.3">
      <c r="A12" s="3" t="s">
        <v>6</v>
      </c>
      <c r="B12" s="700" t="s">
        <v>1471</v>
      </c>
      <c r="C12" s="695"/>
      <c r="D12" s="695"/>
      <c r="E12" s="701"/>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34.5" thickBot="1" x14ac:dyDescent="0.3">
      <c r="A15" s="114" t="s">
        <v>1472</v>
      </c>
      <c r="B15" s="126">
        <v>0.1</v>
      </c>
      <c r="C15" s="126">
        <v>0.3</v>
      </c>
      <c r="D15" s="126">
        <v>0.4</v>
      </c>
      <c r="E15" s="126" t="s">
        <v>1473</v>
      </c>
    </row>
    <row r="16" spans="1:5" ht="34.5" thickBot="1" x14ac:dyDescent="0.3">
      <c r="A16" s="5" t="s">
        <v>1474</v>
      </c>
      <c r="B16" s="126">
        <v>0.05</v>
      </c>
      <c r="C16" s="126">
        <v>0.1</v>
      </c>
      <c r="D16" s="126" t="s">
        <v>1473</v>
      </c>
      <c r="E16" s="126" t="s">
        <v>1473</v>
      </c>
    </row>
    <row r="17" spans="1:5" ht="24.75" customHeight="1" thickBot="1" x14ac:dyDescent="0.3">
      <c r="A17" s="6" t="s">
        <v>10</v>
      </c>
      <c r="B17" s="700" t="s">
        <v>1475</v>
      </c>
      <c r="C17" s="695"/>
      <c r="D17" s="695"/>
      <c r="E17" s="701"/>
    </row>
    <row r="18" spans="1:5" ht="23.25" customHeight="1" thickBot="1" x14ac:dyDescent="0.3">
      <c r="A18" s="702" t="s">
        <v>11</v>
      </c>
      <c r="B18" s="703"/>
      <c r="C18" s="703"/>
      <c r="D18" s="703"/>
      <c r="E18" s="704"/>
    </row>
    <row r="19" spans="1:5" ht="15.75" thickBot="1" x14ac:dyDescent="0.3">
      <c r="A19" s="127"/>
      <c r="B19" s="143"/>
      <c r="C19" s="126" t="s">
        <v>152</v>
      </c>
      <c r="D19" s="126" t="s">
        <v>152</v>
      </c>
      <c r="E19" s="126" t="s">
        <v>152</v>
      </c>
    </row>
    <row r="20" spans="1:5" ht="34.5" thickBot="1" x14ac:dyDescent="0.3">
      <c r="A20" s="659" t="s">
        <v>1476</v>
      </c>
      <c r="B20" s="660">
        <v>0.1</v>
      </c>
      <c r="C20" s="661">
        <v>0.4</v>
      </c>
      <c r="D20" s="661">
        <v>0.4</v>
      </c>
      <c r="E20" s="131">
        <v>0.3</v>
      </c>
    </row>
    <row r="21" spans="1:5" ht="57" thickBot="1" x14ac:dyDescent="0.3">
      <c r="A21" s="569" t="s">
        <v>1477</v>
      </c>
      <c r="B21" s="662">
        <v>0.1</v>
      </c>
      <c r="C21" s="663">
        <v>0.4</v>
      </c>
      <c r="D21" s="663">
        <v>0.4</v>
      </c>
      <c r="E21" s="131">
        <v>0.3</v>
      </c>
    </row>
    <row r="22" spans="1:5" ht="15.75" thickBot="1" x14ac:dyDescent="0.3">
      <c r="A22" s="444"/>
      <c r="B22" s="664"/>
      <c r="C22" s="445"/>
      <c r="D22" s="445"/>
      <c r="E22" s="138"/>
    </row>
    <row r="23" spans="1:5" ht="15.75" thickBot="1" x14ac:dyDescent="0.3">
      <c r="A23" s="705" t="s">
        <v>12</v>
      </c>
      <c r="B23" s="706"/>
      <c r="C23" s="706"/>
      <c r="D23" s="706"/>
      <c r="E23" s="707"/>
    </row>
    <row r="24" spans="1:5" ht="15.75" thickBot="1" x14ac:dyDescent="0.3">
      <c r="A24" s="708" t="s">
        <v>13</v>
      </c>
      <c r="B24" s="709"/>
      <c r="C24" s="709"/>
      <c r="D24" s="709"/>
      <c r="E24" s="710"/>
    </row>
    <row r="25" spans="1:5" ht="33.75" customHeight="1" thickBot="1" x14ac:dyDescent="0.3">
      <c r="A25" s="7" t="s">
        <v>14</v>
      </c>
      <c r="B25" s="852" t="s">
        <v>1478</v>
      </c>
      <c r="C25" s="853"/>
      <c r="D25" s="853"/>
      <c r="E25" s="854"/>
    </row>
    <row r="26" spans="1:5" ht="56.25" customHeight="1" thickBot="1" x14ac:dyDescent="0.3">
      <c r="A26" s="5" t="s">
        <v>15</v>
      </c>
      <c r="B26" s="714" t="s">
        <v>1479</v>
      </c>
      <c r="C26" s="715"/>
      <c r="D26" s="715"/>
      <c r="E26" s="716"/>
    </row>
    <row r="27" spans="1:5" ht="15.75" thickBot="1" x14ac:dyDescent="0.3">
      <c r="A27" s="5" t="s">
        <v>16</v>
      </c>
      <c r="B27" s="1387" t="s">
        <v>1480</v>
      </c>
      <c r="C27" s="1388"/>
      <c r="D27" s="1388"/>
      <c r="E27" s="1389"/>
    </row>
    <row r="28" spans="1:5" ht="12.75" customHeight="1" x14ac:dyDescent="0.25">
      <c r="A28" s="698"/>
      <c r="B28" s="8">
        <v>2018</v>
      </c>
      <c r="C28" s="8">
        <v>2019</v>
      </c>
      <c r="D28" s="8">
        <v>2020</v>
      </c>
      <c r="E28" s="8">
        <v>2021</v>
      </c>
    </row>
    <row r="29" spans="1:5" ht="9" customHeight="1" thickBot="1" x14ac:dyDescent="0.3">
      <c r="A29" s="699"/>
      <c r="B29" s="9" t="s">
        <v>8</v>
      </c>
      <c r="C29" s="9" t="s">
        <v>9</v>
      </c>
      <c r="D29" s="9" t="s">
        <v>9</v>
      </c>
      <c r="E29" s="9" t="s">
        <v>9</v>
      </c>
    </row>
    <row r="30" spans="1:5" ht="15.75" thickBot="1" x14ac:dyDescent="0.3">
      <c r="A30" s="5" t="s">
        <v>17</v>
      </c>
      <c r="B30" s="10">
        <v>6</v>
      </c>
      <c r="C30" s="10">
        <v>8</v>
      </c>
      <c r="D30" s="10">
        <v>8</v>
      </c>
      <c r="E30" s="10">
        <v>8</v>
      </c>
    </row>
    <row r="31" spans="1:5" ht="15.75" thickBot="1" x14ac:dyDescent="0.3">
      <c r="A31" s="5" t="s">
        <v>18</v>
      </c>
      <c r="B31" s="10">
        <v>41592</v>
      </c>
      <c r="C31" s="10">
        <v>87580</v>
      </c>
      <c r="D31" s="10">
        <v>91000</v>
      </c>
      <c r="E31" s="10">
        <v>93000</v>
      </c>
    </row>
    <row r="32" spans="1:5" ht="15.75" thickBot="1" x14ac:dyDescent="0.3">
      <c r="A32" s="5" t="s">
        <v>19</v>
      </c>
      <c r="B32" s="10">
        <v>6932</v>
      </c>
      <c r="C32" s="10">
        <v>10947.5</v>
      </c>
      <c r="D32" s="10">
        <v>3133.1350000000002</v>
      </c>
      <c r="E32" s="10">
        <v>3137.9090500000002</v>
      </c>
    </row>
    <row r="33" spans="1:5" ht="15.75" thickBot="1" x14ac:dyDescent="0.3">
      <c r="A33" s="5" t="s">
        <v>20</v>
      </c>
      <c r="B33" s="113" t="s">
        <v>21</v>
      </c>
      <c r="C33" s="11">
        <v>0.33333333333333326</v>
      </c>
      <c r="D33" s="11">
        <v>0</v>
      </c>
      <c r="E33" s="11">
        <v>0</v>
      </c>
    </row>
    <row r="34" spans="1:5" ht="15.75" thickBot="1" x14ac:dyDescent="0.3">
      <c r="A34" s="5" t="s">
        <v>22</v>
      </c>
      <c r="B34" s="113" t="s">
        <v>21</v>
      </c>
      <c r="C34" s="11">
        <v>1.1056934025774185</v>
      </c>
      <c r="D34" s="11">
        <v>-0.71380360812970989</v>
      </c>
      <c r="E34" s="11">
        <v>1.5237294275540769E-3</v>
      </c>
    </row>
    <row r="35" spans="1:5" ht="15.75" thickBot="1" x14ac:dyDescent="0.3">
      <c r="A35" s="5" t="s">
        <v>23</v>
      </c>
      <c r="B35" s="113" t="s">
        <v>21</v>
      </c>
      <c r="C35" s="11">
        <v>0.57927005193306402</v>
      </c>
      <c r="D35" s="11">
        <v>-0.71380360812970989</v>
      </c>
      <c r="E35" s="11">
        <v>1.5237294275540769E-3</v>
      </c>
    </row>
    <row r="36" spans="1:5" ht="15.75" thickBot="1" x14ac:dyDescent="0.3">
      <c r="A36" s="689" t="s">
        <v>210</v>
      </c>
      <c r="B36" s="690"/>
      <c r="C36" s="690"/>
      <c r="D36" s="690"/>
      <c r="E36" s="691"/>
    </row>
    <row r="37" spans="1:5" ht="12.75" customHeight="1" x14ac:dyDescent="0.25">
      <c r="A37" s="698"/>
      <c r="B37" s="8">
        <v>2018</v>
      </c>
      <c r="C37" s="8">
        <v>2019</v>
      </c>
      <c r="D37" s="8">
        <v>2020</v>
      </c>
      <c r="E37" s="8">
        <v>2021</v>
      </c>
    </row>
    <row r="38" spans="1:5" ht="9" customHeight="1" thickBot="1" x14ac:dyDescent="0.3">
      <c r="A38" s="699"/>
      <c r="B38" s="9" t="s">
        <v>8</v>
      </c>
      <c r="C38" s="9" t="s">
        <v>9</v>
      </c>
      <c r="D38" s="9" t="s">
        <v>9</v>
      </c>
      <c r="E38" s="9" t="s">
        <v>9</v>
      </c>
    </row>
    <row r="39" spans="1:5" ht="15.75" thickBot="1" x14ac:dyDescent="0.3">
      <c r="A39" s="13" t="s">
        <v>24</v>
      </c>
      <c r="B39" s="14">
        <v>27915</v>
      </c>
      <c r="C39" s="14">
        <v>71760</v>
      </c>
      <c r="D39" s="14">
        <v>72100</v>
      </c>
      <c r="E39" s="14">
        <v>73000</v>
      </c>
    </row>
    <row r="40" spans="1:5" ht="15.75" thickBot="1" x14ac:dyDescent="0.3">
      <c r="A40" s="26" t="s">
        <v>388</v>
      </c>
      <c r="B40" s="15">
        <f>B39</f>
        <v>27915</v>
      </c>
      <c r="C40" s="15">
        <f t="shared" ref="C40:E40" si="0">C39</f>
        <v>71760</v>
      </c>
      <c r="D40" s="15">
        <f t="shared" si="0"/>
        <v>72100</v>
      </c>
      <c r="E40" s="15">
        <f t="shared" si="0"/>
        <v>73000</v>
      </c>
    </row>
    <row r="41" spans="1:5" ht="15.75" thickBot="1" x14ac:dyDescent="0.3">
      <c r="A41" s="26" t="s">
        <v>389</v>
      </c>
      <c r="B41" s="15"/>
      <c r="C41" s="27"/>
      <c r="D41" s="27"/>
      <c r="E41" s="27"/>
    </row>
    <row r="42" spans="1:5" ht="24.75" thickBot="1" x14ac:dyDescent="0.3">
      <c r="A42" s="13" t="s">
        <v>25</v>
      </c>
      <c r="B42" s="14">
        <v>6377</v>
      </c>
      <c r="C42" s="14">
        <v>11820</v>
      </c>
      <c r="D42" s="14">
        <v>12200</v>
      </c>
      <c r="E42" s="14">
        <v>12500</v>
      </c>
    </row>
    <row r="43" spans="1:5" ht="15.75" thickBot="1" x14ac:dyDescent="0.3">
      <c r="A43" s="26" t="s">
        <v>388</v>
      </c>
      <c r="B43" s="14">
        <v>6377</v>
      </c>
      <c r="C43" s="14">
        <f>C42</f>
        <v>11820</v>
      </c>
      <c r="D43" s="14">
        <f t="shared" ref="D43:E43" si="1">D42</f>
        <v>12200</v>
      </c>
      <c r="E43" s="14">
        <f t="shared" si="1"/>
        <v>12500</v>
      </c>
    </row>
    <row r="44" spans="1:5" ht="15.75" thickBot="1" x14ac:dyDescent="0.3">
      <c r="A44" s="26" t="s">
        <v>389</v>
      </c>
      <c r="B44" s="15"/>
      <c r="C44" s="14"/>
      <c r="D44" s="14"/>
      <c r="E44" s="14"/>
    </row>
    <row r="45" spans="1:5" ht="15.75" thickBot="1" x14ac:dyDescent="0.3">
      <c r="A45" s="13" t="s">
        <v>26</v>
      </c>
      <c r="B45" s="15">
        <v>7300</v>
      </c>
      <c r="C45" s="14">
        <v>4000</v>
      </c>
      <c r="D45" s="14">
        <v>6700</v>
      </c>
      <c r="E45" s="14">
        <v>7500</v>
      </c>
    </row>
    <row r="46" spans="1:5" ht="15.75" thickBot="1" x14ac:dyDescent="0.3">
      <c r="A46" s="26" t="s">
        <v>388</v>
      </c>
      <c r="B46" s="15">
        <v>7300</v>
      </c>
      <c r="C46" s="14">
        <f>C45</f>
        <v>4000</v>
      </c>
      <c r="D46" s="14">
        <f t="shared" ref="D46:E46" si="2">D45</f>
        <v>6700</v>
      </c>
      <c r="E46" s="14">
        <f t="shared" si="2"/>
        <v>7500</v>
      </c>
    </row>
    <row r="47" spans="1:5" ht="15.75" thickBot="1" x14ac:dyDescent="0.3">
      <c r="A47" s="26" t="s">
        <v>389</v>
      </c>
      <c r="B47" s="15"/>
      <c r="C47" s="14"/>
      <c r="D47" s="14"/>
      <c r="E47" s="14"/>
    </row>
    <row r="48" spans="1:5" ht="15.75" thickBot="1" x14ac:dyDescent="0.3">
      <c r="A48" s="13" t="s">
        <v>27</v>
      </c>
      <c r="B48" s="15">
        <v>0</v>
      </c>
      <c r="C48" s="15">
        <v>0</v>
      </c>
      <c r="D48" s="15">
        <v>0</v>
      </c>
      <c r="E48" s="15">
        <v>0</v>
      </c>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28</v>
      </c>
      <c r="B51" s="15">
        <v>0</v>
      </c>
      <c r="C51" s="15">
        <v>0</v>
      </c>
      <c r="D51" s="15">
        <v>0</v>
      </c>
      <c r="E51" s="15">
        <v>0</v>
      </c>
    </row>
    <row r="52" spans="1:5" ht="15.75" thickBot="1" x14ac:dyDescent="0.3">
      <c r="A52" s="26" t="s">
        <v>388</v>
      </c>
      <c r="B52" s="15"/>
      <c r="C52" s="14"/>
      <c r="D52" s="14"/>
      <c r="E52" s="14"/>
    </row>
    <row r="53" spans="1:5" ht="15.75" thickBot="1" x14ac:dyDescent="0.3">
      <c r="A53" s="26" t="s">
        <v>389</v>
      </c>
      <c r="B53" s="15"/>
      <c r="C53" s="14"/>
      <c r="D53" s="14"/>
      <c r="E53" s="14"/>
    </row>
    <row r="54" spans="1:5" ht="15.75" thickBot="1" x14ac:dyDescent="0.3">
      <c r="A54" s="13" t="s">
        <v>29</v>
      </c>
      <c r="B54" s="15">
        <v>0</v>
      </c>
      <c r="C54" s="15">
        <v>0</v>
      </c>
      <c r="D54" s="15">
        <v>0</v>
      </c>
      <c r="E54" s="15">
        <v>0</v>
      </c>
    </row>
    <row r="55" spans="1:5" ht="15.75" thickBot="1" x14ac:dyDescent="0.3">
      <c r="A55" s="26" t="s">
        <v>388</v>
      </c>
      <c r="B55" s="15"/>
      <c r="C55" s="14"/>
      <c r="D55" s="14"/>
      <c r="E55" s="14"/>
    </row>
    <row r="56" spans="1:5" ht="15.75" thickBot="1" x14ac:dyDescent="0.3">
      <c r="A56" s="26" t="s">
        <v>389</v>
      </c>
      <c r="B56" s="15"/>
      <c r="C56" s="14"/>
      <c r="D56" s="14"/>
      <c r="E56" s="14"/>
    </row>
    <row r="57" spans="1:5" ht="24.75" thickBot="1" x14ac:dyDescent="0.3">
      <c r="A57" s="13" t="s">
        <v>30</v>
      </c>
      <c r="B57" s="15">
        <v>0</v>
      </c>
      <c r="C57" s="14">
        <v>0</v>
      </c>
      <c r="D57" s="14">
        <f>C57*1.03*0.99</f>
        <v>0</v>
      </c>
      <c r="E57" s="14">
        <f>D57*1.03*0.99</f>
        <v>0</v>
      </c>
    </row>
    <row r="58" spans="1:5" ht="15.75" thickBot="1" x14ac:dyDescent="0.3">
      <c r="A58" s="26" t="s">
        <v>388</v>
      </c>
      <c r="B58" s="15"/>
      <c r="C58" s="40"/>
      <c r="D58" s="40"/>
      <c r="E58" s="40"/>
    </row>
    <row r="59" spans="1:5" ht="15.75" thickBot="1" x14ac:dyDescent="0.3">
      <c r="A59" s="26" t="s">
        <v>389</v>
      </c>
      <c r="B59" s="15"/>
      <c r="C59" s="135"/>
      <c r="D59" s="40"/>
      <c r="E59" s="40"/>
    </row>
    <row r="60" spans="1:5" ht="15.75" thickBot="1" x14ac:dyDescent="0.3">
      <c r="A60" s="16" t="s">
        <v>31</v>
      </c>
      <c r="B60" s="15">
        <f>B57+B54+B51+B48+B45+B42+B39</f>
        <v>41592</v>
      </c>
      <c r="C60" s="15">
        <f t="shared" ref="C60:E60" si="3">C57+C54+C51+C48+C45+C42+C39</f>
        <v>87580</v>
      </c>
      <c r="D60" s="15">
        <f t="shared" si="3"/>
        <v>91000</v>
      </c>
      <c r="E60" s="15">
        <f t="shared" si="3"/>
        <v>93000</v>
      </c>
    </row>
    <row r="61" spans="1:5" ht="15.75" thickBot="1" x14ac:dyDescent="0.3">
      <c r="A61" s="17" t="s">
        <v>32</v>
      </c>
      <c r="B61" s="18">
        <f>IF(B60-B31=0,0,"Error")</f>
        <v>0</v>
      </c>
      <c r="C61" s="18">
        <f>IF(C60-C31=0,0,"Error")</f>
        <v>0</v>
      </c>
      <c r="D61" s="18">
        <f>IF(D60-D31=0,0,"Error")</f>
        <v>0</v>
      </c>
      <c r="E61" s="18">
        <f>IF(E60-E31=0,0,"Error")</f>
        <v>0</v>
      </c>
    </row>
    <row r="62" spans="1:5" ht="15.75" thickBot="1" x14ac:dyDescent="0.3">
      <c r="A62" s="37" t="s">
        <v>455</v>
      </c>
      <c r="B62" s="1390" t="s">
        <v>1481</v>
      </c>
      <c r="C62" s="1391"/>
      <c r="D62" s="1391"/>
      <c r="E62" s="1392"/>
    </row>
    <row r="63" spans="1:5" ht="26.25" customHeight="1" thickBot="1" x14ac:dyDescent="0.3">
      <c r="A63" s="5" t="s">
        <v>15</v>
      </c>
      <c r="B63" s="702" t="s">
        <v>1482</v>
      </c>
      <c r="C63" s="703"/>
      <c r="D63" s="703"/>
      <c r="E63" s="704"/>
    </row>
    <row r="64" spans="1:5" ht="15.75" thickBot="1" x14ac:dyDescent="0.3">
      <c r="A64" s="5" t="s">
        <v>16</v>
      </c>
      <c r="B64" s="717" t="s">
        <v>1483</v>
      </c>
      <c r="C64" s="718"/>
      <c r="D64" s="718"/>
      <c r="E64" s="719"/>
    </row>
    <row r="65" spans="1:5" ht="12.75" customHeight="1" x14ac:dyDescent="0.25">
      <c r="A65" s="698"/>
      <c r="B65" s="8">
        <v>2018</v>
      </c>
      <c r="C65" s="8">
        <v>2019</v>
      </c>
      <c r="D65" s="8">
        <v>2020</v>
      </c>
      <c r="E65" s="8">
        <v>2021</v>
      </c>
    </row>
    <row r="66" spans="1:5" ht="9" customHeight="1" thickBot="1" x14ac:dyDescent="0.3">
      <c r="A66" s="699"/>
      <c r="B66" s="9" t="s">
        <v>8</v>
      </c>
      <c r="C66" s="9" t="s">
        <v>9</v>
      </c>
      <c r="D66" s="9" t="s">
        <v>9</v>
      </c>
      <c r="E66" s="9" t="s">
        <v>9</v>
      </c>
    </row>
    <row r="67" spans="1:5" ht="15.75" thickBot="1" x14ac:dyDescent="0.3">
      <c r="A67" s="5" t="s">
        <v>17</v>
      </c>
      <c r="B67" s="665">
        <v>0.1</v>
      </c>
      <c r="C67" s="665">
        <v>0.25</v>
      </c>
      <c r="D67" s="665">
        <v>0.4</v>
      </c>
      <c r="E67" s="665">
        <v>0.6</v>
      </c>
    </row>
    <row r="68" spans="1:5" ht="15.75" thickBot="1" x14ac:dyDescent="0.3">
      <c r="A68" s="5" t="s">
        <v>18</v>
      </c>
      <c r="B68" s="10">
        <v>47385</v>
      </c>
      <c r="C68" s="10">
        <v>5000</v>
      </c>
      <c r="D68" s="10">
        <v>7000</v>
      </c>
      <c r="E68" s="10">
        <v>7000</v>
      </c>
    </row>
    <row r="69" spans="1:5" ht="15.75" thickBot="1" x14ac:dyDescent="0.3">
      <c r="A69" s="5" t="s">
        <v>19</v>
      </c>
      <c r="B69" s="10">
        <v>473850</v>
      </c>
      <c r="C69" s="10">
        <v>20000</v>
      </c>
      <c r="D69" s="10">
        <v>118767</v>
      </c>
      <c r="E69" s="10">
        <v>79284.09</v>
      </c>
    </row>
    <row r="70" spans="1:5" ht="15.75" thickBot="1" x14ac:dyDescent="0.3">
      <c r="A70" s="5" t="s">
        <v>20</v>
      </c>
      <c r="B70" s="113" t="s">
        <v>21</v>
      </c>
      <c r="C70" s="11">
        <v>1.5</v>
      </c>
      <c r="D70" s="11">
        <v>0.60000000000000009</v>
      </c>
      <c r="E70" s="11">
        <v>0.49999999999999978</v>
      </c>
    </row>
    <row r="71" spans="1:5" ht="15.75" thickBot="1" x14ac:dyDescent="0.3">
      <c r="A71" s="5" t="s">
        <v>22</v>
      </c>
      <c r="B71" s="113" t="s">
        <v>21</v>
      </c>
      <c r="C71" s="11">
        <v>-0.89448137596285748</v>
      </c>
      <c r="D71" s="11">
        <v>8.50136</v>
      </c>
      <c r="E71" s="11">
        <v>1.3398923943519492E-3</v>
      </c>
    </row>
    <row r="72" spans="1:5" ht="15.75" thickBot="1" x14ac:dyDescent="0.3">
      <c r="A72" s="5" t="s">
        <v>23</v>
      </c>
      <c r="B72" s="113" t="s">
        <v>21</v>
      </c>
      <c r="C72" s="11">
        <v>-0.95779255038514299</v>
      </c>
      <c r="D72" s="11">
        <v>4.9383499999999998</v>
      </c>
      <c r="E72" s="11">
        <v>-0.33244007173709866</v>
      </c>
    </row>
    <row r="73" spans="1:5" ht="24.75" customHeight="1" thickBot="1" x14ac:dyDescent="0.3">
      <c r="A73" s="689" t="s">
        <v>281</v>
      </c>
      <c r="B73" s="690"/>
      <c r="C73" s="690"/>
      <c r="D73" s="690"/>
      <c r="E73" s="691"/>
    </row>
    <row r="74" spans="1:5" ht="12.75" customHeight="1" x14ac:dyDescent="0.25">
      <c r="A74" s="698"/>
      <c r="B74" s="8">
        <v>2018</v>
      </c>
      <c r="C74" s="8">
        <v>2019</v>
      </c>
      <c r="D74" s="8">
        <v>2020</v>
      </c>
      <c r="E74" s="8">
        <v>2021</v>
      </c>
    </row>
    <row r="75" spans="1:5" ht="9" customHeight="1" thickBot="1" x14ac:dyDescent="0.3">
      <c r="A75" s="699"/>
      <c r="B75" s="9" t="s">
        <v>8</v>
      </c>
      <c r="C75" s="9" t="s">
        <v>9</v>
      </c>
      <c r="D75" s="9" t="s">
        <v>9</v>
      </c>
      <c r="E75" s="9" t="s">
        <v>9</v>
      </c>
    </row>
    <row r="76" spans="1:5" ht="24.75" customHeight="1" thickBot="1" x14ac:dyDescent="0.3">
      <c r="A76" s="13" t="s">
        <v>24</v>
      </c>
      <c r="B76" s="14">
        <v>30910</v>
      </c>
      <c r="C76" s="14">
        <v>0</v>
      </c>
      <c r="D76" s="14">
        <v>0</v>
      </c>
      <c r="E76" s="14">
        <v>0</v>
      </c>
    </row>
    <row r="77" spans="1:5" ht="38.25" customHeight="1" thickBot="1" x14ac:dyDescent="0.3">
      <c r="A77" s="26" t="s">
        <v>388</v>
      </c>
      <c r="B77" s="14">
        <v>30910</v>
      </c>
      <c r="C77" s="14">
        <v>0</v>
      </c>
      <c r="D77" s="14">
        <v>0</v>
      </c>
      <c r="E77" s="14">
        <v>0</v>
      </c>
    </row>
    <row r="78" spans="1:5" ht="24.75" customHeight="1" thickBot="1" x14ac:dyDescent="0.3">
      <c r="A78" s="26" t="s">
        <v>389</v>
      </c>
      <c r="B78" s="15"/>
      <c r="C78" s="27"/>
      <c r="D78" s="27"/>
      <c r="E78" s="27"/>
    </row>
    <row r="79" spans="1:5" ht="24.75" customHeight="1" thickBot="1" x14ac:dyDescent="0.3">
      <c r="A79" s="13" t="s">
        <v>25</v>
      </c>
      <c r="B79" s="14">
        <v>4475</v>
      </c>
      <c r="C79" s="14">
        <v>0</v>
      </c>
      <c r="D79" s="14">
        <v>0</v>
      </c>
      <c r="E79" s="14">
        <v>0</v>
      </c>
    </row>
    <row r="80" spans="1:5" ht="15.75" thickBot="1" x14ac:dyDescent="0.3">
      <c r="A80" s="26" t="s">
        <v>388</v>
      </c>
      <c r="B80" s="14">
        <v>4475</v>
      </c>
      <c r="C80" s="14">
        <v>0</v>
      </c>
      <c r="D80" s="14">
        <v>0</v>
      </c>
      <c r="E80" s="14">
        <v>0</v>
      </c>
    </row>
    <row r="81" spans="1:5" ht="15.75" thickBot="1" x14ac:dyDescent="0.3">
      <c r="A81" s="26" t="s">
        <v>389</v>
      </c>
      <c r="B81" s="15"/>
      <c r="C81" s="14"/>
      <c r="D81" s="14"/>
      <c r="E81" s="14"/>
    </row>
    <row r="82" spans="1:5" ht="24.75" customHeight="1" thickBot="1" x14ac:dyDescent="0.3">
      <c r="A82" s="13" t="s">
        <v>26</v>
      </c>
      <c r="B82" s="15">
        <v>12000</v>
      </c>
      <c r="C82" s="14">
        <v>5000</v>
      </c>
      <c r="D82" s="14">
        <v>7000</v>
      </c>
      <c r="E82" s="14">
        <v>7000</v>
      </c>
    </row>
    <row r="83" spans="1:5" ht="15.75" thickBot="1" x14ac:dyDescent="0.3">
      <c r="A83" s="26" t="s">
        <v>388</v>
      </c>
      <c r="B83" s="15">
        <v>12000</v>
      </c>
      <c r="C83" s="14">
        <f>C82</f>
        <v>5000</v>
      </c>
      <c r="D83" s="14">
        <f t="shared" ref="D83:E83" si="4">D82</f>
        <v>7000</v>
      </c>
      <c r="E83" s="14">
        <f t="shared" si="4"/>
        <v>7000</v>
      </c>
    </row>
    <row r="84" spans="1:5" ht="15.75" thickBot="1" x14ac:dyDescent="0.3">
      <c r="A84" s="26" t="s">
        <v>389</v>
      </c>
      <c r="B84" s="15"/>
      <c r="C84" s="14"/>
      <c r="D84" s="14"/>
      <c r="E84" s="14"/>
    </row>
    <row r="85" spans="1:5" ht="15.75" thickBot="1" x14ac:dyDescent="0.3">
      <c r="A85" s="13" t="s">
        <v>27</v>
      </c>
      <c r="B85" s="15"/>
      <c r="C85" s="14"/>
      <c r="D85" s="14"/>
      <c r="E85" s="14"/>
    </row>
    <row r="86" spans="1:5" ht="15.75" thickBot="1" x14ac:dyDescent="0.3">
      <c r="A86" s="26" t="s">
        <v>388</v>
      </c>
      <c r="B86" s="15"/>
      <c r="C86" s="14"/>
      <c r="D86" s="14"/>
      <c r="E86" s="14"/>
    </row>
    <row r="87" spans="1:5" ht="15.75" thickBot="1" x14ac:dyDescent="0.3">
      <c r="A87" s="26" t="s">
        <v>389</v>
      </c>
      <c r="B87" s="15"/>
      <c r="C87" s="14"/>
      <c r="D87" s="14"/>
      <c r="E87" s="14"/>
    </row>
    <row r="88" spans="1:5" ht="15.75" thickBot="1" x14ac:dyDescent="0.3">
      <c r="A88" s="13" t="s">
        <v>28</v>
      </c>
      <c r="B88" s="15"/>
      <c r="C88" s="14"/>
      <c r="D88" s="14"/>
      <c r="E88" s="14"/>
    </row>
    <row r="89" spans="1:5" ht="15.75" thickBot="1" x14ac:dyDescent="0.3">
      <c r="A89" s="26" t="s">
        <v>388</v>
      </c>
      <c r="B89" s="15"/>
      <c r="C89" s="14"/>
      <c r="D89" s="14"/>
      <c r="E89" s="14"/>
    </row>
    <row r="90" spans="1:5" ht="15.75" thickBot="1" x14ac:dyDescent="0.3">
      <c r="A90" s="26" t="s">
        <v>389</v>
      </c>
      <c r="B90" s="15"/>
      <c r="C90" s="14"/>
      <c r="D90" s="14"/>
      <c r="E90" s="14"/>
    </row>
    <row r="91" spans="1:5" ht="15.75" thickBot="1" x14ac:dyDescent="0.3">
      <c r="A91" s="13" t="s">
        <v>29</v>
      </c>
      <c r="B91" s="15"/>
      <c r="C91" s="14"/>
      <c r="D91" s="14"/>
      <c r="E91" s="14"/>
    </row>
    <row r="92" spans="1:5" ht="15.75" thickBot="1" x14ac:dyDescent="0.3">
      <c r="A92" s="26" t="s">
        <v>388</v>
      </c>
      <c r="B92" s="15"/>
      <c r="C92" s="14"/>
      <c r="D92" s="14"/>
      <c r="E92" s="14"/>
    </row>
    <row r="93" spans="1:5" ht="15.75" thickBot="1" x14ac:dyDescent="0.3">
      <c r="A93" s="26" t="s">
        <v>389</v>
      </c>
      <c r="B93" s="15"/>
      <c r="C93" s="14"/>
      <c r="D93" s="14"/>
      <c r="E93" s="14"/>
    </row>
    <row r="94" spans="1:5" ht="24.75" thickBot="1" x14ac:dyDescent="0.3">
      <c r="A94" s="13" t="s">
        <v>30</v>
      </c>
      <c r="B94" s="15"/>
      <c r="C94" s="14"/>
      <c r="D94" s="14"/>
      <c r="E94" s="14"/>
    </row>
    <row r="95" spans="1:5" ht="15.75" thickBot="1" x14ac:dyDescent="0.3">
      <c r="A95" s="26" t="s">
        <v>388</v>
      </c>
      <c r="B95" s="15"/>
      <c r="C95" s="14"/>
      <c r="D95" s="14"/>
      <c r="E95" s="14"/>
    </row>
    <row r="96" spans="1:5" ht="15.75" thickBot="1" x14ac:dyDescent="0.3">
      <c r="A96" s="26" t="s">
        <v>389</v>
      </c>
      <c r="B96" s="15"/>
      <c r="C96" s="14"/>
      <c r="D96" s="14"/>
      <c r="E96" s="14"/>
    </row>
    <row r="97" spans="1:5" ht="15.75" thickBot="1" x14ac:dyDescent="0.3">
      <c r="A97" s="35" t="s">
        <v>53</v>
      </c>
      <c r="B97" s="15">
        <f>B94+B91+B88+B85+B82+B79+B76</f>
        <v>47385</v>
      </c>
      <c r="C97" s="15">
        <f t="shared" ref="C97:E97" si="5">C94+C91+C88+C85+C82+C79+C76</f>
        <v>5000</v>
      </c>
      <c r="D97" s="15">
        <f t="shared" si="5"/>
        <v>7000</v>
      </c>
      <c r="E97" s="15">
        <f t="shared" si="5"/>
        <v>7000</v>
      </c>
    </row>
    <row r="98" spans="1:5" ht="17.25" customHeight="1" thickBot="1" x14ac:dyDescent="0.3">
      <c r="A98" s="17" t="s">
        <v>32</v>
      </c>
      <c r="B98" s="18">
        <f>IF(B97-B68=0,0,"Error")</f>
        <v>0</v>
      </c>
      <c r="C98" s="18">
        <f>IF(C97-C68=0,0,"Error")</f>
        <v>0</v>
      </c>
      <c r="D98" s="18">
        <f>IF(D97-D68=0,0,"Error")</f>
        <v>0</v>
      </c>
      <c r="E98" s="18">
        <f>IF(E97-E68=0,0,"Error")</f>
        <v>0</v>
      </c>
    </row>
    <row r="99" spans="1:5" ht="32.25" customHeight="1" thickBot="1" x14ac:dyDescent="0.3">
      <c r="A99" s="37" t="s">
        <v>456</v>
      </c>
      <c r="B99" s="711" t="s">
        <v>1484</v>
      </c>
      <c r="C99" s="840"/>
      <c r="D99" s="840"/>
      <c r="E99" s="841"/>
    </row>
    <row r="100" spans="1:5" ht="37.5" customHeight="1" thickBot="1" x14ac:dyDescent="0.3">
      <c r="A100" s="5" t="s">
        <v>15</v>
      </c>
      <c r="B100" s="702" t="s">
        <v>1485</v>
      </c>
      <c r="C100" s="703"/>
      <c r="D100" s="703"/>
      <c r="E100" s="704"/>
    </row>
    <row r="101" spans="1:5" ht="15.75" thickBot="1" x14ac:dyDescent="0.3">
      <c r="A101" s="5" t="s">
        <v>16</v>
      </c>
      <c r="B101" s="717" t="s">
        <v>92</v>
      </c>
      <c r="C101" s="718"/>
      <c r="D101" s="718"/>
      <c r="E101" s="719"/>
    </row>
    <row r="102" spans="1:5" ht="12.75" customHeight="1" x14ac:dyDescent="0.25">
      <c r="A102" s="698"/>
      <c r="B102" s="8">
        <v>2018</v>
      </c>
      <c r="C102" s="8">
        <v>2019</v>
      </c>
      <c r="D102" s="8">
        <v>2020</v>
      </c>
      <c r="E102" s="8">
        <v>2021</v>
      </c>
    </row>
    <row r="103" spans="1:5" ht="9" customHeight="1" thickBot="1" x14ac:dyDescent="0.3">
      <c r="A103" s="699"/>
      <c r="B103" s="9" t="s">
        <v>8</v>
      </c>
      <c r="C103" s="9" t="s">
        <v>9</v>
      </c>
      <c r="D103" s="9" t="s">
        <v>9</v>
      </c>
      <c r="E103" s="9" t="s">
        <v>9</v>
      </c>
    </row>
    <row r="104" spans="1:5" ht="15.75" thickBot="1" x14ac:dyDescent="0.3">
      <c r="A104" s="5" t="s">
        <v>17</v>
      </c>
      <c r="B104" s="41">
        <v>200</v>
      </c>
      <c r="C104" s="41">
        <v>250</v>
      </c>
      <c r="D104" s="41">
        <v>350</v>
      </c>
      <c r="E104" s="41">
        <v>400</v>
      </c>
    </row>
    <row r="105" spans="1:5" ht="15.75" thickBot="1" x14ac:dyDescent="0.3">
      <c r="A105" s="5" t="s">
        <v>18</v>
      </c>
      <c r="B105" s="10">
        <v>12344</v>
      </c>
      <c r="C105" s="10">
        <v>6000</v>
      </c>
      <c r="D105" s="10">
        <v>7000</v>
      </c>
      <c r="E105" s="10">
        <v>7000</v>
      </c>
    </row>
    <row r="106" spans="1:5" ht="15.75" thickBot="1" x14ac:dyDescent="0.3">
      <c r="A106" s="5" t="s">
        <v>19</v>
      </c>
      <c r="B106" s="10"/>
      <c r="C106" s="10">
        <v>0.25</v>
      </c>
      <c r="D106" s="10">
        <v>0.39999999999999991</v>
      </c>
      <c r="E106" s="10">
        <v>0.14285714285714279</v>
      </c>
    </row>
    <row r="107" spans="1:5" ht="15.75" thickBot="1" x14ac:dyDescent="0.3">
      <c r="A107" s="5" t="s">
        <v>20</v>
      </c>
      <c r="B107" s="113"/>
      <c r="C107" s="11">
        <v>-0.51393389500972131</v>
      </c>
      <c r="D107" s="11">
        <v>1.075603333333333</v>
      </c>
      <c r="E107" s="11">
        <v>4.6001564203821399E-3</v>
      </c>
    </row>
    <row r="108" spans="1:5" ht="15.75" thickBot="1" x14ac:dyDescent="0.3">
      <c r="A108" s="5" t="s">
        <v>22</v>
      </c>
      <c r="B108" s="113"/>
      <c r="C108" s="11">
        <v>-0.61114711600777705</v>
      </c>
      <c r="D108" s="11">
        <v>0.48257380952380946</v>
      </c>
      <c r="E108" s="11">
        <v>-0.12097486313216566</v>
      </c>
    </row>
    <row r="109" spans="1:5" ht="15.75" thickBot="1" x14ac:dyDescent="0.3">
      <c r="A109" s="5" t="s">
        <v>23</v>
      </c>
      <c r="B109" s="113"/>
      <c r="C109" s="11" t="e">
        <f>C106/B106-1</f>
        <v>#DIV/0!</v>
      </c>
      <c r="D109" s="11">
        <f t="shared" ref="D109:E109" si="6">D106/C106-1</f>
        <v>0.59999999999999964</v>
      </c>
      <c r="E109" s="11">
        <f t="shared" si="6"/>
        <v>-0.64285714285714302</v>
      </c>
    </row>
    <row r="110" spans="1:5" ht="24.75" customHeight="1" thickBot="1" x14ac:dyDescent="0.3">
      <c r="A110" s="689" t="s">
        <v>281</v>
      </c>
      <c r="B110" s="690"/>
      <c r="C110" s="690"/>
      <c r="D110" s="690"/>
      <c r="E110" s="691"/>
    </row>
    <row r="111" spans="1:5" ht="12.75" customHeight="1" x14ac:dyDescent="0.25">
      <c r="A111" s="698"/>
      <c r="B111" s="8">
        <v>2018</v>
      </c>
      <c r="C111" s="8">
        <v>2019</v>
      </c>
      <c r="D111" s="8">
        <v>2020</v>
      </c>
      <c r="E111" s="8">
        <v>2021</v>
      </c>
    </row>
    <row r="112" spans="1:5" ht="9" customHeight="1" thickBot="1" x14ac:dyDescent="0.3">
      <c r="A112" s="699"/>
      <c r="B112" s="9" t="s">
        <v>8</v>
      </c>
      <c r="C112" s="9" t="s">
        <v>9</v>
      </c>
      <c r="D112" s="9" t="s">
        <v>9</v>
      </c>
      <c r="E112" s="9" t="s">
        <v>9</v>
      </c>
    </row>
    <row r="113" spans="1:5" ht="24.75" customHeight="1" thickBot="1" x14ac:dyDescent="0.3">
      <c r="A113" s="13" t="s">
        <v>24</v>
      </c>
      <c r="B113" s="14">
        <v>9275</v>
      </c>
      <c r="C113" s="14">
        <v>0</v>
      </c>
      <c r="D113" s="14">
        <v>0</v>
      </c>
      <c r="E113" s="14">
        <v>0</v>
      </c>
    </row>
    <row r="114" spans="1:5" ht="15.75" thickBot="1" x14ac:dyDescent="0.3">
      <c r="A114" s="26" t="s">
        <v>388</v>
      </c>
      <c r="B114" s="14">
        <v>9275</v>
      </c>
      <c r="C114" s="14">
        <v>0</v>
      </c>
      <c r="D114" s="14">
        <v>0</v>
      </c>
      <c r="E114" s="14">
        <v>0</v>
      </c>
    </row>
    <row r="115" spans="1:5" ht="15.75" thickBot="1" x14ac:dyDescent="0.3">
      <c r="A115" s="26" t="s">
        <v>389</v>
      </c>
      <c r="B115" s="15"/>
      <c r="C115" s="27"/>
      <c r="D115" s="27"/>
      <c r="E115" s="27"/>
    </row>
    <row r="116" spans="1:5" ht="24.75" customHeight="1" thickBot="1" x14ac:dyDescent="0.3">
      <c r="A116" s="13" t="s">
        <v>25</v>
      </c>
      <c r="B116" s="14">
        <v>1269</v>
      </c>
      <c r="C116" s="14">
        <v>0</v>
      </c>
      <c r="D116" s="14">
        <v>0</v>
      </c>
      <c r="E116" s="14">
        <v>0</v>
      </c>
    </row>
    <row r="117" spans="1:5" ht="15.75" thickBot="1" x14ac:dyDescent="0.3">
      <c r="A117" s="26" t="s">
        <v>388</v>
      </c>
      <c r="B117" s="14">
        <v>1269</v>
      </c>
      <c r="C117" s="14">
        <v>0</v>
      </c>
      <c r="D117" s="14">
        <v>0</v>
      </c>
      <c r="E117" s="14">
        <v>0</v>
      </c>
    </row>
    <row r="118" spans="1:5" ht="15.75" thickBot="1" x14ac:dyDescent="0.3">
      <c r="A118" s="26" t="s">
        <v>389</v>
      </c>
      <c r="B118" s="15"/>
      <c r="C118" s="14"/>
      <c r="D118" s="14"/>
      <c r="E118" s="14"/>
    </row>
    <row r="119" spans="1:5" ht="24.75" customHeight="1" thickBot="1" x14ac:dyDescent="0.3">
      <c r="A119" s="13" t="s">
        <v>26</v>
      </c>
      <c r="B119" s="42">
        <v>1800</v>
      </c>
      <c r="C119" s="43">
        <v>6000</v>
      </c>
      <c r="D119" s="43">
        <v>7000</v>
      </c>
      <c r="E119" s="43">
        <v>7000</v>
      </c>
    </row>
    <row r="120" spans="1:5" ht="15.75" thickBot="1" x14ac:dyDescent="0.3">
      <c r="A120" s="26" t="s">
        <v>388</v>
      </c>
      <c r="B120" s="42">
        <v>1800</v>
      </c>
      <c r="C120" s="43">
        <f>C119</f>
        <v>6000</v>
      </c>
      <c r="D120" s="43">
        <f t="shared" ref="D120:E120" si="7">D119</f>
        <v>7000</v>
      </c>
      <c r="E120" s="43">
        <f t="shared" si="7"/>
        <v>7000</v>
      </c>
    </row>
    <row r="121" spans="1:5" ht="15.75" thickBot="1" x14ac:dyDescent="0.3">
      <c r="A121" s="26" t="s">
        <v>389</v>
      </c>
      <c r="B121" s="15"/>
      <c r="C121" s="14"/>
      <c r="D121" s="14"/>
      <c r="E121" s="14"/>
    </row>
    <row r="122" spans="1:5" ht="15.75" thickBot="1" x14ac:dyDescent="0.3">
      <c r="A122" s="13" t="s">
        <v>27</v>
      </c>
      <c r="B122" s="15"/>
      <c r="C122" s="14"/>
      <c r="D122" s="14"/>
      <c r="E122" s="14"/>
    </row>
    <row r="123" spans="1:5" ht="15.75" thickBot="1" x14ac:dyDescent="0.3">
      <c r="A123" s="26" t="s">
        <v>388</v>
      </c>
      <c r="B123" s="15"/>
      <c r="C123" s="14"/>
      <c r="D123" s="14"/>
      <c r="E123" s="14"/>
    </row>
    <row r="124" spans="1:5" ht="15.75" thickBot="1" x14ac:dyDescent="0.3">
      <c r="A124" s="26" t="s">
        <v>389</v>
      </c>
      <c r="B124" s="15"/>
      <c r="C124" s="14"/>
      <c r="D124" s="14"/>
      <c r="E124" s="14"/>
    </row>
    <row r="125" spans="1:5" ht="15.75" thickBot="1" x14ac:dyDescent="0.3">
      <c r="A125" s="13" t="s">
        <v>28</v>
      </c>
      <c r="B125" s="15"/>
      <c r="C125" s="14"/>
      <c r="D125" s="14"/>
      <c r="E125" s="14"/>
    </row>
    <row r="126" spans="1:5" ht="15.75" thickBot="1" x14ac:dyDescent="0.3">
      <c r="A126" s="26" t="s">
        <v>388</v>
      </c>
      <c r="B126" s="15"/>
      <c r="C126" s="14"/>
      <c r="D126" s="14"/>
      <c r="E126" s="14"/>
    </row>
    <row r="127" spans="1:5" ht="15" customHeight="1" thickBot="1" x14ac:dyDescent="0.3">
      <c r="A127" s="26" t="s">
        <v>389</v>
      </c>
      <c r="B127" s="15"/>
      <c r="C127" s="14"/>
      <c r="D127" s="14"/>
      <c r="E127" s="14"/>
    </row>
    <row r="128" spans="1:5" ht="15.75" thickBot="1" x14ac:dyDescent="0.3">
      <c r="A128" s="13" t="s">
        <v>29</v>
      </c>
      <c r="B128" s="15">
        <v>0</v>
      </c>
      <c r="C128" s="14">
        <v>0</v>
      </c>
      <c r="D128" s="14">
        <v>0</v>
      </c>
      <c r="E128" s="14">
        <v>0</v>
      </c>
    </row>
    <row r="129" spans="1:5" ht="15.75" thickBot="1" x14ac:dyDescent="0.3">
      <c r="A129" s="26" t="s">
        <v>388</v>
      </c>
      <c r="B129" s="15"/>
      <c r="C129" s="14"/>
      <c r="D129" s="14"/>
      <c r="E129" s="14"/>
    </row>
    <row r="130" spans="1:5" ht="15.75" thickBot="1" x14ac:dyDescent="0.3">
      <c r="A130" s="26" t="s">
        <v>389</v>
      </c>
      <c r="B130" s="15"/>
      <c r="C130" s="14"/>
      <c r="D130" s="14"/>
      <c r="E130" s="14"/>
    </row>
    <row r="131" spans="1:5" ht="24.75" thickBot="1" x14ac:dyDescent="0.3">
      <c r="A131" s="13" t="s">
        <v>30</v>
      </c>
      <c r="B131" s="15"/>
      <c r="C131" s="14"/>
      <c r="D131" s="14"/>
      <c r="E131" s="14"/>
    </row>
    <row r="132" spans="1:5" ht="15.75" thickBot="1" x14ac:dyDescent="0.3">
      <c r="A132" s="26" t="s">
        <v>388</v>
      </c>
      <c r="B132" s="15"/>
      <c r="C132" s="14"/>
      <c r="D132" s="14"/>
      <c r="E132" s="14"/>
    </row>
    <row r="133" spans="1:5" ht="15.75" thickBot="1" x14ac:dyDescent="0.3">
      <c r="A133" s="26" t="s">
        <v>389</v>
      </c>
      <c r="B133" s="15"/>
      <c r="C133" s="14"/>
      <c r="D133" s="14"/>
      <c r="E133" s="14"/>
    </row>
    <row r="134" spans="1:5" ht="15.75" thickBot="1" x14ac:dyDescent="0.3">
      <c r="A134" s="35" t="s">
        <v>53</v>
      </c>
      <c r="B134" s="15">
        <f>B131+B128+B125+B122+B119+B116+B113</f>
        <v>12344</v>
      </c>
      <c r="C134" s="15">
        <f t="shared" ref="C134:E134" si="8">C131+C128+C125+C122+C119+C116+C113</f>
        <v>6000</v>
      </c>
      <c r="D134" s="15">
        <f t="shared" si="8"/>
        <v>7000</v>
      </c>
      <c r="E134" s="15">
        <f t="shared" si="8"/>
        <v>7000</v>
      </c>
    </row>
    <row r="135" spans="1:5" ht="17.25" customHeight="1" thickBot="1" x14ac:dyDescent="0.3">
      <c r="A135" s="17" t="s">
        <v>32</v>
      </c>
      <c r="B135" s="18">
        <f>IF(B134-B105=0,0,"Error")</f>
        <v>0</v>
      </c>
      <c r="C135" s="18">
        <f>IF(C134-C105=0,0,"Error")</f>
        <v>0</v>
      </c>
      <c r="D135" s="18">
        <f>IF(D134-D105=0,0,"Error")</f>
        <v>0</v>
      </c>
      <c r="E135" s="18">
        <f>IF(E134-E105=0,0,"Error")</f>
        <v>0</v>
      </c>
    </row>
    <row r="136" spans="1:5" ht="15.75" thickBot="1" x14ac:dyDescent="0.3">
      <c r="A136" s="708" t="s">
        <v>39</v>
      </c>
      <c r="B136" s="709"/>
      <c r="C136" s="709"/>
      <c r="D136" s="709"/>
      <c r="E136" s="710"/>
    </row>
    <row r="137" spans="1:5" ht="15.75" thickBot="1" x14ac:dyDescent="0.3">
      <c r="A137" s="708" t="s">
        <v>40</v>
      </c>
      <c r="B137" s="709"/>
      <c r="C137" s="709"/>
      <c r="D137" s="709"/>
      <c r="E137" s="710"/>
    </row>
    <row r="138" spans="1:5" ht="15.75" thickBot="1" x14ac:dyDescent="0.3">
      <c r="A138" s="7" t="s">
        <v>56</v>
      </c>
      <c r="B138" s="842" t="s">
        <v>1486</v>
      </c>
      <c r="C138" s="843"/>
      <c r="D138" s="844"/>
      <c r="E138" s="858"/>
    </row>
    <row r="139" spans="1:5" ht="30.75" customHeight="1" thickBot="1" x14ac:dyDescent="0.3">
      <c r="A139" s="7" t="s">
        <v>86</v>
      </c>
      <c r="B139" s="7" t="s">
        <v>1487</v>
      </c>
      <c r="C139" s="139" t="s">
        <v>398</v>
      </c>
      <c r="D139" s="721"/>
      <c r="E139" s="722"/>
    </row>
    <row r="140" spans="1:5" ht="15.75" thickBot="1" x14ac:dyDescent="0.3">
      <c r="A140" s="160"/>
      <c r="B140" s="720"/>
      <c r="C140" s="800"/>
      <c r="D140" s="721"/>
      <c r="E140" s="722"/>
    </row>
    <row r="141" spans="1:5" ht="46.5" customHeight="1" thickBot="1" x14ac:dyDescent="0.3">
      <c r="A141" s="5" t="s">
        <v>15</v>
      </c>
      <c r="B141" s="702" t="s">
        <v>1488</v>
      </c>
      <c r="C141" s="703"/>
      <c r="D141" s="703"/>
      <c r="E141" s="704"/>
    </row>
    <row r="142" spans="1:5" ht="15.75" thickBot="1" x14ac:dyDescent="0.3">
      <c r="A142" s="5" t="s">
        <v>16</v>
      </c>
      <c r="B142" s="717" t="s">
        <v>1489</v>
      </c>
      <c r="C142" s="718"/>
      <c r="D142" s="718"/>
      <c r="E142" s="719"/>
    </row>
    <row r="143" spans="1:5" ht="12.75" customHeight="1" x14ac:dyDescent="0.25">
      <c r="A143" s="698"/>
      <c r="B143" s="8">
        <v>2018</v>
      </c>
      <c r="C143" s="8">
        <v>2019</v>
      </c>
      <c r="D143" s="8">
        <v>2020</v>
      </c>
      <c r="E143" s="8">
        <v>2021</v>
      </c>
    </row>
    <row r="144" spans="1:5" ht="9" customHeight="1" thickBot="1" x14ac:dyDescent="0.3">
      <c r="A144" s="699"/>
      <c r="B144" s="9" t="s">
        <v>8</v>
      </c>
      <c r="C144" s="9" t="s">
        <v>9</v>
      </c>
      <c r="D144" s="9" t="s">
        <v>9</v>
      </c>
      <c r="E144" s="9" t="s">
        <v>9</v>
      </c>
    </row>
    <row r="145" spans="1:5" ht="15.75" thickBot="1" x14ac:dyDescent="0.3">
      <c r="A145" s="5" t="s">
        <v>17</v>
      </c>
      <c r="B145" s="10">
        <v>1</v>
      </c>
      <c r="C145" s="10">
        <v>1</v>
      </c>
      <c r="D145" s="10">
        <v>1</v>
      </c>
      <c r="E145" s="10">
        <v>1</v>
      </c>
    </row>
    <row r="146" spans="1:5" ht="15.75" thickBot="1" x14ac:dyDescent="0.3">
      <c r="A146" s="5" t="s">
        <v>18</v>
      </c>
      <c r="B146" s="10">
        <v>14000</v>
      </c>
      <c r="C146" s="10">
        <v>93000</v>
      </c>
      <c r="D146" s="10">
        <v>93000</v>
      </c>
      <c r="E146" s="10">
        <v>93000</v>
      </c>
    </row>
    <row r="147" spans="1:5" ht="15.75" thickBot="1" x14ac:dyDescent="0.3">
      <c r="A147" s="5" t="s">
        <v>19</v>
      </c>
      <c r="B147" s="10">
        <v>14000</v>
      </c>
      <c r="C147" s="10">
        <f>C146/C145</f>
        <v>93000</v>
      </c>
      <c r="D147" s="10">
        <f t="shared" ref="D147:E147" si="9">D146/D145</f>
        <v>93000</v>
      </c>
      <c r="E147" s="10">
        <f t="shared" si="9"/>
        <v>93000</v>
      </c>
    </row>
    <row r="148" spans="1:5" ht="15.75" thickBot="1" x14ac:dyDescent="0.3">
      <c r="A148" s="5" t="s">
        <v>20</v>
      </c>
      <c r="B148" s="113" t="s">
        <v>21</v>
      </c>
      <c r="C148" s="11">
        <v>0</v>
      </c>
      <c r="D148" s="11">
        <v>0</v>
      </c>
      <c r="E148" s="11">
        <v>0</v>
      </c>
    </row>
    <row r="149" spans="1:5" ht="15.75" thickBot="1" x14ac:dyDescent="0.3">
      <c r="A149" s="5" t="s">
        <v>22</v>
      </c>
      <c r="B149" s="113" t="s">
        <v>21</v>
      </c>
      <c r="C149" s="11">
        <v>5.6428571428571432</v>
      </c>
      <c r="D149" s="11">
        <v>6.0118279569892463E-2</v>
      </c>
      <c r="E149" s="11">
        <v>0</v>
      </c>
    </row>
    <row r="150" spans="1:5" ht="15.75" thickBot="1" x14ac:dyDescent="0.3">
      <c r="A150" s="5" t="s">
        <v>23</v>
      </c>
      <c r="B150" s="113" t="s">
        <v>21</v>
      </c>
      <c r="C150" s="11">
        <v>5.6428571428571432</v>
      </c>
      <c r="D150" s="11">
        <v>6.0118279569892463E-2</v>
      </c>
      <c r="E150" s="11">
        <v>0</v>
      </c>
    </row>
    <row r="151" spans="1:5" ht="15.75" thickBot="1" x14ac:dyDescent="0.3">
      <c r="A151" s="689" t="s">
        <v>213</v>
      </c>
      <c r="B151" s="690"/>
      <c r="C151" s="690"/>
      <c r="D151" s="690"/>
      <c r="E151" s="691"/>
    </row>
    <row r="152" spans="1:5" ht="12.75" customHeight="1" x14ac:dyDescent="0.25">
      <c r="A152" s="698"/>
      <c r="B152" s="8">
        <v>2018</v>
      </c>
      <c r="C152" s="8">
        <v>2019</v>
      </c>
      <c r="D152" s="8">
        <v>2020</v>
      </c>
      <c r="E152" s="8">
        <v>2021</v>
      </c>
    </row>
    <row r="153" spans="1:5" ht="9" customHeight="1" thickBot="1" x14ac:dyDescent="0.3">
      <c r="A153" s="699"/>
      <c r="B153" s="9" t="s">
        <v>8</v>
      </c>
      <c r="C153" s="9" t="s">
        <v>9</v>
      </c>
      <c r="D153" s="9" t="s">
        <v>9</v>
      </c>
      <c r="E153" s="9" t="s">
        <v>9</v>
      </c>
    </row>
    <row r="154" spans="1:5" ht="15.75" thickBot="1" x14ac:dyDescent="0.3">
      <c r="A154" s="13" t="s">
        <v>42</v>
      </c>
      <c r="B154" s="14">
        <f>B155+B156+B157+B158</f>
        <v>0</v>
      </c>
      <c r="C154" s="14">
        <f t="shared" ref="C154:E154" si="10">C155+C156+C157+C158</f>
        <v>0</v>
      </c>
      <c r="D154" s="14">
        <f t="shared" si="10"/>
        <v>0</v>
      </c>
      <c r="E154" s="14">
        <f t="shared" si="10"/>
        <v>0</v>
      </c>
    </row>
    <row r="155" spans="1:5" ht="15.75" thickBot="1" x14ac:dyDescent="0.3">
      <c r="A155" s="26" t="s">
        <v>388</v>
      </c>
      <c r="B155" s="14"/>
      <c r="C155" s="14"/>
      <c r="D155" s="14"/>
      <c r="E155" s="14"/>
    </row>
    <row r="156" spans="1:5" ht="15.75" thickBot="1" x14ac:dyDescent="0.3">
      <c r="A156" s="26" t="s">
        <v>403</v>
      </c>
      <c r="B156" s="14"/>
      <c r="C156" s="14"/>
      <c r="D156" s="14"/>
      <c r="E156" s="14"/>
    </row>
    <row r="157" spans="1:5" ht="15.75" thickBot="1" x14ac:dyDescent="0.3">
      <c r="A157" s="26" t="s">
        <v>404</v>
      </c>
      <c r="B157" s="14"/>
      <c r="C157" s="14"/>
      <c r="D157" s="14"/>
      <c r="E157" s="14"/>
    </row>
    <row r="158" spans="1:5" ht="15.75" thickBot="1" x14ac:dyDescent="0.3">
      <c r="A158" s="26" t="s">
        <v>405</v>
      </c>
      <c r="B158" s="14"/>
      <c r="C158" s="14"/>
      <c r="D158" s="14"/>
      <c r="E158" s="14"/>
    </row>
    <row r="159" spans="1:5" ht="15.75" thickBot="1" x14ac:dyDescent="0.3">
      <c r="A159" s="13" t="s">
        <v>43</v>
      </c>
      <c r="B159" s="15">
        <f>B160+B161+B162+B163</f>
        <v>0</v>
      </c>
      <c r="C159" s="15">
        <v>93000</v>
      </c>
      <c r="D159" s="15">
        <v>93000</v>
      </c>
      <c r="E159" s="15">
        <v>93000</v>
      </c>
    </row>
    <row r="160" spans="1:5" ht="15.75" thickBot="1" x14ac:dyDescent="0.3">
      <c r="A160" s="26" t="s">
        <v>388</v>
      </c>
      <c r="B160" s="15"/>
      <c r="C160" s="14"/>
      <c r="D160" s="14"/>
      <c r="E160" s="14"/>
    </row>
    <row r="161" spans="1:5" ht="15.75" thickBot="1" x14ac:dyDescent="0.3">
      <c r="A161" s="26" t="s">
        <v>403</v>
      </c>
      <c r="B161" s="15"/>
      <c r="C161" s="14">
        <f>C159</f>
        <v>93000</v>
      </c>
      <c r="D161" s="14">
        <f t="shared" ref="D161:E161" si="11">D159</f>
        <v>93000</v>
      </c>
      <c r="E161" s="14">
        <f t="shared" si="11"/>
        <v>93000</v>
      </c>
    </row>
    <row r="162" spans="1:5" ht="15.75" thickBot="1" x14ac:dyDescent="0.3">
      <c r="A162" s="26" t="s">
        <v>404</v>
      </c>
      <c r="B162" s="15"/>
      <c r="C162" s="14"/>
      <c r="D162" s="14"/>
      <c r="E162" s="14"/>
    </row>
    <row r="163" spans="1:5" ht="15.75" thickBot="1" x14ac:dyDescent="0.3">
      <c r="A163" s="26" t="s">
        <v>405</v>
      </c>
      <c r="B163" s="15"/>
      <c r="C163" s="14"/>
      <c r="D163" s="14"/>
      <c r="E163" s="14"/>
    </row>
    <row r="164" spans="1:5" ht="15.75" thickBot="1" x14ac:dyDescent="0.3">
      <c r="A164" s="140" t="s">
        <v>31</v>
      </c>
      <c r="B164" s="15">
        <f>B154+B159</f>
        <v>0</v>
      </c>
      <c r="C164" s="15">
        <f t="shared" ref="C164:E164" si="12">C154+C159</f>
        <v>93000</v>
      </c>
      <c r="D164" s="15">
        <f t="shared" si="12"/>
        <v>93000</v>
      </c>
      <c r="E164" s="15">
        <f t="shared" si="12"/>
        <v>93000</v>
      </c>
    </row>
    <row r="165" spans="1:5" ht="34.5" thickBot="1" x14ac:dyDescent="0.3">
      <c r="A165" s="7" t="s">
        <v>33</v>
      </c>
      <c r="B165" s="666" t="s">
        <v>1490</v>
      </c>
      <c r="C165" s="139" t="s">
        <v>398</v>
      </c>
      <c r="D165" s="721"/>
      <c r="E165" s="722"/>
    </row>
    <row r="166" spans="1:5" ht="38.25" customHeight="1" thickBot="1" x14ac:dyDescent="0.3">
      <c r="A166" s="5" t="s">
        <v>15</v>
      </c>
      <c r="B166" s="1381" t="s">
        <v>1488</v>
      </c>
      <c r="C166" s="1382"/>
      <c r="D166" s="1382"/>
      <c r="E166" s="1383"/>
    </row>
    <row r="167" spans="1:5" ht="15.75" thickBot="1" x14ac:dyDescent="0.3">
      <c r="A167" s="617" t="s">
        <v>16</v>
      </c>
      <c r="B167" s="1384" t="s">
        <v>1489</v>
      </c>
      <c r="C167" s="1385"/>
      <c r="D167" s="1385"/>
      <c r="E167" s="1386"/>
    </row>
    <row r="168" spans="1:5" ht="12.75" customHeight="1" x14ac:dyDescent="0.25">
      <c r="A168" s="698"/>
      <c r="B168" s="8">
        <v>2018</v>
      </c>
      <c r="C168" s="8">
        <v>2019</v>
      </c>
      <c r="D168" s="8">
        <v>2020</v>
      </c>
      <c r="E168" s="8">
        <v>2021</v>
      </c>
    </row>
    <row r="169" spans="1:5" ht="9" customHeight="1" thickBot="1" x14ac:dyDescent="0.3">
      <c r="A169" s="699"/>
      <c r="B169" s="9" t="s">
        <v>8</v>
      </c>
      <c r="C169" s="9" t="s">
        <v>9</v>
      </c>
      <c r="D169" s="9" t="s">
        <v>9</v>
      </c>
      <c r="E169" s="9" t="s">
        <v>9</v>
      </c>
    </row>
    <row r="170" spans="1:5" ht="15.75" thickBot="1" x14ac:dyDescent="0.3">
      <c r="A170" s="5" t="s">
        <v>17</v>
      </c>
      <c r="B170" s="113">
        <v>1</v>
      </c>
      <c r="C170" s="113">
        <v>3</v>
      </c>
      <c r="D170" s="113">
        <v>3</v>
      </c>
      <c r="E170" s="113">
        <v>3</v>
      </c>
    </row>
    <row r="171" spans="1:5" ht="15.75" thickBot="1" x14ac:dyDescent="0.3">
      <c r="A171" s="5" t="s">
        <v>18</v>
      </c>
      <c r="B171" s="10">
        <v>14000</v>
      </c>
      <c r="C171" s="10">
        <v>11000</v>
      </c>
      <c r="D171" s="10">
        <v>7000</v>
      </c>
      <c r="E171" s="10">
        <v>7000</v>
      </c>
    </row>
    <row r="172" spans="1:5" ht="15.75" thickBot="1" x14ac:dyDescent="0.3">
      <c r="A172" s="5" t="s">
        <v>19</v>
      </c>
      <c r="B172" s="10">
        <v>14000</v>
      </c>
      <c r="C172" s="10">
        <f>C171/C170</f>
        <v>3666.6666666666665</v>
      </c>
      <c r="D172" s="10">
        <f t="shared" ref="D172:E172" si="13">D171/D170</f>
        <v>2333.3333333333335</v>
      </c>
      <c r="E172" s="10">
        <f t="shared" si="13"/>
        <v>2333.3333333333335</v>
      </c>
    </row>
    <row r="173" spans="1:5" ht="15.75" thickBot="1" x14ac:dyDescent="0.3">
      <c r="A173" s="5" t="s">
        <v>20</v>
      </c>
      <c r="B173" s="113" t="s">
        <v>21</v>
      </c>
      <c r="C173" s="11">
        <v>2</v>
      </c>
      <c r="D173" s="11">
        <v>0</v>
      </c>
      <c r="E173" s="11">
        <v>0</v>
      </c>
    </row>
    <row r="174" spans="1:5" ht="15.75" thickBot="1" x14ac:dyDescent="0.3">
      <c r="A174" s="5" t="s">
        <v>22</v>
      </c>
      <c r="B174" s="113" t="s">
        <v>21</v>
      </c>
      <c r="C174" s="11">
        <v>-0.2142857142857143</v>
      </c>
      <c r="D174" s="11">
        <v>7.9628181818181822</v>
      </c>
      <c r="E174" s="11">
        <v>0</v>
      </c>
    </row>
    <row r="175" spans="1:5" ht="15.75" thickBot="1" x14ac:dyDescent="0.3">
      <c r="A175" s="5" t="s">
        <v>23</v>
      </c>
      <c r="B175" s="113" t="s">
        <v>21</v>
      </c>
      <c r="C175" s="11">
        <v>-0.73809523809523814</v>
      </c>
      <c r="D175" s="11">
        <v>7.9628181818181822</v>
      </c>
      <c r="E175" s="11">
        <v>0</v>
      </c>
    </row>
    <row r="176" spans="1:5" ht="15.75" thickBot="1" x14ac:dyDescent="0.3">
      <c r="A176" s="689" t="s">
        <v>284</v>
      </c>
      <c r="B176" s="690"/>
      <c r="C176" s="690"/>
      <c r="D176" s="690"/>
      <c r="E176" s="691"/>
    </row>
    <row r="177" spans="1:5" ht="12.75" customHeight="1" x14ac:dyDescent="0.25">
      <c r="A177" s="698"/>
      <c r="B177" s="8">
        <v>2018</v>
      </c>
      <c r="C177" s="8">
        <v>2019</v>
      </c>
      <c r="D177" s="8">
        <v>2020</v>
      </c>
      <c r="E177" s="8">
        <v>2021</v>
      </c>
    </row>
    <row r="178" spans="1:5" ht="9" customHeight="1" thickBot="1" x14ac:dyDescent="0.3">
      <c r="A178" s="699"/>
      <c r="B178" s="9" t="s">
        <v>8</v>
      </c>
      <c r="C178" s="9" t="s">
        <v>9</v>
      </c>
      <c r="D178" s="9" t="s">
        <v>9</v>
      </c>
      <c r="E178" s="9" t="s">
        <v>9</v>
      </c>
    </row>
    <row r="179" spans="1:5" ht="15.75" thickBot="1" x14ac:dyDescent="0.3">
      <c r="A179" s="13" t="s">
        <v>42</v>
      </c>
      <c r="B179" s="14">
        <f>B180+B181+B182+B183</f>
        <v>0</v>
      </c>
      <c r="C179" s="14">
        <f t="shared" ref="C179:E179" si="14">C180+C181+C182+C183</f>
        <v>0</v>
      </c>
      <c r="D179" s="14">
        <f t="shared" si="14"/>
        <v>0</v>
      </c>
      <c r="E179" s="14">
        <f t="shared" si="14"/>
        <v>0</v>
      </c>
    </row>
    <row r="180" spans="1:5" ht="15.75" thickBot="1" x14ac:dyDescent="0.3">
      <c r="A180" s="26" t="s">
        <v>388</v>
      </c>
      <c r="B180" s="14"/>
      <c r="C180" s="14"/>
      <c r="D180" s="14"/>
      <c r="E180" s="14"/>
    </row>
    <row r="181" spans="1:5" ht="15.75" thickBot="1" x14ac:dyDescent="0.3">
      <c r="A181" s="26" t="s">
        <v>403</v>
      </c>
      <c r="B181" s="14"/>
      <c r="C181" s="14"/>
      <c r="D181" s="14"/>
      <c r="E181" s="14"/>
    </row>
    <row r="182" spans="1:5" ht="15.75" thickBot="1" x14ac:dyDescent="0.3">
      <c r="A182" s="26" t="s">
        <v>404</v>
      </c>
      <c r="B182" s="14"/>
      <c r="C182" s="14"/>
      <c r="D182" s="14"/>
      <c r="E182" s="14"/>
    </row>
    <row r="183" spans="1:5" ht="15.75" thickBot="1" x14ac:dyDescent="0.3">
      <c r="A183" s="26" t="s">
        <v>405</v>
      </c>
      <c r="B183" s="14"/>
      <c r="C183" s="14"/>
      <c r="D183" s="14"/>
      <c r="E183" s="14"/>
    </row>
    <row r="184" spans="1:5" ht="15.75" thickBot="1" x14ac:dyDescent="0.3">
      <c r="A184" s="13" t="s">
        <v>43</v>
      </c>
      <c r="B184" s="15">
        <f>B185+B186+B187+B188</f>
        <v>0</v>
      </c>
      <c r="C184" s="15">
        <f t="shared" ref="C184:E184" si="15">C185+C186+C187+C188</f>
        <v>11000</v>
      </c>
      <c r="D184" s="15">
        <f t="shared" si="15"/>
        <v>7000</v>
      </c>
      <c r="E184" s="15">
        <f t="shared" si="15"/>
        <v>7000</v>
      </c>
    </row>
    <row r="185" spans="1:5" ht="15.75" thickBot="1" x14ac:dyDescent="0.3">
      <c r="A185" s="26" t="s">
        <v>388</v>
      </c>
      <c r="B185" s="15"/>
      <c r="C185" s="14"/>
      <c r="D185" s="14"/>
      <c r="E185" s="14"/>
    </row>
    <row r="186" spans="1:5" ht="15.75" thickBot="1" x14ac:dyDescent="0.3">
      <c r="A186" s="26" t="s">
        <v>403</v>
      </c>
      <c r="B186" s="15"/>
      <c r="C186" s="14"/>
      <c r="D186" s="14"/>
      <c r="E186" s="14"/>
    </row>
    <row r="187" spans="1:5" ht="15.75" thickBot="1" x14ac:dyDescent="0.3">
      <c r="A187" s="26" t="s">
        <v>404</v>
      </c>
      <c r="B187" s="15"/>
      <c r="C187" s="14"/>
      <c r="D187" s="14"/>
      <c r="E187" s="14"/>
    </row>
    <row r="188" spans="1:5" ht="15.75" thickBot="1" x14ac:dyDescent="0.3">
      <c r="A188" s="26" t="s">
        <v>405</v>
      </c>
      <c r="B188" s="15"/>
      <c r="C188" s="14">
        <v>11000</v>
      </c>
      <c r="D188" s="14">
        <v>7000</v>
      </c>
      <c r="E188" s="14">
        <v>7000</v>
      </c>
    </row>
    <row r="189" spans="1:5" ht="15.75" thickBot="1" x14ac:dyDescent="0.3">
      <c r="A189" s="140" t="s">
        <v>407</v>
      </c>
      <c r="B189" s="15">
        <f>B179+B184</f>
        <v>0</v>
      </c>
      <c r="C189" s="15">
        <f t="shared" ref="C189:E189" si="16">C179+C184</f>
        <v>11000</v>
      </c>
      <c r="D189" s="15">
        <f t="shared" si="16"/>
        <v>7000</v>
      </c>
      <c r="E189" s="15">
        <f t="shared" si="16"/>
        <v>7000</v>
      </c>
    </row>
    <row r="190" spans="1:5" ht="30.75" customHeight="1" thickBot="1" x14ac:dyDescent="0.3">
      <c r="A190" s="7" t="s">
        <v>109</v>
      </c>
      <c r="B190" s="667" t="s">
        <v>1491</v>
      </c>
      <c r="C190" s="139" t="s">
        <v>398</v>
      </c>
      <c r="D190" s="721"/>
      <c r="E190" s="722"/>
    </row>
    <row r="191" spans="1:5" ht="53.25" customHeight="1" thickBot="1" x14ac:dyDescent="0.3">
      <c r="A191" s="617" t="s">
        <v>15</v>
      </c>
      <c r="B191" s="1378" t="s">
        <v>1492</v>
      </c>
      <c r="C191" s="1379"/>
      <c r="D191" s="1379"/>
      <c r="E191" s="1380"/>
    </row>
    <row r="192" spans="1:5" ht="15.75" thickBot="1" x14ac:dyDescent="0.3">
      <c r="A192" s="5" t="s">
        <v>16</v>
      </c>
      <c r="B192" s="791" t="s">
        <v>1493</v>
      </c>
      <c r="C192" s="792"/>
      <c r="D192" s="792"/>
      <c r="E192" s="793"/>
    </row>
    <row r="193" spans="1:5" ht="12.75" customHeight="1" x14ac:dyDescent="0.25">
      <c r="A193" s="698"/>
      <c r="B193" s="8">
        <v>2018</v>
      </c>
      <c r="C193" s="8">
        <v>2019</v>
      </c>
      <c r="D193" s="8">
        <v>2020</v>
      </c>
      <c r="E193" s="8">
        <v>2021</v>
      </c>
    </row>
    <row r="194" spans="1:5" ht="9" customHeight="1" thickBot="1" x14ac:dyDescent="0.3">
      <c r="A194" s="699"/>
      <c r="B194" s="9" t="s">
        <v>8</v>
      </c>
      <c r="C194" s="9" t="s">
        <v>9</v>
      </c>
      <c r="D194" s="9" t="s">
        <v>9</v>
      </c>
      <c r="E194" s="9" t="s">
        <v>9</v>
      </c>
    </row>
    <row r="195" spans="1:5" ht="15.75" thickBot="1" x14ac:dyDescent="0.3">
      <c r="A195" s="5" t="s">
        <v>17</v>
      </c>
      <c r="B195" s="113">
        <v>1</v>
      </c>
      <c r="C195" s="113">
        <v>2</v>
      </c>
      <c r="D195" s="113">
        <v>0</v>
      </c>
      <c r="E195" s="113">
        <v>0</v>
      </c>
    </row>
    <row r="196" spans="1:5" ht="15.75" thickBot="1" x14ac:dyDescent="0.3">
      <c r="A196" s="5" t="s">
        <v>18</v>
      </c>
      <c r="B196" s="10">
        <v>84490</v>
      </c>
      <c r="C196" s="10">
        <v>0</v>
      </c>
      <c r="D196" s="10">
        <v>0</v>
      </c>
      <c r="E196" s="10">
        <v>0</v>
      </c>
    </row>
    <row r="197" spans="1:5" ht="15.75" thickBot="1" x14ac:dyDescent="0.3">
      <c r="A197" s="5" t="s">
        <v>19</v>
      </c>
      <c r="B197" s="10">
        <v>84490</v>
      </c>
      <c r="C197" s="10">
        <v>0</v>
      </c>
      <c r="D197" s="10" t="e">
        <v>#DIV/0!</v>
      </c>
      <c r="E197" s="10" t="e">
        <v>#DIV/0!</v>
      </c>
    </row>
    <row r="198" spans="1:5" ht="15.75" thickBot="1" x14ac:dyDescent="0.3">
      <c r="A198" s="5" t="s">
        <v>20</v>
      </c>
      <c r="B198" s="113" t="s">
        <v>21</v>
      </c>
      <c r="C198" s="11">
        <v>1</v>
      </c>
      <c r="D198" s="11">
        <v>-1</v>
      </c>
      <c r="E198" s="11" t="e">
        <v>#DIV/0!</v>
      </c>
    </row>
    <row r="199" spans="1:5" ht="15.75" thickBot="1" x14ac:dyDescent="0.3">
      <c r="A199" s="5" t="s">
        <v>22</v>
      </c>
      <c r="B199" s="113" t="s">
        <v>21</v>
      </c>
      <c r="C199" s="11">
        <v>-1</v>
      </c>
      <c r="D199" s="11" t="e">
        <v>#DIV/0!</v>
      </c>
      <c r="E199" s="11" t="e">
        <v>#DIV/0!</v>
      </c>
    </row>
    <row r="200" spans="1:5" ht="15.75" thickBot="1" x14ac:dyDescent="0.3">
      <c r="A200" s="5" t="s">
        <v>23</v>
      </c>
      <c r="B200" s="113" t="s">
        <v>21</v>
      </c>
      <c r="C200" s="11">
        <v>-1</v>
      </c>
      <c r="D200" s="11" t="e">
        <v>#DIV/0!</v>
      </c>
      <c r="E200" s="11" t="e">
        <v>#DIV/0!</v>
      </c>
    </row>
    <row r="201" spans="1:5" ht="15.75" thickBot="1" x14ac:dyDescent="0.3">
      <c r="A201" s="689" t="s">
        <v>439</v>
      </c>
      <c r="B201" s="690"/>
      <c r="C201" s="690"/>
      <c r="D201" s="690"/>
      <c r="E201" s="691"/>
    </row>
    <row r="202" spans="1:5" ht="12.75" customHeight="1" x14ac:dyDescent="0.25">
      <c r="A202" s="698"/>
      <c r="B202" s="8">
        <v>2018</v>
      </c>
      <c r="C202" s="8">
        <v>2019</v>
      </c>
      <c r="D202" s="8">
        <v>2020</v>
      </c>
      <c r="E202" s="8">
        <v>2021</v>
      </c>
    </row>
    <row r="203" spans="1:5" ht="9" customHeight="1" thickBot="1" x14ac:dyDescent="0.3">
      <c r="A203" s="699"/>
      <c r="B203" s="9" t="s">
        <v>8</v>
      </c>
      <c r="C203" s="9" t="s">
        <v>9</v>
      </c>
      <c r="D203" s="9" t="s">
        <v>9</v>
      </c>
      <c r="E203" s="9" t="s">
        <v>9</v>
      </c>
    </row>
    <row r="204" spans="1:5" ht="15.75" thickBot="1" x14ac:dyDescent="0.3">
      <c r="A204" s="13" t="s">
        <v>42</v>
      </c>
      <c r="B204" s="14">
        <v>84490</v>
      </c>
      <c r="C204" s="14">
        <f t="shared" ref="C204:E204" si="17">C205+C206+C207+C208</f>
        <v>0</v>
      </c>
      <c r="D204" s="14">
        <f t="shared" si="17"/>
        <v>0</v>
      </c>
      <c r="E204" s="14">
        <f t="shared" si="17"/>
        <v>0</v>
      </c>
    </row>
    <row r="205" spans="1:5" ht="15.75" thickBot="1" x14ac:dyDescent="0.3">
      <c r="A205" s="26" t="s">
        <v>388</v>
      </c>
      <c r="B205" s="14">
        <v>84490</v>
      </c>
      <c r="C205" s="14"/>
      <c r="D205" s="14"/>
      <c r="E205" s="14"/>
    </row>
    <row r="206" spans="1:5" ht="15.75" thickBot="1" x14ac:dyDescent="0.3">
      <c r="A206" s="26" t="s">
        <v>403</v>
      </c>
      <c r="B206" s="14"/>
      <c r="C206" s="14"/>
      <c r="D206" s="14"/>
      <c r="E206" s="14"/>
    </row>
    <row r="207" spans="1:5" ht="15.75" thickBot="1" x14ac:dyDescent="0.3">
      <c r="A207" s="26" t="s">
        <v>404</v>
      </c>
      <c r="B207" s="14"/>
      <c r="C207" s="14"/>
      <c r="D207" s="14"/>
      <c r="E207" s="14"/>
    </row>
    <row r="208" spans="1:5" ht="15.75" thickBot="1" x14ac:dyDescent="0.3">
      <c r="A208" s="26" t="s">
        <v>405</v>
      </c>
      <c r="B208" s="14"/>
      <c r="C208" s="14"/>
      <c r="D208" s="14"/>
      <c r="E208" s="14"/>
    </row>
    <row r="209" spans="1:5" ht="15.75" thickBot="1" x14ac:dyDescent="0.3">
      <c r="A209" s="13" t="s">
        <v>43</v>
      </c>
      <c r="B209" s="15">
        <v>0</v>
      </c>
      <c r="C209" s="15">
        <f t="shared" ref="C209:E209" si="18">C210+C211+C212+C213</f>
        <v>0</v>
      </c>
      <c r="D209" s="15">
        <f t="shared" si="18"/>
        <v>0</v>
      </c>
      <c r="E209" s="15">
        <f t="shared" si="18"/>
        <v>0</v>
      </c>
    </row>
    <row r="210" spans="1:5" ht="15.75" thickBot="1" x14ac:dyDescent="0.3">
      <c r="A210" s="26" t="s">
        <v>388</v>
      </c>
      <c r="B210" s="15"/>
      <c r="C210" s="14"/>
      <c r="D210" s="14"/>
      <c r="E210" s="14"/>
    </row>
    <row r="211" spans="1:5" ht="15.75" thickBot="1" x14ac:dyDescent="0.3">
      <c r="A211" s="26" t="s">
        <v>403</v>
      </c>
      <c r="B211" s="15"/>
      <c r="C211" s="14"/>
      <c r="D211" s="14"/>
      <c r="E211" s="14"/>
    </row>
    <row r="212" spans="1:5" ht="15.75" thickBot="1" x14ac:dyDescent="0.3">
      <c r="A212" s="26" t="s">
        <v>404</v>
      </c>
      <c r="B212" s="15"/>
      <c r="C212" s="14"/>
      <c r="D212" s="14"/>
      <c r="E212" s="14"/>
    </row>
    <row r="213" spans="1:5" ht="15.75" thickBot="1" x14ac:dyDescent="0.3">
      <c r="A213" s="26" t="s">
        <v>405</v>
      </c>
      <c r="B213" s="15"/>
      <c r="C213" s="14"/>
      <c r="D213" s="14"/>
      <c r="E213" s="14"/>
    </row>
    <row r="214" spans="1:5" ht="15.75" thickBot="1" x14ac:dyDescent="0.3">
      <c r="A214" s="16" t="s">
        <v>440</v>
      </c>
      <c r="B214" s="15">
        <f>B204+B209</f>
        <v>84490</v>
      </c>
      <c r="C214" s="15">
        <f t="shared" ref="C214:E214" si="19">C204+C209</f>
        <v>0</v>
      </c>
      <c r="D214" s="15">
        <f t="shared" si="19"/>
        <v>0</v>
      </c>
      <c r="E214" s="15">
        <f t="shared" si="19"/>
        <v>0</v>
      </c>
    </row>
    <row r="215" spans="1:5" ht="25.5" customHeight="1" thickBot="1" x14ac:dyDescent="0.3">
      <c r="A215" s="149" t="s">
        <v>45</v>
      </c>
      <c r="B215" s="1374" t="s">
        <v>317</v>
      </c>
      <c r="C215" s="1376"/>
      <c r="D215" s="1376"/>
      <c r="E215" s="1377"/>
    </row>
    <row r="216" spans="1:5" ht="34.5" thickBot="1" x14ac:dyDescent="0.3">
      <c r="A216" s="7" t="s">
        <v>74</v>
      </c>
      <c r="B216" s="668" t="s">
        <v>315</v>
      </c>
      <c r="C216" s="141" t="s">
        <v>398</v>
      </c>
      <c r="D216" s="147"/>
      <c r="E216" s="148"/>
    </row>
    <row r="217" spans="1:5" ht="17.25" customHeight="1" thickBot="1" x14ac:dyDescent="0.3">
      <c r="A217" s="5" t="s">
        <v>15</v>
      </c>
      <c r="B217" s="702" t="s">
        <v>1494</v>
      </c>
      <c r="C217" s="703"/>
      <c r="D217" s="703"/>
      <c r="E217" s="704"/>
    </row>
    <row r="218" spans="1:5" ht="15.75" thickBot="1" x14ac:dyDescent="0.3">
      <c r="A218" s="5" t="s">
        <v>16</v>
      </c>
      <c r="B218" s="717" t="s">
        <v>309</v>
      </c>
      <c r="C218" s="718"/>
      <c r="D218" s="718"/>
      <c r="E218" s="719"/>
    </row>
    <row r="219" spans="1:5" ht="12.75" customHeight="1" x14ac:dyDescent="0.25">
      <c r="A219" s="698"/>
      <c r="B219" s="8">
        <v>2018</v>
      </c>
      <c r="C219" s="8">
        <v>2019</v>
      </c>
      <c r="D219" s="8">
        <v>2020</v>
      </c>
      <c r="E219" s="8">
        <v>2021</v>
      </c>
    </row>
    <row r="220" spans="1:5" ht="9" customHeight="1" thickBot="1" x14ac:dyDescent="0.3">
      <c r="A220" s="699"/>
      <c r="B220" s="9" t="s">
        <v>8</v>
      </c>
      <c r="C220" s="9" t="s">
        <v>9</v>
      </c>
      <c r="D220" s="9" t="s">
        <v>9</v>
      </c>
      <c r="E220" s="9" t="s">
        <v>9</v>
      </c>
    </row>
    <row r="221" spans="1:5" ht="15.75" thickBot="1" x14ac:dyDescent="0.3">
      <c r="A221" s="5" t="s">
        <v>17</v>
      </c>
      <c r="B221" s="113">
        <v>32</v>
      </c>
      <c r="C221" s="113">
        <v>10</v>
      </c>
      <c r="D221" s="113">
        <v>0</v>
      </c>
      <c r="E221" s="113">
        <v>0</v>
      </c>
    </row>
    <row r="222" spans="1:5" ht="15.75" thickBot="1" x14ac:dyDescent="0.3">
      <c r="A222" s="5" t="s">
        <v>18</v>
      </c>
      <c r="B222" s="10">
        <v>22800</v>
      </c>
      <c r="C222" s="10">
        <v>4000</v>
      </c>
      <c r="D222" s="10">
        <v>0</v>
      </c>
      <c r="E222" s="10">
        <v>0</v>
      </c>
    </row>
    <row r="223" spans="1:5" ht="15.75" thickBot="1" x14ac:dyDescent="0.3">
      <c r="A223" s="5" t="s">
        <v>19</v>
      </c>
      <c r="B223" s="10">
        <v>712.5</v>
      </c>
      <c r="C223" s="10">
        <v>400</v>
      </c>
      <c r="D223" s="10" t="e">
        <v>#DIV/0!</v>
      </c>
      <c r="E223" s="10" t="e">
        <v>#DIV/0!</v>
      </c>
    </row>
    <row r="224" spans="1:5" ht="15.75" thickBot="1" x14ac:dyDescent="0.3">
      <c r="A224" s="5" t="s">
        <v>20</v>
      </c>
      <c r="B224" s="113" t="s">
        <v>21</v>
      </c>
      <c r="C224" s="11">
        <v>-0.6875</v>
      </c>
      <c r="D224" s="11">
        <v>-1</v>
      </c>
      <c r="E224" s="11" t="e">
        <v>#DIV/0!</v>
      </c>
    </row>
    <row r="225" spans="1:5" ht="15.75" thickBot="1" x14ac:dyDescent="0.3">
      <c r="A225" s="5" t="s">
        <v>22</v>
      </c>
      <c r="B225" s="113" t="s">
        <v>21</v>
      </c>
      <c r="C225" s="11">
        <v>-0.82456140350877194</v>
      </c>
      <c r="D225" s="11">
        <v>-1</v>
      </c>
      <c r="E225" s="11" t="e">
        <v>#DIV/0!</v>
      </c>
    </row>
    <row r="226" spans="1:5" ht="15.75" thickBot="1" x14ac:dyDescent="0.3">
      <c r="A226" s="5" t="s">
        <v>23</v>
      </c>
      <c r="B226" s="113" t="s">
        <v>21</v>
      </c>
      <c r="C226" s="11">
        <v>-0.43859649122807021</v>
      </c>
      <c r="D226" s="11" t="e">
        <v>#DIV/0!</v>
      </c>
      <c r="E226" s="11" t="e">
        <v>#DIV/0!</v>
      </c>
    </row>
    <row r="227" spans="1:5" ht="15.75" thickBot="1" x14ac:dyDescent="0.3">
      <c r="A227" s="689" t="s">
        <v>212</v>
      </c>
      <c r="B227" s="690"/>
      <c r="C227" s="690"/>
      <c r="D227" s="690"/>
      <c r="E227" s="691"/>
    </row>
    <row r="228" spans="1:5" ht="12.75" customHeight="1" x14ac:dyDescent="0.25">
      <c r="A228" s="698"/>
      <c r="B228" s="8">
        <v>2018</v>
      </c>
      <c r="C228" s="8">
        <v>2019</v>
      </c>
      <c r="D228" s="8">
        <v>2020</v>
      </c>
      <c r="E228" s="8">
        <v>2021</v>
      </c>
    </row>
    <row r="229" spans="1:5" ht="9" customHeight="1" thickBot="1" x14ac:dyDescent="0.3">
      <c r="A229" s="699"/>
      <c r="B229" s="9" t="s">
        <v>8</v>
      </c>
      <c r="C229" s="9" t="s">
        <v>9</v>
      </c>
      <c r="D229" s="9" t="s">
        <v>9</v>
      </c>
      <c r="E229" s="9" t="s">
        <v>9</v>
      </c>
    </row>
    <row r="230" spans="1:5" ht="15.75" thickBot="1" x14ac:dyDescent="0.3">
      <c r="A230" s="13" t="s">
        <v>42</v>
      </c>
      <c r="B230" s="14">
        <f>B231+B232+B233+B234</f>
        <v>0</v>
      </c>
      <c r="C230" s="14">
        <f t="shared" ref="C230:E230" si="20">C231+C232+C233+C234</f>
        <v>0</v>
      </c>
      <c r="D230" s="14">
        <f t="shared" si="20"/>
        <v>0</v>
      </c>
      <c r="E230" s="14">
        <f t="shared" si="20"/>
        <v>0</v>
      </c>
    </row>
    <row r="231" spans="1:5" ht="15.75" thickBot="1" x14ac:dyDescent="0.3">
      <c r="A231" s="26" t="s">
        <v>388</v>
      </c>
      <c r="B231" s="14"/>
      <c r="C231" s="14"/>
      <c r="D231" s="14"/>
      <c r="E231" s="14"/>
    </row>
    <row r="232" spans="1:5" ht="15.75" thickBot="1" x14ac:dyDescent="0.3">
      <c r="A232" s="26" t="s">
        <v>403</v>
      </c>
      <c r="B232" s="14"/>
      <c r="C232" s="14"/>
      <c r="D232" s="14"/>
      <c r="E232" s="14"/>
    </row>
    <row r="233" spans="1:5" ht="15.75" thickBot="1" x14ac:dyDescent="0.3">
      <c r="A233" s="26" t="s">
        <v>404</v>
      </c>
      <c r="B233" s="14"/>
      <c r="C233" s="14"/>
      <c r="D233" s="14"/>
      <c r="E233" s="14"/>
    </row>
    <row r="234" spans="1:5" ht="15.75" thickBot="1" x14ac:dyDescent="0.3">
      <c r="A234" s="26" t="s">
        <v>405</v>
      </c>
      <c r="B234" s="14"/>
      <c r="C234" s="14"/>
      <c r="D234" s="14"/>
      <c r="E234" s="14"/>
    </row>
    <row r="235" spans="1:5" ht="15.75" thickBot="1" x14ac:dyDescent="0.3">
      <c r="A235" s="13" t="s">
        <v>43</v>
      </c>
      <c r="B235" s="15">
        <v>22800</v>
      </c>
      <c r="C235" s="15">
        <v>4000</v>
      </c>
      <c r="D235" s="15">
        <f t="shared" ref="D235:E235" si="21">D236+D237+D238+D239</f>
        <v>0</v>
      </c>
      <c r="E235" s="15">
        <f t="shared" si="21"/>
        <v>0</v>
      </c>
    </row>
    <row r="236" spans="1:5" ht="15.75" thickBot="1" x14ac:dyDescent="0.3">
      <c r="A236" s="26" t="s">
        <v>388</v>
      </c>
      <c r="B236" s="15"/>
      <c r="C236" s="15">
        <v>4000</v>
      </c>
      <c r="D236" s="15">
        <v>0</v>
      </c>
      <c r="E236" s="15">
        <v>0</v>
      </c>
    </row>
    <row r="237" spans="1:5" ht="15.75" thickBot="1" x14ac:dyDescent="0.3">
      <c r="A237" s="26" t="s">
        <v>403</v>
      </c>
      <c r="B237" s="15"/>
      <c r="C237" s="15"/>
      <c r="D237" s="15"/>
      <c r="E237" s="15"/>
    </row>
    <row r="238" spans="1:5" ht="15.75" thickBot="1" x14ac:dyDescent="0.3">
      <c r="A238" s="26" t="s">
        <v>404</v>
      </c>
      <c r="B238" s="15"/>
      <c r="C238" s="15"/>
      <c r="D238" s="15"/>
      <c r="E238" s="15"/>
    </row>
    <row r="239" spans="1:5" ht="15.75" thickBot="1" x14ac:dyDescent="0.3">
      <c r="A239" s="26" t="s">
        <v>405</v>
      </c>
      <c r="B239" s="15"/>
      <c r="C239" s="15"/>
      <c r="D239" s="15"/>
      <c r="E239" s="15"/>
    </row>
    <row r="240" spans="1:5" ht="15.75" thickBot="1" x14ac:dyDescent="0.3">
      <c r="A240" s="16" t="s">
        <v>53</v>
      </c>
      <c r="B240" s="15">
        <f>B230+B235</f>
        <v>22800</v>
      </c>
      <c r="C240" s="15">
        <f t="shared" ref="C240:E240" si="22">C230+C235</f>
        <v>4000</v>
      </c>
      <c r="D240" s="15">
        <f t="shared" si="22"/>
        <v>0</v>
      </c>
      <c r="E240" s="15">
        <f t="shared" si="22"/>
        <v>0</v>
      </c>
    </row>
    <row r="241" spans="1:5" ht="15.75" thickBot="1" x14ac:dyDescent="0.3">
      <c r="A241" s="708" t="s">
        <v>46</v>
      </c>
      <c r="B241" s="709"/>
      <c r="C241" s="709"/>
      <c r="D241" s="709"/>
      <c r="E241" s="710"/>
    </row>
    <row r="242" spans="1:5" ht="15.75" thickBot="1" x14ac:dyDescent="0.3">
      <c r="A242" s="708" t="s">
        <v>47</v>
      </c>
      <c r="B242" s="709"/>
      <c r="C242" s="709"/>
      <c r="D242" s="709"/>
      <c r="E242" s="710"/>
    </row>
    <row r="243" spans="1:5" ht="15.75" thickBot="1" x14ac:dyDescent="0.3">
      <c r="A243" s="7" t="s">
        <v>56</v>
      </c>
      <c r="B243" s="1374" t="s">
        <v>1495</v>
      </c>
      <c r="C243" s="1375"/>
      <c r="D243" s="1376"/>
      <c r="E243" s="1377"/>
    </row>
    <row r="244" spans="1:5" ht="91.5" customHeight="1" thickBot="1" x14ac:dyDescent="0.3">
      <c r="A244" s="7" t="s">
        <v>86</v>
      </c>
      <c r="B244" s="50" t="s">
        <v>1496</v>
      </c>
      <c r="C244" s="139" t="s">
        <v>398</v>
      </c>
      <c r="D244" s="721"/>
      <c r="E244" s="722"/>
    </row>
    <row r="245" spans="1:5" ht="25.5" customHeight="1" thickBot="1" x14ac:dyDescent="0.3">
      <c r="A245" s="160"/>
      <c r="B245" s="720"/>
      <c r="C245" s="800"/>
      <c r="D245" s="721"/>
      <c r="E245" s="722"/>
    </row>
    <row r="246" spans="1:5" ht="127.5" customHeight="1" thickBot="1" x14ac:dyDescent="0.3">
      <c r="A246" s="5" t="s">
        <v>15</v>
      </c>
      <c r="B246" s="702" t="s">
        <v>1497</v>
      </c>
      <c r="C246" s="703"/>
      <c r="D246" s="703"/>
      <c r="E246" s="704"/>
    </row>
    <row r="247" spans="1:5" ht="15.75" thickBot="1" x14ac:dyDescent="0.3">
      <c r="A247" s="5" t="s">
        <v>16</v>
      </c>
      <c r="B247" s="717" t="s">
        <v>1467</v>
      </c>
      <c r="C247" s="718"/>
      <c r="D247" s="718"/>
      <c r="E247" s="719"/>
    </row>
    <row r="248" spans="1:5" ht="12.75" customHeight="1" x14ac:dyDescent="0.25">
      <c r="A248" s="698"/>
      <c r="B248" s="8">
        <v>2018</v>
      </c>
      <c r="C248" s="8">
        <v>2019</v>
      </c>
      <c r="D248" s="8">
        <v>2020</v>
      </c>
      <c r="E248" s="8">
        <v>2021</v>
      </c>
    </row>
    <row r="249" spans="1:5" ht="9" customHeight="1" thickBot="1" x14ac:dyDescent="0.3">
      <c r="A249" s="699"/>
      <c r="B249" s="9" t="s">
        <v>8</v>
      </c>
      <c r="C249" s="9" t="s">
        <v>9</v>
      </c>
      <c r="D249" s="9" t="s">
        <v>9</v>
      </c>
      <c r="E249" s="9" t="s">
        <v>9</v>
      </c>
    </row>
    <row r="250" spans="1:5" ht="15.75" thickBot="1" x14ac:dyDescent="0.3">
      <c r="A250" s="5" t="s">
        <v>17</v>
      </c>
      <c r="B250" s="10">
        <v>1</v>
      </c>
      <c r="C250" s="10">
        <v>1</v>
      </c>
      <c r="D250" s="10">
        <v>1</v>
      </c>
      <c r="E250" s="10">
        <v>0</v>
      </c>
    </row>
    <row r="251" spans="1:5" ht="15.75" thickBot="1" x14ac:dyDescent="0.3">
      <c r="A251" s="5" t="s">
        <v>18</v>
      </c>
      <c r="B251" s="10">
        <v>10000</v>
      </c>
      <c r="C251" s="10">
        <v>10000</v>
      </c>
      <c r="D251" s="10">
        <v>10000</v>
      </c>
      <c r="E251" s="10">
        <v>10000</v>
      </c>
    </row>
    <row r="252" spans="1:5" ht="15.75" thickBot="1" x14ac:dyDescent="0.3">
      <c r="A252" s="5" t="s">
        <v>19</v>
      </c>
      <c r="B252" s="10">
        <v>10000</v>
      </c>
      <c r="C252" s="10">
        <v>10000</v>
      </c>
      <c r="D252" s="10">
        <v>10000</v>
      </c>
      <c r="E252" s="10" t="e">
        <v>#DIV/0!</v>
      </c>
    </row>
    <row r="253" spans="1:5" ht="15.75" thickBot="1" x14ac:dyDescent="0.3">
      <c r="A253" s="5" t="s">
        <v>20</v>
      </c>
      <c r="B253" s="113" t="s">
        <v>21</v>
      </c>
      <c r="C253" s="11">
        <v>0</v>
      </c>
      <c r="D253" s="11">
        <v>0</v>
      </c>
      <c r="E253" s="11">
        <v>-1</v>
      </c>
    </row>
    <row r="254" spans="1:5" ht="15.75" thickBot="1" x14ac:dyDescent="0.3">
      <c r="A254" s="5" t="s">
        <v>22</v>
      </c>
      <c r="B254" s="113" t="s">
        <v>21</v>
      </c>
      <c r="C254" s="11">
        <v>0</v>
      </c>
      <c r="D254" s="11">
        <v>0</v>
      </c>
      <c r="E254" s="11">
        <v>-1</v>
      </c>
    </row>
    <row r="255" spans="1:5" ht="15.75" thickBot="1" x14ac:dyDescent="0.3">
      <c r="A255" s="5" t="s">
        <v>23</v>
      </c>
      <c r="B255" s="113" t="s">
        <v>21</v>
      </c>
      <c r="C255" s="11">
        <v>0</v>
      </c>
      <c r="D255" s="11">
        <v>0</v>
      </c>
      <c r="E255" s="11" t="e">
        <v>#DIV/0!</v>
      </c>
    </row>
    <row r="256" spans="1:5" ht="15.75" thickBot="1" x14ac:dyDescent="0.3">
      <c r="A256" s="689" t="s">
        <v>213</v>
      </c>
      <c r="B256" s="690"/>
      <c r="C256" s="690"/>
      <c r="D256" s="690"/>
      <c r="E256" s="691"/>
    </row>
    <row r="257" spans="1:5" ht="12.75" customHeight="1" x14ac:dyDescent="0.25">
      <c r="A257" s="698"/>
      <c r="B257" s="8">
        <v>2018</v>
      </c>
      <c r="C257" s="8">
        <v>2019</v>
      </c>
      <c r="D257" s="8">
        <v>2020</v>
      </c>
      <c r="E257" s="8">
        <v>2021</v>
      </c>
    </row>
    <row r="258" spans="1:5" ht="9" customHeight="1" thickBot="1" x14ac:dyDescent="0.3">
      <c r="A258" s="699"/>
      <c r="B258" s="9" t="s">
        <v>8</v>
      </c>
      <c r="C258" s="9" t="s">
        <v>9</v>
      </c>
      <c r="D258" s="9" t="s">
        <v>9</v>
      </c>
      <c r="E258" s="9" t="s">
        <v>9</v>
      </c>
    </row>
    <row r="259" spans="1:5" ht="15.75" thickBot="1" x14ac:dyDescent="0.3">
      <c r="A259" s="13" t="s">
        <v>42</v>
      </c>
      <c r="B259" s="14">
        <v>10000</v>
      </c>
      <c r="C259" s="14">
        <v>10000</v>
      </c>
      <c r="D259" s="14">
        <v>10000</v>
      </c>
      <c r="E259" s="14">
        <v>10000</v>
      </c>
    </row>
    <row r="260" spans="1:5" ht="15.75" thickBot="1" x14ac:dyDescent="0.3">
      <c r="A260" s="26" t="s">
        <v>388</v>
      </c>
      <c r="B260" s="14"/>
      <c r="C260" s="14">
        <v>10000</v>
      </c>
      <c r="D260" s="14">
        <v>10000</v>
      </c>
      <c r="E260" s="14">
        <v>10000</v>
      </c>
    </row>
    <row r="261" spans="1:5" ht="15.75" thickBot="1" x14ac:dyDescent="0.3">
      <c r="A261" s="26" t="s">
        <v>403</v>
      </c>
      <c r="B261" s="14"/>
      <c r="C261" s="14"/>
      <c r="D261" s="14"/>
      <c r="E261" s="14"/>
    </row>
    <row r="262" spans="1:5" ht="15.75" thickBot="1" x14ac:dyDescent="0.3">
      <c r="A262" s="26" t="s">
        <v>404</v>
      </c>
      <c r="B262" s="14"/>
      <c r="C262" s="14"/>
      <c r="D262" s="14"/>
      <c r="E262" s="14"/>
    </row>
    <row r="263" spans="1:5" ht="15.75" thickBot="1" x14ac:dyDescent="0.3">
      <c r="A263" s="26" t="s">
        <v>405</v>
      </c>
      <c r="B263" s="14"/>
      <c r="C263" s="14"/>
      <c r="D263" s="14"/>
      <c r="E263" s="14"/>
    </row>
    <row r="264" spans="1:5" ht="15.75" thickBot="1" x14ac:dyDescent="0.3">
      <c r="A264" s="13" t="s">
        <v>43</v>
      </c>
      <c r="B264" s="15">
        <f>B265+B266+B267+B268</f>
        <v>0</v>
      </c>
      <c r="C264" s="15">
        <f t="shared" ref="C264:E264" si="23">C265+C266+C267+C268</f>
        <v>0</v>
      </c>
      <c r="D264" s="15">
        <f t="shared" si="23"/>
        <v>0</v>
      </c>
      <c r="E264" s="15">
        <f t="shared" si="23"/>
        <v>0</v>
      </c>
    </row>
    <row r="265" spans="1:5" ht="15.75" thickBot="1" x14ac:dyDescent="0.3">
      <c r="A265" s="26" t="s">
        <v>388</v>
      </c>
      <c r="B265" s="15"/>
      <c r="C265" s="14"/>
      <c r="D265" s="14"/>
      <c r="E265" s="14"/>
    </row>
    <row r="266" spans="1:5" ht="15.75" thickBot="1" x14ac:dyDescent="0.3">
      <c r="A266" s="26" t="s">
        <v>403</v>
      </c>
      <c r="B266" s="15"/>
      <c r="C266" s="14"/>
      <c r="D266" s="14"/>
      <c r="E266" s="14"/>
    </row>
    <row r="267" spans="1:5" ht="15.75" thickBot="1" x14ac:dyDescent="0.3">
      <c r="A267" s="26" t="s">
        <v>404</v>
      </c>
      <c r="B267" s="15"/>
      <c r="C267" s="14"/>
      <c r="D267" s="14"/>
      <c r="E267" s="14"/>
    </row>
    <row r="268" spans="1:5" ht="15.75" thickBot="1" x14ac:dyDescent="0.3">
      <c r="A268" s="26" t="s">
        <v>405</v>
      </c>
      <c r="B268" s="15"/>
      <c r="C268" s="14"/>
      <c r="D268" s="14"/>
      <c r="E268" s="14"/>
    </row>
    <row r="269" spans="1:5" ht="15.75" thickBot="1" x14ac:dyDescent="0.3">
      <c r="A269" s="140" t="s">
        <v>31</v>
      </c>
      <c r="B269" s="15">
        <f>B259+B264</f>
        <v>10000</v>
      </c>
      <c r="C269" s="15">
        <f t="shared" ref="C269:E269" si="24">C259+C264</f>
        <v>10000</v>
      </c>
      <c r="D269" s="15">
        <f t="shared" si="24"/>
        <v>10000</v>
      </c>
      <c r="E269" s="15">
        <f t="shared" si="24"/>
        <v>10000</v>
      </c>
    </row>
    <row r="270" spans="1:5" ht="15.75" thickBot="1" x14ac:dyDescent="0.3">
      <c r="A270" s="20"/>
      <c r="B270" s="21"/>
      <c r="C270" s="21"/>
      <c r="D270" s="21"/>
      <c r="E270" s="21"/>
    </row>
    <row r="271" spans="1:5" ht="27" customHeight="1" thickBot="1" x14ac:dyDescent="0.3">
      <c r="A271" s="6" t="s">
        <v>57</v>
      </c>
      <c r="B271" s="22">
        <f>+B222+B146+B68+B31+B171+B105+B251+B196</f>
        <v>246611</v>
      </c>
      <c r="C271" s="22">
        <f>+C222+C146+C68+C31+C171+C105+C251+C196</f>
        <v>216580</v>
      </c>
      <c r="D271" s="22">
        <f>+D222+D146+D68+D31+D171+D105+D251+D196</f>
        <v>215000</v>
      </c>
      <c r="E271" s="22">
        <f>+E222+E146+E68+E31+E171+E105+E251+E196</f>
        <v>217000</v>
      </c>
    </row>
    <row r="272" spans="1:5" ht="24.75" thickBot="1" x14ac:dyDescent="0.3">
      <c r="A272" s="6" t="s">
        <v>58</v>
      </c>
      <c r="B272" s="22">
        <f>+B240+B214+B134+B97+B60+B269+B189+B164</f>
        <v>218611</v>
      </c>
      <c r="C272" s="22">
        <f>+C240+C214+C134+C97+C60+C269+C189+C164</f>
        <v>216580</v>
      </c>
      <c r="D272" s="22">
        <f>+D240+D214+D134+D97+D60+D269+D189+D164</f>
        <v>215000</v>
      </c>
      <c r="E272" s="22">
        <f>+E240+E214+E134+E97+E60+E269+E189+E164</f>
        <v>217000</v>
      </c>
    </row>
    <row r="273" spans="1:5" ht="15.75" thickBot="1" x14ac:dyDescent="0.3">
      <c r="A273" s="13" t="s">
        <v>24</v>
      </c>
      <c r="B273" s="83">
        <f>B274+B275</f>
        <v>68100</v>
      </c>
      <c r="C273" s="83">
        <f t="shared" ref="C273:E273" si="25">C274+C275</f>
        <v>71760</v>
      </c>
      <c r="D273" s="83">
        <f t="shared" si="25"/>
        <v>72100</v>
      </c>
      <c r="E273" s="83">
        <f t="shared" si="25"/>
        <v>73000</v>
      </c>
    </row>
    <row r="274" spans="1:5" ht="15.75" thickBot="1" x14ac:dyDescent="0.3">
      <c r="A274" s="26" t="s">
        <v>388</v>
      </c>
      <c r="B274" s="42">
        <f t="shared" ref="B274:E275" si="26">B40+B77+B114</f>
        <v>68100</v>
      </c>
      <c r="C274" s="42">
        <f t="shared" si="26"/>
        <v>71760</v>
      </c>
      <c r="D274" s="42">
        <f t="shared" si="26"/>
        <v>72100</v>
      </c>
      <c r="E274" s="42">
        <f t="shared" si="26"/>
        <v>73000</v>
      </c>
    </row>
    <row r="275" spans="1:5" ht="15.75" thickBot="1" x14ac:dyDescent="0.3">
      <c r="A275" s="26" t="s">
        <v>417</v>
      </c>
      <c r="B275" s="42">
        <f t="shared" si="26"/>
        <v>0</v>
      </c>
      <c r="C275" s="42">
        <f t="shared" si="26"/>
        <v>0</v>
      </c>
      <c r="D275" s="42">
        <f t="shared" si="26"/>
        <v>0</v>
      </c>
      <c r="E275" s="42">
        <f t="shared" si="26"/>
        <v>0</v>
      </c>
    </row>
    <row r="276" spans="1:5" ht="24.75" thickBot="1" x14ac:dyDescent="0.3">
      <c r="A276" s="13" t="s">
        <v>25</v>
      </c>
      <c r="B276" s="83">
        <f>B277+B278</f>
        <v>12121</v>
      </c>
      <c r="C276" s="83">
        <f t="shared" ref="C276:E276" si="27">C277+C278</f>
        <v>11820</v>
      </c>
      <c r="D276" s="83">
        <f t="shared" si="27"/>
        <v>12200</v>
      </c>
      <c r="E276" s="83">
        <f t="shared" si="27"/>
        <v>12500</v>
      </c>
    </row>
    <row r="277" spans="1:5" ht="15.75" thickBot="1" x14ac:dyDescent="0.3">
      <c r="A277" s="26" t="s">
        <v>388</v>
      </c>
      <c r="B277" s="43">
        <f>B43+B80+B117</f>
        <v>12121</v>
      </c>
      <c r="C277" s="43">
        <f>C43+C80+C117</f>
        <v>11820</v>
      </c>
      <c r="D277" s="43">
        <f>D43+D80+D117</f>
        <v>12200</v>
      </c>
      <c r="E277" s="43">
        <f>E43+E80+E117</f>
        <v>12500</v>
      </c>
    </row>
    <row r="278" spans="1:5" ht="15.75" thickBot="1" x14ac:dyDescent="0.3">
      <c r="A278" s="26" t="s">
        <v>417</v>
      </c>
      <c r="B278" s="42">
        <f>B44+B81+B115</f>
        <v>0</v>
      </c>
      <c r="C278" s="42">
        <f>C44+C81+C115</f>
        <v>0</v>
      </c>
      <c r="D278" s="42">
        <f>D44+D81+D115</f>
        <v>0</v>
      </c>
      <c r="E278" s="42">
        <f>E44+E81+E115</f>
        <v>0</v>
      </c>
    </row>
    <row r="279" spans="1:5" ht="15.75" thickBot="1" x14ac:dyDescent="0.3">
      <c r="A279" s="13" t="s">
        <v>26</v>
      </c>
      <c r="B279" s="83">
        <f>B280+B281</f>
        <v>21100</v>
      </c>
      <c r="C279" s="83">
        <f t="shared" ref="C279:E279" si="28">C280+C281</f>
        <v>15000</v>
      </c>
      <c r="D279" s="83">
        <f t="shared" si="28"/>
        <v>20700</v>
      </c>
      <c r="E279" s="83">
        <f t="shared" si="28"/>
        <v>21500</v>
      </c>
    </row>
    <row r="280" spans="1:5" ht="15.75" thickBot="1" x14ac:dyDescent="0.3">
      <c r="A280" s="26" t="s">
        <v>388</v>
      </c>
      <c r="B280" s="42">
        <f t="shared" ref="B280:E281" si="29">B46+B83+B120</f>
        <v>21100</v>
      </c>
      <c r="C280" s="42">
        <f t="shared" si="29"/>
        <v>15000</v>
      </c>
      <c r="D280" s="42">
        <f t="shared" si="29"/>
        <v>20700</v>
      </c>
      <c r="E280" s="42">
        <f t="shared" si="29"/>
        <v>21500</v>
      </c>
    </row>
    <row r="281" spans="1:5" ht="15.75" thickBot="1" x14ac:dyDescent="0.3">
      <c r="A281" s="26" t="s">
        <v>417</v>
      </c>
      <c r="B281" s="42">
        <f t="shared" si="29"/>
        <v>0</v>
      </c>
      <c r="C281" s="42">
        <f t="shared" si="29"/>
        <v>0</v>
      </c>
      <c r="D281" s="42">
        <f t="shared" si="29"/>
        <v>0</v>
      </c>
      <c r="E281" s="42">
        <f t="shared" si="29"/>
        <v>0</v>
      </c>
    </row>
    <row r="282" spans="1:5" ht="15.75" thickBot="1" x14ac:dyDescent="0.3">
      <c r="A282" s="13" t="s">
        <v>27</v>
      </c>
      <c r="B282" s="83">
        <f>B283+B284</f>
        <v>0</v>
      </c>
      <c r="C282" s="83">
        <f t="shared" ref="C282:E282" si="30">C283+C284</f>
        <v>0</v>
      </c>
      <c r="D282" s="83">
        <f t="shared" si="30"/>
        <v>0</v>
      </c>
      <c r="E282" s="83">
        <f t="shared" si="30"/>
        <v>0</v>
      </c>
    </row>
    <row r="283" spans="1:5" ht="15.75" thickBot="1" x14ac:dyDescent="0.3">
      <c r="A283" s="26" t="s">
        <v>388</v>
      </c>
      <c r="B283" s="43">
        <f t="shared" ref="B283:E284" si="31">B49+B86+B123</f>
        <v>0</v>
      </c>
      <c r="C283" s="43">
        <f t="shared" si="31"/>
        <v>0</v>
      </c>
      <c r="D283" s="43">
        <f t="shared" si="31"/>
        <v>0</v>
      </c>
      <c r="E283" s="43">
        <f t="shared" si="31"/>
        <v>0</v>
      </c>
    </row>
    <row r="284" spans="1:5" ht="15.75" thickBot="1" x14ac:dyDescent="0.3">
      <c r="A284" s="26" t="s">
        <v>417</v>
      </c>
      <c r="B284" s="42">
        <f t="shared" si="31"/>
        <v>0</v>
      </c>
      <c r="C284" s="42">
        <f t="shared" si="31"/>
        <v>0</v>
      </c>
      <c r="D284" s="42">
        <f t="shared" si="31"/>
        <v>0</v>
      </c>
      <c r="E284" s="42">
        <f t="shared" si="31"/>
        <v>0</v>
      </c>
    </row>
    <row r="285" spans="1:5" ht="15.75" thickBot="1" x14ac:dyDescent="0.3">
      <c r="A285" s="13" t="s">
        <v>28</v>
      </c>
      <c r="B285" s="83">
        <f>B286+B287</f>
        <v>0</v>
      </c>
      <c r="C285" s="83">
        <f t="shared" ref="C285:E285" si="32">C286+C287</f>
        <v>0</v>
      </c>
      <c r="D285" s="83">
        <f t="shared" si="32"/>
        <v>0</v>
      </c>
      <c r="E285" s="83">
        <f t="shared" si="32"/>
        <v>0</v>
      </c>
    </row>
    <row r="286" spans="1:5" ht="15.75" thickBot="1" x14ac:dyDescent="0.3">
      <c r="A286" s="26" t="s">
        <v>388</v>
      </c>
      <c r="B286" s="43">
        <f t="shared" ref="B286:E287" si="33">B52+B89+B126</f>
        <v>0</v>
      </c>
      <c r="C286" s="43">
        <f t="shared" si="33"/>
        <v>0</v>
      </c>
      <c r="D286" s="43">
        <f t="shared" si="33"/>
        <v>0</v>
      </c>
      <c r="E286" s="43">
        <f t="shared" si="33"/>
        <v>0</v>
      </c>
    </row>
    <row r="287" spans="1:5" ht="15.75" thickBot="1" x14ac:dyDescent="0.3">
      <c r="A287" s="26" t="s">
        <v>417</v>
      </c>
      <c r="B287" s="42">
        <f t="shared" si="33"/>
        <v>0</v>
      </c>
      <c r="C287" s="42">
        <f t="shared" si="33"/>
        <v>0</v>
      </c>
      <c r="D287" s="42">
        <f t="shared" si="33"/>
        <v>0</v>
      </c>
      <c r="E287" s="42">
        <f t="shared" si="33"/>
        <v>0</v>
      </c>
    </row>
    <row r="288" spans="1:5" ht="15.75" thickBot="1" x14ac:dyDescent="0.3">
      <c r="A288" s="13" t="s">
        <v>29</v>
      </c>
      <c r="B288" s="83">
        <f>B289+B290</f>
        <v>0</v>
      </c>
      <c r="C288" s="83">
        <f>C289+C290</f>
        <v>0</v>
      </c>
      <c r="D288" s="83">
        <f t="shared" ref="D288:E288" si="34">D289+D290</f>
        <v>0</v>
      </c>
      <c r="E288" s="83">
        <f t="shared" si="34"/>
        <v>0</v>
      </c>
    </row>
    <row r="289" spans="1:5" ht="15.75" thickBot="1" x14ac:dyDescent="0.3">
      <c r="A289" s="26" t="s">
        <v>388</v>
      </c>
      <c r="B289" s="43">
        <f t="shared" ref="B289:E290" si="35">B55+B92+B129</f>
        <v>0</v>
      </c>
      <c r="C289" s="43">
        <f t="shared" si="35"/>
        <v>0</v>
      </c>
      <c r="D289" s="43">
        <f t="shared" si="35"/>
        <v>0</v>
      </c>
      <c r="E289" s="43">
        <f t="shared" si="35"/>
        <v>0</v>
      </c>
    </row>
    <row r="290" spans="1:5" ht="15.75" thickBot="1" x14ac:dyDescent="0.3">
      <c r="A290" s="26" t="s">
        <v>417</v>
      </c>
      <c r="B290" s="42">
        <f t="shared" si="35"/>
        <v>0</v>
      </c>
      <c r="C290" s="42">
        <f t="shared" si="35"/>
        <v>0</v>
      </c>
      <c r="D290" s="42">
        <f t="shared" si="35"/>
        <v>0</v>
      </c>
      <c r="E290" s="42">
        <f t="shared" si="35"/>
        <v>0</v>
      </c>
    </row>
    <row r="291" spans="1:5" ht="24.75" thickBot="1" x14ac:dyDescent="0.3">
      <c r="A291" s="13" t="s">
        <v>30</v>
      </c>
      <c r="B291" s="83">
        <f>B94+B57</f>
        <v>0</v>
      </c>
      <c r="C291" s="83">
        <f>C94+C57</f>
        <v>0</v>
      </c>
      <c r="D291" s="83">
        <f>D94+D57</f>
        <v>0</v>
      </c>
      <c r="E291" s="83">
        <f>E94+E57</f>
        <v>0</v>
      </c>
    </row>
    <row r="292" spans="1:5" ht="15.75" thickBot="1" x14ac:dyDescent="0.3">
      <c r="A292" s="26" t="s">
        <v>388</v>
      </c>
      <c r="B292" s="43">
        <f t="shared" ref="B292:E293" si="36">B58+B95+B132</f>
        <v>0</v>
      </c>
      <c r="C292" s="43">
        <f t="shared" si="36"/>
        <v>0</v>
      </c>
      <c r="D292" s="43">
        <f t="shared" si="36"/>
        <v>0</v>
      </c>
      <c r="E292" s="43">
        <f t="shared" si="36"/>
        <v>0</v>
      </c>
    </row>
    <row r="293" spans="1:5" ht="15.75" thickBot="1" x14ac:dyDescent="0.3">
      <c r="A293" s="26" t="s">
        <v>417</v>
      </c>
      <c r="B293" s="42">
        <f t="shared" si="36"/>
        <v>0</v>
      </c>
      <c r="C293" s="42">
        <f t="shared" si="36"/>
        <v>0</v>
      </c>
      <c r="D293" s="42">
        <f t="shared" si="36"/>
        <v>0</v>
      </c>
      <c r="E293" s="42">
        <f t="shared" si="36"/>
        <v>0</v>
      </c>
    </row>
    <row r="294" spans="1:5" ht="15.75" thickBot="1" x14ac:dyDescent="0.3">
      <c r="A294" s="13" t="s">
        <v>59</v>
      </c>
      <c r="B294" s="83">
        <f>B295+B296+B297+B298</f>
        <v>84490</v>
      </c>
      <c r="C294" s="83">
        <f t="shared" ref="C294:E294" si="37">C295+C296+C297+C298</f>
        <v>10000</v>
      </c>
      <c r="D294" s="83">
        <f t="shared" si="37"/>
        <v>10000</v>
      </c>
      <c r="E294" s="83">
        <f t="shared" si="37"/>
        <v>10000</v>
      </c>
    </row>
    <row r="295" spans="1:5" ht="15.75" thickBot="1" x14ac:dyDescent="0.3">
      <c r="A295" s="26" t="s">
        <v>388</v>
      </c>
      <c r="B295" s="43">
        <f>B260+B231+B205+B180+B155</f>
        <v>84490</v>
      </c>
      <c r="C295" s="43">
        <f>C260+C231+C205+C180+C155</f>
        <v>10000</v>
      </c>
      <c r="D295" s="43">
        <f>D260+D231+D205+D180+D155</f>
        <v>10000</v>
      </c>
      <c r="E295" s="43">
        <f>E260+E231+E205+E180+E155</f>
        <v>10000</v>
      </c>
    </row>
    <row r="296" spans="1:5" ht="15.75" thickBot="1" x14ac:dyDescent="0.3">
      <c r="A296" s="26" t="s">
        <v>418</v>
      </c>
      <c r="B296" s="43">
        <v>0</v>
      </c>
      <c r="C296" s="43">
        <v>0</v>
      </c>
      <c r="D296" s="43">
        <v>0</v>
      </c>
      <c r="E296" s="43">
        <v>0</v>
      </c>
    </row>
    <row r="297" spans="1:5" ht="15.75" thickBot="1" x14ac:dyDescent="0.3">
      <c r="A297" s="26" t="s">
        <v>404</v>
      </c>
      <c r="B297" s="43">
        <v>0</v>
      </c>
      <c r="C297" s="43">
        <v>0</v>
      </c>
      <c r="D297" s="43">
        <v>0</v>
      </c>
      <c r="E297" s="43">
        <v>0</v>
      </c>
    </row>
    <row r="298" spans="1:5" ht="15.75" thickBot="1" x14ac:dyDescent="0.3">
      <c r="A298" s="26" t="s">
        <v>405</v>
      </c>
      <c r="B298" s="43">
        <v>0</v>
      </c>
      <c r="C298" s="43">
        <v>0</v>
      </c>
      <c r="D298" s="43">
        <v>0</v>
      </c>
      <c r="E298" s="43">
        <v>0</v>
      </c>
    </row>
    <row r="299" spans="1:5" ht="15.75" thickBot="1" x14ac:dyDescent="0.3">
      <c r="A299" s="13" t="s">
        <v>60</v>
      </c>
      <c r="B299" s="83">
        <f>B300+B301+B302+B303</f>
        <v>0</v>
      </c>
      <c r="C299" s="83">
        <f t="shared" ref="C299:E299" si="38">C300+C301+C302+C303</f>
        <v>108000</v>
      </c>
      <c r="D299" s="83">
        <f>D300+D301+D302+D303</f>
        <v>100000</v>
      </c>
      <c r="E299" s="83">
        <f t="shared" si="38"/>
        <v>100000</v>
      </c>
    </row>
    <row r="300" spans="1:5" ht="15.75" thickBot="1" x14ac:dyDescent="0.3">
      <c r="A300" s="26" t="s">
        <v>388</v>
      </c>
      <c r="B300" s="43">
        <f>B265+B236+B210+B185+B160</f>
        <v>0</v>
      </c>
      <c r="C300" s="31">
        <f>C265+C236+C210+C185+C160</f>
        <v>4000</v>
      </c>
      <c r="D300" s="31">
        <f>D265+D236+D210+D185+D160</f>
        <v>0</v>
      </c>
      <c r="E300" s="43">
        <f>E265+E236+E210+E185+E160</f>
        <v>0</v>
      </c>
    </row>
    <row r="301" spans="1:5" ht="15.75" thickBot="1" x14ac:dyDescent="0.3">
      <c r="A301" s="26" t="s">
        <v>418</v>
      </c>
      <c r="B301" s="43">
        <f>B237+B211+B186+B161</f>
        <v>0</v>
      </c>
      <c r="C301" s="43">
        <f>C237+C211+C186+C161</f>
        <v>93000</v>
      </c>
      <c r="D301" s="43">
        <f>D237+D211+D186+D161</f>
        <v>93000</v>
      </c>
      <c r="E301" s="43">
        <f>E237+E211+E186+E161</f>
        <v>93000</v>
      </c>
    </row>
    <row r="302" spans="1:5" ht="15.75" thickBot="1" x14ac:dyDescent="0.3">
      <c r="A302" s="26" t="s">
        <v>404</v>
      </c>
      <c r="B302" s="43">
        <v>0</v>
      </c>
      <c r="C302" s="43">
        <v>0</v>
      </c>
      <c r="D302" s="43">
        <v>0</v>
      </c>
      <c r="E302" s="43">
        <v>0</v>
      </c>
    </row>
    <row r="303" spans="1:5" ht="15.75" thickBot="1" x14ac:dyDescent="0.3">
      <c r="A303" s="26" t="s">
        <v>405</v>
      </c>
      <c r="B303" s="43">
        <f>B268+B239+B213+B188</f>
        <v>0</v>
      </c>
      <c r="C303" s="43">
        <f t="shared" ref="C303:E303" si="39">C268+C239+C213+C188</f>
        <v>11000</v>
      </c>
      <c r="D303" s="43">
        <f t="shared" si="39"/>
        <v>7000</v>
      </c>
      <c r="E303" s="43">
        <f t="shared" si="39"/>
        <v>7000</v>
      </c>
    </row>
    <row r="304" spans="1:5" ht="15.75" thickBot="1" x14ac:dyDescent="0.3">
      <c r="A304" s="17" t="s">
        <v>32</v>
      </c>
      <c r="B304" s="83">
        <v>0</v>
      </c>
      <c r="C304" s="83">
        <f>IF(C272-C271=0,0,"Error")</f>
        <v>0</v>
      </c>
      <c r="D304" s="83">
        <f t="shared" ref="D304:E304" si="40">IF(D272-D271=0,0,"Error")</f>
        <v>0</v>
      </c>
      <c r="E304" s="83">
        <f t="shared" si="40"/>
        <v>0</v>
      </c>
    </row>
  </sheetData>
  <mergeCells count="69">
    <mergeCell ref="A23:E23"/>
    <mergeCell ref="A3:E3"/>
    <mergeCell ref="B5:E5"/>
    <mergeCell ref="B6:E6"/>
    <mergeCell ref="B7:E7"/>
    <mergeCell ref="A8:E8"/>
    <mergeCell ref="A9:E11"/>
    <mergeCell ref="B12:E12"/>
    <mergeCell ref="A13:A14"/>
    <mergeCell ref="B17:E17"/>
    <mergeCell ref="A18:E18"/>
    <mergeCell ref="A73:E73"/>
    <mergeCell ref="A24:E24"/>
    <mergeCell ref="B25:E25"/>
    <mergeCell ref="B26:E26"/>
    <mergeCell ref="B27:E27"/>
    <mergeCell ref="A28:A29"/>
    <mergeCell ref="A36:E36"/>
    <mergeCell ref="A37:A38"/>
    <mergeCell ref="B62:E62"/>
    <mergeCell ref="B63:E63"/>
    <mergeCell ref="B64:E64"/>
    <mergeCell ref="A65:A66"/>
    <mergeCell ref="B140:E140"/>
    <mergeCell ref="B141:E141"/>
    <mergeCell ref="A74:A75"/>
    <mergeCell ref="B99:E99"/>
    <mergeCell ref="B100:E100"/>
    <mergeCell ref="B101:E101"/>
    <mergeCell ref="A102:A103"/>
    <mergeCell ref="A110:E110"/>
    <mergeCell ref="A111:A112"/>
    <mergeCell ref="A136:E136"/>
    <mergeCell ref="A137:E137"/>
    <mergeCell ref="B138:E138"/>
    <mergeCell ref="D139:E139"/>
    <mergeCell ref="B191:E191"/>
    <mergeCell ref="B142:E142"/>
    <mergeCell ref="A143:A144"/>
    <mergeCell ref="A151:E151"/>
    <mergeCell ref="A152:A153"/>
    <mergeCell ref="D165:E165"/>
    <mergeCell ref="B166:E166"/>
    <mergeCell ref="B167:E167"/>
    <mergeCell ref="A168:A169"/>
    <mergeCell ref="A176:E176"/>
    <mergeCell ref="A177:A178"/>
    <mergeCell ref="D190:E190"/>
    <mergeCell ref="A193:A194"/>
    <mergeCell ref="A201:E201"/>
    <mergeCell ref="A202:A203"/>
    <mergeCell ref="B215:E215"/>
    <mergeCell ref="B217:E217"/>
    <mergeCell ref="A2:E2"/>
    <mergeCell ref="A248:A249"/>
    <mergeCell ref="A256:E256"/>
    <mergeCell ref="A257:A258"/>
    <mergeCell ref="B243:E243"/>
    <mergeCell ref="D244:E244"/>
    <mergeCell ref="B245:E245"/>
    <mergeCell ref="B246:E246"/>
    <mergeCell ref="B247:E247"/>
    <mergeCell ref="B218:E218"/>
    <mergeCell ref="A219:A220"/>
    <mergeCell ref="A227:E227"/>
    <mergeCell ref="A228:A229"/>
    <mergeCell ref="A241:E241"/>
    <mergeCell ref="A242:E242"/>
    <mergeCell ref="B192:E192"/>
  </mergeCell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51"/>
  <sheetViews>
    <sheetView view="pageBreakPreview" topLeftCell="A124" zoomScale="60" zoomScaleNormal="170" workbookViewId="0">
      <selection activeCell="N92" sqref="N92"/>
    </sheetView>
  </sheetViews>
  <sheetFormatPr defaultRowHeight="15" x14ac:dyDescent="0.25"/>
  <cols>
    <col min="1" max="1" width="28.5703125" customWidth="1"/>
    <col min="2" max="5" width="11.7109375" customWidth="1"/>
  </cols>
  <sheetData>
    <row r="2" spans="1:5" ht="32.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1498</v>
      </c>
      <c r="C5" s="679"/>
      <c r="D5" s="679"/>
      <c r="E5" s="679"/>
    </row>
    <row r="6" spans="1:5" ht="15.75" thickBot="1" x14ac:dyDescent="0.3">
      <c r="A6" s="2" t="s">
        <v>1</v>
      </c>
      <c r="B6" s="680" t="s">
        <v>112</v>
      </c>
      <c r="C6" s="681"/>
      <c r="D6" s="681"/>
      <c r="E6" s="682"/>
    </row>
    <row r="7" spans="1:5" ht="15.75" thickBot="1" x14ac:dyDescent="0.3">
      <c r="A7" s="2" t="s">
        <v>3</v>
      </c>
      <c r="B7" s="683" t="s">
        <v>4</v>
      </c>
      <c r="C7" s="684"/>
      <c r="D7" s="684"/>
      <c r="E7" s="685"/>
    </row>
    <row r="8" spans="1:5" x14ac:dyDescent="0.25">
      <c r="A8" s="1398" t="s">
        <v>5</v>
      </c>
      <c r="B8" s="1399"/>
      <c r="C8" s="1399"/>
      <c r="D8" s="1399"/>
      <c r="E8" s="1400"/>
    </row>
    <row r="9" spans="1:5" ht="15" customHeight="1" x14ac:dyDescent="0.25">
      <c r="A9" s="1401" t="s">
        <v>1499</v>
      </c>
      <c r="B9" s="1402"/>
      <c r="C9" s="1402"/>
      <c r="D9" s="1402"/>
      <c r="E9" s="1403"/>
    </row>
    <row r="10" spans="1:5" ht="27.75" customHeight="1" x14ac:dyDescent="0.25">
      <c r="A10" s="1404" t="s">
        <v>1500</v>
      </c>
      <c r="B10" s="1405"/>
      <c r="C10" s="1405"/>
      <c r="D10" s="1405"/>
      <c r="E10" s="1406"/>
    </row>
    <row r="11" spans="1:5" ht="15" customHeight="1" x14ac:dyDescent="0.25">
      <c r="A11" s="1404" t="s">
        <v>1501</v>
      </c>
      <c r="B11" s="1405"/>
      <c r="C11" s="1405"/>
      <c r="D11" s="1405"/>
      <c r="E11" s="1406"/>
    </row>
    <row r="12" spans="1:5" ht="15" customHeight="1" x14ac:dyDescent="0.25">
      <c r="A12" s="1404" t="s">
        <v>1502</v>
      </c>
      <c r="B12" s="1405"/>
      <c r="C12" s="1405"/>
      <c r="D12" s="1405"/>
      <c r="E12" s="1406"/>
    </row>
    <row r="13" spans="1:5" ht="15" customHeight="1" x14ac:dyDescent="0.25">
      <c r="A13" s="1407" t="s">
        <v>1503</v>
      </c>
      <c r="B13" s="1408"/>
      <c r="C13" s="1408"/>
      <c r="D13" s="1408"/>
      <c r="E13" s="1409"/>
    </row>
    <row r="14" spans="1:5" ht="38.25" customHeight="1" thickBot="1" x14ac:dyDescent="0.3">
      <c r="A14" s="669" t="s">
        <v>6</v>
      </c>
      <c r="B14" s="1395" t="s">
        <v>1504</v>
      </c>
      <c r="C14" s="1396"/>
      <c r="D14" s="1396"/>
      <c r="E14" s="1397"/>
    </row>
    <row r="15" spans="1:5" ht="23.25" customHeight="1" x14ac:dyDescent="0.25">
      <c r="A15" s="1394" t="s">
        <v>7</v>
      </c>
      <c r="B15" s="112">
        <v>2018</v>
      </c>
      <c r="C15" s="117">
        <v>2019</v>
      </c>
      <c r="D15" s="117">
        <v>2020</v>
      </c>
      <c r="E15" s="117">
        <v>2021</v>
      </c>
    </row>
    <row r="16" spans="1:5" ht="15.75" thickBot="1" x14ac:dyDescent="0.3">
      <c r="A16" s="867"/>
      <c r="B16" s="113" t="s">
        <v>8</v>
      </c>
      <c r="C16" s="118" t="s">
        <v>9</v>
      </c>
      <c r="D16" s="118" t="s">
        <v>9</v>
      </c>
      <c r="E16" s="118" t="s">
        <v>9</v>
      </c>
    </row>
    <row r="17" spans="1:5" ht="34.5" thickBot="1" x14ac:dyDescent="0.3">
      <c r="A17" s="670" t="s">
        <v>1505</v>
      </c>
      <c r="B17" s="126">
        <v>1</v>
      </c>
      <c r="C17" s="126">
        <v>1</v>
      </c>
      <c r="D17" s="126">
        <v>1</v>
      </c>
      <c r="E17" s="126">
        <v>1</v>
      </c>
    </row>
    <row r="18" spans="1:5" ht="15.75" thickBot="1" x14ac:dyDescent="0.3">
      <c r="A18" s="5" t="s">
        <v>98</v>
      </c>
      <c r="B18" s="126" t="s">
        <v>68</v>
      </c>
      <c r="C18" s="126" t="s">
        <v>69</v>
      </c>
      <c r="D18" s="126" t="s">
        <v>69</v>
      </c>
      <c r="E18" s="126" t="s">
        <v>69</v>
      </c>
    </row>
    <row r="19" spans="1:5" ht="23.25" thickBot="1" x14ac:dyDescent="0.3">
      <c r="A19" s="5" t="s">
        <v>67</v>
      </c>
      <c r="B19" s="126" t="s">
        <v>68</v>
      </c>
      <c r="C19" s="126" t="s">
        <v>69</v>
      </c>
      <c r="D19" s="126" t="s">
        <v>69</v>
      </c>
      <c r="E19" s="126" t="s">
        <v>69</v>
      </c>
    </row>
    <row r="20" spans="1:5" ht="24.75" customHeight="1" thickBot="1" x14ac:dyDescent="0.3">
      <c r="A20" s="6" t="s">
        <v>10</v>
      </c>
      <c r="B20" s="711" t="s">
        <v>1506</v>
      </c>
      <c r="C20" s="840"/>
      <c r="D20" s="840"/>
      <c r="E20" s="841"/>
    </row>
    <row r="21" spans="1:5" ht="23.25" customHeight="1" thickBot="1" x14ac:dyDescent="0.3">
      <c r="A21" s="702" t="s">
        <v>11</v>
      </c>
      <c r="B21" s="703"/>
      <c r="C21" s="703"/>
      <c r="D21" s="703"/>
      <c r="E21" s="704"/>
    </row>
    <row r="22" spans="1:5" ht="15.75" thickBot="1" x14ac:dyDescent="0.3">
      <c r="A22" s="127"/>
      <c r="B22" s="143"/>
      <c r="C22" s="126" t="s">
        <v>152</v>
      </c>
      <c r="D22" s="126" t="s">
        <v>152</v>
      </c>
      <c r="E22" s="126" t="s">
        <v>152</v>
      </c>
    </row>
    <row r="23" spans="1:5" ht="15.75" thickBot="1" x14ac:dyDescent="0.3">
      <c r="A23" s="130"/>
      <c r="B23" s="137"/>
      <c r="C23" s="138" t="s">
        <v>69</v>
      </c>
      <c r="D23" s="138" t="s">
        <v>69</v>
      </c>
      <c r="E23" s="138" t="s">
        <v>69</v>
      </c>
    </row>
    <row r="24" spans="1:5" ht="15.75" thickBot="1" x14ac:dyDescent="0.3">
      <c r="A24" s="705" t="s">
        <v>12</v>
      </c>
      <c r="B24" s="706"/>
      <c r="C24" s="706"/>
      <c r="D24" s="706"/>
      <c r="E24" s="707"/>
    </row>
    <row r="25" spans="1:5" ht="15.75" thickBot="1" x14ac:dyDescent="0.3">
      <c r="A25" s="708" t="s">
        <v>13</v>
      </c>
      <c r="B25" s="709"/>
      <c r="C25" s="709"/>
      <c r="D25" s="709"/>
      <c r="E25" s="710"/>
    </row>
    <row r="26" spans="1:5" ht="18.75" customHeight="1" thickBot="1" x14ac:dyDescent="0.3">
      <c r="A26" s="7" t="s">
        <v>14</v>
      </c>
      <c r="B26" s="711" t="s">
        <v>1507</v>
      </c>
      <c r="C26" s="712"/>
      <c r="D26" s="712"/>
      <c r="E26" s="713"/>
    </row>
    <row r="27" spans="1:5" ht="31.5" customHeight="1" thickBot="1" x14ac:dyDescent="0.3">
      <c r="A27" s="5" t="s">
        <v>15</v>
      </c>
      <c r="B27" s="711" t="s">
        <v>1508</v>
      </c>
      <c r="C27" s="840"/>
      <c r="D27" s="840"/>
      <c r="E27" s="841"/>
    </row>
    <row r="28" spans="1:5" ht="15.75" thickBot="1" x14ac:dyDescent="0.3">
      <c r="A28" s="5" t="s">
        <v>16</v>
      </c>
      <c r="B28" s="717" t="s">
        <v>1509</v>
      </c>
      <c r="C28" s="718"/>
      <c r="D28" s="718"/>
      <c r="E28" s="719"/>
    </row>
    <row r="29" spans="1:5" ht="12.75" customHeight="1" x14ac:dyDescent="0.25">
      <c r="A29" s="698"/>
      <c r="B29" s="8">
        <v>2018</v>
      </c>
      <c r="C29" s="8">
        <v>2019</v>
      </c>
      <c r="D29" s="8">
        <v>2020</v>
      </c>
      <c r="E29" s="8">
        <v>2021</v>
      </c>
    </row>
    <row r="30" spans="1:5" ht="9" customHeight="1" thickBot="1" x14ac:dyDescent="0.3">
      <c r="A30" s="699"/>
      <c r="B30" s="9" t="s">
        <v>8</v>
      </c>
      <c r="C30" s="9" t="s">
        <v>9</v>
      </c>
      <c r="D30" s="9" t="s">
        <v>9</v>
      </c>
      <c r="E30" s="9" t="s">
        <v>9</v>
      </c>
    </row>
    <row r="31" spans="1:5" ht="15.75" thickBot="1" x14ac:dyDescent="0.3">
      <c r="A31" s="5" t="s">
        <v>17</v>
      </c>
      <c r="B31" s="10">
        <v>12000</v>
      </c>
      <c r="C31" s="10">
        <v>13000</v>
      </c>
      <c r="D31" s="10">
        <v>13500</v>
      </c>
      <c r="E31" s="10">
        <v>13500</v>
      </c>
    </row>
    <row r="32" spans="1:5" ht="15.75" thickBot="1" x14ac:dyDescent="0.3">
      <c r="A32" s="5" t="s">
        <v>18</v>
      </c>
      <c r="B32" s="10">
        <f>B61</f>
        <v>145500</v>
      </c>
      <c r="C32" s="10">
        <f t="shared" ref="C32:E32" si="0">C61</f>
        <v>148000</v>
      </c>
      <c r="D32" s="10">
        <f t="shared" si="0"/>
        <v>148000</v>
      </c>
      <c r="E32" s="10">
        <f t="shared" si="0"/>
        <v>148000</v>
      </c>
    </row>
    <row r="33" spans="1:5" ht="15.75" thickBot="1" x14ac:dyDescent="0.3">
      <c r="A33" s="5" t="s">
        <v>19</v>
      </c>
      <c r="B33" s="10">
        <f>B32/B31</f>
        <v>12.125</v>
      </c>
      <c r="C33" s="10">
        <f t="shared" ref="C33:E33" si="1">C32/C31</f>
        <v>11.384615384615385</v>
      </c>
      <c r="D33" s="10">
        <f t="shared" si="1"/>
        <v>10.962962962962964</v>
      </c>
      <c r="E33" s="10">
        <f t="shared" si="1"/>
        <v>10.962962962962964</v>
      </c>
    </row>
    <row r="34" spans="1:5" ht="15.75" thickBot="1" x14ac:dyDescent="0.3">
      <c r="A34" s="5" t="s">
        <v>20</v>
      </c>
      <c r="B34" s="113" t="s">
        <v>21</v>
      </c>
      <c r="C34" s="11">
        <f>C31/B31-1</f>
        <v>8.3333333333333259E-2</v>
      </c>
      <c r="D34" s="11">
        <f t="shared" ref="D34:E36" si="2">D31/C31-1</f>
        <v>3.8461538461538547E-2</v>
      </c>
      <c r="E34" s="11">
        <f t="shared" si="2"/>
        <v>0</v>
      </c>
    </row>
    <row r="35" spans="1:5" ht="15.75" thickBot="1" x14ac:dyDescent="0.3">
      <c r="A35" s="5" t="s">
        <v>22</v>
      </c>
      <c r="B35" s="113" t="s">
        <v>21</v>
      </c>
      <c r="C35" s="11">
        <f>C32/B32-1</f>
        <v>1.7182130584192379E-2</v>
      </c>
      <c r="D35" s="11">
        <f t="shared" si="2"/>
        <v>0</v>
      </c>
      <c r="E35" s="11">
        <f t="shared" si="2"/>
        <v>0</v>
      </c>
    </row>
    <row r="36" spans="1:5" ht="15.75" thickBot="1" x14ac:dyDescent="0.3">
      <c r="A36" s="5" t="s">
        <v>23</v>
      </c>
      <c r="B36" s="113" t="s">
        <v>21</v>
      </c>
      <c r="C36" s="11">
        <f>C33/B33-1</f>
        <v>-6.1062648691514676E-2</v>
      </c>
      <c r="D36" s="11">
        <f t="shared" si="2"/>
        <v>-3.7037037037036979E-2</v>
      </c>
      <c r="E36" s="11">
        <f t="shared" si="2"/>
        <v>0</v>
      </c>
    </row>
    <row r="37" spans="1:5" ht="15.75" thickBot="1" x14ac:dyDescent="0.3">
      <c r="A37" s="689" t="s">
        <v>210</v>
      </c>
      <c r="B37" s="690"/>
      <c r="C37" s="690"/>
      <c r="D37" s="690"/>
      <c r="E37" s="691"/>
    </row>
    <row r="38" spans="1:5" ht="12.75" customHeight="1" x14ac:dyDescent="0.25">
      <c r="A38" s="698"/>
      <c r="B38" s="8">
        <v>2018</v>
      </c>
      <c r="C38" s="8">
        <v>2019</v>
      </c>
      <c r="D38" s="8">
        <v>2020</v>
      </c>
      <c r="E38" s="8">
        <v>2021</v>
      </c>
    </row>
    <row r="39" spans="1:5" ht="9" customHeight="1" thickBot="1" x14ac:dyDescent="0.3">
      <c r="A39" s="699"/>
      <c r="B39" s="9" t="s">
        <v>8</v>
      </c>
      <c r="C39" s="9" t="s">
        <v>9</v>
      </c>
      <c r="D39" s="9" t="s">
        <v>9</v>
      </c>
      <c r="E39" s="9" t="s">
        <v>9</v>
      </c>
    </row>
    <row r="40" spans="1:5" ht="15.75" thickBot="1" x14ac:dyDescent="0.3">
      <c r="A40" s="13" t="s">
        <v>24</v>
      </c>
      <c r="B40" s="14">
        <f>B41+B42</f>
        <v>107500</v>
      </c>
      <c r="C40" s="14">
        <f t="shared" ref="C40:E40" si="3">C41+C42</f>
        <v>111000</v>
      </c>
      <c r="D40" s="14">
        <f t="shared" si="3"/>
        <v>111000</v>
      </c>
      <c r="E40" s="14">
        <f t="shared" si="3"/>
        <v>111000</v>
      </c>
    </row>
    <row r="41" spans="1:5" ht="15.75" thickBot="1" x14ac:dyDescent="0.3">
      <c r="A41" s="26" t="s">
        <v>388</v>
      </c>
      <c r="B41" s="15">
        <v>107500</v>
      </c>
      <c r="C41" s="15">
        <v>111000</v>
      </c>
      <c r="D41" s="15">
        <v>111000</v>
      </c>
      <c r="E41" s="15">
        <v>111000</v>
      </c>
    </row>
    <row r="42" spans="1:5" ht="15.75" thickBot="1" x14ac:dyDescent="0.3">
      <c r="A42" s="26" t="s">
        <v>389</v>
      </c>
      <c r="B42" s="15"/>
      <c r="C42" s="27"/>
      <c r="D42" s="27"/>
      <c r="E42" s="27"/>
    </row>
    <row r="43" spans="1:5" ht="24.75" thickBot="1" x14ac:dyDescent="0.3">
      <c r="A43" s="13" t="s">
        <v>25</v>
      </c>
      <c r="B43" s="14">
        <f>B44+B45</f>
        <v>17500</v>
      </c>
      <c r="C43" s="14">
        <f t="shared" ref="C43:E43" si="4">C44+C45</f>
        <v>19000</v>
      </c>
      <c r="D43" s="14">
        <f t="shared" si="4"/>
        <v>19000</v>
      </c>
      <c r="E43" s="14">
        <f t="shared" si="4"/>
        <v>19000</v>
      </c>
    </row>
    <row r="44" spans="1:5" ht="15.75" thickBot="1" x14ac:dyDescent="0.3">
      <c r="A44" s="26" t="s">
        <v>388</v>
      </c>
      <c r="B44" s="15">
        <v>17500</v>
      </c>
      <c r="C44" s="14">
        <v>19000</v>
      </c>
      <c r="D44" s="14">
        <v>19000</v>
      </c>
      <c r="E44" s="14">
        <v>19000</v>
      </c>
    </row>
    <row r="45" spans="1:5" ht="15.75" thickBot="1" x14ac:dyDescent="0.3">
      <c r="A45" s="26" t="s">
        <v>389</v>
      </c>
      <c r="B45" s="15"/>
      <c r="C45" s="14"/>
      <c r="D45" s="14"/>
      <c r="E45" s="14"/>
    </row>
    <row r="46" spans="1:5" ht="15.75" thickBot="1" x14ac:dyDescent="0.3">
      <c r="A46" s="13" t="s">
        <v>26</v>
      </c>
      <c r="B46" s="15">
        <f>B47+B48</f>
        <v>20500</v>
      </c>
      <c r="C46" s="15">
        <f t="shared" ref="C46:E46" si="5">C47+C48</f>
        <v>18000</v>
      </c>
      <c r="D46" s="15">
        <f t="shared" si="5"/>
        <v>18000</v>
      </c>
      <c r="E46" s="15">
        <f t="shared" si="5"/>
        <v>18000</v>
      </c>
    </row>
    <row r="47" spans="1:5" ht="15.75" thickBot="1" x14ac:dyDescent="0.3">
      <c r="A47" s="26" t="s">
        <v>388</v>
      </c>
      <c r="B47" s="15">
        <v>20500</v>
      </c>
      <c r="C47" s="14">
        <v>18000</v>
      </c>
      <c r="D47" s="14">
        <v>18000</v>
      </c>
      <c r="E47" s="14">
        <v>18000</v>
      </c>
    </row>
    <row r="48" spans="1:5" ht="15.75" thickBot="1" x14ac:dyDescent="0.3">
      <c r="A48" s="26" t="s">
        <v>389</v>
      </c>
      <c r="B48" s="15"/>
      <c r="C48" s="14"/>
      <c r="D48" s="14"/>
      <c r="E48" s="14"/>
    </row>
    <row r="49" spans="1:5" ht="15.75" thickBot="1" x14ac:dyDescent="0.3">
      <c r="A49" s="13" t="s">
        <v>27</v>
      </c>
      <c r="B49" s="15"/>
      <c r="C49" s="14"/>
      <c r="D49" s="14"/>
      <c r="E49" s="14"/>
    </row>
    <row r="50" spans="1:5" ht="15.75" thickBot="1" x14ac:dyDescent="0.3">
      <c r="A50" s="26" t="s">
        <v>388</v>
      </c>
      <c r="B50" s="15"/>
      <c r="C50" s="14"/>
      <c r="D50" s="14"/>
      <c r="E50" s="14"/>
    </row>
    <row r="51" spans="1:5" ht="15.75" thickBot="1" x14ac:dyDescent="0.3">
      <c r="A51" s="26" t="s">
        <v>389</v>
      </c>
      <c r="B51" s="15"/>
      <c r="C51" s="14"/>
      <c r="D51" s="14"/>
      <c r="E51" s="14"/>
    </row>
    <row r="52" spans="1:5" ht="15.75" thickBot="1" x14ac:dyDescent="0.3">
      <c r="A52" s="13" t="s">
        <v>28</v>
      </c>
      <c r="B52" s="15"/>
      <c r="C52" s="14"/>
      <c r="D52" s="14"/>
      <c r="E52" s="14"/>
    </row>
    <row r="53" spans="1:5" ht="15.75" thickBot="1" x14ac:dyDescent="0.3">
      <c r="A53" s="26" t="s">
        <v>388</v>
      </c>
      <c r="B53" s="15"/>
      <c r="C53" s="14"/>
      <c r="D53" s="14"/>
      <c r="E53" s="14"/>
    </row>
    <row r="54" spans="1:5" ht="15.75" thickBot="1" x14ac:dyDescent="0.3">
      <c r="A54" s="26" t="s">
        <v>389</v>
      </c>
      <c r="B54" s="15"/>
      <c r="C54" s="14"/>
      <c r="D54" s="14"/>
      <c r="E54" s="14"/>
    </row>
    <row r="55" spans="1:5" ht="15.75" thickBot="1" x14ac:dyDescent="0.3">
      <c r="A55" s="13" t="s">
        <v>29</v>
      </c>
      <c r="B55" s="15"/>
      <c r="C55" s="14"/>
      <c r="D55" s="14"/>
      <c r="E55" s="14"/>
    </row>
    <row r="56" spans="1:5" ht="15.75" thickBot="1" x14ac:dyDescent="0.3">
      <c r="A56" s="26" t="s">
        <v>388</v>
      </c>
      <c r="B56" s="15"/>
      <c r="C56" s="14"/>
      <c r="D56" s="14"/>
      <c r="E56" s="14"/>
    </row>
    <row r="57" spans="1:5" ht="15.75" thickBot="1" x14ac:dyDescent="0.3">
      <c r="A57" s="26" t="s">
        <v>389</v>
      </c>
      <c r="B57" s="15"/>
      <c r="C57" s="14"/>
      <c r="D57" s="14"/>
      <c r="E57" s="14"/>
    </row>
    <row r="58" spans="1:5" ht="24.75" thickBot="1" x14ac:dyDescent="0.3">
      <c r="A58" s="13" t="s">
        <v>30</v>
      </c>
      <c r="B58" s="15">
        <v>0</v>
      </c>
      <c r="C58" s="14">
        <v>0</v>
      </c>
      <c r="D58" s="14">
        <f>C58*1.03*0.99</f>
        <v>0</v>
      </c>
      <c r="E58" s="14">
        <f>D58*1.03*0.99</f>
        <v>0</v>
      </c>
    </row>
    <row r="59" spans="1:5" ht="15.75" thickBot="1" x14ac:dyDescent="0.3">
      <c r="A59" s="26" t="s">
        <v>388</v>
      </c>
      <c r="B59" s="15"/>
      <c r="C59" s="40"/>
      <c r="D59" s="40"/>
      <c r="E59" s="40"/>
    </row>
    <row r="60" spans="1:5" ht="15.75" thickBot="1" x14ac:dyDescent="0.3">
      <c r="A60" s="26" t="s">
        <v>389</v>
      </c>
      <c r="B60" s="15"/>
      <c r="C60" s="135"/>
      <c r="D60" s="40"/>
      <c r="E60" s="40"/>
    </row>
    <row r="61" spans="1:5" ht="15.75" thickBot="1" x14ac:dyDescent="0.3">
      <c r="A61" s="16" t="s">
        <v>31</v>
      </c>
      <c r="B61" s="15">
        <f>B58+B55+B52+B49+B46+B43+B40</f>
        <v>145500</v>
      </c>
      <c r="C61" s="15">
        <f t="shared" ref="C61:E61" si="6">C58+C55+C52+C49+C46+C43+C40</f>
        <v>148000</v>
      </c>
      <c r="D61" s="15">
        <f t="shared" si="6"/>
        <v>148000</v>
      </c>
      <c r="E61" s="15">
        <f t="shared" si="6"/>
        <v>148000</v>
      </c>
    </row>
    <row r="62" spans="1:5" ht="15.75" thickBot="1" x14ac:dyDescent="0.3">
      <c r="A62" s="17" t="s">
        <v>32</v>
      </c>
      <c r="B62" s="18">
        <f>IF(B61-B32=0,0,"Error")</f>
        <v>0</v>
      </c>
      <c r="C62" s="18">
        <f>IF(C61-C32=0,0,"Error")</f>
        <v>0</v>
      </c>
      <c r="D62" s="18">
        <f>IF(D61-D32=0,0,"Error")</f>
        <v>0</v>
      </c>
      <c r="E62" s="18">
        <f>IF(E61-E32=0,0,"Error")</f>
        <v>0</v>
      </c>
    </row>
    <row r="63" spans="1:5" ht="15.75" thickBot="1" x14ac:dyDescent="0.3">
      <c r="A63" s="708" t="s">
        <v>39</v>
      </c>
      <c r="B63" s="709"/>
      <c r="C63" s="709"/>
      <c r="D63" s="709"/>
      <c r="E63" s="710"/>
    </row>
    <row r="64" spans="1:5" ht="15.75" thickBot="1" x14ac:dyDescent="0.3">
      <c r="A64" s="708" t="s">
        <v>40</v>
      </c>
      <c r="B64" s="709"/>
      <c r="C64" s="709"/>
      <c r="D64" s="709"/>
      <c r="E64" s="710"/>
    </row>
    <row r="65" spans="1:5" ht="15.75" thickBot="1" x14ac:dyDescent="0.3">
      <c r="A65" s="7" t="s">
        <v>56</v>
      </c>
      <c r="B65" s="720" t="s">
        <v>1510</v>
      </c>
      <c r="C65" s="780"/>
      <c r="D65" s="721"/>
      <c r="E65" s="722"/>
    </row>
    <row r="66" spans="1:5" ht="30.75" customHeight="1" thickBot="1" x14ac:dyDescent="0.3">
      <c r="A66" s="7" t="s">
        <v>86</v>
      </c>
      <c r="B66" s="7" t="s">
        <v>1511</v>
      </c>
      <c r="C66" s="139" t="s">
        <v>398</v>
      </c>
      <c r="D66" s="721" t="s">
        <v>1512</v>
      </c>
      <c r="E66" s="722"/>
    </row>
    <row r="67" spans="1:5" ht="15.75" thickBot="1" x14ac:dyDescent="0.3">
      <c r="A67" s="160"/>
      <c r="B67" s="720"/>
      <c r="C67" s="800"/>
      <c r="D67" s="721"/>
      <c r="E67" s="722"/>
    </row>
    <row r="68" spans="1:5" ht="17.25" customHeight="1" thickBot="1" x14ac:dyDescent="0.3">
      <c r="A68" s="5" t="s">
        <v>15</v>
      </c>
      <c r="B68" s="702" t="s">
        <v>1513</v>
      </c>
      <c r="C68" s="703"/>
      <c r="D68" s="703"/>
      <c r="E68" s="704"/>
    </row>
    <row r="69" spans="1:5" ht="15.75" thickBot="1" x14ac:dyDescent="0.3">
      <c r="A69" s="5" t="s">
        <v>16</v>
      </c>
      <c r="B69" s="717" t="s">
        <v>1514</v>
      </c>
      <c r="C69" s="718"/>
      <c r="D69" s="718"/>
      <c r="E69" s="719"/>
    </row>
    <row r="70" spans="1:5" ht="12.75" customHeight="1" x14ac:dyDescent="0.25">
      <c r="A70" s="698"/>
      <c r="B70" s="8">
        <v>2018</v>
      </c>
      <c r="C70" s="8">
        <v>2019</v>
      </c>
      <c r="D70" s="8">
        <v>2020</v>
      </c>
      <c r="E70" s="8">
        <v>2021</v>
      </c>
    </row>
    <row r="71" spans="1:5" ht="9" customHeight="1" thickBot="1" x14ac:dyDescent="0.3">
      <c r="A71" s="699"/>
      <c r="B71" s="9" t="s">
        <v>8</v>
      </c>
      <c r="C71" s="9" t="s">
        <v>9</v>
      </c>
      <c r="D71" s="9" t="s">
        <v>9</v>
      </c>
      <c r="E71" s="9" t="s">
        <v>9</v>
      </c>
    </row>
    <row r="72" spans="1:5" ht="15.75" thickBot="1" x14ac:dyDescent="0.3">
      <c r="A72" s="5" t="s">
        <v>17</v>
      </c>
      <c r="B72" s="10">
        <v>12</v>
      </c>
      <c r="C72" s="10">
        <v>24</v>
      </c>
      <c r="D72" s="10">
        <v>32</v>
      </c>
      <c r="E72" s="10">
        <v>32</v>
      </c>
    </row>
    <row r="73" spans="1:5" ht="15.75" thickBot="1" x14ac:dyDescent="0.3">
      <c r="A73" s="5" t="s">
        <v>18</v>
      </c>
      <c r="B73" s="10">
        <v>1000</v>
      </c>
      <c r="C73" s="10">
        <v>1000</v>
      </c>
      <c r="D73" s="10">
        <v>1000</v>
      </c>
      <c r="E73" s="10">
        <v>1000</v>
      </c>
    </row>
    <row r="74" spans="1:5" ht="15.75" thickBot="1" x14ac:dyDescent="0.3">
      <c r="A74" s="5" t="s">
        <v>19</v>
      </c>
      <c r="B74" s="10">
        <f>B73/B72</f>
        <v>83.333333333333329</v>
      </c>
      <c r="C74" s="10">
        <f t="shared" ref="C74:E74" si="7">C73/C72</f>
        <v>41.666666666666664</v>
      </c>
      <c r="D74" s="10">
        <f t="shared" si="7"/>
        <v>31.25</v>
      </c>
      <c r="E74" s="10">
        <f t="shared" si="7"/>
        <v>31.25</v>
      </c>
    </row>
    <row r="75" spans="1:5" ht="15.75" thickBot="1" x14ac:dyDescent="0.3">
      <c r="A75" s="5" t="s">
        <v>20</v>
      </c>
      <c r="B75" s="113" t="s">
        <v>21</v>
      </c>
      <c r="C75" s="11">
        <f>C72/B72-1</f>
        <v>1</v>
      </c>
      <c r="D75" s="11">
        <f t="shared" ref="D75:E77" si="8">D72/C72-1</f>
        <v>0.33333333333333326</v>
      </c>
      <c r="E75" s="11">
        <f t="shared" si="8"/>
        <v>0</v>
      </c>
    </row>
    <row r="76" spans="1:5" ht="15.75" thickBot="1" x14ac:dyDescent="0.3">
      <c r="A76" s="5" t="s">
        <v>22</v>
      </c>
      <c r="B76" s="113" t="s">
        <v>21</v>
      </c>
      <c r="C76" s="11">
        <f>C73/B73-1</f>
        <v>0</v>
      </c>
      <c r="D76" s="11">
        <f t="shared" si="8"/>
        <v>0</v>
      </c>
      <c r="E76" s="11">
        <f t="shared" si="8"/>
        <v>0</v>
      </c>
    </row>
    <row r="77" spans="1:5" ht="15.75" thickBot="1" x14ac:dyDescent="0.3">
      <c r="A77" s="5" t="s">
        <v>23</v>
      </c>
      <c r="B77" s="113" t="s">
        <v>21</v>
      </c>
      <c r="C77" s="11">
        <f>C74/B74-1</f>
        <v>-0.5</v>
      </c>
      <c r="D77" s="11">
        <f t="shared" si="8"/>
        <v>-0.25</v>
      </c>
      <c r="E77" s="11">
        <f t="shared" si="8"/>
        <v>0</v>
      </c>
    </row>
    <row r="78" spans="1:5" ht="15.75" thickBot="1" x14ac:dyDescent="0.3">
      <c r="A78" s="689" t="s">
        <v>213</v>
      </c>
      <c r="B78" s="690"/>
      <c r="C78" s="690"/>
      <c r="D78" s="690"/>
      <c r="E78" s="691"/>
    </row>
    <row r="79" spans="1:5" ht="12.75" customHeight="1" x14ac:dyDescent="0.25">
      <c r="A79" s="698"/>
      <c r="B79" s="8">
        <v>2018</v>
      </c>
      <c r="C79" s="8">
        <v>2019</v>
      </c>
      <c r="D79" s="8">
        <v>2020</v>
      </c>
      <c r="E79" s="8">
        <v>2021</v>
      </c>
    </row>
    <row r="80" spans="1:5" ht="9" customHeight="1" thickBot="1" x14ac:dyDescent="0.3">
      <c r="A80" s="699"/>
      <c r="B80" s="9" t="s">
        <v>8</v>
      </c>
      <c r="C80" s="9" t="s">
        <v>9</v>
      </c>
      <c r="D80" s="9" t="s">
        <v>9</v>
      </c>
      <c r="E80" s="9" t="s">
        <v>9</v>
      </c>
    </row>
    <row r="81" spans="1:5" ht="15.75" thickBot="1" x14ac:dyDescent="0.3">
      <c r="A81" s="13" t="s">
        <v>42</v>
      </c>
      <c r="B81" s="14">
        <f>B82+B83+B84+B85</f>
        <v>0</v>
      </c>
      <c r="C81" s="14">
        <f t="shared" ref="C81:E81" si="9">C82+C83+C84+C85</f>
        <v>0</v>
      </c>
      <c r="D81" s="14">
        <f t="shared" si="9"/>
        <v>0</v>
      </c>
      <c r="E81" s="14">
        <f t="shared" si="9"/>
        <v>0</v>
      </c>
    </row>
    <row r="82" spans="1:5" ht="15.75" thickBot="1" x14ac:dyDescent="0.3">
      <c r="A82" s="26" t="s">
        <v>388</v>
      </c>
      <c r="B82" s="14"/>
      <c r="C82" s="14"/>
      <c r="D82" s="14"/>
      <c r="E82" s="14"/>
    </row>
    <row r="83" spans="1:5" ht="15.75" thickBot="1" x14ac:dyDescent="0.3">
      <c r="A83" s="26" t="s">
        <v>403</v>
      </c>
      <c r="B83" s="14"/>
      <c r="C83" s="14"/>
      <c r="D83" s="14"/>
      <c r="E83" s="14"/>
    </row>
    <row r="84" spans="1:5" ht="15.75" thickBot="1" x14ac:dyDescent="0.3">
      <c r="A84" s="26" t="s">
        <v>404</v>
      </c>
      <c r="B84" s="14"/>
      <c r="C84" s="14"/>
      <c r="D84" s="14"/>
      <c r="E84" s="14"/>
    </row>
    <row r="85" spans="1:5" ht="15.75" thickBot="1" x14ac:dyDescent="0.3">
      <c r="A85" s="26" t="s">
        <v>405</v>
      </c>
      <c r="B85" s="14"/>
      <c r="C85" s="14"/>
      <c r="D85" s="14"/>
      <c r="E85" s="14"/>
    </row>
    <row r="86" spans="1:5" ht="15.75" thickBot="1" x14ac:dyDescent="0.3">
      <c r="A86" s="13" t="s">
        <v>43</v>
      </c>
      <c r="B86" s="15">
        <f>B87+B88+B89+B90</f>
        <v>1000</v>
      </c>
      <c r="C86" s="15">
        <f t="shared" ref="C86:E86" si="10">C87+C88+C89+C90</f>
        <v>1000</v>
      </c>
      <c r="D86" s="15">
        <f t="shared" si="10"/>
        <v>1000</v>
      </c>
      <c r="E86" s="15">
        <f t="shared" si="10"/>
        <v>1000</v>
      </c>
    </row>
    <row r="87" spans="1:5" ht="15.75" thickBot="1" x14ac:dyDescent="0.3">
      <c r="A87" s="26" t="s">
        <v>388</v>
      </c>
      <c r="B87" s="15">
        <v>1000</v>
      </c>
      <c r="C87" s="14">
        <v>1000</v>
      </c>
      <c r="D87" s="14">
        <v>1000</v>
      </c>
      <c r="E87" s="14">
        <v>1000</v>
      </c>
    </row>
    <row r="88" spans="1:5" ht="15.75" thickBot="1" x14ac:dyDescent="0.3">
      <c r="A88" s="26" t="s">
        <v>403</v>
      </c>
      <c r="B88" s="15"/>
      <c r="C88" s="14"/>
      <c r="D88" s="14"/>
      <c r="E88" s="14"/>
    </row>
    <row r="89" spans="1:5" ht="15.75" thickBot="1" x14ac:dyDescent="0.3">
      <c r="A89" s="26" t="s">
        <v>404</v>
      </c>
      <c r="B89" s="15"/>
      <c r="C89" s="14"/>
      <c r="D89" s="14"/>
      <c r="E89" s="14"/>
    </row>
    <row r="90" spans="1:5" ht="15.75" thickBot="1" x14ac:dyDescent="0.3">
      <c r="A90" s="26" t="s">
        <v>405</v>
      </c>
      <c r="B90" s="15"/>
      <c r="C90" s="14"/>
      <c r="D90" s="14"/>
      <c r="E90" s="14"/>
    </row>
    <row r="91" spans="1:5" ht="15.75" thickBot="1" x14ac:dyDescent="0.3">
      <c r="A91" s="140" t="s">
        <v>31</v>
      </c>
      <c r="B91" s="15">
        <f>B81+B86</f>
        <v>1000</v>
      </c>
      <c r="C91" s="15">
        <f t="shared" ref="C91:E91" si="11">C81+C86</f>
        <v>1000</v>
      </c>
      <c r="D91" s="15">
        <f t="shared" si="11"/>
        <v>1000</v>
      </c>
      <c r="E91" s="15">
        <f t="shared" si="11"/>
        <v>1000</v>
      </c>
    </row>
    <row r="92" spans="1:5" ht="34.5" customHeight="1" thickBot="1" x14ac:dyDescent="0.3">
      <c r="A92" s="7" t="s">
        <v>33</v>
      </c>
      <c r="B92" s="7" t="s">
        <v>1515</v>
      </c>
      <c r="C92" s="139" t="s">
        <v>398</v>
      </c>
      <c r="D92" s="139" t="s">
        <v>1516</v>
      </c>
      <c r="E92" s="139"/>
    </row>
    <row r="93" spans="1:5" ht="17.25" customHeight="1" thickBot="1" x14ac:dyDescent="0.3">
      <c r="A93" s="5" t="s">
        <v>15</v>
      </c>
      <c r="B93" s="702" t="s">
        <v>100</v>
      </c>
      <c r="C93" s="703"/>
      <c r="D93" s="703"/>
      <c r="E93" s="704"/>
    </row>
    <row r="94" spans="1:5" ht="15.75" thickBot="1" x14ac:dyDescent="0.3">
      <c r="A94" s="5" t="s">
        <v>16</v>
      </c>
      <c r="B94" s="717" t="s">
        <v>1514</v>
      </c>
      <c r="C94" s="718"/>
      <c r="D94" s="718"/>
      <c r="E94" s="719"/>
    </row>
    <row r="95" spans="1:5" ht="12.75" customHeight="1" x14ac:dyDescent="0.25">
      <c r="A95" s="698"/>
      <c r="B95" s="8">
        <v>2018</v>
      </c>
      <c r="C95" s="8">
        <v>2019</v>
      </c>
      <c r="D95" s="8">
        <v>2020</v>
      </c>
      <c r="E95" s="8">
        <v>2021</v>
      </c>
    </row>
    <row r="96" spans="1:5" ht="9" customHeight="1" thickBot="1" x14ac:dyDescent="0.3">
      <c r="A96" s="699"/>
      <c r="B96" s="9" t="s">
        <v>8</v>
      </c>
      <c r="C96" s="9" t="s">
        <v>9</v>
      </c>
      <c r="D96" s="9" t="s">
        <v>9</v>
      </c>
      <c r="E96" s="9" t="s">
        <v>9</v>
      </c>
    </row>
    <row r="97" spans="1:5" ht="15.75" thickBot="1" x14ac:dyDescent="0.3">
      <c r="A97" s="5" t="s">
        <v>17</v>
      </c>
      <c r="B97" s="113">
        <v>76</v>
      </c>
      <c r="C97" s="113">
        <v>8</v>
      </c>
      <c r="D97" s="113">
        <v>10</v>
      </c>
      <c r="E97" s="113">
        <v>10</v>
      </c>
    </row>
    <row r="98" spans="1:5" ht="15.75" thickBot="1" x14ac:dyDescent="0.3">
      <c r="A98" s="5" t="s">
        <v>18</v>
      </c>
      <c r="B98" s="10">
        <v>8000</v>
      </c>
      <c r="C98" s="10">
        <v>1000</v>
      </c>
      <c r="D98" s="10">
        <v>1000</v>
      </c>
      <c r="E98" s="10">
        <v>1000</v>
      </c>
    </row>
    <row r="99" spans="1:5" ht="15.75" thickBot="1" x14ac:dyDescent="0.3">
      <c r="A99" s="5" t="s">
        <v>19</v>
      </c>
      <c r="B99" s="10">
        <f>B98/B97</f>
        <v>105.26315789473684</v>
      </c>
      <c r="C99" s="10">
        <f t="shared" ref="C99:E99" si="12">C98/C97</f>
        <v>125</v>
      </c>
      <c r="D99" s="10">
        <f t="shared" si="12"/>
        <v>100</v>
      </c>
      <c r="E99" s="10">
        <f t="shared" si="12"/>
        <v>100</v>
      </c>
    </row>
    <row r="100" spans="1:5" ht="15.75" thickBot="1" x14ac:dyDescent="0.3">
      <c r="A100" s="5" t="s">
        <v>20</v>
      </c>
      <c r="B100" s="113" t="s">
        <v>21</v>
      </c>
      <c r="C100" s="11">
        <f>C97/B97-1</f>
        <v>-0.89473684210526316</v>
      </c>
      <c r="D100" s="11">
        <f t="shared" ref="D100:E102" si="13">D97/C97-1</f>
        <v>0.25</v>
      </c>
      <c r="E100" s="11">
        <f t="shared" si="13"/>
        <v>0</v>
      </c>
    </row>
    <row r="101" spans="1:5" ht="15.75" thickBot="1" x14ac:dyDescent="0.3">
      <c r="A101" s="5" t="s">
        <v>22</v>
      </c>
      <c r="B101" s="113" t="s">
        <v>21</v>
      </c>
      <c r="C101" s="11">
        <f>C98/B98-1</f>
        <v>-0.875</v>
      </c>
      <c r="D101" s="11">
        <f t="shared" si="13"/>
        <v>0</v>
      </c>
      <c r="E101" s="11">
        <f t="shared" si="13"/>
        <v>0</v>
      </c>
    </row>
    <row r="102" spans="1:5" ht="15.75" thickBot="1" x14ac:dyDescent="0.3">
      <c r="A102" s="5" t="s">
        <v>23</v>
      </c>
      <c r="B102" s="113" t="s">
        <v>21</v>
      </c>
      <c r="C102" s="11">
        <f>C99/B99-1</f>
        <v>0.1875</v>
      </c>
      <c r="D102" s="11">
        <f t="shared" si="13"/>
        <v>-0.19999999999999996</v>
      </c>
      <c r="E102" s="11">
        <f t="shared" si="13"/>
        <v>0</v>
      </c>
    </row>
    <row r="103" spans="1:5" ht="15.75" thickBot="1" x14ac:dyDescent="0.3">
      <c r="A103" s="689" t="s">
        <v>284</v>
      </c>
      <c r="B103" s="690"/>
      <c r="C103" s="690"/>
      <c r="D103" s="690"/>
      <c r="E103" s="691"/>
    </row>
    <row r="104" spans="1:5" ht="12.75" customHeight="1" x14ac:dyDescent="0.25">
      <c r="A104" s="698"/>
      <c r="B104" s="8">
        <v>2018</v>
      </c>
      <c r="C104" s="8">
        <v>2019</v>
      </c>
      <c r="D104" s="8">
        <v>2020</v>
      </c>
      <c r="E104" s="8">
        <v>2021</v>
      </c>
    </row>
    <row r="105" spans="1:5" ht="9" customHeight="1" thickBot="1" x14ac:dyDescent="0.3">
      <c r="A105" s="699"/>
      <c r="B105" s="9" t="s">
        <v>8</v>
      </c>
      <c r="C105" s="9" t="s">
        <v>9</v>
      </c>
      <c r="D105" s="9" t="s">
        <v>9</v>
      </c>
      <c r="E105" s="9" t="s">
        <v>9</v>
      </c>
    </row>
    <row r="106" spans="1:5" ht="15.75" thickBot="1" x14ac:dyDescent="0.3">
      <c r="A106" s="13" t="s">
        <v>42</v>
      </c>
      <c r="B106" s="14">
        <f>B107+B108+B109+B110</f>
        <v>0</v>
      </c>
      <c r="C106" s="14">
        <f t="shared" ref="C106:E106" si="14">C107+C108+C109+C110</f>
        <v>0</v>
      </c>
      <c r="D106" s="14">
        <f t="shared" si="14"/>
        <v>0</v>
      </c>
      <c r="E106" s="14">
        <f t="shared" si="14"/>
        <v>0</v>
      </c>
    </row>
    <row r="107" spans="1:5" ht="15.75" thickBot="1" x14ac:dyDescent="0.3">
      <c r="A107" s="26" t="s">
        <v>388</v>
      </c>
      <c r="B107" s="14"/>
      <c r="C107" s="14"/>
      <c r="D107" s="14"/>
      <c r="E107" s="14"/>
    </row>
    <row r="108" spans="1:5" ht="15.75" thickBot="1" x14ac:dyDescent="0.3">
      <c r="A108" s="26" t="s">
        <v>403</v>
      </c>
      <c r="B108" s="14"/>
      <c r="C108" s="14"/>
      <c r="D108" s="14"/>
      <c r="E108" s="14"/>
    </row>
    <row r="109" spans="1:5" ht="15.75" thickBot="1" x14ac:dyDescent="0.3">
      <c r="A109" s="26" t="s">
        <v>404</v>
      </c>
      <c r="B109" s="14"/>
      <c r="C109" s="14"/>
      <c r="D109" s="14"/>
      <c r="E109" s="14"/>
    </row>
    <row r="110" spans="1:5" ht="15.75" thickBot="1" x14ac:dyDescent="0.3">
      <c r="A110" s="26" t="s">
        <v>405</v>
      </c>
      <c r="B110" s="14"/>
      <c r="C110" s="14"/>
      <c r="D110" s="14"/>
      <c r="E110" s="14"/>
    </row>
    <row r="111" spans="1:5" ht="15.75" thickBot="1" x14ac:dyDescent="0.3">
      <c r="A111" s="13" t="s">
        <v>43</v>
      </c>
      <c r="B111" s="15">
        <f>B112+B113+B114+B115</f>
        <v>8000</v>
      </c>
      <c r="C111" s="15">
        <f t="shared" ref="C111:E111" si="15">C112+C113+C114+C115</f>
        <v>1000</v>
      </c>
      <c r="D111" s="15">
        <f t="shared" si="15"/>
        <v>1000</v>
      </c>
      <c r="E111" s="15">
        <f t="shared" si="15"/>
        <v>1000</v>
      </c>
    </row>
    <row r="112" spans="1:5" ht="15.75" thickBot="1" x14ac:dyDescent="0.3">
      <c r="A112" s="26" t="s">
        <v>388</v>
      </c>
      <c r="B112" s="14">
        <v>8000</v>
      </c>
      <c r="C112" s="14">
        <v>1000</v>
      </c>
      <c r="D112" s="14">
        <v>1000</v>
      </c>
      <c r="E112" s="14">
        <v>1000</v>
      </c>
    </row>
    <row r="113" spans="1:5" ht="15.75" thickBot="1" x14ac:dyDescent="0.3">
      <c r="A113" s="26" t="s">
        <v>403</v>
      </c>
      <c r="B113" s="15"/>
      <c r="C113" s="14"/>
      <c r="D113" s="14"/>
      <c r="E113" s="14"/>
    </row>
    <row r="114" spans="1:5" ht="15.75" thickBot="1" x14ac:dyDescent="0.3">
      <c r="A114" s="26" t="s">
        <v>404</v>
      </c>
      <c r="B114" s="15"/>
      <c r="C114" s="14"/>
      <c r="D114" s="14"/>
      <c r="E114" s="14"/>
    </row>
    <row r="115" spans="1:5" ht="15.75" thickBot="1" x14ac:dyDescent="0.3">
      <c r="A115" s="26" t="s">
        <v>405</v>
      </c>
      <c r="B115" s="15"/>
      <c r="C115" s="14"/>
      <c r="D115" s="14"/>
      <c r="E115" s="14"/>
    </row>
    <row r="116" spans="1:5" ht="15.75" thickBot="1" x14ac:dyDescent="0.3">
      <c r="A116" s="140" t="s">
        <v>407</v>
      </c>
      <c r="B116" s="15">
        <f>B106+B111</f>
        <v>8000</v>
      </c>
      <c r="C116" s="15">
        <f t="shared" ref="C116:E116" si="16">C106+C111</f>
        <v>1000</v>
      </c>
      <c r="D116" s="15">
        <f t="shared" si="16"/>
        <v>1000</v>
      </c>
      <c r="E116" s="15">
        <f t="shared" si="16"/>
        <v>1000</v>
      </c>
    </row>
    <row r="117" spans="1:5" ht="15.75" thickBot="1" x14ac:dyDescent="0.3">
      <c r="A117" s="20"/>
      <c r="B117" s="21"/>
      <c r="C117" s="21"/>
      <c r="D117" s="21"/>
      <c r="E117" s="21"/>
    </row>
    <row r="118" spans="1:5" ht="27" customHeight="1" thickBot="1" x14ac:dyDescent="0.3">
      <c r="A118" s="6" t="s">
        <v>57</v>
      </c>
      <c r="B118" s="22">
        <f>+B32+B98+B73</f>
        <v>154500</v>
      </c>
      <c r="C118" s="22">
        <f t="shared" ref="C118:E118" si="17">+C32+C98+C73</f>
        <v>150000</v>
      </c>
      <c r="D118" s="22">
        <f t="shared" si="17"/>
        <v>150000</v>
      </c>
      <c r="E118" s="22">
        <f t="shared" si="17"/>
        <v>150000</v>
      </c>
    </row>
    <row r="119" spans="1:5" ht="24.75" thickBot="1" x14ac:dyDescent="0.3">
      <c r="A119" s="6" t="s">
        <v>58</v>
      </c>
      <c r="B119" s="22">
        <f>+B61+B116+B91</f>
        <v>154500</v>
      </c>
      <c r="C119" s="22">
        <f t="shared" ref="C119:E119" si="18">+C61+C116+C91</f>
        <v>150000</v>
      </c>
      <c r="D119" s="22">
        <f t="shared" si="18"/>
        <v>150000</v>
      </c>
      <c r="E119" s="22">
        <f t="shared" si="18"/>
        <v>150000</v>
      </c>
    </row>
    <row r="120" spans="1:5" ht="15.75" thickBot="1" x14ac:dyDescent="0.3">
      <c r="A120" s="13" t="s">
        <v>24</v>
      </c>
      <c r="B120" s="36">
        <f>B121+B122</f>
        <v>107500</v>
      </c>
      <c r="C120" s="36">
        <f t="shared" ref="C120:E120" si="19">C121+C122</f>
        <v>111000</v>
      </c>
      <c r="D120" s="36">
        <f t="shared" si="19"/>
        <v>111000</v>
      </c>
      <c r="E120" s="36">
        <f t="shared" si="19"/>
        <v>111000</v>
      </c>
    </row>
    <row r="121" spans="1:5" ht="15.75" thickBot="1" x14ac:dyDescent="0.3">
      <c r="A121" s="26" t="s">
        <v>388</v>
      </c>
      <c r="B121" s="15">
        <f>B41</f>
        <v>107500</v>
      </c>
      <c r="C121" s="15">
        <f t="shared" ref="C121:E122" si="20">C41</f>
        <v>111000</v>
      </c>
      <c r="D121" s="15">
        <f t="shared" si="20"/>
        <v>111000</v>
      </c>
      <c r="E121" s="15">
        <f t="shared" si="20"/>
        <v>111000</v>
      </c>
    </row>
    <row r="122" spans="1:5" ht="15.75" thickBot="1" x14ac:dyDescent="0.3">
      <c r="A122" s="26" t="s">
        <v>417</v>
      </c>
      <c r="B122" s="15">
        <f>B42</f>
        <v>0</v>
      </c>
      <c r="C122" s="15">
        <f t="shared" si="20"/>
        <v>0</v>
      </c>
      <c r="D122" s="15">
        <f t="shared" si="20"/>
        <v>0</v>
      </c>
      <c r="E122" s="15">
        <f t="shared" si="20"/>
        <v>0</v>
      </c>
    </row>
    <row r="123" spans="1:5" ht="24.75" thickBot="1" x14ac:dyDescent="0.3">
      <c r="A123" s="13" t="s">
        <v>25</v>
      </c>
      <c r="B123" s="36">
        <f>B124+B125</f>
        <v>17500</v>
      </c>
      <c r="C123" s="36">
        <f t="shared" ref="C123:E123" si="21">C124+C125</f>
        <v>19000</v>
      </c>
      <c r="D123" s="36">
        <f t="shared" si="21"/>
        <v>19000</v>
      </c>
      <c r="E123" s="36">
        <f t="shared" si="21"/>
        <v>19000</v>
      </c>
    </row>
    <row r="124" spans="1:5" ht="15.75" thickBot="1" x14ac:dyDescent="0.3">
      <c r="A124" s="26" t="s">
        <v>388</v>
      </c>
      <c r="B124" s="14">
        <f>B44</f>
        <v>17500</v>
      </c>
      <c r="C124" s="14">
        <f t="shared" ref="C124:E125" si="22">C44</f>
        <v>19000</v>
      </c>
      <c r="D124" s="14">
        <f t="shared" si="22"/>
        <v>19000</v>
      </c>
      <c r="E124" s="14">
        <f t="shared" si="22"/>
        <v>19000</v>
      </c>
    </row>
    <row r="125" spans="1:5" ht="15.75" thickBot="1" x14ac:dyDescent="0.3">
      <c r="A125" s="26" t="s">
        <v>417</v>
      </c>
      <c r="B125" s="15">
        <f>B45</f>
        <v>0</v>
      </c>
      <c r="C125" s="15">
        <f t="shared" si="22"/>
        <v>0</v>
      </c>
      <c r="D125" s="15">
        <f t="shared" si="22"/>
        <v>0</v>
      </c>
      <c r="E125" s="15">
        <f t="shared" si="22"/>
        <v>0</v>
      </c>
    </row>
    <row r="126" spans="1:5" ht="15.75" thickBot="1" x14ac:dyDescent="0.3">
      <c r="A126" s="13" t="s">
        <v>26</v>
      </c>
      <c r="B126" s="36">
        <f>B127+B128</f>
        <v>20500</v>
      </c>
      <c r="C126" s="36">
        <f t="shared" ref="C126:E126" si="23">C127+C128</f>
        <v>18000</v>
      </c>
      <c r="D126" s="36">
        <f t="shared" si="23"/>
        <v>18000</v>
      </c>
      <c r="E126" s="36">
        <f t="shared" si="23"/>
        <v>18000</v>
      </c>
    </row>
    <row r="127" spans="1:5" ht="15.75" thickBot="1" x14ac:dyDescent="0.3">
      <c r="A127" s="26" t="s">
        <v>388</v>
      </c>
      <c r="B127" s="15">
        <f>B47</f>
        <v>20500</v>
      </c>
      <c r="C127" s="15">
        <f t="shared" ref="C127:E128" si="24">C47</f>
        <v>18000</v>
      </c>
      <c r="D127" s="15">
        <f t="shared" si="24"/>
        <v>18000</v>
      </c>
      <c r="E127" s="15">
        <f t="shared" si="24"/>
        <v>18000</v>
      </c>
    </row>
    <row r="128" spans="1:5" ht="15.75" thickBot="1" x14ac:dyDescent="0.3">
      <c r="A128" s="26" t="s">
        <v>417</v>
      </c>
      <c r="B128" s="15">
        <f>B48</f>
        <v>0</v>
      </c>
      <c r="C128" s="15">
        <f t="shared" si="24"/>
        <v>0</v>
      </c>
      <c r="D128" s="15">
        <f t="shared" si="24"/>
        <v>0</v>
      </c>
      <c r="E128" s="15">
        <f t="shared" si="24"/>
        <v>0</v>
      </c>
    </row>
    <row r="129" spans="1:5" ht="15.75" thickBot="1" x14ac:dyDescent="0.3">
      <c r="A129" s="13" t="s">
        <v>27</v>
      </c>
      <c r="B129" s="36">
        <f>B130+B131</f>
        <v>0</v>
      </c>
      <c r="C129" s="36">
        <f t="shared" ref="C129:E129" si="25">C130+C131</f>
        <v>0</v>
      </c>
      <c r="D129" s="36">
        <f t="shared" si="25"/>
        <v>0</v>
      </c>
      <c r="E129" s="36">
        <f t="shared" si="25"/>
        <v>0</v>
      </c>
    </row>
    <row r="130" spans="1:5" ht="15.75" thickBot="1" x14ac:dyDescent="0.3">
      <c r="A130" s="26" t="s">
        <v>388</v>
      </c>
      <c r="B130" s="14">
        <f>B50</f>
        <v>0</v>
      </c>
      <c r="C130" s="14">
        <f t="shared" ref="C130:E131" si="26">C50</f>
        <v>0</v>
      </c>
      <c r="D130" s="14">
        <f t="shared" si="26"/>
        <v>0</v>
      </c>
      <c r="E130" s="14">
        <f t="shared" si="26"/>
        <v>0</v>
      </c>
    </row>
    <row r="131" spans="1:5" ht="15.75" thickBot="1" x14ac:dyDescent="0.3">
      <c r="A131" s="26" t="s">
        <v>417</v>
      </c>
      <c r="B131" s="15">
        <f>B51</f>
        <v>0</v>
      </c>
      <c r="C131" s="15">
        <f t="shared" si="26"/>
        <v>0</v>
      </c>
      <c r="D131" s="15">
        <f t="shared" si="26"/>
        <v>0</v>
      </c>
      <c r="E131" s="15">
        <f t="shared" si="26"/>
        <v>0</v>
      </c>
    </row>
    <row r="132" spans="1:5" ht="15.75" thickBot="1" x14ac:dyDescent="0.3">
      <c r="A132" s="13" t="s">
        <v>28</v>
      </c>
      <c r="B132" s="36">
        <f>B133+B134</f>
        <v>0</v>
      </c>
      <c r="C132" s="36">
        <f t="shared" ref="C132:E132" si="27">C133+C134</f>
        <v>0</v>
      </c>
      <c r="D132" s="36">
        <f t="shared" si="27"/>
        <v>0</v>
      </c>
      <c r="E132" s="36">
        <f t="shared" si="27"/>
        <v>0</v>
      </c>
    </row>
    <row r="133" spans="1:5" ht="15.75" thickBot="1" x14ac:dyDescent="0.3">
      <c r="A133" s="26" t="s">
        <v>388</v>
      </c>
      <c r="B133" s="14">
        <f>B53</f>
        <v>0</v>
      </c>
      <c r="C133" s="14">
        <f t="shared" ref="C133:E134" si="28">C53</f>
        <v>0</v>
      </c>
      <c r="D133" s="14">
        <f t="shared" si="28"/>
        <v>0</v>
      </c>
      <c r="E133" s="14">
        <f t="shared" si="28"/>
        <v>0</v>
      </c>
    </row>
    <row r="134" spans="1:5" ht="15.75" thickBot="1" x14ac:dyDescent="0.3">
      <c r="A134" s="26" t="s">
        <v>417</v>
      </c>
      <c r="B134" s="15">
        <f>B54</f>
        <v>0</v>
      </c>
      <c r="C134" s="15">
        <f t="shared" si="28"/>
        <v>0</v>
      </c>
      <c r="D134" s="15">
        <f t="shared" si="28"/>
        <v>0</v>
      </c>
      <c r="E134" s="15">
        <f t="shared" si="28"/>
        <v>0</v>
      </c>
    </row>
    <row r="135" spans="1:5" ht="15.75" thickBot="1" x14ac:dyDescent="0.3">
      <c r="A135" s="13" t="s">
        <v>29</v>
      </c>
      <c r="B135" s="36">
        <f>B136+B137</f>
        <v>0</v>
      </c>
      <c r="C135" s="36">
        <f>C136+C137</f>
        <v>0</v>
      </c>
      <c r="D135" s="36">
        <f t="shared" ref="D135:E135" si="29">D136+D137</f>
        <v>0</v>
      </c>
      <c r="E135" s="36">
        <f t="shared" si="29"/>
        <v>0</v>
      </c>
    </row>
    <row r="136" spans="1:5" ht="15.75" thickBot="1" x14ac:dyDescent="0.3">
      <c r="A136" s="26" t="s">
        <v>388</v>
      </c>
      <c r="B136" s="14">
        <f>B56</f>
        <v>0</v>
      </c>
      <c r="C136" s="14">
        <f t="shared" ref="C136:E140" si="30">C56</f>
        <v>0</v>
      </c>
      <c r="D136" s="14">
        <f t="shared" si="30"/>
        <v>0</v>
      </c>
      <c r="E136" s="14">
        <f t="shared" si="30"/>
        <v>0</v>
      </c>
    </row>
    <row r="137" spans="1:5" ht="15.75" thickBot="1" x14ac:dyDescent="0.3">
      <c r="A137" s="26" t="s">
        <v>417</v>
      </c>
      <c r="B137" s="15">
        <f>B57</f>
        <v>0</v>
      </c>
      <c r="C137" s="15">
        <f t="shared" si="30"/>
        <v>0</v>
      </c>
      <c r="D137" s="15">
        <f t="shared" si="30"/>
        <v>0</v>
      </c>
      <c r="E137" s="15">
        <f t="shared" si="30"/>
        <v>0</v>
      </c>
    </row>
    <row r="138" spans="1:5" ht="24.75" thickBot="1" x14ac:dyDescent="0.3">
      <c r="A138" s="13" t="s">
        <v>30</v>
      </c>
      <c r="B138" s="36">
        <f>B58</f>
        <v>0</v>
      </c>
      <c r="C138" s="36">
        <f t="shared" si="30"/>
        <v>0</v>
      </c>
      <c r="D138" s="36">
        <f t="shared" si="30"/>
        <v>0</v>
      </c>
      <c r="E138" s="36">
        <f t="shared" si="30"/>
        <v>0</v>
      </c>
    </row>
    <row r="139" spans="1:5" ht="15.75" thickBot="1" x14ac:dyDescent="0.3">
      <c r="A139" s="26" t="s">
        <v>388</v>
      </c>
      <c r="B139" s="14">
        <f>B59</f>
        <v>0</v>
      </c>
      <c r="C139" s="14">
        <f t="shared" si="30"/>
        <v>0</v>
      </c>
      <c r="D139" s="14">
        <f t="shared" si="30"/>
        <v>0</v>
      </c>
      <c r="E139" s="14">
        <f t="shared" si="30"/>
        <v>0</v>
      </c>
    </row>
    <row r="140" spans="1:5" ht="15.75" thickBot="1" x14ac:dyDescent="0.3">
      <c r="A140" s="26" t="s">
        <v>417</v>
      </c>
      <c r="B140" s="15">
        <f>B60</f>
        <v>0</v>
      </c>
      <c r="C140" s="15">
        <f t="shared" si="30"/>
        <v>0</v>
      </c>
      <c r="D140" s="15">
        <f t="shared" si="30"/>
        <v>0</v>
      </c>
      <c r="E140" s="15">
        <f t="shared" si="30"/>
        <v>0</v>
      </c>
    </row>
    <row r="141" spans="1:5" ht="15.75" thickBot="1" x14ac:dyDescent="0.3">
      <c r="A141" s="13" t="s">
        <v>59</v>
      </c>
      <c r="B141" s="36">
        <f>B142+B143+B144+B145</f>
        <v>0</v>
      </c>
      <c r="C141" s="36">
        <f t="shared" ref="C141:E141" si="31">C142+C143+C144+C145</f>
        <v>0</v>
      </c>
      <c r="D141" s="36">
        <f t="shared" si="31"/>
        <v>0</v>
      </c>
      <c r="E141" s="36">
        <f t="shared" si="31"/>
        <v>0</v>
      </c>
    </row>
    <row r="142" spans="1:5" ht="15.75" thickBot="1" x14ac:dyDescent="0.3">
      <c r="A142" s="26" t="s">
        <v>388</v>
      </c>
      <c r="B142" s="14">
        <f>B82+B107</f>
        <v>0</v>
      </c>
      <c r="C142" s="14">
        <f t="shared" ref="C142:E142" si="32">C82+C107</f>
        <v>0</v>
      </c>
      <c r="D142" s="14">
        <f t="shared" si="32"/>
        <v>0</v>
      </c>
      <c r="E142" s="14">
        <f t="shared" si="32"/>
        <v>0</v>
      </c>
    </row>
    <row r="143" spans="1:5" ht="15.75" thickBot="1" x14ac:dyDescent="0.3">
      <c r="A143" s="26" t="s">
        <v>418</v>
      </c>
      <c r="B143" s="14">
        <f>+B83+B108</f>
        <v>0</v>
      </c>
      <c r="C143" s="14">
        <f t="shared" ref="C143:E143" si="33">+C83+C108</f>
        <v>0</v>
      </c>
      <c r="D143" s="14">
        <f t="shared" si="33"/>
        <v>0</v>
      </c>
      <c r="E143" s="14">
        <f t="shared" si="33"/>
        <v>0</v>
      </c>
    </row>
    <row r="144" spans="1:5" ht="15.75" thickBot="1" x14ac:dyDescent="0.3">
      <c r="A144" s="26" t="s">
        <v>404</v>
      </c>
      <c r="B144" s="14">
        <f>B84+B109</f>
        <v>0</v>
      </c>
      <c r="C144" s="14">
        <f t="shared" ref="C144:E144" si="34">C84+C109</f>
        <v>0</v>
      </c>
      <c r="D144" s="14">
        <f t="shared" si="34"/>
        <v>0</v>
      </c>
      <c r="E144" s="14">
        <f t="shared" si="34"/>
        <v>0</v>
      </c>
    </row>
    <row r="145" spans="1:5" ht="15.75" thickBot="1" x14ac:dyDescent="0.3">
      <c r="A145" s="26" t="s">
        <v>405</v>
      </c>
      <c r="B145" s="14">
        <f>+B85+B110</f>
        <v>0</v>
      </c>
      <c r="C145" s="14">
        <f t="shared" ref="C145:E145" si="35">+C85+C110</f>
        <v>0</v>
      </c>
      <c r="D145" s="14">
        <f t="shared" si="35"/>
        <v>0</v>
      </c>
      <c r="E145" s="14">
        <f t="shared" si="35"/>
        <v>0</v>
      </c>
    </row>
    <row r="146" spans="1:5" ht="15.75" thickBot="1" x14ac:dyDescent="0.3">
      <c r="A146" s="13" t="s">
        <v>60</v>
      </c>
      <c r="B146" s="36">
        <f>B147+B148+B149+B150</f>
        <v>9000</v>
      </c>
      <c r="C146" s="36">
        <f t="shared" ref="C146:E146" si="36">C147+C148+C149+C150</f>
        <v>2000</v>
      </c>
      <c r="D146" s="36">
        <f t="shared" si="36"/>
        <v>2000</v>
      </c>
      <c r="E146" s="36">
        <f t="shared" si="36"/>
        <v>2000</v>
      </c>
    </row>
    <row r="147" spans="1:5" ht="15.75" thickBot="1" x14ac:dyDescent="0.3">
      <c r="A147" s="26" t="s">
        <v>388</v>
      </c>
      <c r="B147" s="14">
        <f>B87+B112</f>
        <v>9000</v>
      </c>
      <c r="C147" s="14">
        <f t="shared" ref="C147:E147" si="37">C87+C112</f>
        <v>2000</v>
      </c>
      <c r="D147" s="14">
        <f t="shared" si="37"/>
        <v>2000</v>
      </c>
      <c r="E147" s="14">
        <f t="shared" si="37"/>
        <v>2000</v>
      </c>
    </row>
    <row r="148" spans="1:5" ht="15.75" thickBot="1" x14ac:dyDescent="0.3">
      <c r="A148" s="26" t="s">
        <v>418</v>
      </c>
      <c r="B148" s="14">
        <f>+B88+B113</f>
        <v>0</v>
      </c>
      <c r="C148" s="14">
        <f t="shared" ref="C148:E149" si="38">+C88+C113</f>
        <v>0</v>
      </c>
      <c r="D148" s="14">
        <f t="shared" si="38"/>
        <v>0</v>
      </c>
      <c r="E148" s="14">
        <f t="shared" si="38"/>
        <v>0</v>
      </c>
    </row>
    <row r="149" spans="1:5" ht="15.75" thickBot="1" x14ac:dyDescent="0.3">
      <c r="A149" s="26" t="s">
        <v>404</v>
      </c>
      <c r="B149" s="14">
        <f>+B89+B114</f>
        <v>0</v>
      </c>
      <c r="C149" s="14">
        <f t="shared" si="38"/>
        <v>0</v>
      </c>
      <c r="D149" s="14">
        <f t="shared" si="38"/>
        <v>0</v>
      </c>
      <c r="E149" s="14">
        <f t="shared" si="38"/>
        <v>0</v>
      </c>
    </row>
    <row r="150" spans="1:5" ht="15.75" thickBot="1" x14ac:dyDescent="0.3">
      <c r="A150" s="26" t="s">
        <v>405</v>
      </c>
      <c r="B150" s="14">
        <f>B90+B115</f>
        <v>0</v>
      </c>
      <c r="C150" s="14">
        <f t="shared" ref="C150:E150" si="39">C90+C115</f>
        <v>0</v>
      </c>
      <c r="D150" s="14">
        <f t="shared" si="39"/>
        <v>0</v>
      </c>
      <c r="E150" s="14">
        <f t="shared" si="39"/>
        <v>0</v>
      </c>
    </row>
    <row r="151" spans="1:5" ht="15.75" thickBot="1" x14ac:dyDescent="0.3">
      <c r="A151" s="17" t="s">
        <v>32</v>
      </c>
      <c r="B151" s="18">
        <f>IF(B119-B118=0,0,"Error")</f>
        <v>0</v>
      </c>
      <c r="C151" s="18">
        <f>IF(C119-C118=0,0,"Error")</f>
        <v>0</v>
      </c>
      <c r="D151" s="18">
        <f>IF(D119-D118=0,0,"Error")</f>
        <v>0</v>
      </c>
      <c r="E151" s="18">
        <f>IF(E119-E118=0,0,"Error")</f>
        <v>0</v>
      </c>
    </row>
  </sheetData>
  <mergeCells count="38">
    <mergeCell ref="B14:E14"/>
    <mergeCell ref="A3:E3"/>
    <mergeCell ref="B5:E5"/>
    <mergeCell ref="B6:E6"/>
    <mergeCell ref="B7:E7"/>
    <mergeCell ref="A8:E8"/>
    <mergeCell ref="A9:E9"/>
    <mergeCell ref="A10:E10"/>
    <mergeCell ref="A11:E11"/>
    <mergeCell ref="A12:E12"/>
    <mergeCell ref="A13:E13"/>
    <mergeCell ref="A63:E63"/>
    <mergeCell ref="A15:A16"/>
    <mergeCell ref="B20:E20"/>
    <mergeCell ref="A21:E21"/>
    <mergeCell ref="A24:E24"/>
    <mergeCell ref="A25:E25"/>
    <mergeCell ref="B26:E26"/>
    <mergeCell ref="B27:E27"/>
    <mergeCell ref="B28:E28"/>
    <mergeCell ref="A29:A30"/>
    <mergeCell ref="A37:E37"/>
    <mergeCell ref="A38:A39"/>
    <mergeCell ref="A2:E2"/>
    <mergeCell ref="B94:E94"/>
    <mergeCell ref="A95:A96"/>
    <mergeCell ref="A103:E103"/>
    <mergeCell ref="A104:A105"/>
    <mergeCell ref="B69:E69"/>
    <mergeCell ref="A70:A71"/>
    <mergeCell ref="A78:E78"/>
    <mergeCell ref="A79:A80"/>
    <mergeCell ref="B93:E93"/>
    <mergeCell ref="A64:E64"/>
    <mergeCell ref="B65:E65"/>
    <mergeCell ref="D66:E66"/>
    <mergeCell ref="B67:E67"/>
    <mergeCell ref="B68:E68"/>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2:E178"/>
  <sheetViews>
    <sheetView view="pageBreakPreview" topLeftCell="A148" zoomScale="60" zoomScaleNormal="170" workbookViewId="0">
      <selection activeCell="A2" sqref="A2:E2"/>
    </sheetView>
  </sheetViews>
  <sheetFormatPr defaultRowHeight="15" x14ac:dyDescent="0.25"/>
  <cols>
    <col min="1" max="1" width="28.5703125" customWidth="1"/>
    <col min="2" max="2" width="12.42578125" customWidth="1"/>
    <col min="3" max="5" width="11.7109375" customWidth="1"/>
  </cols>
  <sheetData>
    <row r="2" spans="1:5" ht="39"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236</v>
      </c>
      <c r="C5" s="679"/>
      <c r="D5" s="679"/>
      <c r="E5" s="679"/>
    </row>
    <row r="6" spans="1:5" ht="15.75" thickBot="1" x14ac:dyDescent="0.3">
      <c r="A6" s="2" t="s">
        <v>1</v>
      </c>
      <c r="B6" s="680" t="s">
        <v>237</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238</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146.25" customHeight="1" thickBot="1" x14ac:dyDescent="0.3">
      <c r="A12" s="3" t="s">
        <v>6</v>
      </c>
      <c r="B12" s="1170" t="s">
        <v>1320</v>
      </c>
      <c r="C12" s="824"/>
      <c r="D12" s="824"/>
      <c r="E12" s="1171"/>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23.25" thickBot="1" x14ac:dyDescent="0.3">
      <c r="A15" s="87" t="s">
        <v>335</v>
      </c>
      <c r="B15" s="4">
        <v>0.98</v>
      </c>
      <c r="C15" s="4">
        <v>1</v>
      </c>
      <c r="D15" s="4">
        <v>1</v>
      </c>
      <c r="E15" s="4">
        <v>1</v>
      </c>
    </row>
    <row r="16" spans="1:5" ht="50.25" customHeight="1" thickBot="1" x14ac:dyDescent="0.3">
      <c r="A16" s="6" t="s">
        <v>10</v>
      </c>
      <c r="B16" s="700" t="s">
        <v>240</v>
      </c>
      <c r="C16" s="695"/>
      <c r="D16" s="695"/>
      <c r="E16" s="701"/>
    </row>
    <row r="17" spans="1:5" ht="23.25" customHeight="1" thickBot="1" x14ac:dyDescent="0.3">
      <c r="A17" s="702" t="s">
        <v>11</v>
      </c>
      <c r="B17" s="703"/>
      <c r="C17" s="703"/>
      <c r="D17" s="703"/>
      <c r="E17" s="704"/>
    </row>
    <row r="18" spans="1:5" ht="34.5" thickBot="1" x14ac:dyDescent="0.3">
      <c r="A18" s="127" t="s">
        <v>334</v>
      </c>
      <c r="B18" s="126">
        <v>0.98</v>
      </c>
      <c r="C18" s="126">
        <v>1</v>
      </c>
      <c r="D18" s="126">
        <v>1</v>
      </c>
      <c r="E18" s="126">
        <v>1</v>
      </c>
    </row>
    <row r="19" spans="1:5" ht="23.25" thickBot="1" x14ac:dyDescent="0.3">
      <c r="A19" s="130" t="s">
        <v>239</v>
      </c>
      <c r="B19" s="138">
        <v>0.98</v>
      </c>
      <c r="C19" s="138">
        <v>1</v>
      </c>
      <c r="D19" s="138">
        <v>1</v>
      </c>
      <c r="E19" s="138">
        <v>1</v>
      </c>
    </row>
    <row r="20" spans="1:5" ht="15.75" thickBot="1" x14ac:dyDescent="0.3">
      <c r="A20" s="705" t="s">
        <v>12</v>
      </c>
      <c r="B20" s="706"/>
      <c r="C20" s="706"/>
      <c r="D20" s="706"/>
      <c r="E20" s="707"/>
    </row>
    <row r="21" spans="1:5" ht="15.75" thickBot="1" x14ac:dyDescent="0.3">
      <c r="A21" s="708" t="s">
        <v>13</v>
      </c>
      <c r="B21" s="709"/>
      <c r="C21" s="709"/>
      <c r="D21" s="709"/>
      <c r="E21" s="710"/>
    </row>
    <row r="22" spans="1:5" ht="30" customHeight="1" thickBot="1" x14ac:dyDescent="0.3">
      <c r="A22" s="7" t="s">
        <v>14</v>
      </c>
      <c r="B22" s="1330" t="s">
        <v>1321</v>
      </c>
      <c r="C22" s="903"/>
      <c r="D22" s="903"/>
      <c r="E22" s="904"/>
    </row>
    <row r="23" spans="1:5" ht="31.5" customHeight="1" thickBot="1" x14ac:dyDescent="0.3">
      <c r="A23" s="5" t="s">
        <v>15</v>
      </c>
      <c r="B23" s="714" t="s">
        <v>1322</v>
      </c>
      <c r="C23" s="715"/>
      <c r="D23" s="715"/>
      <c r="E23" s="716"/>
    </row>
    <row r="24" spans="1:5" ht="15.75" thickBot="1" x14ac:dyDescent="0.3">
      <c r="A24" s="5" t="s">
        <v>16</v>
      </c>
      <c r="B24" s="717" t="s">
        <v>1323</v>
      </c>
      <c r="C24" s="718"/>
      <c r="D24" s="718"/>
      <c r="E24" s="719"/>
    </row>
    <row r="25" spans="1:5" ht="12.75" customHeight="1" x14ac:dyDescent="0.25">
      <c r="A25" s="698"/>
      <c r="B25" s="8">
        <v>2018</v>
      </c>
      <c r="C25" s="8">
        <v>2019</v>
      </c>
      <c r="D25" s="8">
        <v>2020</v>
      </c>
      <c r="E25" s="8">
        <v>2021</v>
      </c>
    </row>
    <row r="26" spans="1:5" ht="9" customHeight="1" thickBot="1" x14ac:dyDescent="0.3">
      <c r="A26" s="699"/>
      <c r="B26" s="9" t="s">
        <v>8</v>
      </c>
      <c r="C26" s="9" t="s">
        <v>9</v>
      </c>
      <c r="D26" s="9" t="s">
        <v>9</v>
      </c>
      <c r="E26" s="9" t="s">
        <v>9</v>
      </c>
    </row>
    <row r="27" spans="1:5" ht="15.75" thickBot="1" x14ac:dyDescent="0.3">
      <c r="A27" s="5" t="s">
        <v>17</v>
      </c>
      <c r="B27" s="41">
        <v>63992</v>
      </c>
      <c r="C27" s="41">
        <v>65000</v>
      </c>
      <c r="D27" s="41">
        <v>65000</v>
      </c>
      <c r="E27" s="41">
        <v>65000</v>
      </c>
    </row>
    <row r="28" spans="1:5" ht="15.75" thickBot="1" x14ac:dyDescent="0.3">
      <c r="A28" s="5" t="s">
        <v>18</v>
      </c>
      <c r="B28" s="10">
        <f>B45</f>
        <v>47932</v>
      </c>
      <c r="C28" s="10">
        <f>C45</f>
        <v>46617</v>
      </c>
      <c r="D28" s="10">
        <f t="shared" ref="D28:E28" si="0">D45</f>
        <v>48250</v>
      </c>
      <c r="E28" s="10">
        <f t="shared" si="0"/>
        <v>48250</v>
      </c>
    </row>
    <row r="29" spans="1:5" ht="15.75" thickBot="1" x14ac:dyDescent="0.3">
      <c r="A29" s="5" t="s">
        <v>19</v>
      </c>
      <c r="B29" s="10">
        <f>B28/B27</f>
        <v>0.74903112889111134</v>
      </c>
      <c r="C29" s="10">
        <f t="shared" ref="C29:E29" si="1">C28/C27</f>
        <v>0.71718461538461542</v>
      </c>
      <c r="D29" s="10">
        <f t="shared" si="1"/>
        <v>0.74230769230769234</v>
      </c>
      <c r="E29" s="10">
        <f t="shared" si="1"/>
        <v>0.74230769230769234</v>
      </c>
    </row>
    <row r="30" spans="1:5" ht="15.75" thickBot="1" x14ac:dyDescent="0.3">
      <c r="A30" s="5" t="s">
        <v>20</v>
      </c>
      <c r="B30" s="113" t="s">
        <v>21</v>
      </c>
      <c r="C30" s="11">
        <f>C27/B27-1</f>
        <v>1.5751968996124521E-2</v>
      </c>
      <c r="D30" s="11">
        <f t="shared" ref="D30:E32" si="2">D27/C27-1</f>
        <v>0</v>
      </c>
      <c r="E30" s="11">
        <f t="shared" si="2"/>
        <v>0</v>
      </c>
    </row>
    <row r="31" spans="1:5" ht="15.75" thickBot="1" x14ac:dyDescent="0.3">
      <c r="A31" s="5" t="s">
        <v>22</v>
      </c>
      <c r="B31" s="113" t="s">
        <v>21</v>
      </c>
      <c r="C31" s="11">
        <f>C28/B28-1</f>
        <v>-2.7434699157139253E-2</v>
      </c>
      <c r="D31" s="11">
        <f t="shared" si="2"/>
        <v>3.5030139219597967E-2</v>
      </c>
      <c r="E31" s="11">
        <f t="shared" si="2"/>
        <v>0</v>
      </c>
    </row>
    <row r="32" spans="1:5" ht="15.75" thickBot="1" x14ac:dyDescent="0.3">
      <c r="A32" s="5" t="s">
        <v>23</v>
      </c>
      <c r="B32" s="113" t="s">
        <v>21</v>
      </c>
      <c r="C32" s="11">
        <f>C29/B29-1</f>
        <v>-4.251694259174843E-2</v>
      </c>
      <c r="D32" s="11">
        <f t="shared" si="2"/>
        <v>3.5030139219597967E-2</v>
      </c>
      <c r="E32" s="11">
        <f t="shared" si="2"/>
        <v>0</v>
      </c>
    </row>
    <row r="33" spans="1:5" ht="15.75" thickBot="1" x14ac:dyDescent="0.3">
      <c r="A33" s="689" t="s">
        <v>210</v>
      </c>
      <c r="B33" s="690"/>
      <c r="C33" s="690"/>
      <c r="D33" s="690"/>
      <c r="E33" s="691"/>
    </row>
    <row r="34" spans="1:5" ht="12.75" customHeight="1" x14ac:dyDescent="0.25">
      <c r="A34" s="698"/>
      <c r="B34" s="8">
        <v>2018</v>
      </c>
      <c r="C34" s="8">
        <v>2019</v>
      </c>
      <c r="D34" s="8">
        <v>2020</v>
      </c>
      <c r="E34" s="8">
        <v>2021</v>
      </c>
    </row>
    <row r="35" spans="1:5" ht="9" customHeight="1" thickBot="1" x14ac:dyDescent="0.3">
      <c r="A35" s="699"/>
      <c r="B35" s="9" t="s">
        <v>8</v>
      </c>
      <c r="C35" s="9" t="s">
        <v>9</v>
      </c>
      <c r="D35" s="9" t="s">
        <v>9</v>
      </c>
      <c r="E35" s="9" t="s">
        <v>9</v>
      </c>
    </row>
    <row r="36" spans="1:5" ht="15.75" thickBot="1" x14ac:dyDescent="0.3">
      <c r="A36" s="13" t="s">
        <v>24</v>
      </c>
      <c r="B36" s="14">
        <f>B37+B38</f>
        <v>27780</v>
      </c>
      <c r="C36" s="14">
        <f>C37+C38</f>
        <v>26474</v>
      </c>
      <c r="D36" s="14">
        <f t="shared" ref="D36:E36" si="3">D37+D38</f>
        <v>27000</v>
      </c>
      <c r="E36" s="14">
        <f t="shared" si="3"/>
        <v>27000</v>
      </c>
    </row>
    <row r="37" spans="1:5" ht="15.75" thickBot="1" x14ac:dyDescent="0.3">
      <c r="A37" s="26" t="s">
        <v>388</v>
      </c>
      <c r="B37" s="171">
        <v>27780</v>
      </c>
      <c r="C37" s="172">
        <v>26474</v>
      </c>
      <c r="D37" s="172">
        <v>27000</v>
      </c>
      <c r="E37" s="172">
        <v>27000</v>
      </c>
    </row>
    <row r="38" spans="1:5" ht="15.75" thickBot="1" x14ac:dyDescent="0.3">
      <c r="A38" s="26" t="s">
        <v>389</v>
      </c>
      <c r="B38" s="132"/>
      <c r="C38" s="132"/>
      <c r="D38" s="132"/>
      <c r="E38" s="132"/>
    </row>
    <row r="39" spans="1:5" ht="24.75" thickBot="1" x14ac:dyDescent="0.3">
      <c r="A39" s="13" t="s">
        <v>25</v>
      </c>
      <c r="B39" s="14">
        <f>B40+B41</f>
        <v>5563</v>
      </c>
      <c r="C39" s="14">
        <f>C40+C41</f>
        <v>4554</v>
      </c>
      <c r="D39" s="14">
        <f t="shared" ref="D39:E39" si="4">D40+D41</f>
        <v>4600</v>
      </c>
      <c r="E39" s="14">
        <f t="shared" si="4"/>
        <v>4600</v>
      </c>
    </row>
    <row r="40" spans="1:5" ht="15.75" thickBot="1" x14ac:dyDescent="0.3">
      <c r="A40" s="26" t="s">
        <v>388</v>
      </c>
      <c r="B40" s="15">
        <v>5563</v>
      </c>
      <c r="C40" s="14">
        <v>4554</v>
      </c>
      <c r="D40" s="14">
        <v>4600</v>
      </c>
      <c r="E40" s="14">
        <v>4600</v>
      </c>
    </row>
    <row r="41" spans="1:5" ht="15.75" thickBot="1" x14ac:dyDescent="0.3">
      <c r="A41" s="26" t="s">
        <v>389</v>
      </c>
      <c r="B41" s="15"/>
      <c r="C41" s="14"/>
      <c r="D41" s="14"/>
      <c r="E41" s="14"/>
    </row>
    <row r="42" spans="1:5" ht="15.75" thickBot="1" x14ac:dyDescent="0.3">
      <c r="A42" s="13" t="s">
        <v>26</v>
      </c>
      <c r="B42" s="14">
        <f>B43+B44</f>
        <v>14589</v>
      </c>
      <c r="C42" s="14">
        <f>C43+C44</f>
        <v>15589</v>
      </c>
      <c r="D42" s="14">
        <f t="shared" ref="D42:E42" si="5">D43+D44</f>
        <v>16650</v>
      </c>
      <c r="E42" s="14">
        <f t="shared" si="5"/>
        <v>16650</v>
      </c>
    </row>
    <row r="43" spans="1:5" ht="15.75" thickBot="1" x14ac:dyDescent="0.3">
      <c r="A43" s="26" t="s">
        <v>388</v>
      </c>
      <c r="B43" s="15">
        <v>14589</v>
      </c>
      <c r="C43" s="14">
        <v>15589</v>
      </c>
      <c r="D43" s="14">
        <f>650+16000</f>
        <v>16650</v>
      </c>
      <c r="E43" s="14">
        <f>650+16000</f>
        <v>16650</v>
      </c>
    </row>
    <row r="44" spans="1:5" ht="15.75" thickBot="1" x14ac:dyDescent="0.3">
      <c r="A44" s="26" t="s">
        <v>389</v>
      </c>
      <c r="B44" s="15"/>
      <c r="C44" s="14"/>
      <c r="D44" s="14"/>
      <c r="E44" s="14"/>
    </row>
    <row r="45" spans="1:5" ht="15.75" thickBot="1" x14ac:dyDescent="0.3">
      <c r="A45" s="16" t="s">
        <v>31</v>
      </c>
      <c r="B45" s="15">
        <f>B42+B39+B36</f>
        <v>47932</v>
      </c>
      <c r="C45" s="15">
        <f>C42+C39+C36</f>
        <v>46617</v>
      </c>
      <c r="D45" s="15">
        <f t="shared" ref="D45:E45" si="6">D42+D39+D36</f>
        <v>48250</v>
      </c>
      <c r="E45" s="15">
        <f t="shared" si="6"/>
        <v>48250</v>
      </c>
    </row>
    <row r="46" spans="1:5" ht="15.75" thickBot="1" x14ac:dyDescent="0.3">
      <c r="A46" s="17" t="s">
        <v>32</v>
      </c>
      <c r="B46" s="18">
        <f>IF(B45-B28=0,0,"Error")</f>
        <v>0</v>
      </c>
      <c r="C46" s="18">
        <f>IF(C45-C28=0,0,"Error")</f>
        <v>0</v>
      </c>
      <c r="D46" s="18">
        <f>IF(D45-D28=0,0,"Error")</f>
        <v>0</v>
      </c>
      <c r="E46" s="18">
        <f>IF(E45-E28=0,0,"Error")</f>
        <v>0</v>
      </c>
    </row>
    <row r="47" spans="1:5" ht="15.75" thickBot="1" x14ac:dyDescent="0.3">
      <c r="A47" s="708" t="s">
        <v>39</v>
      </c>
      <c r="B47" s="709"/>
      <c r="C47" s="709"/>
      <c r="D47" s="709"/>
      <c r="E47" s="710"/>
    </row>
    <row r="48" spans="1:5" ht="15.75" thickBot="1" x14ac:dyDescent="0.3">
      <c r="A48" s="708" t="s">
        <v>40</v>
      </c>
      <c r="B48" s="709"/>
      <c r="C48" s="709"/>
      <c r="D48" s="709"/>
      <c r="E48" s="710"/>
    </row>
    <row r="49" spans="1:5" ht="15.75" thickBot="1" x14ac:dyDescent="0.3">
      <c r="A49" s="7" t="s">
        <v>1324</v>
      </c>
      <c r="B49" s="720" t="s">
        <v>964</v>
      </c>
      <c r="C49" s="780"/>
      <c r="D49" s="721"/>
      <c r="E49" s="722"/>
    </row>
    <row r="50" spans="1:5" ht="35.25" customHeight="1" thickBot="1" x14ac:dyDescent="0.3">
      <c r="A50" s="7" t="s">
        <v>86</v>
      </c>
      <c r="B50" s="7" t="s">
        <v>1284</v>
      </c>
      <c r="C50" s="139" t="s">
        <v>398</v>
      </c>
      <c r="D50" s="1411" t="s">
        <v>242</v>
      </c>
      <c r="E50" s="1412"/>
    </row>
    <row r="51" spans="1:5" ht="15.75" thickBot="1" x14ac:dyDescent="0.3">
      <c r="A51" s="160"/>
      <c r="B51" s="720"/>
      <c r="C51" s="800"/>
      <c r="D51" s="721"/>
      <c r="E51" s="722"/>
    </row>
    <row r="52" spans="1:5" ht="17.25" customHeight="1" thickBot="1" x14ac:dyDescent="0.3">
      <c r="A52" s="5" t="s">
        <v>15</v>
      </c>
      <c r="B52" s="720" t="s">
        <v>243</v>
      </c>
      <c r="C52" s="800"/>
      <c r="D52" s="721"/>
      <c r="E52" s="722"/>
    </row>
    <row r="53" spans="1:5" ht="15.75" thickBot="1" x14ac:dyDescent="0.3">
      <c r="A53" s="5" t="s">
        <v>16</v>
      </c>
      <c r="B53" s="717" t="s">
        <v>595</v>
      </c>
      <c r="C53" s="718"/>
      <c r="D53" s="718"/>
      <c r="E53" s="719"/>
    </row>
    <row r="54" spans="1:5" ht="12.75" customHeight="1" x14ac:dyDescent="0.25">
      <c r="A54" s="698"/>
      <c r="B54" s="8">
        <v>2018</v>
      </c>
      <c r="C54" s="8">
        <v>2019</v>
      </c>
      <c r="D54" s="8">
        <v>2020</v>
      </c>
      <c r="E54" s="8">
        <v>2021</v>
      </c>
    </row>
    <row r="55" spans="1:5" ht="9" customHeight="1" thickBot="1" x14ac:dyDescent="0.3">
      <c r="A55" s="699"/>
      <c r="B55" s="9" t="s">
        <v>8</v>
      </c>
      <c r="C55" s="9" t="s">
        <v>9</v>
      </c>
      <c r="D55" s="9" t="s">
        <v>9</v>
      </c>
      <c r="E55" s="9" t="s">
        <v>9</v>
      </c>
    </row>
    <row r="56" spans="1:5" ht="15.75" thickBot="1" x14ac:dyDescent="0.3">
      <c r="A56" s="5" t="s">
        <v>17</v>
      </c>
      <c r="B56" s="10">
        <v>4</v>
      </c>
      <c r="C56" s="616">
        <v>7</v>
      </c>
      <c r="D56" s="10">
        <v>9</v>
      </c>
      <c r="E56" s="10">
        <v>9</v>
      </c>
    </row>
    <row r="57" spans="1:5" ht="15.75" thickBot="1" x14ac:dyDescent="0.3">
      <c r="A57" s="5" t="s">
        <v>18</v>
      </c>
      <c r="B57" s="616">
        <f>B75</f>
        <v>224</v>
      </c>
      <c r="C57" s="616">
        <f>C75</f>
        <v>1000</v>
      </c>
      <c r="D57" s="616">
        <f t="shared" ref="D57" si="7">D75</f>
        <v>3000</v>
      </c>
      <c r="E57" s="616">
        <f>E75</f>
        <v>3000</v>
      </c>
    </row>
    <row r="58" spans="1:5" ht="15.75" thickBot="1" x14ac:dyDescent="0.3">
      <c r="A58" s="5" t="s">
        <v>19</v>
      </c>
      <c r="B58" s="10">
        <f>B57/B56</f>
        <v>56</v>
      </c>
      <c r="C58" s="10">
        <f t="shared" ref="C58:E58" si="8">C57/C56</f>
        <v>142.85714285714286</v>
      </c>
      <c r="D58" s="10">
        <f t="shared" si="8"/>
        <v>333.33333333333331</v>
      </c>
      <c r="E58" s="10">
        <f t="shared" si="8"/>
        <v>333.33333333333331</v>
      </c>
    </row>
    <row r="59" spans="1:5" ht="15.75" thickBot="1" x14ac:dyDescent="0.3">
      <c r="A59" s="5" t="s">
        <v>20</v>
      </c>
      <c r="B59" s="113" t="s">
        <v>21</v>
      </c>
      <c r="C59" s="11">
        <f>C56/B56-1</f>
        <v>0.75</v>
      </c>
      <c r="D59" s="11">
        <f t="shared" ref="D59:E61" si="9">D56/C56-1</f>
        <v>0.28571428571428581</v>
      </c>
      <c r="E59" s="11">
        <f t="shared" si="9"/>
        <v>0</v>
      </c>
    </row>
    <row r="60" spans="1:5" ht="15.75" thickBot="1" x14ac:dyDescent="0.3">
      <c r="A60" s="5" t="s">
        <v>22</v>
      </c>
      <c r="B60" s="113" t="s">
        <v>21</v>
      </c>
      <c r="C60" s="11">
        <f>C57/B57-1</f>
        <v>3.4642857142857144</v>
      </c>
      <c r="D60" s="11">
        <f t="shared" si="9"/>
        <v>2</v>
      </c>
      <c r="E60" s="11">
        <f t="shared" si="9"/>
        <v>0</v>
      </c>
    </row>
    <row r="61" spans="1:5" ht="15.75" thickBot="1" x14ac:dyDescent="0.3">
      <c r="A61" s="5" t="s">
        <v>23</v>
      </c>
      <c r="B61" s="113" t="s">
        <v>21</v>
      </c>
      <c r="C61" s="11">
        <f>C58/B58-1</f>
        <v>1.5510204081632653</v>
      </c>
      <c r="D61" s="11">
        <f t="shared" si="9"/>
        <v>1.333333333333333</v>
      </c>
      <c r="E61" s="11">
        <f t="shared" si="9"/>
        <v>0</v>
      </c>
    </row>
    <row r="62" spans="1:5" ht="15.75" thickBot="1" x14ac:dyDescent="0.3">
      <c r="A62" s="689" t="s">
        <v>213</v>
      </c>
      <c r="B62" s="690"/>
      <c r="C62" s="690"/>
      <c r="D62" s="690"/>
      <c r="E62" s="691"/>
    </row>
    <row r="63" spans="1:5" ht="12.75" customHeight="1" x14ac:dyDescent="0.25">
      <c r="A63" s="698"/>
      <c r="B63" s="8">
        <v>2018</v>
      </c>
      <c r="C63" s="8">
        <v>2019</v>
      </c>
      <c r="D63" s="8">
        <v>2020</v>
      </c>
      <c r="E63" s="8">
        <v>2021</v>
      </c>
    </row>
    <row r="64" spans="1:5" ht="9" customHeight="1" thickBot="1" x14ac:dyDescent="0.3">
      <c r="A64" s="699"/>
      <c r="B64" s="9" t="s">
        <v>8</v>
      </c>
      <c r="C64" s="9" t="s">
        <v>9</v>
      </c>
      <c r="D64" s="9" t="s">
        <v>9</v>
      </c>
      <c r="E64" s="9" t="s">
        <v>9</v>
      </c>
    </row>
    <row r="65" spans="1:5" ht="15.75" thickBot="1" x14ac:dyDescent="0.3">
      <c r="A65" s="13" t="s">
        <v>42</v>
      </c>
      <c r="B65" s="14">
        <f>B66+B67+B68+B69</f>
        <v>0</v>
      </c>
      <c r="C65" s="14">
        <f t="shared" ref="C65:E65" si="10">C66+C67+C68+C69</f>
        <v>0</v>
      </c>
      <c r="D65" s="14">
        <f t="shared" si="10"/>
        <v>0</v>
      </c>
      <c r="E65" s="14">
        <f t="shared" si="10"/>
        <v>0</v>
      </c>
    </row>
    <row r="66" spans="1:5" ht="15.75" thickBot="1" x14ac:dyDescent="0.3">
      <c r="A66" s="26" t="s">
        <v>388</v>
      </c>
      <c r="B66" s="14"/>
      <c r="C66" s="14"/>
      <c r="D66" s="14"/>
      <c r="E66" s="14"/>
    </row>
    <row r="67" spans="1:5" ht="15.75" thickBot="1" x14ac:dyDescent="0.3">
      <c r="A67" s="26" t="s">
        <v>403</v>
      </c>
      <c r="B67" s="14"/>
      <c r="C67" s="14"/>
      <c r="D67" s="14"/>
      <c r="E67" s="14"/>
    </row>
    <row r="68" spans="1:5" ht="15.75" thickBot="1" x14ac:dyDescent="0.3">
      <c r="A68" s="26" t="s">
        <v>404</v>
      </c>
      <c r="B68" s="14"/>
      <c r="C68" s="14"/>
      <c r="D68" s="14"/>
      <c r="E68" s="14"/>
    </row>
    <row r="69" spans="1:5" ht="15.75" thickBot="1" x14ac:dyDescent="0.3">
      <c r="A69" s="26" t="s">
        <v>405</v>
      </c>
      <c r="B69" s="14"/>
      <c r="C69" s="14"/>
      <c r="D69" s="14"/>
      <c r="E69" s="14"/>
    </row>
    <row r="70" spans="1:5" ht="15.75" thickBot="1" x14ac:dyDescent="0.3">
      <c r="A70" s="13" t="s">
        <v>43</v>
      </c>
      <c r="B70" s="15">
        <f>B71+B72+B73+B74</f>
        <v>224</v>
      </c>
      <c r="C70" s="15">
        <f t="shared" ref="C70:E70" si="11">C71+C72+C73+C74</f>
        <v>1000</v>
      </c>
      <c r="D70" s="15">
        <f t="shared" si="11"/>
        <v>3000</v>
      </c>
      <c r="E70" s="15">
        <f t="shared" si="11"/>
        <v>3000</v>
      </c>
    </row>
    <row r="71" spans="1:5" ht="15.75" thickBot="1" x14ac:dyDescent="0.3">
      <c r="A71" s="26" t="s">
        <v>388</v>
      </c>
      <c r="B71" s="15">
        <v>224</v>
      </c>
      <c r="C71" s="14">
        <v>1000</v>
      </c>
      <c r="D71" s="14">
        <v>3000</v>
      </c>
      <c r="E71" s="14">
        <v>3000</v>
      </c>
    </row>
    <row r="72" spans="1:5" ht="15.75" thickBot="1" x14ac:dyDescent="0.3">
      <c r="A72" s="26" t="s">
        <v>403</v>
      </c>
      <c r="B72" s="15"/>
      <c r="C72" s="14"/>
      <c r="D72" s="14"/>
      <c r="E72" s="14"/>
    </row>
    <row r="73" spans="1:5" ht="15.75" thickBot="1" x14ac:dyDescent="0.3">
      <c r="A73" s="26" t="s">
        <v>404</v>
      </c>
      <c r="B73" s="15"/>
      <c r="C73" s="14"/>
      <c r="D73" s="14"/>
      <c r="E73" s="14"/>
    </row>
    <row r="74" spans="1:5" ht="15.75" thickBot="1" x14ac:dyDescent="0.3">
      <c r="A74" s="26" t="s">
        <v>405</v>
      </c>
      <c r="B74" s="15"/>
      <c r="C74" s="14"/>
      <c r="D74" s="14"/>
      <c r="E74" s="14"/>
    </row>
    <row r="75" spans="1:5" ht="15.75" thickBot="1" x14ac:dyDescent="0.3">
      <c r="A75" s="140" t="s">
        <v>31</v>
      </c>
      <c r="B75" s="15">
        <f>B65+B70</f>
        <v>224</v>
      </c>
      <c r="C75" s="15">
        <f>C65+C70</f>
        <v>1000</v>
      </c>
      <c r="D75" s="15">
        <f t="shared" ref="D75:E75" si="12">D65+D70</f>
        <v>3000</v>
      </c>
      <c r="E75" s="15">
        <f t="shared" si="12"/>
        <v>3000</v>
      </c>
    </row>
    <row r="76" spans="1:5" ht="34.5" thickBot="1" x14ac:dyDescent="0.3">
      <c r="A76" s="7" t="s">
        <v>33</v>
      </c>
      <c r="B76" s="7" t="s">
        <v>728</v>
      </c>
      <c r="C76" s="139" t="s">
        <v>398</v>
      </c>
      <c r="D76" s="721" t="s">
        <v>244</v>
      </c>
      <c r="E76" s="722"/>
    </row>
    <row r="77" spans="1:5" ht="17.25" customHeight="1" thickBot="1" x14ac:dyDescent="0.3">
      <c r="A77" s="5" t="s">
        <v>15</v>
      </c>
      <c r="B77" s="702" t="s">
        <v>1325</v>
      </c>
      <c r="C77" s="703"/>
      <c r="D77" s="703"/>
      <c r="E77" s="704"/>
    </row>
    <row r="78" spans="1:5" ht="15.75" thickBot="1" x14ac:dyDescent="0.3">
      <c r="A78" s="5" t="s">
        <v>16</v>
      </c>
      <c r="B78" s="717" t="s">
        <v>1118</v>
      </c>
      <c r="C78" s="718"/>
      <c r="D78" s="718"/>
      <c r="E78" s="719"/>
    </row>
    <row r="79" spans="1:5" ht="12.75" customHeight="1" x14ac:dyDescent="0.25">
      <c r="A79" s="698"/>
      <c r="B79" s="8">
        <v>2018</v>
      </c>
      <c r="C79" s="8">
        <v>2019</v>
      </c>
      <c r="D79" s="8">
        <v>2020</v>
      </c>
      <c r="E79" s="8">
        <v>2021</v>
      </c>
    </row>
    <row r="80" spans="1:5" ht="9" customHeight="1" thickBot="1" x14ac:dyDescent="0.3">
      <c r="A80" s="699"/>
      <c r="B80" s="9" t="s">
        <v>8</v>
      </c>
      <c r="C80" s="9" t="s">
        <v>9</v>
      </c>
      <c r="D80" s="9" t="s">
        <v>9</v>
      </c>
      <c r="E80" s="9" t="s">
        <v>9</v>
      </c>
    </row>
    <row r="81" spans="1:5" ht="15.75" thickBot="1" x14ac:dyDescent="0.3">
      <c r="A81" s="5" t="s">
        <v>17</v>
      </c>
      <c r="B81" s="5"/>
      <c r="C81" s="5"/>
      <c r="D81" s="435">
        <v>0</v>
      </c>
      <c r="E81" s="435">
        <v>1</v>
      </c>
    </row>
    <row r="82" spans="1:5" ht="15.75" thickBot="1" x14ac:dyDescent="0.3">
      <c r="A82" s="5" t="s">
        <v>18</v>
      </c>
      <c r="B82" s="10">
        <f t="shared" ref="B82:C82" si="13">B100</f>
        <v>0</v>
      </c>
      <c r="C82" s="10">
        <f t="shared" si="13"/>
        <v>0</v>
      </c>
      <c r="D82" s="10">
        <f>D100</f>
        <v>0</v>
      </c>
      <c r="E82" s="10">
        <f>E100</f>
        <v>15756</v>
      </c>
    </row>
    <row r="83" spans="1:5" ht="15.75" thickBot="1" x14ac:dyDescent="0.3">
      <c r="A83" s="5" t="s">
        <v>19</v>
      </c>
      <c r="B83" s="10" t="e">
        <f t="shared" ref="B83:E83" si="14">B82/B81</f>
        <v>#DIV/0!</v>
      </c>
      <c r="C83" s="10" t="e">
        <f t="shared" si="14"/>
        <v>#DIV/0!</v>
      </c>
      <c r="D83" s="10" t="e">
        <f t="shared" si="14"/>
        <v>#DIV/0!</v>
      </c>
      <c r="E83" s="10">
        <f t="shared" si="14"/>
        <v>15756</v>
      </c>
    </row>
    <row r="84" spans="1:5" ht="15.75" thickBot="1" x14ac:dyDescent="0.3">
      <c r="A84" s="5" t="s">
        <v>20</v>
      </c>
      <c r="B84" s="113" t="s">
        <v>21</v>
      </c>
      <c r="C84" s="11" t="e">
        <f>C81/B81-1</f>
        <v>#DIV/0!</v>
      </c>
      <c r="D84" s="11" t="e">
        <f t="shared" ref="D84:E86" si="15">D81/C81-1</f>
        <v>#DIV/0!</v>
      </c>
      <c r="E84" s="11" t="e">
        <f t="shared" si="15"/>
        <v>#DIV/0!</v>
      </c>
    </row>
    <row r="85" spans="1:5" ht="15.75" thickBot="1" x14ac:dyDescent="0.3">
      <c r="A85" s="5" t="s">
        <v>22</v>
      </c>
      <c r="B85" s="113" t="s">
        <v>21</v>
      </c>
      <c r="C85" s="11" t="e">
        <f>C82/B82-1</f>
        <v>#DIV/0!</v>
      </c>
      <c r="D85" s="11" t="e">
        <f t="shared" si="15"/>
        <v>#DIV/0!</v>
      </c>
      <c r="E85" s="11" t="e">
        <f t="shared" si="15"/>
        <v>#DIV/0!</v>
      </c>
    </row>
    <row r="86" spans="1:5" ht="15.75" thickBot="1" x14ac:dyDescent="0.3">
      <c r="A86" s="5" t="s">
        <v>23</v>
      </c>
      <c r="B86" s="113" t="s">
        <v>21</v>
      </c>
      <c r="C86" s="11" t="e">
        <f>C83/B83-1</f>
        <v>#DIV/0!</v>
      </c>
      <c r="D86" s="11" t="e">
        <f t="shared" si="15"/>
        <v>#DIV/0!</v>
      </c>
      <c r="E86" s="11" t="e">
        <f t="shared" si="15"/>
        <v>#DIV/0!</v>
      </c>
    </row>
    <row r="87" spans="1:5" ht="15.75" thickBot="1" x14ac:dyDescent="0.3">
      <c r="A87" s="689" t="s">
        <v>284</v>
      </c>
      <c r="B87" s="690"/>
      <c r="C87" s="690"/>
      <c r="D87" s="690"/>
      <c r="E87" s="691"/>
    </row>
    <row r="88" spans="1:5" ht="12.75" customHeight="1" x14ac:dyDescent="0.25">
      <c r="A88" s="698"/>
      <c r="B88" s="8">
        <v>2018</v>
      </c>
      <c r="C88" s="8">
        <v>2019</v>
      </c>
      <c r="D88" s="8">
        <v>2020</v>
      </c>
      <c r="E88" s="8">
        <v>2021</v>
      </c>
    </row>
    <row r="89" spans="1:5" ht="9" customHeight="1" thickBot="1" x14ac:dyDescent="0.3">
      <c r="A89" s="699"/>
      <c r="B89" s="9" t="s">
        <v>8</v>
      </c>
      <c r="C89" s="9" t="s">
        <v>9</v>
      </c>
      <c r="D89" s="9" t="s">
        <v>9</v>
      </c>
      <c r="E89" s="9" t="s">
        <v>9</v>
      </c>
    </row>
    <row r="90" spans="1:5" ht="15.75" thickBot="1" x14ac:dyDescent="0.3">
      <c r="A90" s="13" t="s">
        <v>42</v>
      </c>
      <c r="B90" s="14">
        <f>B91+B92+B93+B94</f>
        <v>0</v>
      </c>
      <c r="C90" s="14">
        <f t="shared" ref="C90:E90" si="16">C91+C92+C93+C94</f>
        <v>0</v>
      </c>
      <c r="D90" s="14">
        <f t="shared" si="16"/>
        <v>0</v>
      </c>
      <c r="E90" s="14">
        <f t="shared" si="16"/>
        <v>0</v>
      </c>
    </row>
    <row r="91" spans="1:5" ht="15.75" thickBot="1" x14ac:dyDescent="0.3">
      <c r="A91" s="26" t="s">
        <v>388</v>
      </c>
      <c r="B91" s="14"/>
      <c r="C91" s="14"/>
      <c r="D91" s="14"/>
      <c r="E91" s="14"/>
    </row>
    <row r="92" spans="1:5" ht="15.75" thickBot="1" x14ac:dyDescent="0.3">
      <c r="A92" s="26" t="s">
        <v>403</v>
      </c>
      <c r="B92" s="14"/>
      <c r="C92" s="14"/>
      <c r="D92" s="14"/>
      <c r="E92" s="14"/>
    </row>
    <row r="93" spans="1:5" ht="15.75" thickBot="1" x14ac:dyDescent="0.3">
      <c r="A93" s="26" t="s">
        <v>404</v>
      </c>
      <c r="B93" s="14"/>
      <c r="C93" s="14"/>
      <c r="D93" s="14"/>
      <c r="E93" s="14"/>
    </row>
    <row r="94" spans="1:5" ht="15.75" thickBot="1" x14ac:dyDescent="0.3">
      <c r="A94" s="26" t="s">
        <v>405</v>
      </c>
      <c r="B94" s="14"/>
      <c r="C94" s="14"/>
      <c r="D94" s="14"/>
      <c r="E94" s="14"/>
    </row>
    <row r="95" spans="1:5" ht="15.75" thickBot="1" x14ac:dyDescent="0.3">
      <c r="A95" s="13" t="s">
        <v>43</v>
      </c>
      <c r="B95" s="15">
        <f>B96+B97+B98+B99</f>
        <v>0</v>
      </c>
      <c r="C95" s="15">
        <f t="shared" ref="C95:E95" si="17">C96+C97+C98+C99</f>
        <v>0</v>
      </c>
      <c r="D95" s="15">
        <f t="shared" si="17"/>
        <v>0</v>
      </c>
      <c r="E95" s="15">
        <f t="shared" si="17"/>
        <v>15756</v>
      </c>
    </row>
    <row r="96" spans="1:5" ht="15.75" thickBot="1" x14ac:dyDescent="0.3">
      <c r="A96" s="596" t="s">
        <v>388</v>
      </c>
      <c r="B96" s="42"/>
      <c r="C96" s="43"/>
      <c r="D96" s="43"/>
      <c r="E96" s="43">
        <v>15756</v>
      </c>
    </row>
    <row r="97" spans="1:5" ht="15.75" thickBot="1" x14ac:dyDescent="0.3">
      <c r="A97" s="26" t="s">
        <v>403</v>
      </c>
      <c r="B97" s="15"/>
      <c r="C97" s="14"/>
      <c r="D97" s="14"/>
      <c r="E97" s="14"/>
    </row>
    <row r="98" spans="1:5" ht="15.75" thickBot="1" x14ac:dyDescent="0.3">
      <c r="A98" s="26" t="s">
        <v>404</v>
      </c>
      <c r="B98" s="15"/>
      <c r="C98" s="14"/>
      <c r="D98" s="14"/>
      <c r="E98" s="14"/>
    </row>
    <row r="99" spans="1:5" ht="15.75" thickBot="1" x14ac:dyDescent="0.3">
      <c r="A99" s="26" t="s">
        <v>405</v>
      </c>
      <c r="B99" s="15"/>
      <c r="C99" s="14"/>
      <c r="D99" s="14"/>
      <c r="E99" s="14"/>
    </row>
    <row r="100" spans="1:5" ht="15.75" thickBot="1" x14ac:dyDescent="0.3">
      <c r="A100" s="140" t="s">
        <v>407</v>
      </c>
      <c r="B100" s="15">
        <f>B90+B95</f>
        <v>0</v>
      </c>
      <c r="C100" s="15">
        <f>C90+C95</f>
        <v>0</v>
      </c>
      <c r="D100" s="15">
        <f t="shared" ref="D100:E100" si="18">D90+D95</f>
        <v>0</v>
      </c>
      <c r="E100" s="15">
        <f t="shared" si="18"/>
        <v>15756</v>
      </c>
    </row>
    <row r="101" spans="1:5" ht="15.75" thickBot="1" x14ac:dyDescent="0.3">
      <c r="A101" s="708" t="s">
        <v>46</v>
      </c>
      <c r="B101" s="709"/>
      <c r="C101" s="709"/>
      <c r="D101" s="709"/>
      <c r="E101" s="710"/>
    </row>
    <row r="102" spans="1:5" ht="15.75" thickBot="1" x14ac:dyDescent="0.3">
      <c r="A102" s="708" t="s">
        <v>47</v>
      </c>
      <c r="B102" s="709"/>
      <c r="C102" s="709"/>
      <c r="D102" s="709"/>
      <c r="E102" s="710"/>
    </row>
    <row r="103" spans="1:5" ht="15.75" thickBot="1" x14ac:dyDescent="0.3">
      <c r="A103" s="7" t="s">
        <v>1326</v>
      </c>
      <c r="B103" s="794" t="s">
        <v>1327</v>
      </c>
      <c r="C103" s="1410"/>
      <c r="D103" s="795"/>
      <c r="E103" s="796"/>
    </row>
    <row r="104" spans="1:5" ht="42.75" customHeight="1" thickBot="1" x14ac:dyDescent="0.3">
      <c r="A104" s="7" t="s">
        <v>86</v>
      </c>
      <c r="B104" s="7" t="s">
        <v>1328</v>
      </c>
      <c r="C104" s="139" t="s">
        <v>398</v>
      </c>
      <c r="D104" s="721" t="s">
        <v>242</v>
      </c>
      <c r="E104" s="722"/>
    </row>
    <row r="105" spans="1:5" ht="15.75" thickBot="1" x14ac:dyDescent="0.3">
      <c r="A105" s="160"/>
      <c r="B105" s="720"/>
      <c r="C105" s="800"/>
      <c r="D105" s="721"/>
      <c r="E105" s="722"/>
    </row>
    <row r="106" spans="1:5" ht="30.75" customHeight="1" thickBot="1" x14ac:dyDescent="0.3">
      <c r="A106" s="5" t="s">
        <v>15</v>
      </c>
      <c r="B106" s="1043" t="s">
        <v>1329</v>
      </c>
      <c r="C106" s="1372"/>
      <c r="D106" s="1372"/>
      <c r="E106" s="1373"/>
    </row>
    <row r="107" spans="1:5" ht="17.25" customHeight="1" thickBot="1" x14ac:dyDescent="0.3">
      <c r="A107" s="617" t="s">
        <v>16</v>
      </c>
      <c r="B107" s="720" t="s">
        <v>1330</v>
      </c>
      <c r="C107" s="800"/>
      <c r="D107" s="721"/>
      <c r="E107" s="722"/>
    </row>
    <row r="108" spans="1:5" ht="12.75" customHeight="1" x14ac:dyDescent="0.25">
      <c r="A108" s="698"/>
      <c r="B108" s="8">
        <v>2018</v>
      </c>
      <c r="C108" s="8">
        <v>2019</v>
      </c>
      <c r="D108" s="8">
        <v>2020</v>
      </c>
      <c r="E108" s="8">
        <v>2021</v>
      </c>
    </row>
    <row r="109" spans="1:5" ht="9" customHeight="1" thickBot="1" x14ac:dyDescent="0.3">
      <c r="A109" s="699"/>
      <c r="B109" s="9" t="s">
        <v>8</v>
      </c>
      <c r="C109" s="9" t="s">
        <v>9</v>
      </c>
      <c r="D109" s="9" t="s">
        <v>9</v>
      </c>
      <c r="E109" s="9" t="s">
        <v>9</v>
      </c>
    </row>
    <row r="110" spans="1:5" ht="15.75" thickBot="1" x14ac:dyDescent="0.3">
      <c r="A110" s="5" t="s">
        <v>17</v>
      </c>
      <c r="B110" s="10">
        <v>616</v>
      </c>
      <c r="C110" s="10">
        <v>300</v>
      </c>
      <c r="D110" s="10">
        <v>300</v>
      </c>
      <c r="E110" s="10">
        <v>300</v>
      </c>
    </row>
    <row r="111" spans="1:5" ht="15.75" thickBot="1" x14ac:dyDescent="0.3">
      <c r="A111" s="5" t="s">
        <v>18</v>
      </c>
      <c r="B111" s="10">
        <f>B129</f>
        <v>37698</v>
      </c>
      <c r="C111" s="10">
        <f t="shared" ref="C111:E111" si="19">C129</f>
        <v>42255</v>
      </c>
      <c r="D111" s="10">
        <f t="shared" si="19"/>
        <v>62753</v>
      </c>
      <c r="E111" s="10">
        <f t="shared" si="19"/>
        <v>0</v>
      </c>
    </row>
    <row r="112" spans="1:5" ht="15.75" thickBot="1" x14ac:dyDescent="0.3">
      <c r="A112" s="5" t="s">
        <v>19</v>
      </c>
      <c r="B112" s="10">
        <f>B111/B110</f>
        <v>61.198051948051948</v>
      </c>
      <c r="C112" s="10">
        <f t="shared" ref="C112:E112" si="20">C111/C110</f>
        <v>140.85</v>
      </c>
      <c r="D112" s="10">
        <f t="shared" si="20"/>
        <v>209.17666666666668</v>
      </c>
      <c r="E112" s="10">
        <f t="shared" si="20"/>
        <v>0</v>
      </c>
    </row>
    <row r="113" spans="1:5" ht="15.75" thickBot="1" x14ac:dyDescent="0.3">
      <c r="A113" s="5" t="s">
        <v>20</v>
      </c>
      <c r="B113" s="113" t="s">
        <v>21</v>
      </c>
      <c r="C113" s="11">
        <f>C110/B110-1</f>
        <v>-0.51298701298701299</v>
      </c>
      <c r="D113" s="11">
        <f t="shared" ref="D113:E115" si="21">D110/C110-1</f>
        <v>0</v>
      </c>
      <c r="E113" s="11">
        <f t="shared" si="21"/>
        <v>0</v>
      </c>
    </row>
    <row r="114" spans="1:5" ht="15.75" thickBot="1" x14ac:dyDescent="0.3">
      <c r="A114" s="5" t="s">
        <v>22</v>
      </c>
      <c r="B114" s="113" t="s">
        <v>21</v>
      </c>
      <c r="C114" s="11">
        <f>C111/B111-1</f>
        <v>0.12088174438962285</v>
      </c>
      <c r="D114" s="11">
        <f t="shared" si="21"/>
        <v>0.48510235475091701</v>
      </c>
      <c r="E114" s="11">
        <f t="shared" si="21"/>
        <v>-1</v>
      </c>
    </row>
    <row r="115" spans="1:5" ht="15.75" thickBot="1" x14ac:dyDescent="0.3">
      <c r="A115" s="5" t="s">
        <v>23</v>
      </c>
      <c r="B115" s="113" t="s">
        <v>21</v>
      </c>
      <c r="C115" s="11">
        <f>C112/B112-1</f>
        <v>1.3015438484800255</v>
      </c>
      <c r="D115" s="11">
        <f t="shared" si="21"/>
        <v>0.48510235475091723</v>
      </c>
      <c r="E115" s="11">
        <f t="shared" si="21"/>
        <v>-1</v>
      </c>
    </row>
    <row r="116" spans="1:5" ht="15.75" thickBot="1" x14ac:dyDescent="0.3">
      <c r="A116" s="689" t="s">
        <v>213</v>
      </c>
      <c r="B116" s="690"/>
      <c r="C116" s="690"/>
      <c r="D116" s="690"/>
      <c r="E116" s="691"/>
    </row>
    <row r="117" spans="1:5" ht="12.75" customHeight="1" x14ac:dyDescent="0.25">
      <c r="A117" s="698"/>
      <c r="B117" s="8">
        <v>2018</v>
      </c>
      <c r="C117" s="8">
        <v>2019</v>
      </c>
      <c r="D117" s="8">
        <v>2020</v>
      </c>
      <c r="E117" s="8">
        <v>2021</v>
      </c>
    </row>
    <row r="118" spans="1:5" ht="9" customHeight="1" thickBot="1" x14ac:dyDescent="0.3">
      <c r="A118" s="699"/>
      <c r="B118" s="9" t="s">
        <v>8</v>
      </c>
      <c r="C118" s="9" t="s">
        <v>9</v>
      </c>
      <c r="D118" s="9" t="s">
        <v>9</v>
      </c>
      <c r="E118" s="9" t="s">
        <v>9</v>
      </c>
    </row>
    <row r="119" spans="1:5" ht="15.75" thickBot="1" x14ac:dyDescent="0.3">
      <c r="A119" s="13" t="s">
        <v>42</v>
      </c>
      <c r="B119" s="14">
        <f>B120+B121+B122+B123</f>
        <v>0</v>
      </c>
      <c r="C119" s="14">
        <f t="shared" ref="C119:E119" si="22">C120+C121+C122+C123</f>
        <v>0</v>
      </c>
      <c r="D119" s="14">
        <f t="shared" si="22"/>
        <v>0</v>
      </c>
      <c r="E119" s="14">
        <f t="shared" si="22"/>
        <v>0</v>
      </c>
    </row>
    <row r="120" spans="1:5" ht="15.75" thickBot="1" x14ac:dyDescent="0.3">
      <c r="A120" s="26" t="s">
        <v>388</v>
      </c>
      <c r="B120" s="14"/>
      <c r="C120" s="14"/>
      <c r="D120" s="14"/>
      <c r="E120" s="14"/>
    </row>
    <row r="121" spans="1:5" ht="15.75" thickBot="1" x14ac:dyDescent="0.3">
      <c r="A121" s="26" t="s">
        <v>403</v>
      </c>
      <c r="B121" s="14"/>
      <c r="C121" s="14"/>
      <c r="D121" s="14"/>
      <c r="E121" s="14"/>
    </row>
    <row r="122" spans="1:5" ht="15.75" thickBot="1" x14ac:dyDescent="0.3">
      <c r="A122" s="26" t="s">
        <v>404</v>
      </c>
      <c r="B122" s="14"/>
      <c r="C122" s="14"/>
      <c r="D122" s="14"/>
      <c r="E122" s="14"/>
    </row>
    <row r="123" spans="1:5" ht="15.75" thickBot="1" x14ac:dyDescent="0.3">
      <c r="A123" s="26" t="s">
        <v>405</v>
      </c>
      <c r="B123" s="14"/>
      <c r="C123" s="14"/>
      <c r="D123" s="14"/>
      <c r="E123" s="14"/>
    </row>
    <row r="124" spans="1:5" ht="15.75" thickBot="1" x14ac:dyDescent="0.3">
      <c r="A124" s="13" t="s">
        <v>43</v>
      </c>
      <c r="B124" s="15">
        <f>B125+B126+B127+B128</f>
        <v>37698</v>
      </c>
      <c r="C124" s="15">
        <f t="shared" ref="C124:E124" si="23">C125+C126+C127+C128</f>
        <v>42255</v>
      </c>
      <c r="D124" s="15">
        <f t="shared" si="23"/>
        <v>62753</v>
      </c>
      <c r="E124" s="15">
        <f t="shared" si="23"/>
        <v>0</v>
      </c>
    </row>
    <row r="125" spans="1:5" ht="15.75" thickBot="1" x14ac:dyDescent="0.3">
      <c r="A125" s="26" t="s">
        <v>388</v>
      </c>
      <c r="B125" s="15">
        <v>37698</v>
      </c>
      <c r="C125" s="14">
        <v>42255</v>
      </c>
      <c r="D125" s="14">
        <v>62753</v>
      </c>
      <c r="E125" s="14"/>
    </row>
    <row r="126" spans="1:5" ht="15.75" thickBot="1" x14ac:dyDescent="0.3">
      <c r="A126" s="26" t="s">
        <v>403</v>
      </c>
      <c r="B126" s="15"/>
      <c r="C126" s="14"/>
      <c r="D126" s="14"/>
      <c r="E126" s="14"/>
    </row>
    <row r="127" spans="1:5" ht="15.75" thickBot="1" x14ac:dyDescent="0.3">
      <c r="A127" s="26" t="s">
        <v>404</v>
      </c>
      <c r="B127" s="15"/>
      <c r="C127" s="14"/>
      <c r="D127" s="14"/>
      <c r="E127" s="14"/>
    </row>
    <row r="128" spans="1:5" ht="15.75" thickBot="1" x14ac:dyDescent="0.3">
      <c r="A128" s="26" t="s">
        <v>405</v>
      </c>
      <c r="B128" s="15"/>
      <c r="C128" s="14"/>
      <c r="D128" s="14"/>
      <c r="E128" s="14"/>
    </row>
    <row r="129" spans="1:5" ht="15.75" thickBot="1" x14ac:dyDescent="0.3">
      <c r="A129" s="140" t="s">
        <v>31</v>
      </c>
      <c r="B129" s="15">
        <f>B119+B124</f>
        <v>37698</v>
      </c>
      <c r="C129" s="15">
        <f>C119+C124</f>
        <v>42255</v>
      </c>
      <c r="D129" s="15">
        <f t="shared" ref="D129:E129" si="24">D119+D124</f>
        <v>62753</v>
      </c>
      <c r="E129" s="15">
        <f t="shared" si="24"/>
        <v>0</v>
      </c>
    </row>
    <row r="130" spans="1:5" ht="25.5" customHeight="1" thickBot="1" x14ac:dyDescent="0.3">
      <c r="A130" s="149" t="s">
        <v>1331</v>
      </c>
      <c r="B130" s="1136" t="s">
        <v>1332</v>
      </c>
      <c r="C130" s="795"/>
      <c r="D130" s="795"/>
      <c r="E130" s="796"/>
    </row>
    <row r="131" spans="1:5" ht="57" thickBot="1" x14ac:dyDescent="0.3">
      <c r="A131" s="7" t="s">
        <v>14</v>
      </c>
      <c r="B131" s="618" t="s">
        <v>241</v>
      </c>
      <c r="C131" s="141" t="s">
        <v>398</v>
      </c>
      <c r="D131" s="721" t="s">
        <v>245</v>
      </c>
      <c r="E131" s="722"/>
    </row>
    <row r="132" spans="1:5" ht="23.25" customHeight="1" thickBot="1" x14ac:dyDescent="0.3">
      <c r="A132" s="5" t="s">
        <v>15</v>
      </c>
      <c r="B132" s="702" t="s">
        <v>1333</v>
      </c>
      <c r="C132" s="703"/>
      <c r="D132" s="703"/>
      <c r="E132" s="704"/>
    </row>
    <row r="133" spans="1:5" ht="15.75" thickBot="1" x14ac:dyDescent="0.3">
      <c r="A133" s="5" t="s">
        <v>16</v>
      </c>
      <c r="B133" s="717" t="s">
        <v>331</v>
      </c>
      <c r="C133" s="718"/>
      <c r="D133" s="718"/>
      <c r="E133" s="719"/>
    </row>
    <row r="134" spans="1:5" ht="12.75" customHeight="1" x14ac:dyDescent="0.25">
      <c r="A134" s="698"/>
      <c r="B134" s="8">
        <v>2018</v>
      </c>
      <c r="C134" s="8">
        <v>2019</v>
      </c>
      <c r="D134" s="8">
        <v>2020</v>
      </c>
      <c r="E134" s="8">
        <v>2021</v>
      </c>
    </row>
    <row r="135" spans="1:5" ht="9" customHeight="1" thickBot="1" x14ac:dyDescent="0.3">
      <c r="A135" s="699"/>
      <c r="B135" s="9" t="s">
        <v>8</v>
      </c>
      <c r="C135" s="9" t="s">
        <v>9</v>
      </c>
      <c r="D135" s="9" t="s">
        <v>9</v>
      </c>
      <c r="E135" s="9" t="s">
        <v>9</v>
      </c>
    </row>
    <row r="136" spans="1:5" ht="15.75" thickBot="1" x14ac:dyDescent="0.3">
      <c r="A136" s="5" t="s">
        <v>17</v>
      </c>
      <c r="B136" s="113">
        <v>1</v>
      </c>
      <c r="C136" s="113">
        <v>1</v>
      </c>
      <c r="D136" s="113">
        <v>1</v>
      </c>
      <c r="E136" s="113">
        <v>1</v>
      </c>
    </row>
    <row r="137" spans="1:5" ht="15.75" thickBot="1" x14ac:dyDescent="0.3">
      <c r="A137" s="5" t="s">
        <v>18</v>
      </c>
      <c r="B137" s="10">
        <f>B155</f>
        <v>9450</v>
      </c>
      <c r="C137" s="10">
        <f t="shared" ref="C137:E137" si="25">C155</f>
        <v>39747</v>
      </c>
      <c r="D137" s="10">
        <f t="shared" si="25"/>
        <v>39747</v>
      </c>
      <c r="E137" s="10">
        <f t="shared" si="25"/>
        <v>39744</v>
      </c>
    </row>
    <row r="138" spans="1:5" ht="15.75" thickBot="1" x14ac:dyDescent="0.3">
      <c r="A138" s="5" t="s">
        <v>19</v>
      </c>
      <c r="B138" s="10">
        <f>B137/B136</f>
        <v>9450</v>
      </c>
      <c r="C138" s="10">
        <f t="shared" ref="C138:E138" si="26">C137/C136</f>
        <v>39747</v>
      </c>
      <c r="D138" s="10">
        <f t="shared" si="26"/>
        <v>39747</v>
      </c>
      <c r="E138" s="10">
        <f t="shared" si="26"/>
        <v>39744</v>
      </c>
    </row>
    <row r="139" spans="1:5" ht="15.75" thickBot="1" x14ac:dyDescent="0.3">
      <c r="A139" s="5" t="s">
        <v>20</v>
      </c>
      <c r="B139" s="113" t="s">
        <v>21</v>
      </c>
      <c r="C139" s="11">
        <f>C136/B136-1</f>
        <v>0</v>
      </c>
      <c r="D139" s="11">
        <f t="shared" ref="D139:E141" si="27">D136/C136-1</f>
        <v>0</v>
      </c>
      <c r="E139" s="11">
        <f t="shared" si="27"/>
        <v>0</v>
      </c>
    </row>
    <row r="140" spans="1:5" ht="15.75" thickBot="1" x14ac:dyDescent="0.3">
      <c r="A140" s="5" t="s">
        <v>22</v>
      </c>
      <c r="B140" s="113" t="s">
        <v>21</v>
      </c>
      <c r="C140" s="11">
        <f>C137/B137-1</f>
        <v>3.206031746031746</v>
      </c>
      <c r="D140" s="11">
        <f t="shared" si="27"/>
        <v>0</v>
      </c>
      <c r="E140" s="11">
        <f t="shared" si="27"/>
        <v>-7.5477394520295782E-5</v>
      </c>
    </row>
    <row r="141" spans="1:5" ht="15.75" thickBot="1" x14ac:dyDescent="0.3">
      <c r="A141" s="5" t="s">
        <v>23</v>
      </c>
      <c r="B141" s="113" t="s">
        <v>21</v>
      </c>
      <c r="C141" s="11">
        <f>C138/B138-1</f>
        <v>3.206031746031746</v>
      </c>
      <c r="D141" s="11">
        <f t="shared" si="27"/>
        <v>0</v>
      </c>
      <c r="E141" s="11">
        <f t="shared" si="27"/>
        <v>-7.5477394520295782E-5</v>
      </c>
    </row>
    <row r="142" spans="1:5" ht="15.75" thickBot="1" x14ac:dyDescent="0.3">
      <c r="A142" s="689" t="s">
        <v>210</v>
      </c>
      <c r="B142" s="690"/>
      <c r="C142" s="690"/>
      <c r="D142" s="690"/>
      <c r="E142" s="691"/>
    </row>
    <row r="143" spans="1:5" ht="12.75" customHeight="1" x14ac:dyDescent="0.25">
      <c r="A143" s="698"/>
      <c r="B143" s="8">
        <v>2018</v>
      </c>
      <c r="C143" s="8">
        <v>2019</v>
      </c>
      <c r="D143" s="8">
        <v>2020</v>
      </c>
      <c r="E143" s="8">
        <v>2021</v>
      </c>
    </row>
    <row r="144" spans="1:5" ht="9" customHeight="1" thickBot="1" x14ac:dyDescent="0.3">
      <c r="A144" s="699"/>
      <c r="B144" s="9" t="s">
        <v>8</v>
      </c>
      <c r="C144" s="9" t="s">
        <v>9</v>
      </c>
      <c r="D144" s="9" t="s">
        <v>9</v>
      </c>
      <c r="E144" s="9" t="s">
        <v>9</v>
      </c>
    </row>
    <row r="145" spans="1:5" ht="15.75" thickBot="1" x14ac:dyDescent="0.3">
      <c r="A145" s="13" t="s">
        <v>42</v>
      </c>
      <c r="B145" s="14">
        <f>B146+B147+B148+B149</f>
        <v>0</v>
      </c>
      <c r="C145" s="14">
        <f t="shared" ref="C145:E145" si="28">C146+C147+C148+C149</f>
        <v>0</v>
      </c>
      <c r="D145" s="14">
        <f t="shared" si="28"/>
        <v>0</v>
      </c>
      <c r="E145" s="14">
        <f t="shared" si="28"/>
        <v>0</v>
      </c>
    </row>
    <row r="146" spans="1:5" ht="15.75" thickBot="1" x14ac:dyDescent="0.3">
      <c r="A146" s="26" t="s">
        <v>388</v>
      </c>
      <c r="B146" s="14">
        <v>0</v>
      </c>
      <c r="C146" s="14">
        <v>0</v>
      </c>
      <c r="D146" s="14">
        <v>0</v>
      </c>
      <c r="E146" s="14">
        <v>0</v>
      </c>
    </row>
    <row r="147" spans="1:5" ht="15.75" thickBot="1" x14ac:dyDescent="0.3">
      <c r="A147" s="26" t="s">
        <v>403</v>
      </c>
      <c r="B147" s="14"/>
      <c r="C147" s="14"/>
      <c r="D147" s="14"/>
      <c r="E147" s="14"/>
    </row>
    <row r="148" spans="1:5" ht="15.75" thickBot="1" x14ac:dyDescent="0.3">
      <c r="A148" s="26" t="s">
        <v>404</v>
      </c>
      <c r="B148" s="14"/>
      <c r="C148" s="14"/>
      <c r="D148" s="14"/>
      <c r="E148" s="14"/>
    </row>
    <row r="149" spans="1:5" ht="15.75" thickBot="1" x14ac:dyDescent="0.3">
      <c r="A149" s="26" t="s">
        <v>405</v>
      </c>
      <c r="B149" s="14"/>
      <c r="C149" s="14"/>
      <c r="D149" s="14"/>
      <c r="E149" s="14"/>
    </row>
    <row r="150" spans="1:5" ht="15.75" thickBot="1" x14ac:dyDescent="0.3">
      <c r="A150" s="13" t="s">
        <v>43</v>
      </c>
      <c r="B150" s="15">
        <f>B151+B152+B153+B154</f>
        <v>9450</v>
      </c>
      <c r="C150" s="15">
        <f t="shared" ref="C150:E150" si="29">C151+C152+C153+C154</f>
        <v>39747</v>
      </c>
      <c r="D150" s="15">
        <f t="shared" si="29"/>
        <v>39747</v>
      </c>
      <c r="E150" s="15">
        <f t="shared" si="29"/>
        <v>39744</v>
      </c>
    </row>
    <row r="151" spans="1:5" ht="15.75" thickBot="1" x14ac:dyDescent="0.3">
      <c r="A151" s="26" t="s">
        <v>388</v>
      </c>
      <c r="B151" s="15">
        <v>9450</v>
      </c>
      <c r="C151" s="15">
        <v>39747</v>
      </c>
      <c r="D151" s="15">
        <v>39747</v>
      </c>
      <c r="E151" s="15">
        <v>39744</v>
      </c>
    </row>
    <row r="152" spans="1:5" ht="15.75" thickBot="1" x14ac:dyDescent="0.3">
      <c r="A152" s="26" t="s">
        <v>403</v>
      </c>
      <c r="B152" s="15"/>
      <c r="C152" s="15"/>
      <c r="D152" s="15"/>
      <c r="E152" s="15"/>
    </row>
    <row r="153" spans="1:5" ht="15.75" thickBot="1" x14ac:dyDescent="0.3">
      <c r="A153" s="26" t="s">
        <v>404</v>
      </c>
      <c r="B153" s="15"/>
      <c r="C153" s="15"/>
      <c r="D153" s="15"/>
      <c r="E153" s="15"/>
    </row>
    <row r="154" spans="1:5" ht="15.75" thickBot="1" x14ac:dyDescent="0.3">
      <c r="A154" s="26" t="s">
        <v>405</v>
      </c>
      <c r="B154" s="15"/>
      <c r="C154" s="15"/>
      <c r="D154" s="15"/>
      <c r="E154" s="15"/>
    </row>
    <row r="155" spans="1:5" ht="15.75" thickBot="1" x14ac:dyDescent="0.3">
      <c r="A155" s="16" t="s">
        <v>31</v>
      </c>
      <c r="B155" s="15">
        <f>B145+B150</f>
        <v>9450</v>
      </c>
      <c r="C155" s="15">
        <f t="shared" ref="C155:E155" si="30">C145+C150</f>
        <v>39747</v>
      </c>
      <c r="D155" s="15">
        <f t="shared" si="30"/>
        <v>39747</v>
      </c>
      <c r="E155" s="15">
        <f t="shared" si="30"/>
        <v>39744</v>
      </c>
    </row>
    <row r="156" spans="1:5" ht="15.75" thickBot="1" x14ac:dyDescent="0.3">
      <c r="A156" s="20"/>
      <c r="B156" s="21"/>
      <c r="C156" s="21"/>
      <c r="D156" s="21"/>
      <c r="E156" s="21"/>
    </row>
    <row r="157" spans="1:5" ht="27" customHeight="1" thickBot="1" x14ac:dyDescent="0.3">
      <c r="A157" s="6" t="s">
        <v>57</v>
      </c>
      <c r="B157" s="22">
        <f>B137+B111+B82+B57+B28</f>
        <v>95304</v>
      </c>
      <c r="C157" s="22">
        <f>C137+C111+C82+C57+C28</f>
        <v>129619</v>
      </c>
      <c r="D157" s="22">
        <f t="shared" ref="D157:E157" si="31">D137+D111+D82+D57+D28</f>
        <v>153750</v>
      </c>
      <c r="E157" s="22">
        <f t="shared" si="31"/>
        <v>106750</v>
      </c>
    </row>
    <row r="158" spans="1:5" ht="24.75" thickBot="1" x14ac:dyDescent="0.3">
      <c r="A158" s="6" t="s">
        <v>58</v>
      </c>
      <c r="B158" s="22">
        <f>B159+B162+B165+B168+B173</f>
        <v>95304</v>
      </c>
      <c r="C158" s="22">
        <f>C159+C162+C165+C168+C173</f>
        <v>129619</v>
      </c>
      <c r="D158" s="22">
        <f t="shared" ref="D158:E158" si="32">D159+D162+D165+D168+D173</f>
        <v>153750</v>
      </c>
      <c r="E158" s="22">
        <f t="shared" si="32"/>
        <v>106750</v>
      </c>
    </row>
    <row r="159" spans="1:5" ht="15.75" thickBot="1" x14ac:dyDescent="0.3">
      <c r="A159" s="13" t="s">
        <v>24</v>
      </c>
      <c r="B159" s="36">
        <f>B160+B161</f>
        <v>27780</v>
      </c>
      <c r="C159" s="36">
        <f>C160+C161</f>
        <v>26474</v>
      </c>
      <c r="D159" s="36">
        <f t="shared" ref="D159:E159" si="33">D160+D161</f>
        <v>27000</v>
      </c>
      <c r="E159" s="36">
        <f t="shared" si="33"/>
        <v>27000</v>
      </c>
    </row>
    <row r="160" spans="1:5" ht="15.75" thickBot="1" x14ac:dyDescent="0.3">
      <c r="A160" s="26" t="s">
        <v>388</v>
      </c>
      <c r="B160" s="15">
        <f t="shared" ref="B160:E161" si="34">B37</f>
        <v>27780</v>
      </c>
      <c r="C160" s="15">
        <f t="shared" si="34"/>
        <v>26474</v>
      </c>
      <c r="D160" s="15">
        <f t="shared" si="34"/>
        <v>27000</v>
      </c>
      <c r="E160" s="15">
        <f t="shared" si="34"/>
        <v>27000</v>
      </c>
    </row>
    <row r="161" spans="1:5" ht="15.75" thickBot="1" x14ac:dyDescent="0.3">
      <c r="A161" s="26" t="s">
        <v>417</v>
      </c>
      <c r="B161" s="15">
        <f t="shared" si="34"/>
        <v>0</v>
      </c>
      <c r="C161" s="15">
        <f t="shared" si="34"/>
        <v>0</v>
      </c>
      <c r="D161" s="15">
        <f t="shared" si="34"/>
        <v>0</v>
      </c>
      <c r="E161" s="15">
        <f t="shared" si="34"/>
        <v>0</v>
      </c>
    </row>
    <row r="162" spans="1:5" ht="24.75" thickBot="1" x14ac:dyDescent="0.3">
      <c r="A162" s="13" t="s">
        <v>25</v>
      </c>
      <c r="B162" s="36">
        <f>B163+B164</f>
        <v>5563</v>
      </c>
      <c r="C162" s="36">
        <f t="shared" ref="C162:E162" si="35">C163+C164</f>
        <v>4554</v>
      </c>
      <c r="D162" s="36">
        <f t="shared" si="35"/>
        <v>4600</v>
      </c>
      <c r="E162" s="36">
        <f t="shared" si="35"/>
        <v>4600</v>
      </c>
    </row>
    <row r="163" spans="1:5" ht="15.75" thickBot="1" x14ac:dyDescent="0.3">
      <c r="A163" s="26" t="s">
        <v>388</v>
      </c>
      <c r="B163" s="14">
        <f>B40</f>
        <v>5563</v>
      </c>
      <c r="C163" s="14">
        <f t="shared" ref="C163:E164" si="36">C40</f>
        <v>4554</v>
      </c>
      <c r="D163" s="14">
        <f t="shared" si="36"/>
        <v>4600</v>
      </c>
      <c r="E163" s="14">
        <f t="shared" si="36"/>
        <v>4600</v>
      </c>
    </row>
    <row r="164" spans="1:5" ht="15.75" thickBot="1" x14ac:dyDescent="0.3">
      <c r="A164" s="26" t="s">
        <v>417</v>
      </c>
      <c r="B164" s="15">
        <f>B41</f>
        <v>0</v>
      </c>
      <c r="C164" s="15">
        <f t="shared" si="36"/>
        <v>0</v>
      </c>
      <c r="D164" s="15">
        <f t="shared" si="36"/>
        <v>0</v>
      </c>
      <c r="E164" s="15">
        <f t="shared" si="36"/>
        <v>0</v>
      </c>
    </row>
    <row r="165" spans="1:5" ht="15.75" thickBot="1" x14ac:dyDescent="0.3">
      <c r="A165" s="13" t="s">
        <v>26</v>
      </c>
      <c r="B165" s="36">
        <f>B166+B167</f>
        <v>14589</v>
      </c>
      <c r="C165" s="36">
        <f t="shared" ref="C165:E165" si="37">C166+C167</f>
        <v>15589</v>
      </c>
      <c r="D165" s="36">
        <f t="shared" si="37"/>
        <v>16650</v>
      </c>
      <c r="E165" s="36">
        <f t="shared" si="37"/>
        <v>16650</v>
      </c>
    </row>
    <row r="166" spans="1:5" ht="15.75" thickBot="1" x14ac:dyDescent="0.3">
      <c r="A166" s="26" t="s">
        <v>388</v>
      </c>
      <c r="B166" s="15">
        <f>B43</f>
        <v>14589</v>
      </c>
      <c r="C166" s="15">
        <f t="shared" ref="C166:E167" si="38">C43</f>
        <v>15589</v>
      </c>
      <c r="D166" s="15">
        <f t="shared" si="38"/>
        <v>16650</v>
      </c>
      <c r="E166" s="15">
        <f t="shared" si="38"/>
        <v>16650</v>
      </c>
    </row>
    <row r="167" spans="1:5" ht="15.75" thickBot="1" x14ac:dyDescent="0.3">
      <c r="A167" s="26" t="s">
        <v>417</v>
      </c>
      <c r="B167" s="15">
        <f>B44</f>
        <v>0</v>
      </c>
      <c r="C167" s="15">
        <f t="shared" si="38"/>
        <v>0</v>
      </c>
      <c r="D167" s="15">
        <f t="shared" si="38"/>
        <v>0</v>
      </c>
      <c r="E167" s="15">
        <f t="shared" si="38"/>
        <v>0</v>
      </c>
    </row>
    <row r="168" spans="1:5" ht="15.75" thickBot="1" x14ac:dyDescent="0.3">
      <c r="A168" s="13" t="s">
        <v>59</v>
      </c>
      <c r="B168" s="36">
        <f>B169+B170+B171+B172</f>
        <v>0</v>
      </c>
      <c r="C168" s="36">
        <f t="shared" ref="C168:E168" si="39">C169+C170+C171+C172</f>
        <v>0</v>
      </c>
      <c r="D168" s="36">
        <f t="shared" si="39"/>
        <v>0</v>
      </c>
      <c r="E168" s="36">
        <f t="shared" si="39"/>
        <v>0</v>
      </c>
    </row>
    <row r="169" spans="1:5" ht="15.75" thickBot="1" x14ac:dyDescent="0.3">
      <c r="A169" s="26" t="s">
        <v>388</v>
      </c>
      <c r="B169" s="14">
        <f>B66+B91+B120+B146</f>
        <v>0</v>
      </c>
      <c r="C169" s="14">
        <f>C66+C91+C120+C146</f>
        <v>0</v>
      </c>
      <c r="D169" s="14">
        <f t="shared" ref="D169:E169" si="40">D66+D91+D120+D146</f>
        <v>0</v>
      </c>
      <c r="E169" s="14">
        <f t="shared" si="40"/>
        <v>0</v>
      </c>
    </row>
    <row r="170" spans="1:5" ht="15.75" thickBot="1" x14ac:dyDescent="0.3">
      <c r="A170" s="26" t="s">
        <v>418</v>
      </c>
      <c r="B170" s="14">
        <f>B67+B92+B121+B147</f>
        <v>0</v>
      </c>
      <c r="C170" s="14">
        <f t="shared" ref="C170:E172" si="41">C67+C92+C121+C147</f>
        <v>0</v>
      </c>
      <c r="D170" s="14">
        <f t="shared" si="41"/>
        <v>0</v>
      </c>
      <c r="E170" s="14">
        <f t="shared" si="41"/>
        <v>0</v>
      </c>
    </row>
    <row r="171" spans="1:5" ht="15.75" thickBot="1" x14ac:dyDescent="0.3">
      <c r="A171" s="26" t="s">
        <v>404</v>
      </c>
      <c r="B171" s="14">
        <f>B68+B93+B122+B148</f>
        <v>0</v>
      </c>
      <c r="C171" s="14">
        <f t="shared" si="41"/>
        <v>0</v>
      </c>
      <c r="D171" s="14">
        <f t="shared" si="41"/>
        <v>0</v>
      </c>
      <c r="E171" s="14">
        <f t="shared" si="41"/>
        <v>0</v>
      </c>
    </row>
    <row r="172" spans="1:5" ht="15.75" thickBot="1" x14ac:dyDescent="0.3">
      <c r="A172" s="26" t="s">
        <v>405</v>
      </c>
      <c r="B172" s="14">
        <f>B69+B94+B123+B149</f>
        <v>0</v>
      </c>
      <c r="C172" s="14">
        <f t="shared" si="41"/>
        <v>0</v>
      </c>
      <c r="D172" s="14">
        <f t="shared" si="41"/>
        <v>0</v>
      </c>
      <c r="E172" s="14">
        <f t="shared" si="41"/>
        <v>0</v>
      </c>
    </row>
    <row r="173" spans="1:5" ht="15.75" thickBot="1" x14ac:dyDescent="0.3">
      <c r="A173" s="13" t="s">
        <v>60</v>
      </c>
      <c r="B173" s="36">
        <f>B174+B175+B176+B177</f>
        <v>47372</v>
      </c>
      <c r="C173" s="36">
        <f t="shared" ref="C173:E173" si="42">C174+C175+C176+C177</f>
        <v>83002</v>
      </c>
      <c r="D173" s="36">
        <f t="shared" si="42"/>
        <v>105500</v>
      </c>
      <c r="E173" s="36">
        <f t="shared" si="42"/>
        <v>58500</v>
      </c>
    </row>
    <row r="174" spans="1:5" ht="15.75" thickBot="1" x14ac:dyDescent="0.3">
      <c r="A174" s="26" t="s">
        <v>388</v>
      </c>
      <c r="B174" s="14">
        <f>B71+B96+B125+B151</f>
        <v>47372</v>
      </c>
      <c r="C174" s="14">
        <f>C71+C96+C125+C151</f>
        <v>83002</v>
      </c>
      <c r="D174" s="43">
        <f>D71+D96+D125+D151+D146</f>
        <v>105500</v>
      </c>
      <c r="E174" s="43">
        <f t="shared" ref="E174" si="43">E71+E96+E125+E151+E146</f>
        <v>58500</v>
      </c>
    </row>
    <row r="175" spans="1:5" ht="15.75" thickBot="1" x14ac:dyDescent="0.3">
      <c r="A175" s="26" t="s">
        <v>418</v>
      </c>
      <c r="B175" s="14">
        <f>B72+B97+B126+B152</f>
        <v>0</v>
      </c>
      <c r="C175" s="14">
        <f t="shared" ref="C175:E177" si="44">C72+C97+C126+C152</f>
        <v>0</v>
      </c>
      <c r="D175" s="14">
        <f t="shared" si="44"/>
        <v>0</v>
      </c>
      <c r="E175" s="14">
        <f t="shared" si="44"/>
        <v>0</v>
      </c>
    </row>
    <row r="176" spans="1:5" ht="15.75" thickBot="1" x14ac:dyDescent="0.3">
      <c r="A176" s="26" t="s">
        <v>404</v>
      </c>
      <c r="B176" s="14">
        <f>B73+B98+B127+B153</f>
        <v>0</v>
      </c>
      <c r="C176" s="14">
        <f t="shared" si="44"/>
        <v>0</v>
      </c>
      <c r="D176" s="14">
        <f t="shared" si="44"/>
        <v>0</v>
      </c>
      <c r="E176" s="14">
        <f t="shared" si="44"/>
        <v>0</v>
      </c>
    </row>
    <row r="177" spans="1:5" ht="15.75" thickBot="1" x14ac:dyDescent="0.3">
      <c r="A177" s="26" t="s">
        <v>405</v>
      </c>
      <c r="B177" s="14">
        <f>B74+B99+B128+B154</f>
        <v>0</v>
      </c>
      <c r="C177" s="14">
        <f t="shared" si="44"/>
        <v>0</v>
      </c>
      <c r="D177" s="14">
        <f t="shared" si="44"/>
        <v>0</v>
      </c>
      <c r="E177" s="14">
        <f t="shared" si="44"/>
        <v>0</v>
      </c>
    </row>
    <row r="178" spans="1:5" ht="15.75" thickBot="1" x14ac:dyDescent="0.3">
      <c r="A178" s="17" t="s">
        <v>32</v>
      </c>
      <c r="B178" s="18">
        <f>IF(B158-B157=0,0,"Error")</f>
        <v>0</v>
      </c>
      <c r="C178" s="18">
        <f>IF(C158-C157=0,0,"Error")</f>
        <v>0</v>
      </c>
      <c r="D178" s="18">
        <f>IF(D158-D157=0,0,"Error")</f>
        <v>0</v>
      </c>
      <c r="E178" s="18">
        <f>IF(E158-E157=0,0,"Error")</f>
        <v>0</v>
      </c>
    </row>
  </sheetData>
  <mergeCells count="52">
    <mergeCell ref="A20:E20"/>
    <mergeCell ref="A3:E3"/>
    <mergeCell ref="B5:E5"/>
    <mergeCell ref="B6:E6"/>
    <mergeCell ref="B7:E7"/>
    <mergeCell ref="A8:E8"/>
    <mergeCell ref="A9:E11"/>
    <mergeCell ref="B12:E12"/>
    <mergeCell ref="A13:A14"/>
    <mergeCell ref="B16:E16"/>
    <mergeCell ref="A17:E17"/>
    <mergeCell ref="B51:E51"/>
    <mergeCell ref="B52:E52"/>
    <mergeCell ref="A21:E21"/>
    <mergeCell ref="B22:E22"/>
    <mergeCell ref="B23:E23"/>
    <mergeCell ref="B24:E24"/>
    <mergeCell ref="A25:A26"/>
    <mergeCell ref="A33:E33"/>
    <mergeCell ref="A34:A35"/>
    <mergeCell ref="A47:E47"/>
    <mergeCell ref="A48:E48"/>
    <mergeCell ref="B49:E49"/>
    <mergeCell ref="D50:E50"/>
    <mergeCell ref="A102:E102"/>
    <mergeCell ref="B53:E53"/>
    <mergeCell ref="A54:A55"/>
    <mergeCell ref="A62:E62"/>
    <mergeCell ref="A63:A64"/>
    <mergeCell ref="D76:E76"/>
    <mergeCell ref="B77:E77"/>
    <mergeCell ref="B78:E78"/>
    <mergeCell ref="A79:A80"/>
    <mergeCell ref="A87:E87"/>
    <mergeCell ref="A88:A89"/>
    <mergeCell ref="A101:E101"/>
    <mergeCell ref="A2:E2"/>
    <mergeCell ref="B133:E133"/>
    <mergeCell ref="A134:A135"/>
    <mergeCell ref="A142:E142"/>
    <mergeCell ref="A143:A144"/>
    <mergeCell ref="A108:A109"/>
    <mergeCell ref="A116:E116"/>
    <mergeCell ref="A117:A118"/>
    <mergeCell ref="B130:E130"/>
    <mergeCell ref="D131:E131"/>
    <mergeCell ref="B132:E132"/>
    <mergeCell ref="B103:E103"/>
    <mergeCell ref="D104:E104"/>
    <mergeCell ref="B105:E105"/>
    <mergeCell ref="B106:E106"/>
    <mergeCell ref="B107:E107"/>
  </mergeCells>
  <pageMargins left="0.7" right="0.7" top="0.75" bottom="0.75" header="0.3" footer="0.3"/>
  <pageSetup orientation="portrait"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F143"/>
  <sheetViews>
    <sheetView view="pageBreakPreview" topLeftCell="A109" zoomScale="60" zoomScaleNormal="170" workbookViewId="0">
      <selection activeCell="I149" sqref="I149"/>
    </sheetView>
  </sheetViews>
  <sheetFormatPr defaultRowHeight="15" x14ac:dyDescent="0.25"/>
  <cols>
    <col min="1" max="1" width="28.5703125" customWidth="1"/>
    <col min="2" max="3" width="11.7109375" customWidth="1"/>
    <col min="4" max="4" width="12" customWidth="1"/>
    <col min="5" max="5" width="10.85546875" customWidth="1"/>
  </cols>
  <sheetData>
    <row r="2" spans="1:6" ht="35.25" customHeight="1" x14ac:dyDescent="0.25">
      <c r="A2" s="727" t="s">
        <v>73</v>
      </c>
      <c r="B2" s="727"/>
      <c r="C2" s="727"/>
      <c r="D2" s="727"/>
      <c r="E2" s="727"/>
      <c r="F2" s="142"/>
    </row>
    <row r="3" spans="1:6" ht="18" customHeight="1" x14ac:dyDescent="0.25">
      <c r="A3" s="678" t="s">
        <v>380</v>
      </c>
      <c r="B3" s="678"/>
      <c r="C3" s="678"/>
      <c r="D3" s="678"/>
      <c r="E3" s="678"/>
    </row>
    <row r="4" spans="1:6" ht="15.75" thickBot="1" x14ac:dyDescent="0.3"/>
    <row r="5" spans="1:6" ht="15.75" thickBot="1" x14ac:dyDescent="0.3">
      <c r="A5" s="2" t="s">
        <v>0</v>
      </c>
      <c r="B5" s="940" t="s">
        <v>246</v>
      </c>
      <c r="C5" s="940"/>
      <c r="D5" s="940"/>
      <c r="E5" s="940"/>
    </row>
    <row r="6" spans="1:6" ht="15.75" thickBot="1" x14ac:dyDescent="0.3">
      <c r="A6" s="2" t="s">
        <v>1</v>
      </c>
      <c r="B6" s="941" t="s">
        <v>237</v>
      </c>
      <c r="C6" s="942"/>
      <c r="D6" s="942"/>
      <c r="E6" s="943"/>
    </row>
    <row r="7" spans="1:6" ht="15.75" thickBot="1" x14ac:dyDescent="0.3">
      <c r="A7" s="2" t="s">
        <v>3</v>
      </c>
      <c r="B7" s="944" t="s">
        <v>4</v>
      </c>
      <c r="C7" s="945"/>
      <c r="D7" s="945"/>
      <c r="E7" s="946"/>
    </row>
    <row r="8" spans="1:6" ht="15.75" thickBot="1" x14ac:dyDescent="0.3">
      <c r="A8" s="686" t="s">
        <v>5</v>
      </c>
      <c r="B8" s="687"/>
      <c r="C8" s="687"/>
      <c r="D8" s="687"/>
      <c r="E8" s="688"/>
    </row>
    <row r="9" spans="1:6" ht="15.75" thickBot="1" x14ac:dyDescent="0.3">
      <c r="A9" s="1415" t="s">
        <v>330</v>
      </c>
      <c r="B9" s="693"/>
      <c r="C9" s="693"/>
      <c r="D9" s="693"/>
      <c r="E9" s="694"/>
    </row>
    <row r="10" spans="1:6" ht="14.25" customHeight="1" thickBot="1" x14ac:dyDescent="0.3">
      <c r="A10" s="692"/>
      <c r="B10" s="693"/>
      <c r="C10" s="693"/>
      <c r="D10" s="693"/>
      <c r="E10" s="694"/>
    </row>
    <row r="11" spans="1:6" ht="15.75" thickBot="1" x14ac:dyDescent="0.3">
      <c r="A11" s="692"/>
      <c r="B11" s="693"/>
      <c r="C11" s="693"/>
      <c r="D11" s="693"/>
      <c r="E11" s="694"/>
    </row>
    <row r="12" spans="1:6" ht="43.5" customHeight="1" thickBot="1" x14ac:dyDescent="0.3">
      <c r="A12" s="3" t="s">
        <v>1299</v>
      </c>
      <c r="B12" s="1416" t="s">
        <v>1300</v>
      </c>
      <c r="C12" s="1417"/>
      <c r="D12" s="1417"/>
      <c r="E12" s="1418"/>
    </row>
    <row r="13" spans="1:6" ht="23.25" customHeight="1" thickBot="1" x14ac:dyDescent="0.3">
      <c r="A13" s="127" t="s">
        <v>1301</v>
      </c>
      <c r="B13" s="610">
        <v>2018</v>
      </c>
      <c r="C13" s="610">
        <v>2019</v>
      </c>
      <c r="D13" s="610">
        <v>2020</v>
      </c>
      <c r="E13" s="610">
        <v>2021</v>
      </c>
    </row>
    <row r="14" spans="1:6" ht="27" customHeight="1" thickBot="1" x14ac:dyDescent="0.3">
      <c r="A14" s="5" t="s">
        <v>1302</v>
      </c>
      <c r="B14" s="611">
        <v>0.79500000000000004</v>
      </c>
      <c r="C14" s="612" t="s">
        <v>1303</v>
      </c>
      <c r="D14" s="612" t="s">
        <v>1303</v>
      </c>
      <c r="E14" s="612" t="s">
        <v>1303</v>
      </c>
    </row>
    <row r="15" spans="1:6" ht="90" customHeight="1" thickBot="1" x14ac:dyDescent="0.3">
      <c r="A15" s="6" t="s">
        <v>1304</v>
      </c>
      <c r="B15" s="1416" t="s">
        <v>1305</v>
      </c>
      <c r="C15" s="1417"/>
      <c r="D15" s="1417"/>
      <c r="E15" s="1418"/>
    </row>
    <row r="16" spans="1:6" ht="23.25" customHeight="1" thickBot="1" x14ac:dyDescent="0.3">
      <c r="A16" s="702" t="s">
        <v>1306</v>
      </c>
      <c r="B16" s="703"/>
      <c r="C16" s="703"/>
      <c r="D16" s="703"/>
      <c r="E16" s="704"/>
    </row>
    <row r="17" spans="1:5" ht="15.75" thickBot="1" x14ac:dyDescent="0.3">
      <c r="A17" s="127"/>
      <c r="B17" s="610">
        <v>2018</v>
      </c>
      <c r="C17" s="610">
        <v>2019</v>
      </c>
      <c r="D17" s="610">
        <v>2020</v>
      </c>
      <c r="E17" s="610">
        <v>2021</v>
      </c>
    </row>
    <row r="18" spans="1:5" ht="24.75" customHeight="1" thickBot="1" x14ac:dyDescent="0.3">
      <c r="A18" s="613" t="s">
        <v>1307</v>
      </c>
      <c r="B18" s="614">
        <v>1</v>
      </c>
      <c r="C18" s="614">
        <v>1</v>
      </c>
      <c r="D18" s="614">
        <v>1</v>
      </c>
      <c r="E18" s="614">
        <v>1</v>
      </c>
    </row>
    <row r="19" spans="1:5" ht="43.5" customHeight="1" thickBot="1" x14ac:dyDescent="0.3">
      <c r="A19" s="613" t="s">
        <v>1308</v>
      </c>
      <c r="B19" s="615" t="s">
        <v>66</v>
      </c>
      <c r="C19" s="615" t="s">
        <v>66</v>
      </c>
      <c r="D19" s="615" t="s">
        <v>66</v>
      </c>
      <c r="E19" s="615" t="s">
        <v>66</v>
      </c>
    </row>
    <row r="20" spans="1:5" ht="15.75" thickBot="1" x14ac:dyDescent="0.3">
      <c r="A20" s="705" t="s">
        <v>1309</v>
      </c>
      <c r="B20" s="957"/>
      <c r="C20" s="957"/>
      <c r="D20" s="957"/>
      <c r="E20" s="707"/>
    </row>
    <row r="21" spans="1:5" ht="15.75" thickBot="1" x14ac:dyDescent="0.3">
      <c r="A21" s="708" t="s">
        <v>13</v>
      </c>
      <c r="B21" s="709"/>
      <c r="C21" s="709"/>
      <c r="D21" s="709"/>
      <c r="E21" s="710"/>
    </row>
    <row r="22" spans="1:5" ht="18.75" customHeight="1" thickBot="1" x14ac:dyDescent="0.3">
      <c r="A22" s="7" t="s">
        <v>1310</v>
      </c>
      <c r="B22" s="702" t="s">
        <v>1311</v>
      </c>
      <c r="C22" s="718"/>
      <c r="D22" s="718"/>
      <c r="E22" s="719"/>
    </row>
    <row r="23" spans="1:5" ht="31.5" customHeight="1" thickBot="1" x14ac:dyDescent="0.3">
      <c r="A23" s="5" t="s">
        <v>15</v>
      </c>
      <c r="B23" s="1154" t="s">
        <v>1312</v>
      </c>
      <c r="C23" s="1155"/>
      <c r="D23" s="1155"/>
      <c r="E23" s="1156"/>
    </row>
    <row r="24" spans="1:5" ht="28.5" customHeight="1" thickBot="1" x14ac:dyDescent="0.3">
      <c r="A24" s="5" t="s">
        <v>16</v>
      </c>
      <c r="B24" s="702" t="s">
        <v>1313</v>
      </c>
      <c r="C24" s="703"/>
      <c r="D24" s="703"/>
      <c r="E24" s="704"/>
    </row>
    <row r="25" spans="1:5" ht="12.75" customHeight="1" x14ac:dyDescent="0.25">
      <c r="A25" s="698"/>
      <c r="B25" s="8">
        <v>2018</v>
      </c>
      <c r="C25" s="8">
        <v>2019</v>
      </c>
      <c r="D25" s="8">
        <v>2020</v>
      </c>
      <c r="E25" s="8">
        <v>2021</v>
      </c>
    </row>
    <row r="26" spans="1:5" ht="9" customHeight="1" thickBot="1" x14ac:dyDescent="0.3">
      <c r="A26" s="699"/>
      <c r="B26" s="9" t="s">
        <v>8</v>
      </c>
      <c r="C26" s="9" t="s">
        <v>9</v>
      </c>
      <c r="D26" s="9" t="s">
        <v>9</v>
      </c>
      <c r="E26" s="9" t="s">
        <v>9</v>
      </c>
    </row>
    <row r="27" spans="1:5" ht="15.75" thickBot="1" x14ac:dyDescent="0.3">
      <c r="A27" s="5" t="s">
        <v>17</v>
      </c>
      <c r="B27" s="10">
        <v>2835</v>
      </c>
      <c r="C27" s="10">
        <v>2850</v>
      </c>
      <c r="D27" s="10">
        <v>3040</v>
      </c>
      <c r="E27" s="10">
        <v>3050</v>
      </c>
    </row>
    <row r="28" spans="1:5" ht="15.75" thickBot="1" x14ac:dyDescent="0.3">
      <c r="A28" s="5" t="s">
        <v>18</v>
      </c>
      <c r="B28" s="10">
        <f>B57</f>
        <v>42991</v>
      </c>
      <c r="C28" s="10">
        <f t="shared" ref="C28:E28" si="0">C57</f>
        <v>48882</v>
      </c>
      <c r="D28" s="10">
        <f t="shared" si="0"/>
        <v>49582</v>
      </c>
      <c r="E28" s="10">
        <f t="shared" si="0"/>
        <v>49582</v>
      </c>
    </row>
    <row r="29" spans="1:5" ht="15.75" thickBot="1" x14ac:dyDescent="0.3">
      <c r="A29" s="5" t="s">
        <v>19</v>
      </c>
      <c r="B29" s="10">
        <f>B28/B27</f>
        <v>15.164373897707231</v>
      </c>
      <c r="C29" s="10">
        <f t="shared" ref="C29:E29" si="1">C28/C27</f>
        <v>17.151578947368421</v>
      </c>
      <c r="D29" s="10">
        <f t="shared" si="1"/>
        <v>16.309868421052631</v>
      </c>
      <c r="E29" s="10">
        <f t="shared" si="1"/>
        <v>16.256393442622951</v>
      </c>
    </row>
    <row r="30" spans="1:5" ht="15.75" thickBot="1" x14ac:dyDescent="0.3">
      <c r="A30" s="5" t="s">
        <v>20</v>
      </c>
      <c r="B30" s="113" t="s">
        <v>21</v>
      </c>
      <c r="C30" s="11">
        <f>C27/B27-1</f>
        <v>5.2910052910053462E-3</v>
      </c>
      <c r="D30" s="11">
        <f t="shared" ref="D30:E32" si="2">D27/C27-1</f>
        <v>6.6666666666666652E-2</v>
      </c>
      <c r="E30" s="11">
        <f t="shared" si="2"/>
        <v>3.2894736842106198E-3</v>
      </c>
    </row>
    <row r="31" spans="1:5" ht="15.75" thickBot="1" x14ac:dyDescent="0.3">
      <c r="A31" s="5" t="s">
        <v>22</v>
      </c>
      <c r="B31" s="113" t="s">
        <v>21</v>
      </c>
      <c r="C31" s="11">
        <f>C28/B28-1</f>
        <v>0.13702868042148353</v>
      </c>
      <c r="D31" s="11">
        <f t="shared" si="2"/>
        <v>1.4320199664498157E-2</v>
      </c>
      <c r="E31" s="11">
        <f t="shared" si="2"/>
        <v>0</v>
      </c>
    </row>
    <row r="32" spans="1:5" ht="15.75" thickBot="1" x14ac:dyDescent="0.3">
      <c r="A32" s="5" t="s">
        <v>23</v>
      </c>
      <c r="B32" s="113" t="s">
        <v>21</v>
      </c>
      <c r="C32" s="11">
        <f>C29/B29-1</f>
        <v>0.131044318945581</v>
      </c>
      <c r="D32" s="11">
        <f t="shared" si="2"/>
        <v>-4.9074812814532964E-2</v>
      </c>
      <c r="E32" s="11">
        <f t="shared" si="2"/>
        <v>-3.2786885245901232E-3</v>
      </c>
    </row>
    <row r="33" spans="1:5" ht="15.75" thickBot="1" x14ac:dyDescent="0.3">
      <c r="A33" s="689" t="s">
        <v>1314</v>
      </c>
      <c r="B33" s="690"/>
      <c r="C33" s="690"/>
      <c r="D33" s="690"/>
      <c r="E33" s="691"/>
    </row>
    <row r="34" spans="1:5" ht="12.75" customHeight="1" x14ac:dyDescent="0.25">
      <c r="A34" s="698"/>
      <c r="B34" s="8">
        <v>2018</v>
      </c>
      <c r="C34" s="8">
        <v>2019</v>
      </c>
      <c r="D34" s="8">
        <v>2020</v>
      </c>
      <c r="E34" s="8">
        <v>2021</v>
      </c>
    </row>
    <row r="35" spans="1:5" ht="9" customHeight="1" thickBot="1" x14ac:dyDescent="0.3">
      <c r="A35" s="699"/>
      <c r="B35" s="9" t="s">
        <v>8</v>
      </c>
      <c r="C35" s="9" t="s">
        <v>9</v>
      </c>
      <c r="D35" s="9" t="s">
        <v>9</v>
      </c>
      <c r="E35" s="9" t="s">
        <v>9</v>
      </c>
    </row>
    <row r="36" spans="1:5" ht="15.75" thickBot="1" x14ac:dyDescent="0.3">
      <c r="A36" s="13" t="s">
        <v>24</v>
      </c>
      <c r="B36" s="14">
        <v>28317</v>
      </c>
      <c r="C36" s="14">
        <v>29924</v>
      </c>
      <c r="D36" s="14">
        <v>29924</v>
      </c>
      <c r="E36" s="14">
        <v>29924</v>
      </c>
    </row>
    <row r="37" spans="1:5" ht="15.75" thickBot="1" x14ac:dyDescent="0.3">
      <c r="A37" s="26" t="s">
        <v>388</v>
      </c>
      <c r="B37" s="15">
        <v>28317</v>
      </c>
      <c r="C37" s="15">
        <v>29924</v>
      </c>
      <c r="D37" s="15">
        <v>29924</v>
      </c>
      <c r="E37" s="15">
        <v>29924</v>
      </c>
    </row>
    <row r="38" spans="1:5" ht="15.75" thickBot="1" x14ac:dyDescent="0.3">
      <c r="A38" s="26" t="s">
        <v>389</v>
      </c>
      <c r="B38" s="15"/>
      <c r="C38" s="27"/>
      <c r="D38" s="27"/>
      <c r="E38" s="27"/>
    </row>
    <row r="39" spans="1:5" ht="24.75" thickBot="1" x14ac:dyDescent="0.3">
      <c r="A39" s="13" t="s">
        <v>25</v>
      </c>
      <c r="B39" s="14">
        <v>4085</v>
      </c>
      <c r="C39" s="14">
        <v>4769</v>
      </c>
      <c r="D39" s="14">
        <v>4769</v>
      </c>
      <c r="E39" s="14">
        <v>4769</v>
      </c>
    </row>
    <row r="40" spans="1:5" ht="15.75" thickBot="1" x14ac:dyDescent="0.3">
      <c r="A40" s="26" t="s">
        <v>388</v>
      </c>
      <c r="B40" s="15">
        <v>4085</v>
      </c>
      <c r="C40" s="14">
        <v>4769</v>
      </c>
      <c r="D40" s="14">
        <v>4769</v>
      </c>
      <c r="E40" s="14">
        <v>4769</v>
      </c>
    </row>
    <row r="41" spans="1:5" ht="15.75" thickBot="1" x14ac:dyDescent="0.3">
      <c r="A41" s="26" t="s">
        <v>389</v>
      </c>
      <c r="B41" s="15"/>
      <c r="C41" s="14"/>
      <c r="D41" s="14"/>
      <c r="E41" s="14"/>
    </row>
    <row r="42" spans="1:5" ht="15.75" thickBot="1" x14ac:dyDescent="0.3">
      <c r="A42" s="13" t="s">
        <v>26</v>
      </c>
      <c r="B42" s="14">
        <f>B43+B44</f>
        <v>10589</v>
      </c>
      <c r="C42" s="14">
        <f t="shared" ref="C42:E42" si="3">C43+C44</f>
        <v>14189</v>
      </c>
      <c r="D42" s="14">
        <f t="shared" si="3"/>
        <v>14889</v>
      </c>
      <c r="E42" s="14">
        <f t="shared" si="3"/>
        <v>14889</v>
      </c>
    </row>
    <row r="43" spans="1:5" ht="15.75" thickBot="1" x14ac:dyDescent="0.3">
      <c r="A43" s="26" t="s">
        <v>388</v>
      </c>
      <c r="B43" s="15">
        <v>10589</v>
      </c>
      <c r="C43" s="14">
        <v>14189</v>
      </c>
      <c r="D43" s="14">
        <f>700+14189</f>
        <v>14889</v>
      </c>
      <c r="E43" s="14">
        <f>700+14189</f>
        <v>14889</v>
      </c>
    </row>
    <row r="44" spans="1:5" ht="15.75" thickBot="1" x14ac:dyDescent="0.3">
      <c r="A44" s="26" t="s">
        <v>389</v>
      </c>
      <c r="B44" s="15"/>
      <c r="C44" s="14"/>
      <c r="D44" s="14"/>
      <c r="E44" s="14"/>
    </row>
    <row r="45" spans="1:5" ht="15.75" thickBot="1" x14ac:dyDescent="0.3">
      <c r="A45" s="13" t="s">
        <v>27</v>
      </c>
      <c r="B45" s="15">
        <v>0</v>
      </c>
      <c r="C45" s="14">
        <v>0</v>
      </c>
      <c r="D45" s="14">
        <v>0</v>
      </c>
      <c r="E45" s="14">
        <v>0</v>
      </c>
    </row>
    <row r="46" spans="1:5" ht="15.75" thickBot="1" x14ac:dyDescent="0.3">
      <c r="A46" s="26" t="s">
        <v>388</v>
      </c>
      <c r="B46" s="15"/>
      <c r="C46" s="14"/>
      <c r="D46" s="14"/>
      <c r="E46" s="14"/>
    </row>
    <row r="47" spans="1:5" ht="15.75" thickBot="1" x14ac:dyDescent="0.3">
      <c r="A47" s="26" t="s">
        <v>389</v>
      </c>
      <c r="B47" s="15"/>
      <c r="C47" s="14"/>
      <c r="D47" s="14"/>
      <c r="E47" s="14"/>
    </row>
    <row r="48" spans="1:5" ht="15.75" thickBot="1" x14ac:dyDescent="0.3">
      <c r="A48" s="13" t="s">
        <v>28</v>
      </c>
      <c r="B48" s="15">
        <v>0</v>
      </c>
      <c r="C48" s="14">
        <v>0</v>
      </c>
      <c r="D48" s="14">
        <v>0</v>
      </c>
      <c r="E48" s="14">
        <v>0</v>
      </c>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29</v>
      </c>
      <c r="B51" s="15">
        <v>0</v>
      </c>
      <c r="C51" s="14">
        <v>0</v>
      </c>
      <c r="D51" s="14">
        <v>0</v>
      </c>
      <c r="E51" s="14">
        <v>0</v>
      </c>
    </row>
    <row r="52" spans="1:5" ht="15.75" thickBot="1" x14ac:dyDescent="0.3">
      <c r="A52" s="26" t="s">
        <v>388</v>
      </c>
      <c r="B52" s="15"/>
      <c r="C52" s="14"/>
      <c r="D52" s="14"/>
      <c r="E52" s="14"/>
    </row>
    <row r="53" spans="1:5" ht="15.75" thickBot="1" x14ac:dyDescent="0.3">
      <c r="A53" s="26" t="s">
        <v>389</v>
      </c>
      <c r="B53" s="15"/>
      <c r="C53" s="14"/>
      <c r="D53" s="14"/>
      <c r="E53" s="14"/>
    </row>
    <row r="54" spans="1:5" ht="24.75" thickBot="1" x14ac:dyDescent="0.3">
      <c r="A54" s="13" t="s">
        <v>30</v>
      </c>
      <c r="B54" s="15">
        <v>0</v>
      </c>
      <c r="C54" s="14">
        <v>0</v>
      </c>
      <c r="D54" s="14">
        <f>C54*1.03*0.99</f>
        <v>0</v>
      </c>
      <c r="E54" s="14">
        <f>D54*1.03*0.99</f>
        <v>0</v>
      </c>
    </row>
    <row r="55" spans="1:5" ht="15.75" thickBot="1" x14ac:dyDescent="0.3">
      <c r="A55" s="26" t="s">
        <v>388</v>
      </c>
      <c r="B55" s="15"/>
      <c r="C55" s="40"/>
      <c r="D55" s="40"/>
      <c r="E55" s="40"/>
    </row>
    <row r="56" spans="1:5" ht="15.75" thickBot="1" x14ac:dyDescent="0.3">
      <c r="A56" s="26" t="s">
        <v>389</v>
      </c>
      <c r="B56" s="15"/>
      <c r="C56" s="135"/>
      <c r="D56" s="40"/>
      <c r="E56" s="40"/>
    </row>
    <row r="57" spans="1:5" ht="15.75" thickBot="1" x14ac:dyDescent="0.3">
      <c r="A57" s="16" t="s">
        <v>416</v>
      </c>
      <c r="B57" s="15">
        <f>B54+B51+B48+B45+B42+B39+B36</f>
        <v>42991</v>
      </c>
      <c r="C57" s="67">
        <f t="shared" ref="C57:E57" si="4">C54+C51+C48+C45+C42+C39+C36</f>
        <v>48882</v>
      </c>
      <c r="D57" s="15">
        <f t="shared" si="4"/>
        <v>49582</v>
      </c>
      <c r="E57" s="15">
        <f t="shared" si="4"/>
        <v>49582</v>
      </c>
    </row>
    <row r="58" spans="1:5" ht="15.75" thickBot="1" x14ac:dyDescent="0.3">
      <c r="A58" s="17" t="s">
        <v>32</v>
      </c>
      <c r="B58" s="18">
        <f>IF(B57-B28=0,0,"Error")</f>
        <v>0</v>
      </c>
      <c r="C58" s="18">
        <f>IF(C57-C28=0,0,"Error")</f>
        <v>0</v>
      </c>
      <c r="D58" s="18">
        <f>IF(D57-D28=0,0,"Error")</f>
        <v>0</v>
      </c>
      <c r="E58" s="18">
        <f>IF(E57-E28=0,0,"Error")</f>
        <v>0</v>
      </c>
    </row>
    <row r="59" spans="1:5" ht="15.75" thickBot="1" x14ac:dyDescent="0.3">
      <c r="A59" s="708" t="s">
        <v>39</v>
      </c>
      <c r="B59" s="709"/>
      <c r="C59" s="709"/>
      <c r="D59" s="709"/>
      <c r="E59" s="710"/>
    </row>
    <row r="60" spans="1:5" ht="15.75" thickBot="1" x14ac:dyDescent="0.3">
      <c r="A60" s="708" t="s">
        <v>40</v>
      </c>
      <c r="B60" s="709"/>
      <c r="C60" s="709"/>
      <c r="D60" s="709"/>
      <c r="E60" s="710"/>
    </row>
    <row r="61" spans="1:5" ht="15.75" thickBot="1" x14ac:dyDescent="0.3">
      <c r="A61" s="7" t="s">
        <v>56</v>
      </c>
      <c r="B61" s="952" t="s">
        <v>247</v>
      </c>
      <c r="C61" s="953"/>
      <c r="D61" s="953"/>
      <c r="E61" s="954"/>
    </row>
    <row r="62" spans="1:5" ht="30.75" customHeight="1" thickBot="1" x14ac:dyDescent="0.3">
      <c r="A62" s="7" t="s">
        <v>14</v>
      </c>
      <c r="B62" s="7" t="s">
        <v>788</v>
      </c>
      <c r="C62" s="139" t="s">
        <v>398</v>
      </c>
      <c r="D62" s="721" t="s">
        <v>329</v>
      </c>
      <c r="E62" s="722"/>
    </row>
    <row r="63" spans="1:5" ht="17.25" customHeight="1" thickBot="1" x14ac:dyDescent="0.3">
      <c r="A63" s="5" t="s">
        <v>15</v>
      </c>
      <c r="B63" s="952" t="s">
        <v>75</v>
      </c>
      <c r="C63" s="953"/>
      <c r="D63" s="953"/>
      <c r="E63" s="954"/>
    </row>
    <row r="64" spans="1:5" ht="15.75" thickBot="1" x14ac:dyDescent="0.3">
      <c r="A64" s="5" t="s">
        <v>16</v>
      </c>
      <c r="B64" s="717" t="s">
        <v>928</v>
      </c>
      <c r="C64" s="718"/>
      <c r="D64" s="718"/>
      <c r="E64" s="719"/>
    </row>
    <row r="65" spans="1:5" ht="12.75" customHeight="1" x14ac:dyDescent="0.25">
      <c r="A65" s="698"/>
      <c r="B65" s="8">
        <v>2018</v>
      </c>
      <c r="C65" s="8">
        <v>2019</v>
      </c>
      <c r="D65" s="8">
        <v>2020</v>
      </c>
      <c r="E65" s="8">
        <v>2021</v>
      </c>
    </row>
    <row r="66" spans="1:5" ht="9" customHeight="1" thickBot="1" x14ac:dyDescent="0.3">
      <c r="A66" s="699"/>
      <c r="B66" s="9" t="s">
        <v>8</v>
      </c>
      <c r="C66" s="9" t="s">
        <v>9</v>
      </c>
      <c r="D66" s="9" t="s">
        <v>9</v>
      </c>
      <c r="E66" s="9" t="s">
        <v>9</v>
      </c>
    </row>
    <row r="67" spans="1:5" ht="15.75" thickBot="1" x14ac:dyDescent="0.3">
      <c r="A67" s="5" t="s">
        <v>17</v>
      </c>
      <c r="B67" s="673">
        <v>10</v>
      </c>
      <c r="C67" s="673"/>
      <c r="D67" s="673"/>
      <c r="E67" s="673">
        <v>10</v>
      </c>
    </row>
    <row r="68" spans="1:5" ht="15.75" thickBot="1" x14ac:dyDescent="0.3">
      <c r="A68" s="5" t="s">
        <v>18</v>
      </c>
      <c r="B68" s="10">
        <f>B77</f>
        <v>9845</v>
      </c>
      <c r="C68" s="10">
        <f t="shared" ref="C68:D68" si="5">C77</f>
        <v>0</v>
      </c>
      <c r="D68" s="10">
        <f t="shared" si="5"/>
        <v>0</v>
      </c>
      <c r="E68" s="10">
        <f>E77</f>
        <v>1500</v>
      </c>
    </row>
    <row r="69" spans="1:5" ht="15.75" thickBot="1" x14ac:dyDescent="0.3">
      <c r="A69" s="5" t="s">
        <v>19</v>
      </c>
      <c r="B69" s="10">
        <f>B68/B67</f>
        <v>984.5</v>
      </c>
      <c r="C69" s="10" t="e">
        <f>C68/C67</f>
        <v>#DIV/0!</v>
      </c>
      <c r="D69" s="10" t="e">
        <f>D68/D67</f>
        <v>#DIV/0!</v>
      </c>
      <c r="E69" s="10">
        <f>E68/E67</f>
        <v>150</v>
      </c>
    </row>
    <row r="70" spans="1:5" ht="15.75" thickBot="1" x14ac:dyDescent="0.3">
      <c r="A70" s="5" t="s">
        <v>20</v>
      </c>
      <c r="B70" s="113" t="s">
        <v>21</v>
      </c>
      <c r="C70" s="11">
        <f t="shared" ref="C70:E72" si="6">C67/B67-1</f>
        <v>-1</v>
      </c>
      <c r="D70" s="11" t="e">
        <f t="shared" si="6"/>
        <v>#DIV/0!</v>
      </c>
      <c r="E70" s="11" t="e">
        <f t="shared" si="6"/>
        <v>#DIV/0!</v>
      </c>
    </row>
    <row r="71" spans="1:5" ht="15.75" thickBot="1" x14ac:dyDescent="0.3">
      <c r="A71" s="5" t="s">
        <v>22</v>
      </c>
      <c r="B71" s="113" t="s">
        <v>21</v>
      </c>
      <c r="C71" s="11">
        <f t="shared" si="6"/>
        <v>-1</v>
      </c>
      <c r="D71" s="11" t="e">
        <f t="shared" si="6"/>
        <v>#DIV/0!</v>
      </c>
      <c r="E71" s="11" t="e">
        <f t="shared" si="6"/>
        <v>#DIV/0!</v>
      </c>
    </row>
    <row r="72" spans="1:5" ht="15.75" thickBot="1" x14ac:dyDescent="0.3">
      <c r="A72" s="5" t="s">
        <v>23</v>
      </c>
      <c r="B72" s="113" t="s">
        <v>21</v>
      </c>
      <c r="C72" s="11" t="e">
        <f>C69/B69-1</f>
        <v>#DIV/0!</v>
      </c>
      <c r="D72" s="11" t="e">
        <f t="shared" si="6"/>
        <v>#DIV/0!</v>
      </c>
      <c r="E72" s="11" t="e">
        <f t="shared" si="6"/>
        <v>#DIV/0!</v>
      </c>
    </row>
    <row r="73" spans="1:5" ht="15.75" thickBot="1" x14ac:dyDescent="0.3">
      <c r="A73" s="689" t="s">
        <v>1314</v>
      </c>
      <c r="B73" s="690"/>
      <c r="C73" s="690"/>
      <c r="D73" s="690"/>
      <c r="E73" s="691"/>
    </row>
    <row r="74" spans="1:5" ht="12.75" customHeight="1" x14ac:dyDescent="0.25">
      <c r="A74" s="698"/>
      <c r="B74" s="8">
        <v>2018</v>
      </c>
      <c r="C74" s="8">
        <v>2019</v>
      </c>
      <c r="D74" s="8">
        <v>2020</v>
      </c>
      <c r="E74" s="8">
        <v>2021</v>
      </c>
    </row>
    <row r="75" spans="1:5" ht="9" customHeight="1" thickBot="1" x14ac:dyDescent="0.3">
      <c r="A75" s="699"/>
      <c r="B75" s="9" t="s">
        <v>8</v>
      </c>
      <c r="C75" s="9" t="s">
        <v>9</v>
      </c>
      <c r="D75" s="9" t="s">
        <v>9</v>
      </c>
      <c r="E75" s="9" t="s">
        <v>9</v>
      </c>
    </row>
    <row r="76" spans="1:5" ht="15.75" thickBot="1" x14ac:dyDescent="0.3">
      <c r="A76" s="13" t="s">
        <v>42</v>
      </c>
      <c r="B76" s="14"/>
      <c r="C76" s="14"/>
      <c r="D76" s="14"/>
      <c r="E76" s="14"/>
    </row>
    <row r="77" spans="1:5" ht="15.75" thickBot="1" x14ac:dyDescent="0.3">
      <c r="A77" s="13" t="s">
        <v>43</v>
      </c>
      <c r="B77" s="47">
        <v>9845</v>
      </c>
      <c r="C77" s="31">
        <v>0</v>
      </c>
      <c r="D77" s="31">
        <v>0</v>
      </c>
      <c r="E77" s="31">
        <v>1500</v>
      </c>
    </row>
    <row r="78" spans="1:5" ht="15.75" thickBot="1" x14ac:dyDescent="0.3">
      <c r="A78" s="16" t="s">
        <v>31</v>
      </c>
      <c r="B78" s="15">
        <f>B77+B76</f>
        <v>9845</v>
      </c>
      <c r="C78" s="15">
        <f t="shared" ref="C78:E78" si="7">C77+C76</f>
        <v>0</v>
      </c>
      <c r="D78" s="15">
        <f t="shared" si="7"/>
        <v>0</v>
      </c>
      <c r="E78" s="15">
        <f t="shared" si="7"/>
        <v>1500</v>
      </c>
    </row>
    <row r="79" spans="1:5" ht="15.75" thickBot="1" x14ac:dyDescent="0.3">
      <c r="A79" s="708" t="s">
        <v>46</v>
      </c>
      <c r="B79" s="709"/>
      <c r="C79" s="709"/>
      <c r="D79" s="709"/>
      <c r="E79" s="710"/>
    </row>
    <row r="80" spans="1:5" ht="15.75" thickBot="1" x14ac:dyDescent="0.3">
      <c r="A80" s="708" t="s">
        <v>47</v>
      </c>
      <c r="B80" s="709"/>
      <c r="C80" s="709"/>
      <c r="D80" s="709"/>
      <c r="E80" s="710"/>
    </row>
    <row r="81" spans="1:5" ht="15.75" thickBot="1" x14ac:dyDescent="0.3">
      <c r="A81" s="19" t="s">
        <v>45</v>
      </c>
      <c r="B81" s="952" t="s">
        <v>328</v>
      </c>
      <c r="C81" s="953"/>
      <c r="D81" s="953"/>
      <c r="E81" s="954"/>
    </row>
    <row r="82" spans="1:5" ht="21" customHeight="1" thickBot="1" x14ac:dyDescent="0.3">
      <c r="A82" s="7" t="s">
        <v>14</v>
      </c>
      <c r="B82" s="259" t="s">
        <v>1315</v>
      </c>
      <c r="C82" s="1413" t="s">
        <v>398</v>
      </c>
      <c r="D82" s="1414"/>
      <c r="E82" s="148" t="s">
        <v>1316</v>
      </c>
    </row>
    <row r="83" spans="1:5" ht="17.25" customHeight="1" thickBot="1" x14ac:dyDescent="0.3">
      <c r="A83" s="5" t="s">
        <v>15</v>
      </c>
      <c r="B83" s="952" t="s">
        <v>328</v>
      </c>
      <c r="C83" s="953"/>
      <c r="D83" s="953"/>
      <c r="E83" s="954"/>
    </row>
    <row r="84" spans="1:5" ht="15.75" thickBot="1" x14ac:dyDescent="0.3">
      <c r="A84" s="5" t="s">
        <v>16</v>
      </c>
      <c r="B84" s="717" t="s">
        <v>327</v>
      </c>
      <c r="C84" s="718"/>
      <c r="D84" s="718"/>
      <c r="E84" s="719"/>
    </row>
    <row r="85" spans="1:5" ht="12.75" customHeight="1" x14ac:dyDescent="0.25">
      <c r="A85" s="698"/>
      <c r="B85" s="8">
        <v>2018</v>
      </c>
      <c r="C85" s="8">
        <v>2019</v>
      </c>
      <c r="D85" s="8">
        <v>2020</v>
      </c>
      <c r="E85" s="8">
        <v>2021</v>
      </c>
    </row>
    <row r="86" spans="1:5" ht="9" customHeight="1" thickBot="1" x14ac:dyDescent="0.3">
      <c r="A86" s="699"/>
      <c r="B86" s="9" t="s">
        <v>8</v>
      </c>
      <c r="C86" s="9" t="s">
        <v>9</v>
      </c>
      <c r="D86" s="9" t="s">
        <v>9</v>
      </c>
      <c r="E86" s="9" t="s">
        <v>9</v>
      </c>
    </row>
    <row r="87" spans="1:5" ht="15.75" thickBot="1" x14ac:dyDescent="0.3">
      <c r="A87" s="5" t="s">
        <v>17</v>
      </c>
      <c r="B87" s="10">
        <v>1</v>
      </c>
      <c r="C87" s="10">
        <v>10</v>
      </c>
      <c r="D87" s="10">
        <v>10</v>
      </c>
      <c r="E87" s="10">
        <v>0</v>
      </c>
    </row>
    <row r="88" spans="1:5" ht="15.75" thickBot="1" x14ac:dyDescent="0.3">
      <c r="A88" s="5" t="s">
        <v>18</v>
      </c>
      <c r="B88" s="10">
        <f>B98</f>
        <v>155</v>
      </c>
      <c r="C88" s="10">
        <f t="shared" ref="C88:D88" si="8">C98</f>
        <v>15500</v>
      </c>
      <c r="D88" s="10">
        <f t="shared" si="8"/>
        <v>22000</v>
      </c>
      <c r="E88" s="10">
        <v>0</v>
      </c>
    </row>
    <row r="89" spans="1:5" ht="15.75" thickBot="1" x14ac:dyDescent="0.3">
      <c r="A89" s="5" t="s">
        <v>19</v>
      </c>
      <c r="B89" s="10">
        <f>B88/B87</f>
        <v>155</v>
      </c>
      <c r="C89" s="10">
        <f t="shared" ref="C89:E89" si="9">C88/C87</f>
        <v>1550</v>
      </c>
      <c r="D89" s="10">
        <f t="shared" si="9"/>
        <v>2200</v>
      </c>
      <c r="E89" s="10" t="e">
        <f t="shared" si="9"/>
        <v>#DIV/0!</v>
      </c>
    </row>
    <row r="90" spans="1:5" ht="15.75" thickBot="1" x14ac:dyDescent="0.3">
      <c r="A90" s="5" t="s">
        <v>20</v>
      </c>
      <c r="B90" s="113" t="s">
        <v>21</v>
      </c>
      <c r="C90" s="11">
        <f>C87/B87-1</f>
        <v>9</v>
      </c>
      <c r="D90" s="11">
        <f t="shared" ref="D90:E92" si="10">D87/C87-1</f>
        <v>0</v>
      </c>
      <c r="E90" s="11">
        <f t="shared" si="10"/>
        <v>-1</v>
      </c>
    </row>
    <row r="91" spans="1:5" ht="15.75" thickBot="1" x14ac:dyDescent="0.3">
      <c r="A91" s="5" t="s">
        <v>22</v>
      </c>
      <c r="B91" s="113" t="s">
        <v>21</v>
      </c>
      <c r="C91" s="11">
        <f>C88/B88-1</f>
        <v>99</v>
      </c>
      <c r="D91" s="11">
        <f t="shared" si="10"/>
        <v>0.41935483870967749</v>
      </c>
      <c r="E91" s="11">
        <f t="shared" si="10"/>
        <v>-1</v>
      </c>
    </row>
    <row r="92" spans="1:5" ht="15.75" thickBot="1" x14ac:dyDescent="0.3">
      <c r="A92" s="5" t="s">
        <v>23</v>
      </c>
      <c r="B92" s="113" t="s">
        <v>21</v>
      </c>
      <c r="C92" s="11">
        <f>C89/B89-1</f>
        <v>9</v>
      </c>
      <c r="D92" s="11">
        <f t="shared" si="10"/>
        <v>0.41935483870967749</v>
      </c>
      <c r="E92" s="11" t="e">
        <f t="shared" si="10"/>
        <v>#DIV/0!</v>
      </c>
    </row>
    <row r="93" spans="1:5" ht="15.75" thickBot="1" x14ac:dyDescent="0.3">
      <c r="A93" s="689" t="s">
        <v>210</v>
      </c>
      <c r="B93" s="690"/>
      <c r="C93" s="690"/>
      <c r="D93" s="690"/>
      <c r="E93" s="691"/>
    </row>
    <row r="94" spans="1:5" ht="12.75" customHeight="1" x14ac:dyDescent="0.25">
      <c r="A94" s="698"/>
      <c r="B94" s="8">
        <v>2018</v>
      </c>
      <c r="C94" s="8">
        <v>2019</v>
      </c>
      <c r="D94" s="8">
        <v>2020</v>
      </c>
      <c r="E94" s="8">
        <v>2021</v>
      </c>
    </row>
    <row r="95" spans="1:5" ht="9" customHeight="1" thickBot="1" x14ac:dyDescent="0.3">
      <c r="A95" s="699"/>
      <c r="B95" s="9" t="s">
        <v>8</v>
      </c>
      <c r="C95" s="9" t="s">
        <v>9</v>
      </c>
      <c r="D95" s="9" t="s">
        <v>9</v>
      </c>
      <c r="E95" s="9" t="s">
        <v>9</v>
      </c>
    </row>
    <row r="96" spans="1:5" ht="15.75" thickBot="1" x14ac:dyDescent="0.3">
      <c r="A96" s="13" t="s">
        <v>42</v>
      </c>
      <c r="B96" s="14"/>
      <c r="C96" s="14"/>
      <c r="D96" s="14"/>
      <c r="E96" s="14"/>
    </row>
    <row r="97" spans="1:5" ht="15.75" thickBot="1" x14ac:dyDescent="0.3">
      <c r="A97" s="13" t="s">
        <v>43</v>
      </c>
      <c r="B97" s="15">
        <v>155</v>
      </c>
      <c r="C97" s="14">
        <v>15500</v>
      </c>
      <c r="D97" s="14">
        <v>22000</v>
      </c>
      <c r="E97" s="14"/>
    </row>
    <row r="98" spans="1:5" ht="15.75" thickBot="1" x14ac:dyDescent="0.3">
      <c r="A98" s="16" t="s">
        <v>31</v>
      </c>
      <c r="B98" s="15">
        <f>B97+B96</f>
        <v>155</v>
      </c>
      <c r="C98" s="67">
        <f t="shared" ref="C98:E98" si="11">C97+C96</f>
        <v>15500</v>
      </c>
      <c r="D98" s="15">
        <f t="shared" si="11"/>
        <v>22000</v>
      </c>
      <c r="E98" s="15">
        <f t="shared" si="11"/>
        <v>0</v>
      </c>
    </row>
    <row r="99" spans="1:5" ht="15.75" thickBot="1" x14ac:dyDescent="0.3">
      <c r="A99" s="19" t="s">
        <v>45</v>
      </c>
      <c r="B99" s="720" t="s">
        <v>1317</v>
      </c>
      <c r="C99" s="780"/>
      <c r="D99" s="721"/>
      <c r="E99" s="722"/>
    </row>
    <row r="100" spans="1:5" ht="34.5" thickBot="1" x14ac:dyDescent="0.3">
      <c r="A100" s="7" t="s">
        <v>72</v>
      </c>
      <c r="B100" s="170" t="s">
        <v>1318</v>
      </c>
      <c r="C100" s="163" t="s">
        <v>398</v>
      </c>
      <c r="D100" s="147"/>
      <c r="E100" s="148"/>
    </row>
    <row r="101" spans="1:5" ht="17.25" customHeight="1" thickBot="1" x14ac:dyDescent="0.3">
      <c r="A101" s="5" t="s">
        <v>15</v>
      </c>
      <c r="B101" s="952" t="s">
        <v>1317</v>
      </c>
      <c r="C101" s="781"/>
      <c r="D101" s="703"/>
      <c r="E101" s="704"/>
    </row>
    <row r="102" spans="1:5" ht="15.75" thickBot="1" x14ac:dyDescent="0.3">
      <c r="A102" s="5" t="s">
        <v>16</v>
      </c>
      <c r="B102" s="717" t="s">
        <v>1319</v>
      </c>
      <c r="C102" s="718"/>
      <c r="D102" s="718"/>
      <c r="E102" s="719"/>
    </row>
    <row r="103" spans="1:5" ht="12.75" customHeight="1" x14ac:dyDescent="0.25">
      <c r="A103" s="698"/>
      <c r="B103" s="8">
        <v>2018</v>
      </c>
      <c r="C103" s="8">
        <v>2019</v>
      </c>
      <c r="D103" s="8">
        <v>2020</v>
      </c>
      <c r="E103" s="8">
        <v>2021</v>
      </c>
    </row>
    <row r="104" spans="1:5" ht="9" customHeight="1" thickBot="1" x14ac:dyDescent="0.3">
      <c r="A104" s="699"/>
      <c r="B104" s="9" t="s">
        <v>8</v>
      </c>
      <c r="C104" s="9" t="s">
        <v>9</v>
      </c>
      <c r="D104" s="9" t="s">
        <v>9</v>
      </c>
      <c r="E104" s="9" t="s">
        <v>9</v>
      </c>
    </row>
    <row r="105" spans="1:5" ht="15.75" thickBot="1" x14ac:dyDescent="0.3">
      <c r="A105" s="5" t="s">
        <v>17</v>
      </c>
      <c r="B105" s="10"/>
      <c r="C105" s="10">
        <v>1</v>
      </c>
      <c r="D105" s="10"/>
      <c r="E105" s="10">
        <v>1</v>
      </c>
    </row>
    <row r="106" spans="1:5" ht="15.75" thickBot="1" x14ac:dyDescent="0.3">
      <c r="A106" s="5" t="s">
        <v>18</v>
      </c>
      <c r="B106" s="10">
        <f>B116</f>
        <v>0</v>
      </c>
      <c r="C106" s="10">
        <f t="shared" ref="C106:E106" si="12">C116</f>
        <v>1700</v>
      </c>
      <c r="D106" s="10">
        <f t="shared" si="12"/>
        <v>0</v>
      </c>
      <c r="E106" s="10">
        <f t="shared" si="12"/>
        <v>5000</v>
      </c>
    </row>
    <row r="107" spans="1:5" ht="15.75" thickBot="1" x14ac:dyDescent="0.3">
      <c r="A107" s="5" t="s">
        <v>19</v>
      </c>
      <c r="B107" s="10" t="e">
        <f>B106/B105</f>
        <v>#DIV/0!</v>
      </c>
      <c r="C107" s="10">
        <f t="shared" ref="C107:E107" si="13">C106/C105</f>
        <v>1700</v>
      </c>
      <c r="D107" s="10" t="e">
        <f t="shared" si="13"/>
        <v>#DIV/0!</v>
      </c>
      <c r="E107" s="10">
        <f t="shared" si="13"/>
        <v>5000</v>
      </c>
    </row>
    <row r="108" spans="1:5" ht="15.75" thickBot="1" x14ac:dyDescent="0.3">
      <c r="A108" s="5" t="s">
        <v>20</v>
      </c>
      <c r="B108" s="673" t="s">
        <v>21</v>
      </c>
      <c r="C108" s="11" t="e">
        <f>C105/B105-1</f>
        <v>#DIV/0!</v>
      </c>
      <c r="D108" s="11">
        <f t="shared" ref="D108:E110" si="14">D105/C105-1</f>
        <v>-1</v>
      </c>
      <c r="E108" s="11" t="e">
        <f t="shared" si="14"/>
        <v>#DIV/0!</v>
      </c>
    </row>
    <row r="109" spans="1:5" ht="15.75" thickBot="1" x14ac:dyDescent="0.3">
      <c r="A109" s="5" t="s">
        <v>22</v>
      </c>
      <c r="B109" s="113" t="s">
        <v>21</v>
      </c>
      <c r="C109" s="11" t="e">
        <f>C106/B106-1</f>
        <v>#DIV/0!</v>
      </c>
      <c r="D109" s="11">
        <f t="shared" si="14"/>
        <v>-1</v>
      </c>
      <c r="E109" s="11" t="e">
        <f t="shared" si="14"/>
        <v>#DIV/0!</v>
      </c>
    </row>
    <row r="110" spans="1:5" ht="15.75" thickBot="1" x14ac:dyDescent="0.3">
      <c r="A110" s="5" t="s">
        <v>23</v>
      </c>
      <c r="B110" s="113" t="s">
        <v>21</v>
      </c>
      <c r="C110" s="11" t="e">
        <f>C107/B107-1</f>
        <v>#DIV/0!</v>
      </c>
      <c r="D110" s="11" t="e">
        <f t="shared" si="14"/>
        <v>#DIV/0!</v>
      </c>
      <c r="E110" s="11" t="e">
        <f t="shared" si="14"/>
        <v>#DIV/0!</v>
      </c>
    </row>
    <row r="111" spans="1:5" ht="15.75" thickBot="1" x14ac:dyDescent="0.3">
      <c r="A111" s="689" t="s">
        <v>286</v>
      </c>
      <c r="B111" s="690"/>
      <c r="C111" s="690"/>
      <c r="D111" s="690"/>
      <c r="E111" s="691"/>
    </row>
    <row r="112" spans="1:5" ht="12.75" customHeight="1" x14ac:dyDescent="0.25">
      <c r="A112" s="698"/>
      <c r="B112" s="8">
        <v>2018</v>
      </c>
      <c r="C112" s="8">
        <v>2019</v>
      </c>
      <c r="D112" s="8">
        <v>2020</v>
      </c>
      <c r="E112" s="8">
        <v>2021</v>
      </c>
    </row>
    <row r="113" spans="1:5" ht="9" customHeight="1" thickBot="1" x14ac:dyDescent="0.3">
      <c r="A113" s="699"/>
      <c r="B113" s="9" t="s">
        <v>8</v>
      </c>
      <c r="C113" s="9" t="s">
        <v>9</v>
      </c>
      <c r="D113" s="9" t="s">
        <v>9</v>
      </c>
      <c r="E113" s="9" t="s">
        <v>9</v>
      </c>
    </row>
    <row r="114" spans="1:5" ht="15.75" thickBot="1" x14ac:dyDescent="0.3">
      <c r="A114" s="13" t="s">
        <v>42</v>
      </c>
      <c r="B114" s="14"/>
      <c r="C114" s="14">
        <v>1700</v>
      </c>
      <c r="D114" s="14"/>
      <c r="E114" s="14"/>
    </row>
    <row r="115" spans="1:5" ht="15.75" thickBot="1" x14ac:dyDescent="0.3">
      <c r="A115" s="13" t="s">
        <v>43</v>
      </c>
      <c r="B115" s="15">
        <v>0</v>
      </c>
      <c r="C115" s="14">
        <v>0</v>
      </c>
      <c r="D115" s="14">
        <v>0</v>
      </c>
      <c r="E115" s="14">
        <v>5000</v>
      </c>
    </row>
    <row r="116" spans="1:5" ht="15.75" thickBot="1" x14ac:dyDescent="0.3">
      <c r="A116" s="140" t="s">
        <v>34</v>
      </c>
      <c r="B116" s="15">
        <f>B115+B114</f>
        <v>0</v>
      </c>
      <c r="C116" s="67">
        <f t="shared" ref="C116:E116" si="15">C115+C114</f>
        <v>1700</v>
      </c>
      <c r="D116" s="38">
        <f t="shared" si="15"/>
        <v>0</v>
      </c>
      <c r="E116" s="67">
        <f t="shared" si="15"/>
        <v>5000</v>
      </c>
    </row>
    <row r="117" spans="1:5" ht="18" customHeight="1" thickBot="1" x14ac:dyDescent="0.3">
      <c r="A117" s="20"/>
      <c r="B117" s="21"/>
      <c r="C117" s="21"/>
      <c r="D117" s="21"/>
      <c r="E117" s="21"/>
    </row>
    <row r="118" spans="1:5" ht="27" customHeight="1" thickBot="1" x14ac:dyDescent="0.3">
      <c r="A118" s="6" t="s">
        <v>57</v>
      </c>
      <c r="B118" s="22">
        <f>B116+B98+B57+B78</f>
        <v>52991</v>
      </c>
      <c r="C118" s="22">
        <f t="shared" ref="C118:D118" si="16">C116+C98+C57+C78</f>
        <v>66082</v>
      </c>
      <c r="D118" s="22">
        <f t="shared" si="16"/>
        <v>71582</v>
      </c>
      <c r="E118" s="22">
        <f>E116+E98+E57+E78</f>
        <v>56082</v>
      </c>
    </row>
    <row r="119" spans="1:5" ht="24.75" thickBot="1" x14ac:dyDescent="0.3">
      <c r="A119" s="6" t="s">
        <v>58</v>
      </c>
      <c r="B119" s="22">
        <f>B120+B123+B126+B141+B142</f>
        <v>52991</v>
      </c>
      <c r="C119" s="22">
        <f>C120+C123+C126+C141+C142</f>
        <v>66082</v>
      </c>
      <c r="D119" s="22">
        <f>D120+D123+D126+D141+D142</f>
        <v>71582</v>
      </c>
      <c r="E119" s="22">
        <f>E120+E123+E126+E141+E142</f>
        <v>56082</v>
      </c>
    </row>
    <row r="120" spans="1:5" ht="15.75" thickBot="1" x14ac:dyDescent="0.3">
      <c r="A120" s="13" t="s">
        <v>24</v>
      </c>
      <c r="B120" s="36">
        <f t="shared" ref="B120:E135" si="17">B36</f>
        <v>28317</v>
      </c>
      <c r="C120" s="36">
        <f t="shared" si="17"/>
        <v>29924</v>
      </c>
      <c r="D120" s="54">
        <v>29924</v>
      </c>
      <c r="E120" s="54">
        <v>29924</v>
      </c>
    </row>
    <row r="121" spans="1:5" ht="15.75" thickBot="1" x14ac:dyDescent="0.3">
      <c r="A121" s="26" t="s">
        <v>388</v>
      </c>
      <c r="B121" s="15">
        <f>B37</f>
        <v>28317</v>
      </c>
      <c r="C121" s="15">
        <f t="shared" si="17"/>
        <v>29924</v>
      </c>
      <c r="D121" s="15">
        <f t="shared" si="17"/>
        <v>29924</v>
      </c>
      <c r="E121" s="15">
        <f t="shared" si="17"/>
        <v>29924</v>
      </c>
    </row>
    <row r="122" spans="1:5" ht="15.75" thickBot="1" x14ac:dyDescent="0.3">
      <c r="A122" s="26" t="s">
        <v>417</v>
      </c>
      <c r="B122" s="15">
        <f t="shared" si="17"/>
        <v>0</v>
      </c>
      <c r="C122" s="15">
        <f t="shared" si="17"/>
        <v>0</v>
      </c>
      <c r="D122" s="15">
        <f t="shared" si="17"/>
        <v>0</v>
      </c>
      <c r="E122" s="15">
        <f t="shared" si="17"/>
        <v>0</v>
      </c>
    </row>
    <row r="123" spans="1:5" ht="24.75" thickBot="1" x14ac:dyDescent="0.3">
      <c r="A123" s="13" t="s">
        <v>25</v>
      </c>
      <c r="B123" s="36">
        <f t="shared" si="17"/>
        <v>4085</v>
      </c>
      <c r="C123" s="36">
        <f t="shared" si="17"/>
        <v>4769</v>
      </c>
      <c r="D123" s="36">
        <f t="shared" si="17"/>
        <v>4769</v>
      </c>
      <c r="E123" s="36">
        <f t="shared" si="17"/>
        <v>4769</v>
      </c>
    </row>
    <row r="124" spans="1:5" ht="15.75" thickBot="1" x14ac:dyDescent="0.3">
      <c r="A124" s="26" t="s">
        <v>388</v>
      </c>
      <c r="B124" s="14">
        <f t="shared" si="17"/>
        <v>4085</v>
      </c>
      <c r="C124" s="14">
        <f t="shared" si="17"/>
        <v>4769</v>
      </c>
      <c r="D124" s="14">
        <f t="shared" si="17"/>
        <v>4769</v>
      </c>
      <c r="E124" s="14">
        <f t="shared" si="17"/>
        <v>4769</v>
      </c>
    </row>
    <row r="125" spans="1:5" ht="15.75" thickBot="1" x14ac:dyDescent="0.3">
      <c r="A125" s="26" t="s">
        <v>417</v>
      </c>
      <c r="B125" s="15">
        <f t="shared" si="17"/>
        <v>0</v>
      </c>
      <c r="C125" s="15">
        <f t="shared" si="17"/>
        <v>0</v>
      </c>
      <c r="D125" s="15">
        <f t="shared" si="17"/>
        <v>0</v>
      </c>
      <c r="E125" s="15">
        <f t="shared" si="17"/>
        <v>0</v>
      </c>
    </row>
    <row r="126" spans="1:5" ht="15.75" thickBot="1" x14ac:dyDescent="0.3">
      <c r="A126" s="13" t="s">
        <v>26</v>
      </c>
      <c r="B126" s="36">
        <f t="shared" si="17"/>
        <v>10589</v>
      </c>
      <c r="C126" s="36">
        <f t="shared" si="17"/>
        <v>14189</v>
      </c>
      <c r="D126" s="36">
        <f t="shared" si="17"/>
        <v>14889</v>
      </c>
      <c r="E126" s="36">
        <f t="shared" si="17"/>
        <v>14889</v>
      </c>
    </row>
    <row r="127" spans="1:5" ht="15.75" thickBot="1" x14ac:dyDescent="0.3">
      <c r="A127" s="26" t="s">
        <v>388</v>
      </c>
      <c r="B127" s="15">
        <f t="shared" si="17"/>
        <v>10589</v>
      </c>
      <c r="C127" s="15">
        <f t="shared" si="17"/>
        <v>14189</v>
      </c>
      <c r="D127" s="15">
        <f t="shared" si="17"/>
        <v>14889</v>
      </c>
      <c r="E127" s="15">
        <f t="shared" si="17"/>
        <v>14889</v>
      </c>
    </row>
    <row r="128" spans="1:5" ht="15.75" thickBot="1" x14ac:dyDescent="0.3">
      <c r="A128" s="26" t="s">
        <v>417</v>
      </c>
      <c r="B128" s="15">
        <f t="shared" si="17"/>
        <v>0</v>
      </c>
      <c r="C128" s="15">
        <f t="shared" si="17"/>
        <v>0</v>
      </c>
      <c r="D128" s="15">
        <f t="shared" si="17"/>
        <v>0</v>
      </c>
      <c r="E128" s="15">
        <f t="shared" si="17"/>
        <v>0</v>
      </c>
    </row>
    <row r="129" spans="1:5" ht="15.75" thickBot="1" x14ac:dyDescent="0.3">
      <c r="A129" s="13" t="s">
        <v>27</v>
      </c>
      <c r="B129" s="36">
        <f t="shared" si="17"/>
        <v>0</v>
      </c>
      <c r="C129" s="36">
        <f t="shared" si="17"/>
        <v>0</v>
      </c>
      <c r="D129" s="36">
        <f t="shared" si="17"/>
        <v>0</v>
      </c>
      <c r="E129" s="36">
        <f t="shared" si="17"/>
        <v>0</v>
      </c>
    </row>
    <row r="130" spans="1:5" ht="15.75" thickBot="1" x14ac:dyDescent="0.3">
      <c r="A130" s="26" t="s">
        <v>388</v>
      </c>
      <c r="B130" s="14">
        <f t="shared" si="17"/>
        <v>0</v>
      </c>
      <c r="C130" s="14">
        <f t="shared" si="17"/>
        <v>0</v>
      </c>
      <c r="D130" s="14">
        <f t="shared" si="17"/>
        <v>0</v>
      </c>
      <c r="E130" s="14">
        <f t="shared" si="17"/>
        <v>0</v>
      </c>
    </row>
    <row r="131" spans="1:5" ht="15.75" thickBot="1" x14ac:dyDescent="0.3">
      <c r="A131" s="26" t="s">
        <v>417</v>
      </c>
      <c r="B131" s="14">
        <f t="shared" si="17"/>
        <v>0</v>
      </c>
      <c r="C131" s="14">
        <f t="shared" si="17"/>
        <v>0</v>
      </c>
      <c r="D131" s="14">
        <f t="shared" si="17"/>
        <v>0</v>
      </c>
      <c r="E131" s="14">
        <f t="shared" si="17"/>
        <v>0</v>
      </c>
    </row>
    <row r="132" spans="1:5" ht="15.75" thickBot="1" x14ac:dyDescent="0.3">
      <c r="A132" s="13" t="s">
        <v>28</v>
      </c>
      <c r="B132" s="14">
        <f t="shared" si="17"/>
        <v>0</v>
      </c>
      <c r="C132" s="14">
        <f t="shared" si="17"/>
        <v>0</v>
      </c>
      <c r="D132" s="14">
        <f t="shared" si="17"/>
        <v>0</v>
      </c>
      <c r="E132" s="14">
        <f t="shared" si="17"/>
        <v>0</v>
      </c>
    </row>
    <row r="133" spans="1:5" ht="15.75" thickBot="1" x14ac:dyDescent="0.3">
      <c r="A133" s="26" t="s">
        <v>388</v>
      </c>
      <c r="B133" s="14">
        <f t="shared" si="17"/>
        <v>0</v>
      </c>
      <c r="C133" s="14">
        <f t="shared" si="17"/>
        <v>0</v>
      </c>
      <c r="D133" s="14">
        <f t="shared" si="17"/>
        <v>0</v>
      </c>
      <c r="E133" s="14">
        <f t="shared" si="17"/>
        <v>0</v>
      </c>
    </row>
    <row r="134" spans="1:5" ht="15.75" thickBot="1" x14ac:dyDescent="0.3">
      <c r="A134" s="26" t="s">
        <v>417</v>
      </c>
      <c r="B134" s="14">
        <f t="shared" si="17"/>
        <v>0</v>
      </c>
      <c r="C134" s="14">
        <f t="shared" si="17"/>
        <v>0</v>
      </c>
      <c r="D134" s="14">
        <f t="shared" si="17"/>
        <v>0</v>
      </c>
      <c r="E134" s="14">
        <f t="shared" si="17"/>
        <v>0</v>
      </c>
    </row>
    <row r="135" spans="1:5" ht="15.75" thickBot="1" x14ac:dyDescent="0.3">
      <c r="A135" s="13" t="s">
        <v>29</v>
      </c>
      <c r="B135" s="14">
        <f t="shared" si="17"/>
        <v>0</v>
      </c>
      <c r="C135" s="14">
        <f t="shared" si="17"/>
        <v>0</v>
      </c>
      <c r="D135" s="14">
        <f t="shared" si="17"/>
        <v>0</v>
      </c>
      <c r="E135" s="14">
        <f t="shared" si="17"/>
        <v>0</v>
      </c>
    </row>
    <row r="136" spans="1:5" ht="15.75" thickBot="1" x14ac:dyDescent="0.3">
      <c r="A136" s="26" t="s">
        <v>388</v>
      </c>
      <c r="B136" s="14">
        <f t="shared" ref="B136:E140" si="18">B52</f>
        <v>0</v>
      </c>
      <c r="C136" s="14">
        <f t="shared" si="18"/>
        <v>0</v>
      </c>
      <c r="D136" s="14">
        <f t="shared" si="18"/>
        <v>0</v>
      </c>
      <c r="E136" s="14">
        <f t="shared" si="18"/>
        <v>0</v>
      </c>
    </row>
    <row r="137" spans="1:5" ht="15.75" thickBot="1" x14ac:dyDescent="0.3">
      <c r="A137" s="26" t="s">
        <v>417</v>
      </c>
      <c r="B137" s="14">
        <f t="shared" si="18"/>
        <v>0</v>
      </c>
      <c r="C137" s="14">
        <f t="shared" si="18"/>
        <v>0</v>
      </c>
      <c r="D137" s="14">
        <f t="shared" si="18"/>
        <v>0</v>
      </c>
      <c r="E137" s="14">
        <f t="shared" si="18"/>
        <v>0</v>
      </c>
    </row>
    <row r="138" spans="1:5" ht="16.5" customHeight="1" thickBot="1" x14ac:dyDescent="0.3">
      <c r="A138" s="13" t="s">
        <v>30</v>
      </c>
      <c r="B138" s="14">
        <f t="shared" si="18"/>
        <v>0</v>
      </c>
      <c r="C138" s="14">
        <f t="shared" si="18"/>
        <v>0</v>
      </c>
      <c r="D138" s="14">
        <f t="shared" si="18"/>
        <v>0</v>
      </c>
      <c r="E138" s="14">
        <f t="shared" si="18"/>
        <v>0</v>
      </c>
    </row>
    <row r="139" spans="1:5" ht="15.75" thickBot="1" x14ac:dyDescent="0.3">
      <c r="A139" s="26" t="s">
        <v>388</v>
      </c>
      <c r="B139" s="14">
        <f t="shared" si="18"/>
        <v>0</v>
      </c>
      <c r="C139" s="14">
        <f t="shared" si="18"/>
        <v>0</v>
      </c>
      <c r="D139" s="14">
        <f t="shared" si="18"/>
        <v>0</v>
      </c>
      <c r="E139" s="14">
        <f t="shared" si="18"/>
        <v>0</v>
      </c>
    </row>
    <row r="140" spans="1:5" ht="15.75" thickBot="1" x14ac:dyDescent="0.3">
      <c r="A140" s="26" t="s">
        <v>417</v>
      </c>
      <c r="B140" s="14">
        <f t="shared" si="18"/>
        <v>0</v>
      </c>
      <c r="C140" s="14">
        <f t="shared" si="18"/>
        <v>0</v>
      </c>
      <c r="D140" s="14">
        <f t="shared" si="18"/>
        <v>0</v>
      </c>
      <c r="E140" s="14">
        <f t="shared" si="18"/>
        <v>0</v>
      </c>
    </row>
    <row r="141" spans="1:5" ht="15.75" thickBot="1" x14ac:dyDescent="0.3">
      <c r="A141" s="13" t="s">
        <v>59</v>
      </c>
      <c r="B141" s="14">
        <f>B76+B96+B114</f>
        <v>0</v>
      </c>
      <c r="C141" s="14">
        <f>C76+C96+C114</f>
        <v>1700</v>
      </c>
      <c r="D141" s="14">
        <f>D76+D96+D114</f>
        <v>0</v>
      </c>
      <c r="E141" s="14">
        <f>E76+E96+E114</f>
        <v>0</v>
      </c>
    </row>
    <row r="142" spans="1:5" ht="15.75" thickBot="1" x14ac:dyDescent="0.3">
      <c r="A142" s="13" t="s">
        <v>60</v>
      </c>
      <c r="B142" s="36">
        <f>B97+B115+B77</f>
        <v>10000</v>
      </c>
      <c r="C142" s="36">
        <f>C97+C115</f>
        <v>15500</v>
      </c>
      <c r="D142" s="36">
        <f>D97+D115</f>
        <v>22000</v>
      </c>
      <c r="E142" s="36">
        <f>E97+E115+E77</f>
        <v>6500</v>
      </c>
    </row>
    <row r="143" spans="1:5" ht="15.75" thickBot="1" x14ac:dyDescent="0.3">
      <c r="A143" s="17" t="s">
        <v>32</v>
      </c>
      <c r="B143" s="18">
        <f>IF(B119-B118=0,0,"Error")</f>
        <v>0</v>
      </c>
      <c r="C143" s="18">
        <f>IF(C119-C118=0,0,"Error")</f>
        <v>0</v>
      </c>
      <c r="D143" s="18">
        <f t="shared" ref="D143:E143" si="19">IF(D119-D118=0,0,"Error")</f>
        <v>0</v>
      </c>
      <c r="E143" s="18">
        <f t="shared" si="19"/>
        <v>0</v>
      </c>
    </row>
  </sheetData>
  <mergeCells count="42">
    <mergeCell ref="A21:E21"/>
    <mergeCell ref="A3:E3"/>
    <mergeCell ref="B5:E5"/>
    <mergeCell ref="B6:E6"/>
    <mergeCell ref="B7:E7"/>
    <mergeCell ref="A8:E8"/>
    <mergeCell ref="A9:E11"/>
    <mergeCell ref="B12:E12"/>
    <mergeCell ref="B15:E15"/>
    <mergeCell ref="A16:E16"/>
    <mergeCell ref="A20:E20"/>
    <mergeCell ref="B64:E64"/>
    <mergeCell ref="B22:E22"/>
    <mergeCell ref="B23:E23"/>
    <mergeCell ref="B24:E24"/>
    <mergeCell ref="A25:A26"/>
    <mergeCell ref="A33:E33"/>
    <mergeCell ref="A34:A35"/>
    <mergeCell ref="A111:E111"/>
    <mergeCell ref="A112:A113"/>
    <mergeCell ref="C82:D82"/>
    <mergeCell ref="B83:E83"/>
    <mergeCell ref="B84:E84"/>
    <mergeCell ref="A85:A86"/>
    <mergeCell ref="A93:E93"/>
    <mergeCell ref="A94:A95"/>
    <mergeCell ref="A2:E2"/>
    <mergeCell ref="B99:E99"/>
    <mergeCell ref="B101:E101"/>
    <mergeCell ref="B102:E102"/>
    <mergeCell ref="A103:A104"/>
    <mergeCell ref="A65:A66"/>
    <mergeCell ref="A73:E73"/>
    <mergeCell ref="A74:A75"/>
    <mergeCell ref="A79:E79"/>
    <mergeCell ref="A80:E80"/>
    <mergeCell ref="B81:E81"/>
    <mergeCell ref="A59:E59"/>
    <mergeCell ref="A60:E60"/>
    <mergeCell ref="B61:E61"/>
    <mergeCell ref="D62:E62"/>
    <mergeCell ref="B63:E63"/>
  </mergeCells>
  <pageMargins left="0.53" right="0.7" top="0.68" bottom="0.42"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08"/>
  <sheetViews>
    <sheetView view="pageBreakPreview" topLeftCell="A55" zoomScale="60" zoomScaleNormal="150" workbookViewId="0">
      <selection activeCell="A8" sqref="A8:E10"/>
    </sheetView>
  </sheetViews>
  <sheetFormatPr defaultRowHeight="15" x14ac:dyDescent="0.25"/>
  <cols>
    <col min="1" max="1" width="44.42578125" customWidth="1"/>
    <col min="2" max="4" width="11.7109375" customWidth="1"/>
    <col min="5" max="5" width="12.140625" customWidth="1"/>
  </cols>
  <sheetData>
    <row r="2" spans="1:5" ht="18" customHeight="1" x14ac:dyDescent="0.25">
      <c r="A2" s="678" t="s">
        <v>380</v>
      </c>
      <c r="B2" s="678"/>
      <c r="C2" s="678"/>
      <c r="D2" s="678"/>
      <c r="E2" s="678"/>
    </row>
    <row r="3" spans="1:5" ht="15.75" thickBot="1" x14ac:dyDescent="0.3"/>
    <row r="4" spans="1:5" ht="15.75" thickBot="1" x14ac:dyDescent="0.3">
      <c r="A4" s="2" t="s">
        <v>0</v>
      </c>
      <c r="B4" s="679" t="s">
        <v>362</v>
      </c>
      <c r="C4" s="679"/>
      <c r="D4" s="679"/>
      <c r="E4" s="679"/>
    </row>
    <row r="5" spans="1:5" ht="15.75" thickBot="1" x14ac:dyDescent="0.3">
      <c r="A5" s="2" t="s">
        <v>1</v>
      </c>
      <c r="B5" s="680" t="s">
        <v>361</v>
      </c>
      <c r="C5" s="681"/>
      <c r="D5" s="681"/>
      <c r="E5" s="682"/>
    </row>
    <row r="6" spans="1:5" ht="15.75" thickBot="1" x14ac:dyDescent="0.3">
      <c r="A6" s="2" t="s">
        <v>3</v>
      </c>
      <c r="B6" s="683" t="s">
        <v>4</v>
      </c>
      <c r="C6" s="684"/>
      <c r="D6" s="684"/>
      <c r="E6" s="685"/>
    </row>
    <row r="7" spans="1:5" ht="15.75" thickBot="1" x14ac:dyDescent="0.3">
      <c r="A7" s="686" t="s">
        <v>5</v>
      </c>
      <c r="B7" s="687"/>
      <c r="C7" s="687"/>
      <c r="D7" s="687"/>
      <c r="E7" s="688"/>
    </row>
    <row r="8" spans="1:5" ht="15.75" thickBot="1" x14ac:dyDescent="0.3">
      <c r="A8" s="692" t="s">
        <v>1437</v>
      </c>
      <c r="B8" s="693"/>
      <c r="C8" s="693"/>
      <c r="D8" s="693"/>
      <c r="E8" s="694"/>
    </row>
    <row r="9" spans="1:5" ht="36.75" customHeight="1" thickBot="1" x14ac:dyDescent="0.3">
      <c r="A9" s="692"/>
      <c r="B9" s="693"/>
      <c r="C9" s="693"/>
      <c r="D9" s="693"/>
      <c r="E9" s="694"/>
    </row>
    <row r="10" spans="1:5" ht="15.75" thickBot="1" x14ac:dyDescent="0.3">
      <c r="A10" s="692"/>
      <c r="B10" s="693"/>
      <c r="C10" s="693"/>
      <c r="D10" s="693"/>
      <c r="E10" s="694"/>
    </row>
    <row r="11" spans="1:5" ht="50.25" customHeight="1" thickBot="1" x14ac:dyDescent="0.3">
      <c r="A11" s="3" t="s">
        <v>6</v>
      </c>
      <c r="B11" s="1419" t="s">
        <v>1438</v>
      </c>
      <c r="C11" s="1420"/>
      <c r="D11" s="1420"/>
      <c r="E11" s="1421"/>
    </row>
    <row r="12" spans="1:5" ht="23.25" customHeight="1" x14ac:dyDescent="0.25">
      <c r="A12" s="698" t="s">
        <v>1439</v>
      </c>
      <c r="B12" s="117">
        <v>2018</v>
      </c>
      <c r="C12" s="117">
        <v>2019</v>
      </c>
      <c r="D12" s="117">
        <v>2020</v>
      </c>
      <c r="E12" s="117">
        <v>2021</v>
      </c>
    </row>
    <row r="13" spans="1:5" ht="15.75" thickBot="1" x14ac:dyDescent="0.3">
      <c r="A13" s="699"/>
      <c r="B13" s="118" t="s">
        <v>8</v>
      </c>
      <c r="C13" s="118" t="s">
        <v>9</v>
      </c>
      <c r="D13" s="118" t="s">
        <v>9</v>
      </c>
      <c r="E13" s="118" t="s">
        <v>9</v>
      </c>
    </row>
    <row r="14" spans="1:5" ht="35.25" customHeight="1" thickBot="1" x14ac:dyDescent="0.3">
      <c r="A14" s="114" t="s">
        <v>360</v>
      </c>
      <c r="B14" s="652">
        <v>0.2</v>
      </c>
      <c r="C14" s="126" t="s">
        <v>84</v>
      </c>
      <c r="D14" s="126" t="s">
        <v>84</v>
      </c>
      <c r="E14" s="126" t="s">
        <v>84</v>
      </c>
    </row>
    <row r="15" spans="1:5" ht="15.75" customHeight="1" thickBot="1" x14ac:dyDescent="0.3">
      <c r="A15" s="5" t="s">
        <v>359</v>
      </c>
      <c r="B15" s="653">
        <v>1</v>
      </c>
      <c r="C15" s="126" t="s">
        <v>84</v>
      </c>
      <c r="D15" s="126" t="s">
        <v>84</v>
      </c>
      <c r="E15" s="126" t="s">
        <v>84</v>
      </c>
    </row>
    <row r="16" spans="1:5" ht="15.75" thickBot="1" x14ac:dyDescent="0.3">
      <c r="A16" s="5"/>
      <c r="B16" s="654"/>
      <c r="C16" s="126"/>
      <c r="D16" s="126"/>
      <c r="E16" s="126"/>
    </row>
    <row r="17" spans="1:5" ht="46.5" customHeight="1" thickBot="1" x14ac:dyDescent="0.3">
      <c r="A17" s="6" t="s">
        <v>10</v>
      </c>
      <c r="B17" s="700" t="s">
        <v>1440</v>
      </c>
      <c r="C17" s="695"/>
      <c r="D17" s="695"/>
      <c r="E17" s="701"/>
    </row>
    <row r="18" spans="1:5" ht="23.25" customHeight="1" thickBot="1" x14ac:dyDescent="0.3">
      <c r="A18" s="702" t="s">
        <v>11</v>
      </c>
      <c r="B18" s="703"/>
      <c r="C18" s="703"/>
      <c r="D18" s="703"/>
      <c r="E18" s="704"/>
    </row>
    <row r="19" spans="1:5" ht="15.75" thickBot="1" x14ac:dyDescent="0.3">
      <c r="A19" s="5" t="s">
        <v>1441</v>
      </c>
      <c r="B19" s="655">
        <v>55</v>
      </c>
      <c r="C19" s="126" t="s">
        <v>152</v>
      </c>
      <c r="D19" s="126" t="s">
        <v>152</v>
      </c>
      <c r="E19" s="126" t="s">
        <v>152</v>
      </c>
    </row>
    <row r="20" spans="1:5" ht="15.75" thickBot="1" x14ac:dyDescent="0.3">
      <c r="A20" s="5" t="s">
        <v>357</v>
      </c>
      <c r="B20" s="656">
        <v>3</v>
      </c>
      <c r="C20" s="126" t="s">
        <v>356</v>
      </c>
      <c r="D20" s="126" t="s">
        <v>356</v>
      </c>
      <c r="E20" s="126" t="s">
        <v>356</v>
      </c>
    </row>
    <row r="21" spans="1:5" ht="15.75" thickBot="1" x14ac:dyDescent="0.3">
      <c r="A21" s="130" t="s">
        <v>1442</v>
      </c>
      <c r="B21" s="657">
        <v>160</v>
      </c>
      <c r="C21" s="126" t="s">
        <v>152</v>
      </c>
      <c r="D21" s="126" t="s">
        <v>152</v>
      </c>
      <c r="E21" s="126" t="s">
        <v>152</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1443</v>
      </c>
      <c r="C24" s="712"/>
      <c r="D24" s="712"/>
      <c r="E24" s="713"/>
    </row>
    <row r="25" spans="1:5" ht="63.75" customHeight="1" thickBot="1" x14ac:dyDescent="0.3">
      <c r="A25" s="5" t="s">
        <v>15</v>
      </c>
      <c r="B25" s="1050" t="s">
        <v>1444</v>
      </c>
      <c r="C25" s="1051"/>
      <c r="D25" s="1051"/>
      <c r="E25" s="1052"/>
    </row>
    <row r="26" spans="1:5" ht="15.75" thickBot="1" x14ac:dyDescent="0.3">
      <c r="A26" s="5" t="s">
        <v>16</v>
      </c>
      <c r="B26" s="717" t="s">
        <v>1445</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78">
        <v>2810</v>
      </c>
      <c r="C29" s="78">
        <v>2900</v>
      </c>
      <c r="D29" s="78">
        <v>3000</v>
      </c>
      <c r="E29" s="78">
        <v>3000</v>
      </c>
    </row>
    <row r="30" spans="1:5" ht="15.75" thickBot="1" x14ac:dyDescent="0.3">
      <c r="A30" s="5" t="s">
        <v>18</v>
      </c>
      <c r="B30" s="10">
        <f>B59</f>
        <v>75150</v>
      </c>
      <c r="C30" s="10">
        <f t="shared" ref="C30:E30" si="0">C59</f>
        <v>81850</v>
      </c>
      <c r="D30" s="10">
        <f t="shared" si="0"/>
        <v>77300</v>
      </c>
      <c r="E30" s="10">
        <f t="shared" si="0"/>
        <v>77800</v>
      </c>
    </row>
    <row r="31" spans="1:5" ht="15.75" thickBot="1" x14ac:dyDescent="0.3">
      <c r="A31" s="5" t="s">
        <v>19</v>
      </c>
      <c r="B31" s="10">
        <f>B30/B29</f>
        <v>26.743772241992882</v>
      </c>
      <c r="C31" s="10">
        <f t="shared" ref="C31:E31" si="1">C30/C29</f>
        <v>28.224137931034484</v>
      </c>
      <c r="D31" s="10">
        <f t="shared" si="1"/>
        <v>25.766666666666666</v>
      </c>
      <c r="E31" s="10">
        <f t="shared" si="1"/>
        <v>25.933333333333334</v>
      </c>
    </row>
    <row r="32" spans="1:5" ht="15.75" thickBot="1" x14ac:dyDescent="0.3">
      <c r="A32" s="5" t="s">
        <v>20</v>
      </c>
      <c r="B32" s="113" t="s">
        <v>21</v>
      </c>
      <c r="C32" s="11">
        <f>C29/B29-1</f>
        <v>3.2028469750889688E-2</v>
      </c>
      <c r="D32" s="11">
        <f t="shared" ref="D32:E34" si="2">D29/C29-1</f>
        <v>3.4482758620689724E-2</v>
      </c>
      <c r="E32" s="11">
        <f t="shared" si="2"/>
        <v>0</v>
      </c>
    </row>
    <row r="33" spans="1:5" ht="15.75" thickBot="1" x14ac:dyDescent="0.3">
      <c r="A33" s="5" t="s">
        <v>22</v>
      </c>
      <c r="B33" s="113" t="s">
        <v>21</v>
      </c>
      <c r="C33" s="11">
        <f>C30/B30-1</f>
        <v>8.9155023286759727E-2</v>
      </c>
      <c r="D33" s="11">
        <f t="shared" si="2"/>
        <v>-5.5589492974954191E-2</v>
      </c>
      <c r="E33" s="11">
        <f t="shared" si="2"/>
        <v>6.4683053040104355E-3</v>
      </c>
    </row>
    <row r="34" spans="1:5" ht="15.75" thickBot="1" x14ac:dyDescent="0.3">
      <c r="A34" s="5" t="s">
        <v>23</v>
      </c>
      <c r="B34" s="113" t="s">
        <v>21</v>
      </c>
      <c r="C34" s="11">
        <f>C31/B31-1</f>
        <v>5.5353660495101709E-2</v>
      </c>
      <c r="D34" s="11">
        <f t="shared" si="2"/>
        <v>-8.7069843209122477E-2</v>
      </c>
      <c r="E34" s="11">
        <f t="shared" si="2"/>
        <v>6.4683053040104355E-3</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v>35450</v>
      </c>
      <c r="C38" s="14">
        <v>42350</v>
      </c>
      <c r="D38" s="14">
        <v>38000</v>
      </c>
      <c r="E38" s="14">
        <v>38000</v>
      </c>
    </row>
    <row r="39" spans="1:5" ht="15.75" thickBot="1" x14ac:dyDescent="0.3">
      <c r="A39" s="26" t="s">
        <v>388</v>
      </c>
      <c r="B39" s="14">
        <v>35450</v>
      </c>
      <c r="C39" s="14">
        <v>42350</v>
      </c>
      <c r="D39" s="14">
        <v>38000</v>
      </c>
      <c r="E39" s="14">
        <v>38000</v>
      </c>
    </row>
    <row r="40" spans="1:5" ht="15.75" thickBot="1" x14ac:dyDescent="0.3">
      <c r="A40" s="26" t="s">
        <v>389</v>
      </c>
      <c r="B40" s="15"/>
      <c r="C40" s="27"/>
      <c r="D40" s="27"/>
      <c r="E40" s="27"/>
    </row>
    <row r="41" spans="1:5" ht="15.75" thickBot="1" x14ac:dyDescent="0.3">
      <c r="A41" s="13" t="s">
        <v>25</v>
      </c>
      <c r="B41" s="14">
        <v>5500</v>
      </c>
      <c r="C41" s="14">
        <v>5150</v>
      </c>
      <c r="D41" s="14">
        <v>4950</v>
      </c>
      <c r="E41" s="14">
        <v>4950</v>
      </c>
    </row>
    <row r="42" spans="1:5" ht="15.75" thickBot="1" x14ac:dyDescent="0.3">
      <c r="A42" s="26" t="s">
        <v>388</v>
      </c>
      <c r="B42" s="14">
        <v>5500</v>
      </c>
      <c r="C42" s="14">
        <v>5150</v>
      </c>
      <c r="D42" s="14">
        <v>4950</v>
      </c>
      <c r="E42" s="14">
        <v>4950</v>
      </c>
    </row>
    <row r="43" spans="1:5" ht="15.75" thickBot="1" x14ac:dyDescent="0.3">
      <c r="A43" s="26" t="s">
        <v>389</v>
      </c>
      <c r="B43" s="15"/>
      <c r="C43" s="14"/>
      <c r="D43" s="14"/>
      <c r="E43" s="14"/>
    </row>
    <row r="44" spans="1:5" ht="15.75" thickBot="1" x14ac:dyDescent="0.3">
      <c r="A44" s="13" t="s">
        <v>26</v>
      </c>
      <c r="B44" s="15">
        <v>34200</v>
      </c>
      <c r="C44" s="14">
        <v>34350</v>
      </c>
      <c r="D44" s="14">
        <v>34350</v>
      </c>
      <c r="E44" s="14">
        <v>34850</v>
      </c>
    </row>
    <row r="45" spans="1:5" ht="15.75" thickBot="1" x14ac:dyDescent="0.3">
      <c r="A45" s="26" t="s">
        <v>388</v>
      </c>
      <c r="B45" s="15">
        <v>34200</v>
      </c>
      <c r="C45" s="14">
        <v>34350</v>
      </c>
      <c r="D45" s="14">
        <v>34350</v>
      </c>
      <c r="E45" s="14">
        <v>34850</v>
      </c>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c r="C53" s="14"/>
      <c r="D53" s="14"/>
      <c r="E53" s="14"/>
    </row>
    <row r="54" spans="1:5" ht="15.75" thickBot="1" x14ac:dyDescent="0.3">
      <c r="A54" s="26" t="s">
        <v>388</v>
      </c>
      <c r="B54" s="15"/>
      <c r="C54" s="14"/>
      <c r="D54" s="14"/>
      <c r="E54" s="14"/>
    </row>
    <row r="55" spans="1:5" ht="15.75" thickBot="1" x14ac:dyDescent="0.3">
      <c r="A55" s="26" t="s">
        <v>389</v>
      </c>
      <c r="B55" s="15"/>
      <c r="C55" s="14"/>
      <c r="D55" s="14"/>
      <c r="E55" s="14"/>
    </row>
    <row r="56" spans="1:5" ht="15.75" thickBot="1" x14ac:dyDescent="0.3">
      <c r="A56" s="13" t="s">
        <v>30</v>
      </c>
      <c r="B56" s="15">
        <v>0</v>
      </c>
      <c r="C56" s="14">
        <v>0</v>
      </c>
      <c r="D56" s="14">
        <f>C56*1.03*0.99</f>
        <v>0</v>
      </c>
      <c r="E56" s="14">
        <f>D56*1.03*0.99</f>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6" t="s">
        <v>31</v>
      </c>
      <c r="B59" s="15">
        <f>B56+B53+B50+B47+B44+B41+B38</f>
        <v>75150</v>
      </c>
      <c r="C59" s="15">
        <f t="shared" ref="C59:E59" si="3">C56+C53+C50+C47+C44+C41+C38</f>
        <v>81850</v>
      </c>
      <c r="D59" s="15">
        <f t="shared" si="3"/>
        <v>77300</v>
      </c>
      <c r="E59" s="15">
        <f t="shared" si="3"/>
        <v>77800</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708" t="s">
        <v>39</v>
      </c>
      <c r="B61" s="709"/>
      <c r="C61" s="709"/>
      <c r="D61" s="709"/>
      <c r="E61" s="710"/>
    </row>
    <row r="62" spans="1:5" ht="15.75" thickBot="1" x14ac:dyDescent="0.3">
      <c r="A62" s="708" t="s">
        <v>40</v>
      </c>
      <c r="B62" s="709"/>
      <c r="C62" s="709"/>
      <c r="D62" s="709"/>
      <c r="E62" s="710"/>
    </row>
    <row r="63" spans="1:5" ht="15.75" thickBot="1" x14ac:dyDescent="0.3">
      <c r="A63" s="7" t="s">
        <v>56</v>
      </c>
      <c r="B63" s="720" t="s">
        <v>1446</v>
      </c>
      <c r="C63" s="780"/>
      <c r="D63" s="721"/>
      <c r="E63" s="722"/>
    </row>
    <row r="64" spans="1:5" ht="30.75" customHeight="1" thickBot="1" x14ac:dyDescent="0.3">
      <c r="A64" s="7" t="s">
        <v>86</v>
      </c>
      <c r="B64" s="447" t="s">
        <v>1447</v>
      </c>
      <c r="C64" s="139" t="s">
        <v>398</v>
      </c>
      <c r="D64" s="721"/>
      <c r="E64" s="722"/>
    </row>
    <row r="65" spans="1:5" ht="15.75" thickBot="1" x14ac:dyDescent="0.3">
      <c r="A65" s="160"/>
      <c r="B65" s="720"/>
      <c r="C65" s="800"/>
      <c r="D65" s="721"/>
      <c r="E65" s="722"/>
    </row>
    <row r="66" spans="1:5" ht="17.25" customHeight="1" thickBot="1" x14ac:dyDescent="0.3">
      <c r="A66" s="5" t="s">
        <v>15</v>
      </c>
      <c r="B66" s="702" t="s">
        <v>358</v>
      </c>
      <c r="C66" s="703"/>
      <c r="D66" s="703"/>
      <c r="E66" s="704"/>
    </row>
    <row r="67" spans="1:5" ht="15.75" thickBot="1" x14ac:dyDescent="0.3">
      <c r="A67" s="5" t="s">
        <v>16</v>
      </c>
      <c r="B67" s="717" t="s">
        <v>928</v>
      </c>
      <c r="C67" s="718"/>
      <c r="D67" s="718"/>
      <c r="E67" s="719"/>
    </row>
    <row r="68" spans="1:5" ht="12.75" customHeight="1" x14ac:dyDescent="0.25">
      <c r="A68" s="698"/>
      <c r="B68" s="8">
        <v>2018</v>
      </c>
      <c r="C68" s="8">
        <v>2019</v>
      </c>
      <c r="D68" s="8">
        <v>2020</v>
      </c>
      <c r="E68" s="8">
        <v>2021</v>
      </c>
    </row>
    <row r="69" spans="1:5" ht="13.5" customHeight="1" thickBot="1" x14ac:dyDescent="0.3">
      <c r="A69" s="699"/>
      <c r="B69" s="9" t="s">
        <v>8</v>
      </c>
      <c r="C69" s="9" t="s">
        <v>9</v>
      </c>
      <c r="D69" s="9" t="s">
        <v>9</v>
      </c>
      <c r="E69" s="9" t="s">
        <v>9</v>
      </c>
    </row>
    <row r="70" spans="1:5" ht="15.75" thickBot="1" x14ac:dyDescent="0.3">
      <c r="A70" s="5" t="s">
        <v>17</v>
      </c>
      <c r="B70" s="10">
        <v>13</v>
      </c>
      <c r="C70" s="10">
        <v>7</v>
      </c>
      <c r="D70" s="10">
        <v>7</v>
      </c>
      <c r="E70" s="10">
        <v>7</v>
      </c>
    </row>
    <row r="71" spans="1:5" ht="15.75" thickBot="1" x14ac:dyDescent="0.3">
      <c r="A71" s="5" t="s">
        <v>18</v>
      </c>
      <c r="B71" s="10">
        <f>B80</f>
        <v>6000</v>
      </c>
      <c r="C71" s="10">
        <f t="shared" ref="C71:E71" si="4">C80</f>
        <v>1000</v>
      </c>
      <c r="D71" s="10">
        <f t="shared" si="4"/>
        <v>1000</v>
      </c>
      <c r="E71" s="10">
        <f t="shared" si="4"/>
        <v>1000</v>
      </c>
    </row>
    <row r="72" spans="1:5" ht="15.75" thickBot="1" x14ac:dyDescent="0.3">
      <c r="A72" s="5" t="s">
        <v>19</v>
      </c>
      <c r="B72" s="10">
        <f>B71/B70</f>
        <v>461.53846153846155</v>
      </c>
      <c r="C72" s="10">
        <f t="shared" ref="C72:E72" si="5">C71/C70</f>
        <v>142.85714285714286</v>
      </c>
      <c r="D72" s="10">
        <f t="shared" si="5"/>
        <v>142.85714285714286</v>
      </c>
      <c r="E72" s="10">
        <f t="shared" si="5"/>
        <v>142.85714285714286</v>
      </c>
    </row>
    <row r="73" spans="1:5" ht="15.75" thickBot="1" x14ac:dyDescent="0.3">
      <c r="A73" s="5" t="s">
        <v>20</v>
      </c>
      <c r="B73" s="113" t="s">
        <v>21</v>
      </c>
      <c r="C73" s="11">
        <f>C70/B70-1</f>
        <v>-0.46153846153846156</v>
      </c>
      <c r="D73" s="11">
        <f t="shared" ref="D73:E75" si="6">D70/C70-1</f>
        <v>0</v>
      </c>
      <c r="E73" s="11">
        <f t="shared" si="6"/>
        <v>0</v>
      </c>
    </row>
    <row r="74" spans="1:5" ht="15.75" thickBot="1" x14ac:dyDescent="0.3">
      <c r="A74" s="5" t="s">
        <v>22</v>
      </c>
      <c r="B74" s="113" t="s">
        <v>21</v>
      </c>
      <c r="C74" s="11">
        <f>C71/B71-1</f>
        <v>-0.83333333333333337</v>
      </c>
      <c r="D74" s="11">
        <f t="shared" si="6"/>
        <v>0</v>
      </c>
      <c r="E74" s="11">
        <f t="shared" si="6"/>
        <v>0</v>
      </c>
    </row>
    <row r="75" spans="1:5" ht="15.75" thickBot="1" x14ac:dyDescent="0.3">
      <c r="A75" s="5" t="s">
        <v>23</v>
      </c>
      <c r="B75" s="113" t="s">
        <v>21</v>
      </c>
      <c r="C75" s="11">
        <f>C72/B72-1</f>
        <v>-0.69047619047619047</v>
      </c>
      <c r="D75" s="11">
        <f t="shared" si="6"/>
        <v>0</v>
      </c>
      <c r="E75" s="11">
        <f t="shared" si="6"/>
        <v>0</v>
      </c>
    </row>
    <row r="76" spans="1:5" ht="15.75" thickBot="1" x14ac:dyDescent="0.3">
      <c r="A76" s="689" t="s">
        <v>622</v>
      </c>
      <c r="B76" s="690"/>
      <c r="C76" s="690"/>
      <c r="D76" s="690"/>
      <c r="E76" s="691"/>
    </row>
    <row r="77" spans="1:5" ht="12.75" customHeight="1" x14ac:dyDescent="0.25">
      <c r="A77" s="698"/>
      <c r="B77" s="8">
        <v>2018</v>
      </c>
      <c r="C77" s="8">
        <v>2019</v>
      </c>
      <c r="D77" s="8">
        <v>2020</v>
      </c>
      <c r="E77" s="8">
        <v>2021</v>
      </c>
    </row>
    <row r="78" spans="1:5" ht="9" customHeight="1" thickBot="1" x14ac:dyDescent="0.3">
      <c r="A78" s="699"/>
      <c r="B78" s="9" t="s">
        <v>8</v>
      </c>
      <c r="C78" s="9" t="s">
        <v>9</v>
      </c>
      <c r="D78" s="9" t="s">
        <v>9</v>
      </c>
      <c r="E78" s="9" t="s">
        <v>9</v>
      </c>
    </row>
    <row r="79" spans="1:5" ht="15.75" thickBot="1" x14ac:dyDescent="0.3">
      <c r="A79" s="13" t="s">
        <v>42</v>
      </c>
      <c r="B79" s="14"/>
      <c r="C79" s="14"/>
      <c r="D79" s="14"/>
      <c r="E79" s="14"/>
    </row>
    <row r="80" spans="1:5" ht="15.75" thickBot="1" x14ac:dyDescent="0.3">
      <c r="A80" s="13" t="s">
        <v>43</v>
      </c>
      <c r="B80" s="15">
        <v>6000</v>
      </c>
      <c r="C80" s="14">
        <v>1000</v>
      </c>
      <c r="D80" s="14">
        <v>1000</v>
      </c>
      <c r="E80" s="14">
        <v>1000</v>
      </c>
    </row>
    <row r="81" spans="1:5" ht="15.75" thickBot="1" x14ac:dyDescent="0.3">
      <c r="A81" s="16" t="s">
        <v>31</v>
      </c>
      <c r="B81" s="15">
        <f>B80+B79</f>
        <v>6000</v>
      </c>
      <c r="C81" s="15">
        <f t="shared" ref="C81" si="7">C80+C79</f>
        <v>1000</v>
      </c>
      <c r="D81" s="15">
        <v>1000</v>
      </c>
      <c r="E81" s="15">
        <v>1000</v>
      </c>
    </row>
    <row r="82" spans="1:5" ht="15.75" thickBot="1" x14ac:dyDescent="0.3">
      <c r="A82" s="149" t="s">
        <v>45</v>
      </c>
      <c r="B82" s="720"/>
      <c r="C82" s="721"/>
      <c r="D82" s="721"/>
      <c r="E82" s="722"/>
    </row>
    <row r="83" spans="1:5" ht="27" customHeight="1" thickBot="1" x14ac:dyDescent="0.3">
      <c r="A83" s="6" t="s">
        <v>57</v>
      </c>
      <c r="B83" s="22">
        <f>B71+B30</f>
        <v>81150</v>
      </c>
      <c r="C83" s="22">
        <f>C71+C30</f>
        <v>82850</v>
      </c>
      <c r="D83" s="22">
        <f>D71+D30</f>
        <v>78300</v>
      </c>
      <c r="E83" s="22">
        <f>E71+E30</f>
        <v>78800</v>
      </c>
    </row>
    <row r="84" spans="1:5" ht="15.75" thickBot="1" x14ac:dyDescent="0.3">
      <c r="A84" s="6" t="s">
        <v>58</v>
      </c>
      <c r="B84" s="22">
        <f>B81+B59</f>
        <v>81150</v>
      </c>
      <c r="C84" s="22">
        <f>C81+C59</f>
        <v>82850</v>
      </c>
      <c r="D84" s="22">
        <f>D81+D59</f>
        <v>78300</v>
      </c>
      <c r="E84" s="22">
        <f>E81+E59</f>
        <v>78800</v>
      </c>
    </row>
    <row r="85" spans="1:5" ht="15.75" thickBot="1" x14ac:dyDescent="0.3">
      <c r="A85" s="13" t="s">
        <v>24</v>
      </c>
      <c r="B85" s="36">
        <f>B86+B87</f>
        <v>35450</v>
      </c>
      <c r="C85" s="36">
        <f t="shared" ref="C85:E85" si="8">C86+C87</f>
        <v>42350</v>
      </c>
      <c r="D85" s="36">
        <f>D86+D87</f>
        <v>38000</v>
      </c>
      <c r="E85" s="36">
        <f t="shared" si="8"/>
        <v>38000</v>
      </c>
    </row>
    <row r="86" spans="1:5" ht="15.75" thickBot="1" x14ac:dyDescent="0.3">
      <c r="A86" s="26" t="s">
        <v>388</v>
      </c>
      <c r="B86" s="15">
        <f>B39</f>
        <v>35450</v>
      </c>
      <c r="C86" s="15">
        <f>C39</f>
        <v>42350</v>
      </c>
      <c r="D86" s="15">
        <f>D39</f>
        <v>38000</v>
      </c>
      <c r="E86" s="15">
        <f>E39</f>
        <v>38000</v>
      </c>
    </row>
    <row r="87" spans="1:5" ht="15.75" thickBot="1" x14ac:dyDescent="0.3">
      <c r="A87" s="26" t="s">
        <v>417</v>
      </c>
      <c r="B87" s="15">
        <f>B40</f>
        <v>0</v>
      </c>
      <c r="C87" s="15">
        <f t="shared" ref="C87:E87" si="9">C40</f>
        <v>0</v>
      </c>
      <c r="D87" s="15">
        <f t="shared" si="9"/>
        <v>0</v>
      </c>
      <c r="E87" s="15">
        <f t="shared" si="9"/>
        <v>0</v>
      </c>
    </row>
    <row r="88" spans="1:5" ht="15.75" thickBot="1" x14ac:dyDescent="0.3">
      <c r="A88" s="13" t="s">
        <v>25</v>
      </c>
      <c r="B88" s="36">
        <f>B89+B90</f>
        <v>5500</v>
      </c>
      <c r="C88" s="36">
        <f t="shared" ref="C88:E88" si="10">C89+C90</f>
        <v>5150</v>
      </c>
      <c r="D88" s="36">
        <f t="shared" si="10"/>
        <v>4950</v>
      </c>
      <c r="E88" s="36">
        <f t="shared" si="10"/>
        <v>4950</v>
      </c>
    </row>
    <row r="89" spans="1:5" ht="15.75" thickBot="1" x14ac:dyDescent="0.3">
      <c r="A89" s="26" t="s">
        <v>388</v>
      </c>
      <c r="B89" s="14">
        <f>B42</f>
        <v>5500</v>
      </c>
      <c r="C89" s="14">
        <f t="shared" ref="C89:E90" si="11">C42</f>
        <v>5150</v>
      </c>
      <c r="D89" s="14">
        <f t="shared" si="11"/>
        <v>4950</v>
      </c>
      <c r="E89" s="14">
        <f t="shared" si="11"/>
        <v>4950</v>
      </c>
    </row>
    <row r="90" spans="1:5" ht="15.75" thickBot="1" x14ac:dyDescent="0.3">
      <c r="A90" s="26" t="s">
        <v>417</v>
      </c>
      <c r="B90" s="15">
        <f>B43</f>
        <v>0</v>
      </c>
      <c r="C90" s="15">
        <f t="shared" si="11"/>
        <v>0</v>
      </c>
      <c r="D90" s="15">
        <f t="shared" si="11"/>
        <v>0</v>
      </c>
      <c r="E90" s="15">
        <f t="shared" si="11"/>
        <v>0</v>
      </c>
    </row>
    <row r="91" spans="1:5" ht="15.75" thickBot="1" x14ac:dyDescent="0.3">
      <c r="A91" s="13" t="s">
        <v>26</v>
      </c>
      <c r="B91" s="36">
        <f>B92+B93</f>
        <v>34200</v>
      </c>
      <c r="C91" s="36">
        <f t="shared" ref="C91:E91" si="12">C92+C93</f>
        <v>34350</v>
      </c>
      <c r="D91" s="36">
        <f t="shared" si="12"/>
        <v>34350</v>
      </c>
      <c r="E91" s="36">
        <f t="shared" si="12"/>
        <v>34850</v>
      </c>
    </row>
    <row r="92" spans="1:5" ht="15.75" thickBot="1" x14ac:dyDescent="0.3">
      <c r="A92" s="26" t="s">
        <v>388</v>
      </c>
      <c r="B92" s="15">
        <f>B45</f>
        <v>34200</v>
      </c>
      <c r="C92" s="15">
        <f t="shared" ref="C92:E93" si="13">C45</f>
        <v>34350</v>
      </c>
      <c r="D92" s="15">
        <f t="shared" si="13"/>
        <v>34350</v>
      </c>
      <c r="E92" s="15">
        <f t="shared" si="13"/>
        <v>34850</v>
      </c>
    </row>
    <row r="93" spans="1:5" ht="15.75" thickBot="1" x14ac:dyDescent="0.3">
      <c r="A93" s="26" t="s">
        <v>417</v>
      </c>
      <c r="B93" s="15">
        <f>B46</f>
        <v>0</v>
      </c>
      <c r="C93" s="15">
        <f t="shared" si="13"/>
        <v>0</v>
      </c>
      <c r="D93" s="15">
        <f t="shared" si="13"/>
        <v>0</v>
      </c>
      <c r="E93" s="15">
        <f t="shared" si="13"/>
        <v>0</v>
      </c>
    </row>
    <row r="94" spans="1:5" ht="15.75" thickBot="1" x14ac:dyDescent="0.3">
      <c r="A94" s="13" t="s">
        <v>27</v>
      </c>
      <c r="B94" s="36">
        <f>B95+B96</f>
        <v>0</v>
      </c>
      <c r="C94" s="36">
        <f t="shared" ref="C94:E94" si="14">C95+C96</f>
        <v>0</v>
      </c>
      <c r="D94" s="36">
        <f t="shared" si="14"/>
        <v>0</v>
      </c>
      <c r="E94" s="36">
        <f t="shared" si="14"/>
        <v>0</v>
      </c>
    </row>
    <row r="95" spans="1:5" ht="15.75" thickBot="1" x14ac:dyDescent="0.3">
      <c r="A95" s="26" t="s">
        <v>388</v>
      </c>
      <c r="B95" s="14">
        <f>B48</f>
        <v>0</v>
      </c>
      <c r="C95" s="14">
        <f t="shared" ref="C95:E96" si="15">C48</f>
        <v>0</v>
      </c>
      <c r="D95" s="14">
        <f t="shared" si="15"/>
        <v>0</v>
      </c>
      <c r="E95" s="14">
        <f t="shared" si="15"/>
        <v>0</v>
      </c>
    </row>
    <row r="96" spans="1:5" ht="15.75" thickBot="1" x14ac:dyDescent="0.3">
      <c r="A96" s="26" t="s">
        <v>417</v>
      </c>
      <c r="B96" s="14">
        <f>B49</f>
        <v>0</v>
      </c>
      <c r="C96" s="14">
        <f t="shared" si="15"/>
        <v>0</v>
      </c>
      <c r="D96" s="14">
        <f t="shared" si="15"/>
        <v>0</v>
      </c>
      <c r="E96" s="14">
        <f t="shared" si="15"/>
        <v>0</v>
      </c>
    </row>
    <row r="97" spans="1:5" ht="15.75" thickBot="1" x14ac:dyDescent="0.3">
      <c r="A97" s="13" t="s">
        <v>28</v>
      </c>
      <c r="B97" s="36">
        <f>B98+B99</f>
        <v>0</v>
      </c>
      <c r="C97" s="36">
        <f t="shared" ref="C97:E97" si="16">C98+C99</f>
        <v>0</v>
      </c>
      <c r="D97" s="36">
        <f t="shared" si="16"/>
        <v>0</v>
      </c>
      <c r="E97" s="36">
        <f t="shared" si="16"/>
        <v>0</v>
      </c>
    </row>
    <row r="98" spans="1:5" ht="15.75" thickBot="1" x14ac:dyDescent="0.3">
      <c r="A98" s="26" t="s">
        <v>388</v>
      </c>
      <c r="B98" s="14">
        <f>B51</f>
        <v>0</v>
      </c>
      <c r="C98" s="14">
        <f>C51</f>
        <v>0</v>
      </c>
      <c r="D98" s="14">
        <f t="shared" ref="D98:E98" si="17">D51</f>
        <v>0</v>
      </c>
      <c r="E98" s="14">
        <f t="shared" si="17"/>
        <v>0</v>
      </c>
    </row>
    <row r="99" spans="1:5" ht="15.75" thickBot="1" x14ac:dyDescent="0.3">
      <c r="A99" s="26" t="s">
        <v>417</v>
      </c>
      <c r="B99" s="14">
        <f t="shared" ref="B99:E105" si="18">B52</f>
        <v>0</v>
      </c>
      <c r="C99" s="14">
        <f t="shared" si="18"/>
        <v>0</v>
      </c>
      <c r="D99" s="14">
        <f t="shared" si="18"/>
        <v>0</v>
      </c>
      <c r="E99" s="14">
        <f t="shared" si="18"/>
        <v>0</v>
      </c>
    </row>
    <row r="100" spans="1:5" ht="15.75" thickBot="1" x14ac:dyDescent="0.3">
      <c r="A100" s="13" t="s">
        <v>29</v>
      </c>
      <c r="B100" s="14">
        <f t="shared" si="18"/>
        <v>0</v>
      </c>
      <c r="C100" s="14">
        <f t="shared" si="18"/>
        <v>0</v>
      </c>
      <c r="D100" s="14">
        <f t="shared" si="18"/>
        <v>0</v>
      </c>
      <c r="E100" s="14">
        <f t="shared" si="18"/>
        <v>0</v>
      </c>
    </row>
    <row r="101" spans="1:5" ht="15.75" thickBot="1" x14ac:dyDescent="0.3">
      <c r="A101" s="26" t="s">
        <v>388</v>
      </c>
      <c r="B101" s="14">
        <f t="shared" si="18"/>
        <v>0</v>
      </c>
      <c r="C101" s="14">
        <f t="shared" si="18"/>
        <v>0</v>
      </c>
      <c r="D101" s="14">
        <f t="shared" si="18"/>
        <v>0</v>
      </c>
      <c r="E101" s="14">
        <f t="shared" si="18"/>
        <v>0</v>
      </c>
    </row>
    <row r="102" spans="1:5" ht="15.75" thickBot="1" x14ac:dyDescent="0.3">
      <c r="A102" s="26" t="s">
        <v>417</v>
      </c>
      <c r="B102" s="14">
        <f t="shared" si="18"/>
        <v>0</v>
      </c>
      <c r="C102" s="14">
        <f t="shared" si="18"/>
        <v>0</v>
      </c>
      <c r="D102" s="14">
        <f t="shared" si="18"/>
        <v>0</v>
      </c>
      <c r="E102" s="14">
        <f t="shared" si="18"/>
        <v>0</v>
      </c>
    </row>
    <row r="103" spans="1:5" ht="15.75" thickBot="1" x14ac:dyDescent="0.3">
      <c r="A103" s="13" t="s">
        <v>30</v>
      </c>
      <c r="B103" s="14">
        <f t="shared" si="18"/>
        <v>0</v>
      </c>
      <c r="C103" s="14">
        <f t="shared" si="18"/>
        <v>0</v>
      </c>
      <c r="D103" s="14">
        <f t="shared" si="18"/>
        <v>0</v>
      </c>
      <c r="E103" s="14">
        <f t="shared" si="18"/>
        <v>0</v>
      </c>
    </row>
    <row r="104" spans="1:5" ht="15.75" thickBot="1" x14ac:dyDescent="0.3">
      <c r="A104" s="26" t="s">
        <v>388</v>
      </c>
      <c r="B104" s="14">
        <f t="shared" si="18"/>
        <v>0</v>
      </c>
      <c r="C104" s="14">
        <f t="shared" si="18"/>
        <v>0</v>
      </c>
      <c r="D104" s="14">
        <f t="shared" si="18"/>
        <v>0</v>
      </c>
      <c r="E104" s="14">
        <f t="shared" si="18"/>
        <v>0</v>
      </c>
    </row>
    <row r="105" spans="1:5" ht="15.75" thickBot="1" x14ac:dyDescent="0.3">
      <c r="A105" s="26" t="s">
        <v>417</v>
      </c>
      <c r="B105" s="14">
        <f t="shared" si="18"/>
        <v>0</v>
      </c>
      <c r="C105" s="14">
        <f t="shared" si="18"/>
        <v>0</v>
      </c>
      <c r="D105" s="14">
        <f t="shared" si="18"/>
        <v>0</v>
      </c>
      <c r="E105" s="14">
        <f t="shared" si="18"/>
        <v>0</v>
      </c>
    </row>
    <row r="106" spans="1:5" ht="15.75" thickBot="1" x14ac:dyDescent="0.3">
      <c r="A106" s="13" t="s">
        <v>59</v>
      </c>
      <c r="B106" s="14">
        <f>B79</f>
        <v>0</v>
      </c>
      <c r="C106" s="14">
        <f t="shared" ref="C106:E107" si="19">C79</f>
        <v>0</v>
      </c>
      <c r="D106" s="14">
        <f t="shared" si="19"/>
        <v>0</v>
      </c>
      <c r="E106" s="14">
        <f t="shared" si="19"/>
        <v>0</v>
      </c>
    </row>
    <row r="107" spans="1:5" ht="15.75" thickBot="1" x14ac:dyDescent="0.3">
      <c r="A107" s="13" t="s">
        <v>60</v>
      </c>
      <c r="B107" s="14">
        <f>B80</f>
        <v>6000</v>
      </c>
      <c r="C107" s="14">
        <f t="shared" si="19"/>
        <v>1000</v>
      </c>
      <c r="D107" s="14">
        <f t="shared" si="19"/>
        <v>1000</v>
      </c>
      <c r="E107" s="14">
        <f t="shared" si="19"/>
        <v>1000</v>
      </c>
    </row>
    <row r="108" spans="1:5" ht="15.75" thickBot="1" x14ac:dyDescent="0.3">
      <c r="A108" s="17" t="s">
        <v>32</v>
      </c>
      <c r="B108" s="18">
        <f>IF(B84-B83=0,0,"Error")</f>
        <v>0</v>
      </c>
      <c r="C108" s="18">
        <f>IF(C84-C83=0,0,"Error")</f>
        <v>0</v>
      </c>
      <c r="D108" s="18">
        <f>IF(D84-D83=0,0,"Error")</f>
        <v>0</v>
      </c>
      <c r="E108" s="18">
        <f>IF(E84-E83=0,0,"Error")</f>
        <v>0</v>
      </c>
    </row>
  </sheetData>
  <mergeCells count="29">
    <mergeCell ref="A22:E22"/>
    <mergeCell ref="A2:E2"/>
    <mergeCell ref="B4:E4"/>
    <mergeCell ref="B5:E5"/>
    <mergeCell ref="B6:E6"/>
    <mergeCell ref="A7:E7"/>
    <mergeCell ref="A8:E10"/>
    <mergeCell ref="B11:E11"/>
    <mergeCell ref="A12:A13"/>
    <mergeCell ref="B17:E17"/>
    <mergeCell ref="A18:E18"/>
    <mergeCell ref="B65:E65"/>
    <mergeCell ref="B66:E66"/>
    <mergeCell ref="A23:E23"/>
    <mergeCell ref="B24:E24"/>
    <mergeCell ref="B25:E25"/>
    <mergeCell ref="B26:E26"/>
    <mergeCell ref="A27:A28"/>
    <mergeCell ref="A35:E35"/>
    <mergeCell ref="A36:A37"/>
    <mergeCell ref="A61:E61"/>
    <mergeCell ref="A62:E62"/>
    <mergeCell ref="B63:E63"/>
    <mergeCell ref="D64:E64"/>
    <mergeCell ref="B67:E67"/>
    <mergeCell ref="A68:A69"/>
    <mergeCell ref="A76:E76"/>
    <mergeCell ref="A77:A78"/>
    <mergeCell ref="B82:E82"/>
  </mergeCells>
  <pageMargins left="0.7" right="0.7" top="0.75" bottom="0.75" header="0.3" footer="0.3"/>
  <pageSetup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24"/>
  <sheetViews>
    <sheetView view="pageBreakPreview" topLeftCell="A97" zoomScale="60" zoomScaleNormal="170" workbookViewId="0">
      <selection activeCell="B116" sqref="B116"/>
    </sheetView>
  </sheetViews>
  <sheetFormatPr defaultRowHeight="15" x14ac:dyDescent="0.25"/>
  <cols>
    <col min="1" max="1" width="28.5703125" customWidth="1"/>
    <col min="2" max="3" width="11.7109375" customWidth="1"/>
    <col min="4" max="4" width="13.5703125" customWidth="1"/>
    <col min="5" max="5" width="16" customWidth="1"/>
  </cols>
  <sheetData>
    <row r="2" spans="1:5" ht="29.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153</v>
      </c>
      <c r="C5" s="679"/>
      <c r="D5" s="679"/>
      <c r="E5" s="679"/>
    </row>
    <row r="6" spans="1:5" ht="15.75" thickBot="1" x14ac:dyDescent="0.3">
      <c r="A6" s="2" t="s">
        <v>1</v>
      </c>
      <c r="B6" s="680" t="s">
        <v>248</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x14ac:dyDescent="0.25">
      <c r="A9" s="907" t="s">
        <v>249</v>
      </c>
      <c r="B9" s="908"/>
      <c r="C9" s="908"/>
      <c r="D9" s="908"/>
      <c r="E9" s="909"/>
    </row>
    <row r="10" spans="1:5" ht="36.75" customHeight="1" x14ac:dyDescent="0.25">
      <c r="A10" s="910"/>
      <c r="B10" s="911"/>
      <c r="C10" s="911"/>
      <c r="D10" s="911"/>
      <c r="E10" s="912"/>
    </row>
    <row r="11" spans="1:5" ht="15.75" thickBot="1" x14ac:dyDescent="0.3">
      <c r="A11" s="913"/>
      <c r="B11" s="914"/>
      <c r="C11" s="914"/>
      <c r="D11" s="914"/>
      <c r="E11" s="915"/>
    </row>
    <row r="12" spans="1:5" ht="38.25" customHeight="1" thickBot="1" x14ac:dyDescent="0.3">
      <c r="A12" s="3" t="s">
        <v>6</v>
      </c>
      <c r="B12" s="824" t="s">
        <v>1266</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60.75" customHeight="1" thickBot="1" x14ac:dyDescent="0.3">
      <c r="A15" s="82" t="s">
        <v>1267</v>
      </c>
      <c r="B15" s="126">
        <v>0.67</v>
      </c>
      <c r="C15" s="126">
        <v>0.72</v>
      </c>
      <c r="D15" s="126">
        <v>0.72</v>
      </c>
      <c r="E15" s="126">
        <v>0.72</v>
      </c>
    </row>
    <row r="16" spans="1:5" ht="33.75" customHeight="1" thickBot="1" x14ac:dyDescent="0.3">
      <c r="A16" s="82" t="s">
        <v>1268</v>
      </c>
      <c r="B16" s="126">
        <v>0.7</v>
      </c>
      <c r="C16" s="126">
        <v>0.79</v>
      </c>
      <c r="D16" s="126">
        <v>0.79</v>
      </c>
      <c r="E16" s="126">
        <v>0.79</v>
      </c>
    </row>
    <row r="17" spans="1:5" ht="47.25" customHeight="1" thickBot="1" x14ac:dyDescent="0.3">
      <c r="A17" s="6" t="s">
        <v>10</v>
      </c>
      <c r="B17" s="804" t="s">
        <v>1269</v>
      </c>
      <c r="C17" s="805"/>
      <c r="D17" s="805"/>
      <c r="E17" s="806"/>
    </row>
    <row r="18" spans="1:5" ht="23.25" customHeight="1" thickBot="1" x14ac:dyDescent="0.3">
      <c r="A18" s="702" t="s">
        <v>11</v>
      </c>
      <c r="B18" s="703"/>
      <c r="C18" s="703"/>
      <c r="D18" s="703"/>
      <c r="E18" s="704"/>
    </row>
    <row r="19" spans="1:5" ht="15.75" thickBot="1" x14ac:dyDescent="0.3">
      <c r="A19" s="127"/>
      <c r="B19" s="143"/>
      <c r="C19" s="126" t="s">
        <v>152</v>
      </c>
      <c r="D19" s="126" t="s">
        <v>152</v>
      </c>
      <c r="E19" s="126" t="s">
        <v>152</v>
      </c>
    </row>
    <row r="20" spans="1:5" ht="55.5" customHeight="1" thickBot="1" x14ac:dyDescent="0.3">
      <c r="A20" s="130" t="s">
        <v>1270</v>
      </c>
      <c r="B20" s="126">
        <v>0.67</v>
      </c>
      <c r="C20" s="126">
        <v>0.72</v>
      </c>
      <c r="D20" s="126">
        <v>0.72</v>
      </c>
      <c r="E20" s="126">
        <v>0.72</v>
      </c>
    </row>
    <row r="21" spans="1:5" ht="35.25" customHeight="1" thickBot="1" x14ac:dyDescent="0.3">
      <c r="A21" s="607" t="s">
        <v>1271</v>
      </c>
      <c r="B21" s="126">
        <v>0.72</v>
      </c>
      <c r="C21" s="126">
        <v>0.77</v>
      </c>
      <c r="D21" s="126">
        <v>0.77</v>
      </c>
      <c r="E21" s="126">
        <v>0.77</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613</v>
      </c>
      <c r="C24" s="712"/>
      <c r="D24" s="712"/>
      <c r="E24" s="713"/>
    </row>
    <row r="25" spans="1:5" ht="24" customHeight="1" thickBot="1" x14ac:dyDescent="0.3">
      <c r="A25" s="5" t="s">
        <v>15</v>
      </c>
      <c r="B25" s="812" t="s">
        <v>1272</v>
      </c>
      <c r="C25" s="813"/>
      <c r="D25" s="813"/>
      <c r="E25" s="814"/>
    </row>
    <row r="26" spans="1:5" ht="15.75" thickBot="1" x14ac:dyDescent="0.3">
      <c r="A26" s="5" t="s">
        <v>16</v>
      </c>
      <c r="B26" s="717" t="s">
        <v>1273</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17</v>
      </c>
      <c r="C29" s="10">
        <v>17</v>
      </c>
      <c r="D29" s="10">
        <v>17</v>
      </c>
      <c r="E29" s="10">
        <v>17</v>
      </c>
    </row>
    <row r="30" spans="1:5" ht="15.75" thickBot="1" x14ac:dyDescent="0.3">
      <c r="A30" s="5" t="s">
        <v>18</v>
      </c>
      <c r="B30" s="10">
        <f>B59</f>
        <v>44201</v>
      </c>
      <c r="C30" s="10">
        <f>C59</f>
        <v>45027</v>
      </c>
      <c r="D30" s="10">
        <f>D59</f>
        <v>45027</v>
      </c>
      <c r="E30" s="10">
        <f>E59</f>
        <v>45027</v>
      </c>
    </row>
    <row r="31" spans="1:5" ht="15.75" thickBot="1" x14ac:dyDescent="0.3">
      <c r="A31" s="5" t="s">
        <v>19</v>
      </c>
      <c r="B31" s="10">
        <f>B30/B29</f>
        <v>2600.0588235294117</v>
      </c>
      <c r="C31" s="10">
        <f>C30/C29</f>
        <v>2648.6470588235293</v>
      </c>
      <c r="D31" s="10">
        <f>D30/D29</f>
        <v>2648.6470588235293</v>
      </c>
      <c r="E31" s="10">
        <f>E30/E29</f>
        <v>2648.6470588235293</v>
      </c>
    </row>
    <row r="32" spans="1:5" ht="15.75" thickBot="1" x14ac:dyDescent="0.3">
      <c r="A32" s="5" t="s">
        <v>20</v>
      </c>
      <c r="B32" s="113" t="s">
        <v>21</v>
      </c>
      <c r="C32" s="11">
        <f>C29/B29-1</f>
        <v>0</v>
      </c>
      <c r="D32" s="11">
        <f t="shared" ref="D32:E34" si="0">D29/C29-1</f>
        <v>0</v>
      </c>
      <c r="E32" s="11">
        <f t="shared" si="0"/>
        <v>0</v>
      </c>
    </row>
    <row r="33" spans="1:5" ht="15.75" thickBot="1" x14ac:dyDescent="0.3">
      <c r="A33" s="5" t="s">
        <v>22</v>
      </c>
      <c r="B33" s="113" t="s">
        <v>21</v>
      </c>
      <c r="C33" s="11">
        <f>C30/B30-1</f>
        <v>1.8687360014479237E-2</v>
      </c>
      <c r="D33" s="11">
        <f t="shared" si="0"/>
        <v>0</v>
      </c>
      <c r="E33" s="11">
        <f t="shared" si="0"/>
        <v>0</v>
      </c>
    </row>
    <row r="34" spans="1:5" ht="15.75" thickBot="1" x14ac:dyDescent="0.3">
      <c r="A34" s="5" t="s">
        <v>23</v>
      </c>
      <c r="B34" s="113" t="s">
        <v>21</v>
      </c>
      <c r="C34" s="11">
        <f>C31/B31-1</f>
        <v>1.8687360014479237E-2</v>
      </c>
      <c r="D34" s="11">
        <f t="shared" si="0"/>
        <v>0</v>
      </c>
      <c r="E34" s="11">
        <f t="shared" si="0"/>
        <v>0</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f>B39+B40</f>
        <v>30500</v>
      </c>
      <c r="C38" s="14">
        <f t="shared" ref="C38:E38" si="1">C39+C40</f>
        <v>25313</v>
      </c>
      <c r="D38" s="14">
        <f t="shared" si="1"/>
        <v>25313</v>
      </c>
      <c r="E38" s="14">
        <f t="shared" si="1"/>
        <v>25313</v>
      </c>
    </row>
    <row r="39" spans="1:5" ht="15.75" thickBot="1" x14ac:dyDescent="0.3">
      <c r="A39" s="26" t="s">
        <v>388</v>
      </c>
      <c r="B39" s="14">
        <v>30500</v>
      </c>
      <c r="C39" s="14">
        <v>25313</v>
      </c>
      <c r="D39" s="14">
        <v>25313</v>
      </c>
      <c r="E39" s="14">
        <v>25313</v>
      </c>
    </row>
    <row r="40" spans="1:5" ht="15.75" thickBot="1" x14ac:dyDescent="0.3">
      <c r="A40" s="26" t="s">
        <v>389</v>
      </c>
      <c r="B40" s="15"/>
      <c r="C40" s="27"/>
      <c r="D40" s="27"/>
      <c r="E40" s="27"/>
    </row>
    <row r="41" spans="1:5" ht="24.75" thickBot="1" x14ac:dyDescent="0.3">
      <c r="A41" s="13" t="s">
        <v>25</v>
      </c>
      <c r="B41" s="14">
        <f>B42+B43</f>
        <v>3701</v>
      </c>
      <c r="C41" s="14">
        <f t="shared" ref="C41:E41" si="2">C42+C43</f>
        <v>3714</v>
      </c>
      <c r="D41" s="14">
        <f t="shared" si="2"/>
        <v>3714</v>
      </c>
      <c r="E41" s="14">
        <f t="shared" si="2"/>
        <v>3714</v>
      </c>
    </row>
    <row r="42" spans="1:5" ht="15.75" thickBot="1" x14ac:dyDescent="0.3">
      <c r="A42" s="26" t="s">
        <v>388</v>
      </c>
      <c r="B42" s="15">
        <v>3701</v>
      </c>
      <c r="C42" s="14">
        <v>3714</v>
      </c>
      <c r="D42" s="14">
        <v>3714</v>
      </c>
      <c r="E42" s="14">
        <v>3714</v>
      </c>
    </row>
    <row r="43" spans="1:5" ht="15.75" thickBot="1" x14ac:dyDescent="0.3">
      <c r="A43" s="26" t="s">
        <v>389</v>
      </c>
      <c r="B43" s="15"/>
      <c r="C43" s="14"/>
      <c r="D43" s="14"/>
      <c r="E43" s="14"/>
    </row>
    <row r="44" spans="1:5" ht="15.75" thickBot="1" x14ac:dyDescent="0.3">
      <c r="A44" s="13" t="s">
        <v>26</v>
      </c>
      <c r="B44" s="15">
        <f>B45+B46</f>
        <v>8598</v>
      </c>
      <c r="C44" s="15">
        <f t="shared" ref="C44:E44" si="3">C45+C46</f>
        <v>16000</v>
      </c>
      <c r="D44" s="15">
        <f t="shared" si="3"/>
        <v>16000</v>
      </c>
      <c r="E44" s="15">
        <f t="shared" si="3"/>
        <v>16000</v>
      </c>
    </row>
    <row r="45" spans="1:5" ht="15.75" thickBot="1" x14ac:dyDescent="0.3">
      <c r="A45" s="26" t="s">
        <v>388</v>
      </c>
      <c r="B45" s="15">
        <v>8598</v>
      </c>
      <c r="C45" s="14">
        <v>16000</v>
      </c>
      <c r="D45" s="14">
        <v>16000</v>
      </c>
      <c r="E45" s="14">
        <v>16000</v>
      </c>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c r="C53" s="14"/>
      <c r="D53" s="14"/>
      <c r="E53" s="14"/>
    </row>
    <row r="54" spans="1:5" ht="15.75" thickBot="1" x14ac:dyDescent="0.3">
      <c r="A54" s="26" t="s">
        <v>388</v>
      </c>
      <c r="B54" s="15"/>
      <c r="C54" s="14"/>
      <c r="D54" s="14"/>
      <c r="E54" s="14"/>
    </row>
    <row r="55" spans="1:5" ht="15.75" thickBot="1" x14ac:dyDescent="0.3">
      <c r="A55" s="26" t="s">
        <v>389</v>
      </c>
      <c r="B55" s="15"/>
      <c r="C55" s="14"/>
      <c r="D55" s="14"/>
      <c r="E55" s="14"/>
    </row>
    <row r="56" spans="1:5" ht="24.75" thickBot="1" x14ac:dyDescent="0.3">
      <c r="A56" s="13" t="s">
        <v>30</v>
      </c>
      <c r="B56" s="15">
        <f>B57+B58</f>
        <v>1402</v>
      </c>
      <c r="C56" s="15">
        <f t="shared" ref="C56:E56" si="4">C57+C58</f>
        <v>0</v>
      </c>
      <c r="D56" s="15">
        <f t="shared" si="4"/>
        <v>0</v>
      </c>
      <c r="E56" s="15">
        <f t="shared" si="4"/>
        <v>0</v>
      </c>
    </row>
    <row r="57" spans="1:5" ht="15.75" thickBot="1" x14ac:dyDescent="0.3">
      <c r="A57" s="26" t="s">
        <v>388</v>
      </c>
      <c r="B57" s="15">
        <v>1402</v>
      </c>
      <c r="C57" s="40"/>
      <c r="D57" s="40"/>
      <c r="E57" s="40"/>
    </row>
    <row r="58" spans="1:5" ht="15.75" thickBot="1" x14ac:dyDescent="0.3">
      <c r="A58" s="26" t="s">
        <v>389</v>
      </c>
      <c r="B58" s="15"/>
      <c r="C58" s="135"/>
      <c r="D58" s="40"/>
      <c r="E58" s="40"/>
    </row>
    <row r="59" spans="1:5" ht="15.75" thickBot="1" x14ac:dyDescent="0.3">
      <c r="A59" s="16" t="s">
        <v>31</v>
      </c>
      <c r="B59" s="15">
        <f>B56+B53+B50+B47+B44+B41+B38</f>
        <v>44201</v>
      </c>
      <c r="C59" s="15">
        <f>C56+C53+C50+C47+C44+C41+C38</f>
        <v>45027</v>
      </c>
      <c r="D59" s="15">
        <f>D56+D53+D50+D47+D44+D41+D38</f>
        <v>45027</v>
      </c>
      <c r="E59" s="15">
        <f>E56+E53+E50+E47+E44+E41+E38</f>
        <v>45027</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708" t="s">
        <v>39</v>
      </c>
      <c r="B61" s="709"/>
      <c r="C61" s="709"/>
      <c r="D61" s="709"/>
      <c r="E61" s="710"/>
    </row>
    <row r="62" spans="1:5" ht="15.75" thickBot="1" x14ac:dyDescent="0.3">
      <c r="A62" s="708" t="s">
        <v>40</v>
      </c>
      <c r="B62" s="709"/>
      <c r="C62" s="709"/>
      <c r="D62" s="709"/>
      <c r="E62" s="710"/>
    </row>
    <row r="63" spans="1:5" ht="15.75" thickBot="1" x14ac:dyDescent="0.3">
      <c r="A63" s="7" t="s">
        <v>56</v>
      </c>
      <c r="B63" s="720" t="s">
        <v>1274</v>
      </c>
      <c r="C63" s="780"/>
      <c r="D63" s="721"/>
      <c r="E63" s="722"/>
    </row>
    <row r="64" spans="1:5" ht="30.75" customHeight="1" thickBot="1" x14ac:dyDescent="0.3">
      <c r="A64" s="7" t="s">
        <v>86</v>
      </c>
      <c r="B64" s="50" t="s">
        <v>1275</v>
      </c>
      <c r="C64" s="608" t="s">
        <v>398</v>
      </c>
      <c r="D64" s="1422"/>
      <c r="E64" s="1423"/>
    </row>
    <row r="65" spans="1:5" ht="15.75" thickBot="1" x14ac:dyDescent="0.3">
      <c r="A65" s="160"/>
      <c r="B65" s="720"/>
      <c r="C65" s="800"/>
      <c r="D65" s="721"/>
      <c r="E65" s="722"/>
    </row>
    <row r="66" spans="1:5" ht="34.5" customHeight="1" thickBot="1" x14ac:dyDescent="0.3">
      <c r="A66" s="5" t="s">
        <v>15</v>
      </c>
      <c r="B66" s="801" t="s">
        <v>1276</v>
      </c>
      <c r="C66" s="802"/>
      <c r="D66" s="802"/>
      <c r="E66" s="803"/>
    </row>
    <row r="67" spans="1:5" ht="15.75" thickBot="1" x14ac:dyDescent="0.3">
      <c r="A67" s="5" t="s">
        <v>16</v>
      </c>
      <c r="B67" s="717" t="s">
        <v>1277</v>
      </c>
      <c r="C67" s="718"/>
      <c r="D67" s="718"/>
      <c r="E67" s="719"/>
    </row>
    <row r="68" spans="1:5" ht="12.75" customHeight="1" x14ac:dyDescent="0.25">
      <c r="A68" s="698"/>
      <c r="B68" s="8">
        <v>2018</v>
      </c>
      <c r="C68" s="8">
        <v>2019</v>
      </c>
      <c r="D68" s="8">
        <v>2020</v>
      </c>
      <c r="E68" s="8">
        <v>2021</v>
      </c>
    </row>
    <row r="69" spans="1:5" ht="9" customHeight="1" thickBot="1" x14ac:dyDescent="0.3">
      <c r="A69" s="699"/>
      <c r="B69" s="9" t="s">
        <v>8</v>
      </c>
      <c r="C69" s="9" t="s">
        <v>9</v>
      </c>
      <c r="D69" s="9" t="s">
        <v>9</v>
      </c>
      <c r="E69" s="9" t="s">
        <v>9</v>
      </c>
    </row>
    <row r="70" spans="1:5" ht="15.75" thickBot="1" x14ac:dyDescent="0.3">
      <c r="A70" s="5" t="s">
        <v>17</v>
      </c>
      <c r="B70" s="113">
        <v>22</v>
      </c>
      <c r="C70" s="113">
        <v>17</v>
      </c>
      <c r="D70" s="113">
        <v>19</v>
      </c>
      <c r="E70" s="113">
        <v>19</v>
      </c>
    </row>
    <row r="71" spans="1:5" ht="15.75" thickBot="1" x14ac:dyDescent="0.3">
      <c r="A71" s="5" t="s">
        <v>18</v>
      </c>
      <c r="B71" s="10">
        <v>3261</v>
      </c>
      <c r="C71" s="10">
        <v>2500</v>
      </c>
      <c r="D71" s="10">
        <v>2500</v>
      </c>
      <c r="E71" s="10">
        <v>2500</v>
      </c>
    </row>
    <row r="72" spans="1:5" ht="15.75" thickBot="1" x14ac:dyDescent="0.3">
      <c r="A72" s="5" t="s">
        <v>19</v>
      </c>
      <c r="B72" s="10">
        <f>B71/B70</f>
        <v>148.22727272727272</v>
      </c>
      <c r="C72" s="10">
        <f>C71/C70</f>
        <v>147.05882352941177</v>
      </c>
      <c r="D72" s="10">
        <f>D71/D70</f>
        <v>131.57894736842104</v>
      </c>
      <c r="E72" s="10">
        <f>E71/E70</f>
        <v>131.57894736842104</v>
      </c>
    </row>
    <row r="73" spans="1:5" ht="15.75" thickBot="1" x14ac:dyDescent="0.3">
      <c r="A73" s="5" t="s">
        <v>20</v>
      </c>
      <c r="B73" s="113" t="s">
        <v>21</v>
      </c>
      <c r="C73" s="11">
        <f t="shared" ref="C73:E75" si="5">C70/B70-1</f>
        <v>-0.22727272727272729</v>
      </c>
      <c r="D73" s="11">
        <f t="shared" si="5"/>
        <v>0.11764705882352944</v>
      </c>
      <c r="E73" s="11">
        <f t="shared" si="5"/>
        <v>0</v>
      </c>
    </row>
    <row r="74" spans="1:5" ht="15.75" thickBot="1" x14ac:dyDescent="0.3">
      <c r="A74" s="5" t="s">
        <v>22</v>
      </c>
      <c r="B74" s="113" t="s">
        <v>21</v>
      </c>
      <c r="C74" s="11">
        <f t="shared" si="5"/>
        <v>-0.23336399877338243</v>
      </c>
      <c r="D74" s="11">
        <f t="shared" si="5"/>
        <v>0</v>
      </c>
      <c r="E74" s="11">
        <f t="shared" si="5"/>
        <v>0</v>
      </c>
    </row>
    <row r="75" spans="1:5" ht="15.75" thickBot="1" x14ac:dyDescent="0.3">
      <c r="A75" s="5" t="s">
        <v>23</v>
      </c>
      <c r="B75" s="113" t="s">
        <v>21</v>
      </c>
      <c r="C75" s="11">
        <f t="shared" si="5"/>
        <v>-7.8828219420241652E-3</v>
      </c>
      <c r="D75" s="11">
        <f t="shared" si="5"/>
        <v>-0.10526315789473695</v>
      </c>
      <c r="E75" s="11">
        <f t="shared" si="5"/>
        <v>0</v>
      </c>
    </row>
    <row r="76" spans="1:5" ht="15.75" thickBot="1" x14ac:dyDescent="0.3">
      <c r="A76" s="689" t="s">
        <v>210</v>
      </c>
      <c r="B76" s="690"/>
      <c r="C76" s="690"/>
      <c r="D76" s="690"/>
      <c r="E76" s="691"/>
    </row>
    <row r="77" spans="1:5" ht="12.75" customHeight="1" x14ac:dyDescent="0.25">
      <c r="A77" s="698"/>
      <c r="B77" s="8">
        <v>2018</v>
      </c>
      <c r="C77" s="8">
        <v>2019</v>
      </c>
      <c r="D77" s="8">
        <v>2020</v>
      </c>
      <c r="E77" s="8">
        <v>2021</v>
      </c>
    </row>
    <row r="78" spans="1:5" ht="9" customHeight="1" thickBot="1" x14ac:dyDescent="0.3">
      <c r="A78" s="699"/>
      <c r="B78" s="9" t="s">
        <v>8</v>
      </c>
      <c r="C78" s="9" t="s">
        <v>9</v>
      </c>
      <c r="D78" s="9" t="s">
        <v>9</v>
      </c>
      <c r="E78" s="9" t="s">
        <v>9</v>
      </c>
    </row>
    <row r="79" spans="1:5" ht="15.75" thickBot="1" x14ac:dyDescent="0.3">
      <c r="A79" s="13" t="s">
        <v>42</v>
      </c>
      <c r="B79" s="14">
        <f>B80+B81+B82+B83</f>
        <v>0</v>
      </c>
      <c r="C79" s="14">
        <f t="shared" ref="C79:E79" si="6">C80+C81+C82+C83</f>
        <v>0</v>
      </c>
      <c r="D79" s="14">
        <f t="shared" si="6"/>
        <v>0</v>
      </c>
      <c r="E79" s="14">
        <f t="shared" si="6"/>
        <v>0</v>
      </c>
    </row>
    <row r="80" spans="1:5" ht="15.75" thickBot="1" x14ac:dyDescent="0.3">
      <c r="A80" s="26" t="s">
        <v>388</v>
      </c>
      <c r="B80" s="14"/>
      <c r="C80" s="14"/>
      <c r="D80" s="14"/>
      <c r="E80" s="14"/>
    </row>
    <row r="81" spans="1:5" ht="15.75" thickBot="1" x14ac:dyDescent="0.3">
      <c r="A81" s="26" t="s">
        <v>403</v>
      </c>
      <c r="B81" s="14"/>
      <c r="C81" s="14"/>
      <c r="D81" s="14"/>
      <c r="E81" s="14"/>
    </row>
    <row r="82" spans="1:5" ht="15.75" thickBot="1" x14ac:dyDescent="0.3">
      <c r="A82" s="26" t="s">
        <v>404</v>
      </c>
      <c r="B82" s="14"/>
      <c r="C82" s="14"/>
      <c r="D82" s="14"/>
      <c r="E82" s="14"/>
    </row>
    <row r="83" spans="1:5" ht="15.75" thickBot="1" x14ac:dyDescent="0.3">
      <c r="A83" s="26" t="s">
        <v>405</v>
      </c>
      <c r="B83" s="14"/>
      <c r="C83" s="14"/>
      <c r="D83" s="14"/>
      <c r="E83" s="14"/>
    </row>
    <row r="84" spans="1:5" ht="15.75" thickBot="1" x14ac:dyDescent="0.3">
      <c r="A84" s="13" t="s">
        <v>43</v>
      </c>
      <c r="B84" s="15">
        <f>B85+B86+B87+B88</f>
        <v>3261</v>
      </c>
      <c r="C84" s="47">
        <f t="shared" ref="C84:E84" si="7">C85+C86+C87+C88</f>
        <v>2500</v>
      </c>
      <c r="D84" s="47">
        <f t="shared" si="7"/>
        <v>2500</v>
      </c>
      <c r="E84" s="47">
        <f t="shared" si="7"/>
        <v>2500</v>
      </c>
    </row>
    <row r="85" spans="1:5" ht="15.75" thickBot="1" x14ac:dyDescent="0.3">
      <c r="A85" s="26" t="s">
        <v>388</v>
      </c>
      <c r="B85" s="14">
        <v>3261</v>
      </c>
      <c r="C85" s="14">
        <v>2500</v>
      </c>
      <c r="D85" s="14">
        <v>2500</v>
      </c>
      <c r="E85" s="14">
        <v>2500</v>
      </c>
    </row>
    <row r="86" spans="1:5" ht="15.75" thickBot="1" x14ac:dyDescent="0.3">
      <c r="A86" s="26" t="s">
        <v>403</v>
      </c>
      <c r="B86" s="14"/>
      <c r="C86" s="14"/>
      <c r="D86" s="14"/>
      <c r="E86" s="14"/>
    </row>
    <row r="87" spans="1:5" ht="15.75" thickBot="1" x14ac:dyDescent="0.3">
      <c r="A87" s="26" t="s">
        <v>404</v>
      </c>
      <c r="B87" s="14"/>
      <c r="C87" s="14"/>
      <c r="D87" s="14"/>
      <c r="E87" s="14"/>
    </row>
    <row r="88" spans="1:5" ht="15.75" thickBot="1" x14ac:dyDescent="0.3">
      <c r="A88" s="26" t="s">
        <v>405</v>
      </c>
      <c r="B88" s="14"/>
      <c r="C88" s="14"/>
      <c r="D88" s="14"/>
      <c r="E88" s="14"/>
    </row>
    <row r="89" spans="1:5" ht="15.75" thickBot="1" x14ac:dyDescent="0.3">
      <c r="A89" s="16" t="s">
        <v>31</v>
      </c>
      <c r="B89" s="15">
        <f>B84+B79</f>
        <v>3261</v>
      </c>
      <c r="C89" s="15">
        <f>C84+C79</f>
        <v>2500</v>
      </c>
      <c r="D89" s="15">
        <f>D84+D79</f>
        <v>2500</v>
      </c>
      <c r="E89" s="15">
        <f>E84+E79</f>
        <v>2500</v>
      </c>
    </row>
    <row r="90" spans="1:5" ht="15.75" thickBot="1" x14ac:dyDescent="0.3">
      <c r="A90" s="20"/>
      <c r="B90" s="21"/>
      <c r="C90" s="21"/>
      <c r="D90" s="21"/>
      <c r="E90" s="21"/>
    </row>
    <row r="91" spans="1:5" ht="27" customHeight="1" thickBot="1" x14ac:dyDescent="0.3">
      <c r="A91" s="6" t="s">
        <v>57</v>
      </c>
      <c r="B91" s="22">
        <f>+B30+B71</f>
        <v>47462</v>
      </c>
      <c r="C91" s="22">
        <f t="shared" ref="C91:E91" si="8">+C30+C71</f>
        <v>47527</v>
      </c>
      <c r="D91" s="22">
        <f t="shared" si="8"/>
        <v>47527</v>
      </c>
      <c r="E91" s="22">
        <f t="shared" si="8"/>
        <v>47527</v>
      </c>
    </row>
    <row r="92" spans="1:5" ht="24.75" thickBot="1" x14ac:dyDescent="0.3">
      <c r="A92" s="6" t="s">
        <v>58</v>
      </c>
      <c r="B92" s="22">
        <f>+B89+B59</f>
        <v>47462</v>
      </c>
      <c r="C92" s="22">
        <f t="shared" ref="C92:E92" si="9">+C89+C59</f>
        <v>47527</v>
      </c>
      <c r="D92" s="22">
        <f t="shared" si="9"/>
        <v>47527</v>
      </c>
      <c r="E92" s="22">
        <f t="shared" si="9"/>
        <v>47527</v>
      </c>
    </row>
    <row r="93" spans="1:5" ht="15.75" thickBot="1" x14ac:dyDescent="0.3">
      <c r="A93" s="13" t="s">
        <v>24</v>
      </c>
      <c r="B93" s="36">
        <f>B94+B95</f>
        <v>30500</v>
      </c>
      <c r="C93" s="36">
        <f>C94+C95</f>
        <v>25313</v>
      </c>
      <c r="D93" s="36">
        <f>D94+D95</f>
        <v>25313</v>
      </c>
      <c r="E93" s="36">
        <f>E94+E95</f>
        <v>25313</v>
      </c>
    </row>
    <row r="94" spans="1:5" ht="15.75" thickBot="1" x14ac:dyDescent="0.3">
      <c r="A94" s="26" t="s">
        <v>388</v>
      </c>
      <c r="B94" s="15">
        <f>B39</f>
        <v>30500</v>
      </c>
      <c r="C94" s="15">
        <f t="shared" ref="C94:E95" si="10">C39</f>
        <v>25313</v>
      </c>
      <c r="D94" s="15">
        <f t="shared" si="10"/>
        <v>25313</v>
      </c>
      <c r="E94" s="15">
        <f t="shared" si="10"/>
        <v>25313</v>
      </c>
    </row>
    <row r="95" spans="1:5" ht="15.75" thickBot="1" x14ac:dyDescent="0.3">
      <c r="A95" s="26" t="s">
        <v>417</v>
      </c>
      <c r="B95" s="15">
        <f>B40</f>
        <v>0</v>
      </c>
      <c r="C95" s="15">
        <f t="shared" si="10"/>
        <v>0</v>
      </c>
      <c r="D95" s="15">
        <f t="shared" si="10"/>
        <v>0</v>
      </c>
      <c r="E95" s="15">
        <f t="shared" si="10"/>
        <v>0</v>
      </c>
    </row>
    <row r="96" spans="1:5" ht="24.75" thickBot="1" x14ac:dyDescent="0.3">
      <c r="A96" s="13" t="s">
        <v>25</v>
      </c>
      <c r="B96" s="36">
        <f>B97+B98</f>
        <v>3701</v>
      </c>
      <c r="C96" s="36">
        <f>C97+C98</f>
        <v>3714</v>
      </c>
      <c r="D96" s="36">
        <f>D97+D98</f>
        <v>3714</v>
      </c>
      <c r="E96" s="36">
        <f>E97+E98</f>
        <v>3714</v>
      </c>
    </row>
    <row r="97" spans="1:5" ht="15.75" thickBot="1" x14ac:dyDescent="0.3">
      <c r="A97" s="26" t="s">
        <v>388</v>
      </c>
      <c r="B97" s="14">
        <f>B42</f>
        <v>3701</v>
      </c>
      <c r="C97" s="14">
        <f t="shared" ref="C97:E98" si="11">C42</f>
        <v>3714</v>
      </c>
      <c r="D97" s="14">
        <f t="shared" si="11"/>
        <v>3714</v>
      </c>
      <c r="E97" s="14">
        <f t="shared" si="11"/>
        <v>3714</v>
      </c>
    </row>
    <row r="98" spans="1:5" ht="15.75" thickBot="1" x14ac:dyDescent="0.3">
      <c r="A98" s="26" t="s">
        <v>417</v>
      </c>
      <c r="B98" s="15">
        <f>B43</f>
        <v>0</v>
      </c>
      <c r="C98" s="15">
        <f t="shared" si="11"/>
        <v>0</v>
      </c>
      <c r="D98" s="15">
        <f t="shared" si="11"/>
        <v>0</v>
      </c>
      <c r="E98" s="15">
        <f t="shared" si="11"/>
        <v>0</v>
      </c>
    </row>
    <row r="99" spans="1:5" ht="15.75" thickBot="1" x14ac:dyDescent="0.3">
      <c r="A99" s="13" t="s">
        <v>26</v>
      </c>
      <c r="B99" s="36">
        <f>B100+B101</f>
        <v>8598</v>
      </c>
      <c r="C99" s="36">
        <f>C100+C101</f>
        <v>16000</v>
      </c>
      <c r="D99" s="36">
        <f>D100+D101</f>
        <v>16000</v>
      </c>
      <c r="E99" s="36">
        <f>E100+E101</f>
        <v>16000</v>
      </c>
    </row>
    <row r="100" spans="1:5" ht="15.75" thickBot="1" x14ac:dyDescent="0.3">
      <c r="A100" s="26" t="s">
        <v>388</v>
      </c>
      <c r="B100" s="15">
        <f>B45</f>
        <v>8598</v>
      </c>
      <c r="C100" s="15">
        <f t="shared" ref="C100:E101" si="12">C45</f>
        <v>16000</v>
      </c>
      <c r="D100" s="15">
        <f t="shared" si="12"/>
        <v>16000</v>
      </c>
      <c r="E100" s="15">
        <f t="shared" si="12"/>
        <v>16000</v>
      </c>
    </row>
    <row r="101" spans="1:5" ht="15.75" thickBot="1" x14ac:dyDescent="0.3">
      <c r="A101" s="26" t="s">
        <v>417</v>
      </c>
      <c r="B101" s="15">
        <f>B46</f>
        <v>0</v>
      </c>
      <c r="C101" s="15">
        <f t="shared" si="12"/>
        <v>0</v>
      </c>
      <c r="D101" s="15">
        <f t="shared" si="12"/>
        <v>0</v>
      </c>
      <c r="E101" s="15">
        <f t="shared" si="12"/>
        <v>0</v>
      </c>
    </row>
    <row r="102" spans="1:5" ht="15.75" thickBot="1" x14ac:dyDescent="0.3">
      <c r="A102" s="13" t="s">
        <v>27</v>
      </c>
      <c r="B102" s="36">
        <f>B103+B104</f>
        <v>0</v>
      </c>
      <c r="C102" s="36">
        <f>C103+C104</f>
        <v>0</v>
      </c>
      <c r="D102" s="36">
        <f>D103+D104</f>
        <v>0</v>
      </c>
      <c r="E102" s="36">
        <f>E103+E104</f>
        <v>0</v>
      </c>
    </row>
    <row r="103" spans="1:5" ht="15.75" thickBot="1" x14ac:dyDescent="0.3">
      <c r="A103" s="26" t="s">
        <v>388</v>
      </c>
      <c r="B103" s="14">
        <f>B48</f>
        <v>0</v>
      </c>
      <c r="C103" s="14">
        <f t="shared" ref="C103:E104" si="13">C48</f>
        <v>0</v>
      </c>
      <c r="D103" s="14">
        <f t="shared" si="13"/>
        <v>0</v>
      </c>
      <c r="E103" s="14">
        <f t="shared" si="13"/>
        <v>0</v>
      </c>
    </row>
    <row r="104" spans="1:5" ht="15.75" thickBot="1" x14ac:dyDescent="0.3">
      <c r="A104" s="26" t="s">
        <v>417</v>
      </c>
      <c r="B104" s="15">
        <f>B49</f>
        <v>0</v>
      </c>
      <c r="C104" s="15">
        <f t="shared" si="13"/>
        <v>0</v>
      </c>
      <c r="D104" s="15">
        <f t="shared" si="13"/>
        <v>0</v>
      </c>
      <c r="E104" s="15">
        <f t="shared" si="13"/>
        <v>0</v>
      </c>
    </row>
    <row r="105" spans="1:5" ht="15.75" thickBot="1" x14ac:dyDescent="0.3">
      <c r="A105" s="13" t="s">
        <v>28</v>
      </c>
      <c r="B105" s="36">
        <f>B106+B107</f>
        <v>0</v>
      </c>
      <c r="C105" s="36">
        <f>C106+C107</f>
        <v>0</v>
      </c>
      <c r="D105" s="36">
        <f>D106+D107</f>
        <v>0</v>
      </c>
      <c r="E105" s="36">
        <f>E106+E107</f>
        <v>0</v>
      </c>
    </row>
    <row r="106" spans="1:5" ht="15.75" thickBot="1" x14ac:dyDescent="0.3">
      <c r="A106" s="26" t="s">
        <v>388</v>
      </c>
      <c r="B106" s="14">
        <f>B51</f>
        <v>0</v>
      </c>
      <c r="C106" s="14">
        <f t="shared" ref="C106:E107" si="14">C51</f>
        <v>0</v>
      </c>
      <c r="D106" s="14">
        <f t="shared" si="14"/>
        <v>0</v>
      </c>
      <c r="E106" s="14">
        <f t="shared" si="14"/>
        <v>0</v>
      </c>
    </row>
    <row r="107" spans="1:5" ht="15.75" thickBot="1" x14ac:dyDescent="0.3">
      <c r="A107" s="26" t="s">
        <v>417</v>
      </c>
      <c r="B107" s="15">
        <f>B52</f>
        <v>0</v>
      </c>
      <c r="C107" s="15">
        <f t="shared" si="14"/>
        <v>0</v>
      </c>
      <c r="D107" s="15">
        <f t="shared" si="14"/>
        <v>0</v>
      </c>
      <c r="E107" s="15">
        <f t="shared" si="14"/>
        <v>0</v>
      </c>
    </row>
    <row r="108" spans="1:5" ht="15.75" thickBot="1" x14ac:dyDescent="0.3">
      <c r="A108" s="13" t="s">
        <v>29</v>
      </c>
      <c r="B108" s="36">
        <f>B109+B110</f>
        <v>0</v>
      </c>
      <c r="C108" s="36">
        <f>C109+C110</f>
        <v>0</v>
      </c>
      <c r="D108" s="36">
        <f>D109+D110</f>
        <v>0</v>
      </c>
      <c r="E108" s="36">
        <f>E109+E110</f>
        <v>0</v>
      </c>
    </row>
    <row r="109" spans="1:5" ht="15.75" thickBot="1" x14ac:dyDescent="0.3">
      <c r="A109" s="26" t="s">
        <v>388</v>
      </c>
      <c r="B109" s="14">
        <f>B54</f>
        <v>0</v>
      </c>
      <c r="C109" s="14">
        <f t="shared" ref="C109:E110" si="15">C54</f>
        <v>0</v>
      </c>
      <c r="D109" s="14">
        <f t="shared" si="15"/>
        <v>0</v>
      </c>
      <c r="E109" s="14">
        <f t="shared" si="15"/>
        <v>0</v>
      </c>
    </row>
    <row r="110" spans="1:5" ht="15.75" thickBot="1" x14ac:dyDescent="0.3">
      <c r="A110" s="26" t="s">
        <v>417</v>
      </c>
      <c r="B110" s="15">
        <f>B55</f>
        <v>0</v>
      </c>
      <c r="C110" s="15">
        <f t="shared" si="15"/>
        <v>0</v>
      </c>
      <c r="D110" s="15">
        <f t="shared" si="15"/>
        <v>0</v>
      </c>
      <c r="E110" s="15">
        <f t="shared" si="15"/>
        <v>0</v>
      </c>
    </row>
    <row r="111" spans="1:5" ht="24.75" thickBot="1" x14ac:dyDescent="0.3">
      <c r="A111" s="13" t="s">
        <v>30</v>
      </c>
      <c r="B111" s="36">
        <f>+B56</f>
        <v>1402</v>
      </c>
      <c r="C111" s="36">
        <f t="shared" ref="C111:E111" si="16">+C56</f>
        <v>0</v>
      </c>
      <c r="D111" s="36">
        <f t="shared" si="16"/>
        <v>0</v>
      </c>
      <c r="E111" s="36">
        <f t="shared" si="16"/>
        <v>0</v>
      </c>
    </row>
    <row r="112" spans="1:5" ht="15.75" thickBot="1" x14ac:dyDescent="0.3">
      <c r="A112" s="26" t="s">
        <v>388</v>
      </c>
      <c r="B112" s="14">
        <f>B57</f>
        <v>1402</v>
      </c>
      <c r="C112" s="14">
        <f t="shared" ref="C112:E113" si="17">C57</f>
        <v>0</v>
      </c>
      <c r="D112" s="14">
        <f t="shared" si="17"/>
        <v>0</v>
      </c>
      <c r="E112" s="14">
        <f t="shared" si="17"/>
        <v>0</v>
      </c>
    </row>
    <row r="113" spans="1:5" ht="15.75" thickBot="1" x14ac:dyDescent="0.3">
      <c r="A113" s="26" t="s">
        <v>417</v>
      </c>
      <c r="B113" s="15">
        <f>B58</f>
        <v>0</v>
      </c>
      <c r="C113" s="15">
        <f t="shared" si="17"/>
        <v>0</v>
      </c>
      <c r="D113" s="15">
        <f t="shared" si="17"/>
        <v>0</v>
      </c>
      <c r="E113" s="15">
        <f t="shared" si="17"/>
        <v>0</v>
      </c>
    </row>
    <row r="114" spans="1:5" ht="15.75" thickBot="1" x14ac:dyDescent="0.3">
      <c r="A114" s="13" t="s">
        <v>59</v>
      </c>
      <c r="B114" s="14">
        <f>B115+B116+B117+B118</f>
        <v>0</v>
      </c>
      <c r="C114" s="14">
        <f t="shared" ref="C114:E114" si="18">C115+C116+C117+C118</f>
        <v>0</v>
      </c>
      <c r="D114" s="14">
        <f t="shared" si="18"/>
        <v>0</v>
      </c>
      <c r="E114" s="14">
        <f t="shared" si="18"/>
        <v>0</v>
      </c>
    </row>
    <row r="115" spans="1:5" ht="15.75" thickBot="1" x14ac:dyDescent="0.3">
      <c r="A115" s="26" t="s">
        <v>388</v>
      </c>
      <c r="B115" s="14">
        <f t="shared" ref="B115:E120" si="19">B80</f>
        <v>0</v>
      </c>
      <c r="C115" s="14">
        <f t="shared" si="19"/>
        <v>0</v>
      </c>
      <c r="D115" s="14">
        <f t="shared" si="19"/>
        <v>0</v>
      </c>
      <c r="E115" s="14">
        <f t="shared" si="19"/>
        <v>0</v>
      </c>
    </row>
    <row r="116" spans="1:5" ht="15.75" thickBot="1" x14ac:dyDescent="0.3">
      <c r="A116" s="26" t="s">
        <v>418</v>
      </c>
      <c r="B116" s="14">
        <f t="shared" si="19"/>
        <v>0</v>
      </c>
      <c r="C116" s="14">
        <f t="shared" si="19"/>
        <v>0</v>
      </c>
      <c r="D116" s="14">
        <f t="shared" si="19"/>
        <v>0</v>
      </c>
      <c r="E116" s="14">
        <f t="shared" si="19"/>
        <v>0</v>
      </c>
    </row>
    <row r="117" spans="1:5" ht="15.75" thickBot="1" x14ac:dyDescent="0.3">
      <c r="A117" s="26" t="s">
        <v>404</v>
      </c>
      <c r="B117" s="14">
        <f t="shared" si="19"/>
        <v>0</v>
      </c>
      <c r="C117" s="14">
        <f t="shared" si="19"/>
        <v>0</v>
      </c>
      <c r="D117" s="14">
        <f t="shared" si="19"/>
        <v>0</v>
      </c>
      <c r="E117" s="14">
        <f t="shared" si="19"/>
        <v>0</v>
      </c>
    </row>
    <row r="118" spans="1:5" ht="15.75" thickBot="1" x14ac:dyDescent="0.3">
      <c r="A118" s="26" t="s">
        <v>405</v>
      </c>
      <c r="B118" s="14">
        <f t="shared" si="19"/>
        <v>0</v>
      </c>
      <c r="C118" s="14">
        <f t="shared" si="19"/>
        <v>0</v>
      </c>
      <c r="D118" s="14">
        <f t="shared" si="19"/>
        <v>0</v>
      </c>
      <c r="E118" s="14">
        <f t="shared" si="19"/>
        <v>0</v>
      </c>
    </row>
    <row r="119" spans="1:5" ht="15.75" thickBot="1" x14ac:dyDescent="0.3">
      <c r="A119" s="13" t="s">
        <v>60</v>
      </c>
      <c r="B119" s="609">
        <f>B84</f>
        <v>3261</v>
      </c>
      <c r="C119" s="609">
        <f t="shared" si="19"/>
        <v>2500</v>
      </c>
      <c r="D119" s="609">
        <f t="shared" si="19"/>
        <v>2500</v>
      </c>
      <c r="E119" s="609">
        <f t="shared" si="19"/>
        <v>2500</v>
      </c>
    </row>
    <row r="120" spans="1:5" ht="15.75" thickBot="1" x14ac:dyDescent="0.3">
      <c r="A120" s="26" t="s">
        <v>388</v>
      </c>
      <c r="B120" s="14">
        <f>B85</f>
        <v>3261</v>
      </c>
      <c r="C120" s="14">
        <f t="shared" si="19"/>
        <v>2500</v>
      </c>
      <c r="D120" s="14">
        <f t="shared" si="19"/>
        <v>2500</v>
      </c>
      <c r="E120" s="14">
        <f t="shared" si="19"/>
        <v>2500</v>
      </c>
    </row>
    <row r="121" spans="1:5" ht="15.75" thickBot="1" x14ac:dyDescent="0.3">
      <c r="A121" s="26" t="s">
        <v>418</v>
      </c>
      <c r="B121" s="14">
        <f>B1559</f>
        <v>0</v>
      </c>
      <c r="C121" s="14">
        <f t="shared" ref="C121:E121" si="20">C1559</f>
        <v>0</v>
      </c>
      <c r="D121" s="14">
        <f t="shared" si="20"/>
        <v>0</v>
      </c>
      <c r="E121" s="14">
        <f t="shared" si="20"/>
        <v>0</v>
      </c>
    </row>
    <row r="122" spans="1:5" ht="15.75" thickBot="1" x14ac:dyDescent="0.3">
      <c r="A122" s="26" t="s">
        <v>404</v>
      </c>
      <c r="B122" s="14">
        <f>B87</f>
        <v>0</v>
      </c>
      <c r="C122" s="14">
        <f t="shared" ref="C122:E123" si="21">C87</f>
        <v>0</v>
      </c>
      <c r="D122" s="14">
        <f t="shared" si="21"/>
        <v>0</v>
      </c>
      <c r="E122" s="14">
        <f t="shared" si="21"/>
        <v>0</v>
      </c>
    </row>
    <row r="123" spans="1:5" ht="15.75" thickBot="1" x14ac:dyDescent="0.3">
      <c r="A123" s="26" t="s">
        <v>405</v>
      </c>
      <c r="B123" s="14">
        <f>B88</f>
        <v>0</v>
      </c>
      <c r="C123" s="14">
        <f t="shared" si="21"/>
        <v>0</v>
      </c>
      <c r="D123" s="14">
        <f t="shared" si="21"/>
        <v>0</v>
      </c>
      <c r="E123" s="14">
        <f t="shared" si="21"/>
        <v>0</v>
      </c>
    </row>
    <row r="124" spans="1:5" ht="15.75" thickBot="1" x14ac:dyDescent="0.3">
      <c r="A124" s="17" t="s">
        <v>32</v>
      </c>
      <c r="B124" s="18">
        <f>IF(B92-B91=0,0,"Error")</f>
        <v>0</v>
      </c>
      <c r="C124" s="18">
        <f>IF(C92-C91=0,0,"Error")</f>
        <v>0</v>
      </c>
      <c r="D124" s="18">
        <f>IF(D92-D91=0,0,"Error")</f>
        <v>0</v>
      </c>
      <c r="E124" s="18">
        <f>IF(E92-E91=0,0,"Error")</f>
        <v>0</v>
      </c>
    </row>
  </sheetData>
  <mergeCells count="29">
    <mergeCell ref="A3:E3"/>
    <mergeCell ref="B5:E5"/>
    <mergeCell ref="B6:E6"/>
    <mergeCell ref="B7:E7"/>
    <mergeCell ref="A8:E8"/>
    <mergeCell ref="A27:A28"/>
    <mergeCell ref="A35:E35"/>
    <mergeCell ref="A9:E11"/>
    <mergeCell ref="B12:E12"/>
    <mergeCell ref="A13:A14"/>
    <mergeCell ref="B17:E17"/>
    <mergeCell ref="A18:E18"/>
    <mergeCell ref="A22:E22"/>
    <mergeCell ref="A2:E2"/>
    <mergeCell ref="B67:E67"/>
    <mergeCell ref="A68:A69"/>
    <mergeCell ref="A76:E76"/>
    <mergeCell ref="A77:A78"/>
    <mergeCell ref="A36:A37"/>
    <mergeCell ref="A61:E61"/>
    <mergeCell ref="A62:E62"/>
    <mergeCell ref="B63:E63"/>
    <mergeCell ref="D64:E64"/>
    <mergeCell ref="B65:E65"/>
    <mergeCell ref="B66:E66"/>
    <mergeCell ref="A23:E23"/>
    <mergeCell ref="B24:E24"/>
    <mergeCell ref="B25:E25"/>
    <mergeCell ref="B26:E26"/>
  </mergeCell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375"/>
  <sheetViews>
    <sheetView view="pageBreakPreview" topLeftCell="A330" zoomScale="60" zoomScaleNormal="130" workbookViewId="0">
      <selection activeCell="C365" sqref="C365:E365"/>
    </sheetView>
  </sheetViews>
  <sheetFormatPr defaultRowHeight="15" x14ac:dyDescent="0.25"/>
  <cols>
    <col min="1" max="1" width="28.5703125" customWidth="1"/>
    <col min="2" max="2" width="12.5703125" customWidth="1"/>
    <col min="3" max="5" width="11.7109375" customWidth="1"/>
  </cols>
  <sheetData>
    <row r="2" spans="1:5" ht="35.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348</v>
      </c>
      <c r="C5" s="679"/>
      <c r="D5" s="679"/>
      <c r="E5" s="679"/>
    </row>
    <row r="6" spans="1:5" ht="15.75" thickBot="1" x14ac:dyDescent="0.3">
      <c r="A6" s="2" t="s">
        <v>1</v>
      </c>
      <c r="B6" s="680" t="s">
        <v>250</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1340</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91.5" customHeight="1" thickBot="1" x14ac:dyDescent="0.3">
      <c r="A12" s="3" t="s">
        <v>6</v>
      </c>
      <c r="B12" s="824" t="s">
        <v>347</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34.5" thickBot="1" x14ac:dyDescent="0.3">
      <c r="A15" s="114" t="s">
        <v>346</v>
      </c>
      <c r="B15" s="126" t="s">
        <v>345</v>
      </c>
      <c r="C15" s="126" t="s">
        <v>344</v>
      </c>
      <c r="D15" s="126" t="s">
        <v>343</v>
      </c>
      <c r="E15" s="126" t="s">
        <v>342</v>
      </c>
    </row>
    <row r="16" spans="1:5" ht="23.25" thickBot="1" x14ac:dyDescent="0.3">
      <c r="A16" s="5" t="s">
        <v>1341</v>
      </c>
      <c r="B16" s="126">
        <v>0.6</v>
      </c>
      <c r="C16" s="126">
        <v>0.65</v>
      </c>
      <c r="D16" s="126">
        <v>0.7</v>
      </c>
      <c r="E16" s="126">
        <v>0.73</v>
      </c>
    </row>
    <row r="17" spans="1:5" ht="24.75" customHeight="1" thickBot="1" x14ac:dyDescent="0.3">
      <c r="A17" s="6" t="s">
        <v>10</v>
      </c>
      <c r="B17" s="700" t="s">
        <v>251</v>
      </c>
      <c r="C17" s="695"/>
      <c r="D17" s="695"/>
      <c r="E17" s="701"/>
    </row>
    <row r="18" spans="1:5" ht="23.25" customHeight="1" thickBot="1" x14ac:dyDescent="0.3">
      <c r="A18" s="702" t="s">
        <v>11</v>
      </c>
      <c r="B18" s="703"/>
      <c r="C18" s="703"/>
      <c r="D18" s="703"/>
      <c r="E18" s="704"/>
    </row>
    <row r="19" spans="1:5" ht="34.5" thickBot="1" x14ac:dyDescent="0.3">
      <c r="A19" s="127" t="s">
        <v>341</v>
      </c>
      <c r="B19" s="143" t="s">
        <v>340</v>
      </c>
      <c r="C19" s="126" t="s">
        <v>339</v>
      </c>
      <c r="D19" s="126" t="s">
        <v>338</v>
      </c>
      <c r="E19" s="126" t="s">
        <v>337</v>
      </c>
    </row>
    <row r="20" spans="1:5" ht="45.75" thickBot="1" x14ac:dyDescent="0.3">
      <c r="A20" s="619" t="s">
        <v>1342</v>
      </c>
      <c r="B20" s="620" t="s">
        <v>1343</v>
      </c>
      <c r="C20" s="620" t="s">
        <v>1344</v>
      </c>
      <c r="D20" s="620" t="s">
        <v>1345</v>
      </c>
      <c r="E20" s="620" t="s">
        <v>1346</v>
      </c>
    </row>
    <row r="21" spans="1:5" ht="15.75" thickBot="1" x14ac:dyDescent="0.3">
      <c r="A21" s="705" t="s">
        <v>12</v>
      </c>
      <c r="B21" s="706"/>
      <c r="C21" s="706"/>
      <c r="D21" s="706"/>
      <c r="E21" s="707"/>
    </row>
    <row r="22" spans="1:5" ht="15.75" thickBot="1" x14ac:dyDescent="0.3">
      <c r="A22" s="708" t="s">
        <v>13</v>
      </c>
      <c r="B22" s="709"/>
      <c r="C22" s="709"/>
      <c r="D22" s="709"/>
      <c r="E22" s="710"/>
    </row>
    <row r="23" spans="1:5" ht="18.75" customHeight="1" thickBot="1" x14ac:dyDescent="0.3">
      <c r="A23" s="7" t="s">
        <v>14</v>
      </c>
      <c r="B23" s="711" t="s">
        <v>1347</v>
      </c>
      <c r="C23" s="712"/>
      <c r="D23" s="712"/>
      <c r="E23" s="713"/>
    </row>
    <row r="24" spans="1:5" ht="31.5" customHeight="1" thickBot="1" x14ac:dyDescent="0.3">
      <c r="A24" s="5" t="s">
        <v>15</v>
      </c>
      <c r="B24" s="714" t="s">
        <v>1348</v>
      </c>
      <c r="C24" s="715"/>
      <c r="D24" s="715"/>
      <c r="E24" s="716"/>
    </row>
    <row r="25" spans="1:5" ht="15.75" thickBot="1" x14ac:dyDescent="0.3">
      <c r="A25" s="5" t="s">
        <v>16</v>
      </c>
      <c r="B25" s="717" t="s">
        <v>1349</v>
      </c>
      <c r="C25" s="718"/>
      <c r="D25" s="718"/>
      <c r="E25" s="719"/>
    </row>
    <row r="26" spans="1:5" ht="12.75" customHeight="1" x14ac:dyDescent="0.25">
      <c r="A26" s="698"/>
      <c r="B26" s="8">
        <v>2018</v>
      </c>
      <c r="C26" s="8">
        <v>2019</v>
      </c>
      <c r="D26" s="8">
        <v>2020</v>
      </c>
      <c r="E26" s="8">
        <v>2021</v>
      </c>
    </row>
    <row r="27" spans="1:5" ht="9" customHeight="1" thickBot="1" x14ac:dyDescent="0.3">
      <c r="A27" s="699"/>
      <c r="B27" s="9" t="s">
        <v>8</v>
      </c>
      <c r="C27" s="9" t="s">
        <v>9</v>
      </c>
      <c r="D27" s="9" t="s">
        <v>9</v>
      </c>
      <c r="E27" s="9" t="s">
        <v>9</v>
      </c>
    </row>
    <row r="28" spans="1:5" ht="15.75" thickBot="1" x14ac:dyDescent="0.3">
      <c r="A28" s="5" t="s">
        <v>17</v>
      </c>
      <c r="B28" s="10">
        <v>98</v>
      </c>
      <c r="C28" s="10">
        <v>200</v>
      </c>
      <c r="D28" s="10">
        <v>260</v>
      </c>
      <c r="E28" s="10">
        <v>320</v>
      </c>
    </row>
    <row r="29" spans="1:5" ht="15.75" thickBot="1" x14ac:dyDescent="0.3">
      <c r="A29" s="5" t="s">
        <v>18</v>
      </c>
      <c r="B29" s="10">
        <f>B58</f>
        <v>149270</v>
      </c>
      <c r="C29" s="10">
        <f t="shared" ref="C29:E29" si="0">C58</f>
        <v>155360</v>
      </c>
      <c r="D29" s="10">
        <f t="shared" si="0"/>
        <v>158242</v>
      </c>
      <c r="E29" s="10">
        <f t="shared" si="0"/>
        <v>183240</v>
      </c>
    </row>
    <row r="30" spans="1:5" ht="15.75" thickBot="1" x14ac:dyDescent="0.3">
      <c r="A30" s="5" t="s">
        <v>19</v>
      </c>
      <c r="B30" s="10">
        <f>B29/B28</f>
        <v>1523.1632653061224</v>
      </c>
      <c r="C30" s="10">
        <f t="shared" ref="C30:E30" si="1">C29/C28</f>
        <v>776.8</v>
      </c>
      <c r="D30" s="10">
        <f t="shared" si="1"/>
        <v>608.62307692307695</v>
      </c>
      <c r="E30" s="10">
        <f t="shared" si="1"/>
        <v>572.625</v>
      </c>
    </row>
    <row r="31" spans="1:5" ht="15.75" thickBot="1" x14ac:dyDescent="0.3">
      <c r="A31" s="5" t="s">
        <v>20</v>
      </c>
      <c r="B31" s="113" t="s">
        <v>21</v>
      </c>
      <c r="C31" s="11">
        <f>C28/B28-1</f>
        <v>1.0408163265306123</v>
      </c>
      <c r="D31" s="11">
        <f t="shared" ref="D31:E33" si="2">D28/C28-1</f>
        <v>0.30000000000000004</v>
      </c>
      <c r="E31" s="11">
        <f t="shared" si="2"/>
        <v>0.23076923076923084</v>
      </c>
    </row>
    <row r="32" spans="1:5" ht="15.75" thickBot="1" x14ac:dyDescent="0.3">
      <c r="A32" s="5" t="s">
        <v>22</v>
      </c>
      <c r="B32" s="113" t="s">
        <v>21</v>
      </c>
      <c r="C32" s="11">
        <f>C29/B29-1</f>
        <v>4.0798552957727718E-2</v>
      </c>
      <c r="D32" s="11">
        <f t="shared" si="2"/>
        <v>1.8550463439752862E-2</v>
      </c>
      <c r="E32" s="11">
        <f t="shared" si="2"/>
        <v>0.15797323087423054</v>
      </c>
    </row>
    <row r="33" spans="1:5" ht="15.75" thickBot="1" x14ac:dyDescent="0.3">
      <c r="A33" s="5" t="s">
        <v>23</v>
      </c>
      <c r="B33" s="113" t="s">
        <v>21</v>
      </c>
      <c r="C33" s="11">
        <f>C30/B30-1</f>
        <v>-0.49000870905071348</v>
      </c>
      <c r="D33" s="11">
        <f t="shared" si="2"/>
        <v>-0.21649964350788231</v>
      </c>
      <c r="E33" s="11">
        <f t="shared" si="2"/>
        <v>-5.9146749914687713E-2</v>
      </c>
    </row>
    <row r="34" spans="1:5" ht="15.75" thickBot="1" x14ac:dyDescent="0.3">
      <c r="A34" s="689" t="s">
        <v>210</v>
      </c>
      <c r="B34" s="690"/>
      <c r="C34" s="690"/>
      <c r="D34" s="690"/>
      <c r="E34" s="691"/>
    </row>
    <row r="35" spans="1:5" ht="12.75" customHeight="1" x14ac:dyDescent="0.25">
      <c r="A35" s="698"/>
      <c r="B35" s="8">
        <v>2018</v>
      </c>
      <c r="C35" s="8">
        <v>2019</v>
      </c>
      <c r="D35" s="8">
        <v>2020</v>
      </c>
      <c r="E35" s="8">
        <v>2021</v>
      </c>
    </row>
    <row r="36" spans="1:5" ht="9" customHeight="1" thickBot="1" x14ac:dyDescent="0.3">
      <c r="A36" s="699"/>
      <c r="B36" s="9" t="s">
        <v>8</v>
      </c>
      <c r="C36" s="9" t="s">
        <v>9</v>
      </c>
      <c r="D36" s="9" t="s">
        <v>9</v>
      </c>
      <c r="E36" s="9" t="s">
        <v>9</v>
      </c>
    </row>
    <row r="37" spans="1:5" ht="15.75" thickBot="1" x14ac:dyDescent="0.3">
      <c r="A37" s="13" t="s">
        <v>24</v>
      </c>
      <c r="B37" s="14">
        <f>SUM(B38:B39)</f>
        <v>102780</v>
      </c>
      <c r="C37" s="14">
        <f t="shared" ref="C37:E37" si="3">SUM(C38:C39)</f>
        <v>116541</v>
      </c>
      <c r="D37" s="14">
        <f t="shared" si="3"/>
        <v>116541</v>
      </c>
      <c r="E37" s="14">
        <f t="shared" si="3"/>
        <v>116541</v>
      </c>
    </row>
    <row r="38" spans="1:5" ht="15.75" thickBot="1" x14ac:dyDescent="0.3">
      <c r="A38" s="26" t="s">
        <v>388</v>
      </c>
      <c r="B38" s="15">
        <v>102780</v>
      </c>
      <c r="C38" s="15">
        <v>116541</v>
      </c>
      <c r="D38" s="15">
        <v>116541</v>
      </c>
      <c r="E38" s="15">
        <v>116541</v>
      </c>
    </row>
    <row r="39" spans="1:5" ht="15.75" thickBot="1" x14ac:dyDescent="0.3">
      <c r="A39" s="26" t="s">
        <v>389</v>
      </c>
      <c r="B39" s="15"/>
      <c r="C39" s="27"/>
      <c r="D39" s="27"/>
      <c r="E39" s="27"/>
    </row>
    <row r="40" spans="1:5" ht="24.75" thickBot="1" x14ac:dyDescent="0.3">
      <c r="A40" s="13" t="s">
        <v>25</v>
      </c>
      <c r="B40" s="14">
        <f>SUM(B41:B42)</f>
        <v>21490</v>
      </c>
      <c r="C40" s="14">
        <f t="shared" ref="C40:E40" si="4">SUM(C41:C42)</f>
        <v>18819</v>
      </c>
      <c r="D40" s="14">
        <f t="shared" si="4"/>
        <v>18819</v>
      </c>
      <c r="E40" s="14">
        <f t="shared" si="4"/>
        <v>18819</v>
      </c>
    </row>
    <row r="41" spans="1:5" ht="15.75" thickBot="1" x14ac:dyDescent="0.3">
      <c r="A41" s="26" t="s">
        <v>388</v>
      </c>
      <c r="B41" s="15">
        <v>21490</v>
      </c>
      <c r="C41" s="14">
        <v>18819</v>
      </c>
      <c r="D41" s="14">
        <v>18819</v>
      </c>
      <c r="E41" s="14">
        <v>18819</v>
      </c>
    </row>
    <row r="42" spans="1:5" ht="15.75" thickBot="1" x14ac:dyDescent="0.3">
      <c r="A42" s="26" t="s">
        <v>389</v>
      </c>
      <c r="B42" s="15"/>
      <c r="C42" s="14"/>
      <c r="D42" s="14"/>
      <c r="E42" s="14"/>
    </row>
    <row r="43" spans="1:5" ht="15.75" thickBot="1" x14ac:dyDescent="0.3">
      <c r="A43" s="13" t="s">
        <v>26</v>
      </c>
      <c r="B43" s="15">
        <f>SUM(B44:B45)</f>
        <v>25000</v>
      </c>
      <c r="C43" s="15">
        <f t="shared" ref="C43:E43" si="5">SUM(C44:C45)</f>
        <v>20000</v>
      </c>
      <c r="D43" s="15">
        <f t="shared" si="5"/>
        <v>22882</v>
      </c>
      <c r="E43" s="15">
        <f t="shared" si="5"/>
        <v>47880</v>
      </c>
    </row>
    <row r="44" spans="1:5" ht="15.75" thickBot="1" x14ac:dyDescent="0.3">
      <c r="A44" s="26" t="s">
        <v>388</v>
      </c>
      <c r="B44" s="15">
        <v>25000</v>
      </c>
      <c r="C44" s="14">
        <v>20000</v>
      </c>
      <c r="D44" s="14">
        <f>2530+20352</f>
        <v>22882</v>
      </c>
      <c r="E44" s="14">
        <f>25074+22806</f>
        <v>47880</v>
      </c>
    </row>
    <row r="45" spans="1:5" ht="15.75" thickBot="1" x14ac:dyDescent="0.3">
      <c r="A45" s="26" t="s">
        <v>389</v>
      </c>
      <c r="B45" s="15"/>
      <c r="C45" s="14"/>
      <c r="D45" s="14"/>
      <c r="E45" s="14"/>
    </row>
    <row r="46" spans="1:5" ht="15.75" thickBot="1" x14ac:dyDescent="0.3">
      <c r="A46" s="13" t="s">
        <v>27</v>
      </c>
      <c r="B46" s="15"/>
      <c r="C46" s="14"/>
      <c r="D46" s="14"/>
      <c r="E46" s="14"/>
    </row>
    <row r="47" spans="1:5" ht="15.75" thickBot="1" x14ac:dyDescent="0.3">
      <c r="A47" s="26" t="s">
        <v>388</v>
      </c>
      <c r="B47" s="15"/>
      <c r="C47" s="14"/>
      <c r="D47" s="14"/>
      <c r="E47" s="14"/>
    </row>
    <row r="48" spans="1:5" ht="15.75" thickBot="1" x14ac:dyDescent="0.3">
      <c r="A48" s="26" t="s">
        <v>389</v>
      </c>
      <c r="B48" s="15"/>
      <c r="C48" s="14"/>
      <c r="D48" s="14"/>
      <c r="E48" s="14"/>
    </row>
    <row r="49" spans="1:5" ht="15.75" thickBot="1" x14ac:dyDescent="0.3">
      <c r="A49" s="13" t="s">
        <v>28</v>
      </c>
      <c r="B49" s="15"/>
      <c r="C49" s="14"/>
      <c r="D49" s="14"/>
      <c r="E49" s="14"/>
    </row>
    <row r="50" spans="1:5" ht="15.75" thickBot="1" x14ac:dyDescent="0.3">
      <c r="A50" s="26" t="s">
        <v>388</v>
      </c>
      <c r="B50" s="15"/>
      <c r="C50" s="14"/>
      <c r="D50" s="14"/>
      <c r="E50" s="14"/>
    </row>
    <row r="51" spans="1:5" ht="15.75" thickBot="1" x14ac:dyDescent="0.3">
      <c r="A51" s="26" t="s">
        <v>389</v>
      </c>
      <c r="B51" s="15"/>
      <c r="C51" s="14"/>
      <c r="D51" s="14"/>
      <c r="E51" s="14"/>
    </row>
    <row r="52" spans="1:5" ht="15.75" thickBot="1" x14ac:dyDescent="0.3">
      <c r="A52" s="13" t="s">
        <v>29</v>
      </c>
      <c r="B52" s="15"/>
      <c r="C52" s="14"/>
      <c r="D52" s="14"/>
      <c r="E52" s="14"/>
    </row>
    <row r="53" spans="1:5" ht="15.75" thickBot="1" x14ac:dyDescent="0.3">
      <c r="A53" s="26" t="s">
        <v>388</v>
      </c>
      <c r="B53" s="15"/>
      <c r="C53" s="14"/>
      <c r="D53" s="14"/>
      <c r="E53" s="14"/>
    </row>
    <row r="54" spans="1:5" ht="15.75" thickBot="1" x14ac:dyDescent="0.3">
      <c r="A54" s="26" t="s">
        <v>389</v>
      </c>
      <c r="B54" s="15"/>
      <c r="C54" s="14"/>
      <c r="D54" s="14"/>
      <c r="E54" s="14"/>
    </row>
    <row r="55" spans="1:5" ht="24.75" thickBot="1" x14ac:dyDescent="0.3">
      <c r="A55" s="13" t="s">
        <v>30</v>
      </c>
      <c r="B55" s="15">
        <v>0</v>
      </c>
      <c r="C55" s="14">
        <v>0</v>
      </c>
      <c r="D55" s="14">
        <f>C55*1.03*0.99</f>
        <v>0</v>
      </c>
      <c r="E55" s="14">
        <f>D55*1.03*0.99</f>
        <v>0</v>
      </c>
    </row>
    <row r="56" spans="1:5" ht="15.75" thickBot="1" x14ac:dyDescent="0.3">
      <c r="A56" s="26" t="s">
        <v>388</v>
      </c>
      <c r="B56" s="15"/>
      <c r="C56" s="40"/>
      <c r="D56" s="40"/>
      <c r="E56" s="40"/>
    </row>
    <row r="57" spans="1:5" ht="15.75" thickBot="1" x14ac:dyDescent="0.3">
      <c r="A57" s="26" t="s">
        <v>389</v>
      </c>
      <c r="B57" s="15"/>
      <c r="C57" s="135"/>
      <c r="D57" s="40"/>
      <c r="E57" s="40"/>
    </row>
    <row r="58" spans="1:5" ht="15.75" thickBot="1" x14ac:dyDescent="0.3">
      <c r="A58" s="16" t="s">
        <v>31</v>
      </c>
      <c r="B58" s="15">
        <f>B55+B52+B49+B46+B43+B40+B37</f>
        <v>149270</v>
      </c>
      <c r="C58" s="15">
        <f t="shared" ref="C58:E58" si="6">C55+C52+C49+C46+C43+C40+C37</f>
        <v>155360</v>
      </c>
      <c r="D58" s="15">
        <f t="shared" si="6"/>
        <v>158242</v>
      </c>
      <c r="E58" s="15">
        <f t="shared" si="6"/>
        <v>183240</v>
      </c>
    </row>
    <row r="59" spans="1:5" ht="15.75" thickBot="1" x14ac:dyDescent="0.3">
      <c r="A59" s="437" t="s">
        <v>32</v>
      </c>
      <c r="B59" s="18">
        <f>IF(B58-B29=0,0,"Error")</f>
        <v>0</v>
      </c>
      <c r="C59" s="18">
        <f>IF(C58-C29=0,0,"Error")</f>
        <v>0</v>
      </c>
      <c r="D59" s="18">
        <f>IF(D58-D29=0,0,"Error")</f>
        <v>0</v>
      </c>
      <c r="E59" s="18">
        <f>IF(E58-E29=0,0,"Error")</f>
        <v>0</v>
      </c>
    </row>
    <row r="60" spans="1:5" ht="15.75" hidden="1" thickBot="1" x14ac:dyDescent="0.3">
      <c r="A60" s="37" t="s">
        <v>455</v>
      </c>
      <c r="B60" s="725"/>
      <c r="C60" s="712"/>
      <c r="D60" s="712"/>
      <c r="E60" s="713"/>
    </row>
    <row r="61" spans="1:5" ht="26.25" hidden="1" customHeight="1" thickBot="1" x14ac:dyDescent="0.3">
      <c r="A61" s="5" t="s">
        <v>15</v>
      </c>
      <c r="B61" s="702"/>
      <c r="C61" s="703"/>
      <c r="D61" s="703"/>
      <c r="E61" s="704"/>
    </row>
    <row r="62" spans="1:5" ht="15.75" hidden="1" thickBot="1" x14ac:dyDescent="0.3">
      <c r="A62" s="5" t="s">
        <v>16</v>
      </c>
      <c r="B62" s="717"/>
      <c r="C62" s="718"/>
      <c r="D62" s="718"/>
      <c r="E62" s="719"/>
    </row>
    <row r="63" spans="1:5" ht="12.75" hidden="1" customHeight="1" x14ac:dyDescent="0.25">
      <c r="A63" s="698"/>
      <c r="B63" s="8">
        <v>2018</v>
      </c>
      <c r="C63" s="8">
        <v>2019</v>
      </c>
      <c r="D63" s="8">
        <v>2020</v>
      </c>
      <c r="E63" s="8">
        <v>2021</v>
      </c>
    </row>
    <row r="64" spans="1:5" ht="9" hidden="1" customHeight="1" thickBot="1" x14ac:dyDescent="0.3">
      <c r="A64" s="699"/>
      <c r="B64" s="9" t="s">
        <v>8</v>
      </c>
      <c r="C64" s="9" t="s">
        <v>9</v>
      </c>
      <c r="D64" s="9" t="s">
        <v>9</v>
      </c>
      <c r="E64" s="9" t="s">
        <v>9</v>
      </c>
    </row>
    <row r="65" spans="1:5" ht="15.75" hidden="1" thickBot="1" x14ac:dyDescent="0.3">
      <c r="A65" s="5" t="s">
        <v>17</v>
      </c>
      <c r="B65" s="5"/>
      <c r="C65" s="5"/>
      <c r="D65" s="5"/>
      <c r="E65" s="5"/>
    </row>
    <row r="66" spans="1:5" ht="15.75" hidden="1" thickBot="1" x14ac:dyDescent="0.3">
      <c r="A66" s="5" t="s">
        <v>18</v>
      </c>
      <c r="B66" s="10">
        <f>B95</f>
        <v>0</v>
      </c>
      <c r="C66" s="10">
        <f t="shared" ref="C66:E66" si="7">C95</f>
        <v>0</v>
      </c>
      <c r="D66" s="10">
        <f t="shared" si="7"/>
        <v>0</v>
      </c>
      <c r="E66" s="10">
        <f t="shared" si="7"/>
        <v>0</v>
      </c>
    </row>
    <row r="67" spans="1:5" ht="15.75" hidden="1" thickBot="1" x14ac:dyDescent="0.3">
      <c r="A67" s="5" t="s">
        <v>19</v>
      </c>
      <c r="B67" s="10" t="e">
        <f>B66/B65</f>
        <v>#DIV/0!</v>
      </c>
      <c r="C67" s="10" t="e">
        <f>C66/C65</f>
        <v>#DIV/0!</v>
      </c>
      <c r="D67" s="10" t="e">
        <f>D66/D65</f>
        <v>#DIV/0!</v>
      </c>
      <c r="E67" s="10" t="e">
        <f>E66/E65</f>
        <v>#DIV/0!</v>
      </c>
    </row>
    <row r="68" spans="1:5" ht="15.75" hidden="1" thickBot="1" x14ac:dyDescent="0.3">
      <c r="A68" s="5" t="s">
        <v>20</v>
      </c>
      <c r="B68" s="113"/>
      <c r="C68" s="11" t="e">
        <f>C65/B65-1</f>
        <v>#DIV/0!</v>
      </c>
      <c r="D68" s="11" t="e">
        <f>D65/C65-1</f>
        <v>#DIV/0!</v>
      </c>
      <c r="E68" s="11" t="e">
        <f>E65/D65-1</f>
        <v>#DIV/0!</v>
      </c>
    </row>
    <row r="69" spans="1:5" ht="15.75" hidden="1" thickBot="1" x14ac:dyDescent="0.3">
      <c r="A69" s="5" t="s">
        <v>22</v>
      </c>
      <c r="B69" s="113"/>
      <c r="C69" s="11" t="e">
        <f>C66/B66-1</f>
        <v>#DIV/0!</v>
      </c>
      <c r="D69" s="11" t="e">
        <f t="shared" ref="D69:E70" si="8">D66/C66-1</f>
        <v>#DIV/0!</v>
      </c>
      <c r="E69" s="11" t="e">
        <f t="shared" si="8"/>
        <v>#DIV/0!</v>
      </c>
    </row>
    <row r="70" spans="1:5" ht="15.75" hidden="1" thickBot="1" x14ac:dyDescent="0.3">
      <c r="A70" s="5" t="s">
        <v>23</v>
      </c>
      <c r="B70" s="113"/>
      <c r="C70" s="11" t="e">
        <f>C67/B67-1</f>
        <v>#DIV/0!</v>
      </c>
      <c r="D70" s="11" t="e">
        <f t="shared" si="8"/>
        <v>#DIV/0!</v>
      </c>
      <c r="E70" s="11" t="e">
        <f t="shared" si="8"/>
        <v>#DIV/0!</v>
      </c>
    </row>
    <row r="71" spans="1:5" ht="24.75" hidden="1" customHeight="1" thickBot="1" x14ac:dyDescent="0.3">
      <c r="A71" s="689" t="s">
        <v>281</v>
      </c>
      <c r="B71" s="690"/>
      <c r="C71" s="690"/>
      <c r="D71" s="690"/>
      <c r="E71" s="691"/>
    </row>
    <row r="72" spans="1:5" ht="12.75" hidden="1" customHeight="1" x14ac:dyDescent="0.25">
      <c r="A72" s="698"/>
      <c r="B72" s="8">
        <v>2018</v>
      </c>
      <c r="C72" s="8">
        <v>2019</v>
      </c>
      <c r="D72" s="8">
        <v>2020</v>
      </c>
      <c r="E72" s="8">
        <v>2021</v>
      </c>
    </row>
    <row r="73" spans="1:5" ht="9" hidden="1" customHeight="1" thickBot="1" x14ac:dyDescent="0.3">
      <c r="A73" s="699"/>
      <c r="B73" s="9" t="s">
        <v>8</v>
      </c>
      <c r="C73" s="9" t="s">
        <v>9</v>
      </c>
      <c r="D73" s="9" t="s">
        <v>9</v>
      </c>
      <c r="E73" s="9" t="s">
        <v>9</v>
      </c>
    </row>
    <row r="74" spans="1:5" ht="24.75" hidden="1" customHeight="1" thickBot="1" x14ac:dyDescent="0.3">
      <c r="A74" s="13" t="s">
        <v>24</v>
      </c>
      <c r="B74" s="14"/>
      <c r="C74" s="14"/>
      <c r="D74" s="14"/>
      <c r="E74" s="14"/>
    </row>
    <row r="75" spans="1:5" ht="38.25" hidden="1" customHeight="1" thickBot="1" x14ac:dyDescent="0.3">
      <c r="A75" s="26" t="s">
        <v>388</v>
      </c>
      <c r="B75" s="15"/>
      <c r="C75" s="27"/>
      <c r="D75" s="27"/>
      <c r="E75" s="27"/>
    </row>
    <row r="76" spans="1:5" ht="24.75" hidden="1" customHeight="1" thickBot="1" x14ac:dyDescent="0.3">
      <c r="A76" s="26" t="s">
        <v>389</v>
      </c>
      <c r="B76" s="15"/>
      <c r="C76" s="27"/>
      <c r="D76" s="27"/>
      <c r="E76" s="27"/>
    </row>
    <row r="77" spans="1:5" ht="24.75" hidden="1" customHeight="1" thickBot="1" x14ac:dyDescent="0.3">
      <c r="A77" s="13" t="s">
        <v>25</v>
      </c>
      <c r="B77" s="14"/>
      <c r="C77" s="14"/>
      <c r="D77" s="14"/>
      <c r="E77" s="14"/>
    </row>
    <row r="78" spans="1:5" ht="15.75" hidden="1" thickBot="1" x14ac:dyDescent="0.3">
      <c r="A78" s="26" t="s">
        <v>388</v>
      </c>
      <c r="B78" s="15"/>
      <c r="C78" s="14"/>
      <c r="D78" s="14"/>
      <c r="E78" s="14"/>
    </row>
    <row r="79" spans="1:5" ht="15.75" hidden="1" thickBot="1" x14ac:dyDescent="0.3">
      <c r="A79" s="26" t="s">
        <v>389</v>
      </c>
      <c r="B79" s="15"/>
      <c r="C79" s="14"/>
      <c r="D79" s="14"/>
      <c r="E79" s="14"/>
    </row>
    <row r="80" spans="1:5" ht="24.75" hidden="1" customHeight="1" thickBot="1" x14ac:dyDescent="0.3">
      <c r="A80" s="13" t="s">
        <v>26</v>
      </c>
      <c r="B80" s="15">
        <v>0</v>
      </c>
      <c r="C80" s="14">
        <v>0</v>
      </c>
      <c r="D80" s="14">
        <v>0</v>
      </c>
      <c r="E80" s="14">
        <v>0</v>
      </c>
    </row>
    <row r="81" spans="1:5" ht="15.75" hidden="1" thickBot="1" x14ac:dyDescent="0.3">
      <c r="A81" s="26" t="s">
        <v>388</v>
      </c>
      <c r="B81" s="15"/>
      <c r="C81" s="14"/>
      <c r="D81" s="14"/>
      <c r="E81" s="14"/>
    </row>
    <row r="82" spans="1:5" ht="15.75" hidden="1" thickBot="1" x14ac:dyDescent="0.3">
      <c r="A82" s="26" t="s">
        <v>389</v>
      </c>
      <c r="B82" s="15"/>
      <c r="C82" s="14"/>
      <c r="D82" s="14"/>
      <c r="E82" s="14"/>
    </row>
    <row r="83" spans="1:5" ht="15.75" hidden="1" thickBot="1" x14ac:dyDescent="0.3">
      <c r="A83" s="13" t="s">
        <v>27</v>
      </c>
      <c r="B83" s="15"/>
      <c r="C83" s="14"/>
      <c r="D83" s="14"/>
      <c r="E83" s="14"/>
    </row>
    <row r="84" spans="1:5" ht="15.75" hidden="1" thickBot="1" x14ac:dyDescent="0.3">
      <c r="A84" s="26" t="s">
        <v>388</v>
      </c>
      <c r="B84" s="15"/>
      <c r="C84" s="14"/>
      <c r="D84" s="14"/>
      <c r="E84" s="14"/>
    </row>
    <row r="85" spans="1:5" ht="15.75" hidden="1" thickBot="1" x14ac:dyDescent="0.3">
      <c r="A85" s="26" t="s">
        <v>389</v>
      </c>
      <c r="B85" s="15"/>
      <c r="C85" s="14"/>
      <c r="D85" s="14"/>
      <c r="E85" s="14"/>
    </row>
    <row r="86" spans="1:5" ht="15.75" hidden="1" thickBot="1" x14ac:dyDescent="0.3">
      <c r="A86" s="13" t="s">
        <v>28</v>
      </c>
      <c r="B86" s="15"/>
      <c r="C86" s="14"/>
      <c r="D86" s="14"/>
      <c r="E86" s="14"/>
    </row>
    <row r="87" spans="1:5" ht="15.75" hidden="1" thickBot="1" x14ac:dyDescent="0.3">
      <c r="A87" s="26" t="s">
        <v>388</v>
      </c>
      <c r="B87" s="15"/>
      <c r="C87" s="14"/>
      <c r="D87" s="14"/>
      <c r="E87" s="14"/>
    </row>
    <row r="88" spans="1:5" ht="15.75" hidden="1" thickBot="1" x14ac:dyDescent="0.3">
      <c r="A88" s="26" t="s">
        <v>389</v>
      </c>
      <c r="B88" s="15"/>
      <c r="C88" s="14"/>
      <c r="D88" s="14"/>
      <c r="E88" s="14"/>
    </row>
    <row r="89" spans="1:5" ht="15.75" hidden="1" thickBot="1" x14ac:dyDescent="0.3">
      <c r="A89" s="13" t="s">
        <v>29</v>
      </c>
      <c r="B89" s="15"/>
      <c r="C89" s="14"/>
      <c r="D89" s="14"/>
      <c r="E89" s="14"/>
    </row>
    <row r="90" spans="1:5" ht="15.75" hidden="1" thickBot="1" x14ac:dyDescent="0.3">
      <c r="A90" s="26" t="s">
        <v>388</v>
      </c>
      <c r="B90" s="15"/>
      <c r="C90" s="14"/>
      <c r="D90" s="14"/>
      <c r="E90" s="14"/>
    </row>
    <row r="91" spans="1:5" ht="15.75" hidden="1" thickBot="1" x14ac:dyDescent="0.3">
      <c r="A91" s="26" t="s">
        <v>389</v>
      </c>
      <c r="B91" s="15"/>
      <c r="C91" s="14"/>
      <c r="D91" s="14"/>
      <c r="E91" s="14"/>
    </row>
    <row r="92" spans="1:5" ht="24.75" hidden="1" thickBot="1" x14ac:dyDescent="0.3">
      <c r="A92" s="13" t="s">
        <v>30</v>
      </c>
      <c r="B92" s="15"/>
      <c r="C92" s="14"/>
      <c r="D92" s="14"/>
      <c r="E92" s="14"/>
    </row>
    <row r="93" spans="1:5" ht="15.75" hidden="1" thickBot="1" x14ac:dyDescent="0.3">
      <c r="A93" s="26" t="s">
        <v>388</v>
      </c>
      <c r="B93" s="15"/>
      <c r="C93" s="14"/>
      <c r="D93" s="14"/>
      <c r="E93" s="14"/>
    </row>
    <row r="94" spans="1:5" ht="15.75" hidden="1" thickBot="1" x14ac:dyDescent="0.3">
      <c r="A94" s="26" t="s">
        <v>389</v>
      </c>
      <c r="B94" s="15"/>
      <c r="C94" s="14"/>
      <c r="D94" s="14"/>
      <c r="E94" s="14"/>
    </row>
    <row r="95" spans="1:5" ht="15.75" hidden="1" thickBot="1" x14ac:dyDescent="0.3">
      <c r="A95" s="35" t="s">
        <v>53</v>
      </c>
      <c r="B95" s="15">
        <f>B92+B89+B86+B83+B80+B77+B74</f>
        <v>0</v>
      </c>
      <c r="C95" s="15">
        <f t="shared" ref="C95:E95" si="9">C92+C89+C86+C83+C80+C77+C74</f>
        <v>0</v>
      </c>
      <c r="D95" s="15">
        <f t="shared" si="9"/>
        <v>0</v>
      </c>
      <c r="E95" s="15">
        <f t="shared" si="9"/>
        <v>0</v>
      </c>
    </row>
    <row r="96" spans="1:5" ht="17.25" hidden="1" customHeight="1" thickBot="1" x14ac:dyDescent="0.3">
      <c r="A96" s="17" t="s">
        <v>32</v>
      </c>
      <c r="B96" s="18">
        <f>IF(B95-B66=0,0,"Error")</f>
        <v>0</v>
      </c>
      <c r="C96" s="18">
        <f>IF(C95-C66=0,0,"Error")</f>
        <v>0</v>
      </c>
      <c r="D96" s="18">
        <f>IF(D95-D66=0,0,"Error")</f>
        <v>0</v>
      </c>
      <c r="E96" s="18">
        <f>IF(E95-E66=0,0,"Error")</f>
        <v>0</v>
      </c>
    </row>
    <row r="97" spans="1:5" ht="15.75" hidden="1" thickBot="1" x14ac:dyDescent="0.3">
      <c r="A97" s="37" t="s">
        <v>456</v>
      </c>
      <c r="B97" s="725"/>
      <c r="C97" s="712"/>
      <c r="D97" s="712"/>
      <c r="E97" s="713"/>
    </row>
    <row r="98" spans="1:5" ht="26.25" hidden="1" customHeight="1" thickBot="1" x14ac:dyDescent="0.3">
      <c r="A98" s="5" t="s">
        <v>15</v>
      </c>
      <c r="B98" s="702"/>
      <c r="C98" s="703"/>
      <c r="D98" s="703"/>
      <c r="E98" s="704"/>
    </row>
    <row r="99" spans="1:5" ht="15.75" hidden="1" thickBot="1" x14ac:dyDescent="0.3">
      <c r="A99" s="5" t="s">
        <v>16</v>
      </c>
      <c r="B99" s="717"/>
      <c r="C99" s="718"/>
      <c r="D99" s="718"/>
      <c r="E99" s="719"/>
    </row>
    <row r="100" spans="1:5" ht="12.75" hidden="1" customHeight="1" x14ac:dyDescent="0.25">
      <c r="A100" s="698"/>
      <c r="B100" s="8">
        <v>2018</v>
      </c>
      <c r="C100" s="8">
        <v>2019</v>
      </c>
      <c r="D100" s="8">
        <v>2020</v>
      </c>
      <c r="E100" s="8">
        <v>2021</v>
      </c>
    </row>
    <row r="101" spans="1:5" ht="9" hidden="1" customHeight="1" thickBot="1" x14ac:dyDescent="0.3">
      <c r="A101" s="699"/>
      <c r="B101" s="9" t="s">
        <v>8</v>
      </c>
      <c r="C101" s="9" t="s">
        <v>9</v>
      </c>
      <c r="D101" s="9" t="s">
        <v>9</v>
      </c>
      <c r="E101" s="9" t="s">
        <v>9</v>
      </c>
    </row>
    <row r="102" spans="1:5" ht="15.75" hidden="1" thickBot="1" x14ac:dyDescent="0.3">
      <c r="A102" s="5" t="s">
        <v>17</v>
      </c>
      <c r="B102" s="41"/>
      <c r="C102" s="41"/>
      <c r="D102" s="41"/>
      <c r="E102" s="41"/>
    </row>
    <row r="103" spans="1:5" ht="15.75" hidden="1" thickBot="1" x14ac:dyDescent="0.3">
      <c r="A103" s="5" t="s">
        <v>18</v>
      </c>
      <c r="B103" s="10">
        <f>B132</f>
        <v>0</v>
      </c>
      <c r="C103" s="10">
        <f t="shared" ref="C103:E103" si="10">C132</f>
        <v>0</v>
      </c>
      <c r="D103" s="10">
        <f t="shared" si="10"/>
        <v>0</v>
      </c>
      <c r="E103" s="10">
        <f t="shared" si="10"/>
        <v>0</v>
      </c>
    </row>
    <row r="104" spans="1:5" ht="15.75" hidden="1" thickBot="1" x14ac:dyDescent="0.3">
      <c r="A104" s="5" t="s">
        <v>19</v>
      </c>
      <c r="B104" s="10" t="e">
        <f>B103/B102</f>
        <v>#DIV/0!</v>
      </c>
      <c r="C104" s="10" t="e">
        <f>C103/C102</f>
        <v>#DIV/0!</v>
      </c>
      <c r="D104" s="10" t="e">
        <f>D103/D102</f>
        <v>#DIV/0!</v>
      </c>
      <c r="E104" s="10" t="e">
        <f>E103/E102</f>
        <v>#DIV/0!</v>
      </c>
    </row>
    <row r="105" spans="1:5" ht="15.75" hidden="1" thickBot="1" x14ac:dyDescent="0.3">
      <c r="A105" s="5" t="s">
        <v>20</v>
      </c>
      <c r="B105" s="113"/>
      <c r="C105" s="11" t="e">
        <f>C102/B102-1</f>
        <v>#DIV/0!</v>
      </c>
      <c r="D105" s="11" t="e">
        <f>D102/C102-1</f>
        <v>#DIV/0!</v>
      </c>
      <c r="E105" s="11" t="e">
        <f>E102/D102-1</f>
        <v>#DIV/0!</v>
      </c>
    </row>
    <row r="106" spans="1:5" ht="15.75" hidden="1" thickBot="1" x14ac:dyDescent="0.3">
      <c r="A106" s="5" t="s">
        <v>22</v>
      </c>
      <c r="B106" s="113"/>
      <c r="C106" s="11" t="e">
        <f>C103/B103-1</f>
        <v>#DIV/0!</v>
      </c>
      <c r="D106" s="11" t="e">
        <f t="shared" ref="D106:E107" si="11">D103/C103-1</f>
        <v>#DIV/0!</v>
      </c>
      <c r="E106" s="11" t="e">
        <f t="shared" si="11"/>
        <v>#DIV/0!</v>
      </c>
    </row>
    <row r="107" spans="1:5" ht="15.75" hidden="1" thickBot="1" x14ac:dyDescent="0.3">
      <c r="A107" s="5" t="s">
        <v>23</v>
      </c>
      <c r="B107" s="113"/>
      <c r="C107" s="11" t="e">
        <f>C104/B104-1</f>
        <v>#DIV/0!</v>
      </c>
      <c r="D107" s="11" t="e">
        <f t="shared" si="11"/>
        <v>#DIV/0!</v>
      </c>
      <c r="E107" s="11" t="e">
        <f t="shared" si="11"/>
        <v>#DIV/0!</v>
      </c>
    </row>
    <row r="108" spans="1:5" ht="24.75" hidden="1" customHeight="1" thickBot="1" x14ac:dyDescent="0.3">
      <c r="A108" s="689" t="s">
        <v>281</v>
      </c>
      <c r="B108" s="690"/>
      <c r="C108" s="690"/>
      <c r="D108" s="690"/>
      <c r="E108" s="691"/>
    </row>
    <row r="109" spans="1:5" ht="12.75" hidden="1" customHeight="1" x14ac:dyDescent="0.25">
      <c r="A109" s="698"/>
      <c r="B109" s="8">
        <v>2018</v>
      </c>
      <c r="C109" s="8">
        <v>2019</v>
      </c>
      <c r="D109" s="8">
        <v>2020</v>
      </c>
      <c r="E109" s="8">
        <v>2021</v>
      </c>
    </row>
    <row r="110" spans="1:5" ht="9" hidden="1" customHeight="1" thickBot="1" x14ac:dyDescent="0.3">
      <c r="A110" s="699"/>
      <c r="B110" s="9" t="s">
        <v>8</v>
      </c>
      <c r="C110" s="9" t="s">
        <v>9</v>
      </c>
      <c r="D110" s="9" t="s">
        <v>9</v>
      </c>
      <c r="E110" s="9" t="s">
        <v>9</v>
      </c>
    </row>
    <row r="111" spans="1:5" ht="24.75" hidden="1" customHeight="1" thickBot="1" x14ac:dyDescent="0.3">
      <c r="A111" s="13" t="s">
        <v>24</v>
      </c>
      <c r="B111" s="14"/>
      <c r="C111" s="14"/>
      <c r="D111" s="14"/>
      <c r="E111" s="14"/>
    </row>
    <row r="112" spans="1:5" ht="15.75" hidden="1" thickBot="1" x14ac:dyDescent="0.3">
      <c r="A112" s="26" t="s">
        <v>388</v>
      </c>
      <c r="B112" s="15"/>
      <c r="C112" s="27"/>
      <c r="D112" s="27"/>
      <c r="E112" s="27"/>
    </row>
    <row r="113" spans="1:5" ht="15.75" hidden="1" thickBot="1" x14ac:dyDescent="0.3">
      <c r="A113" s="26" t="s">
        <v>389</v>
      </c>
      <c r="B113" s="15"/>
      <c r="C113" s="27"/>
      <c r="D113" s="27"/>
      <c r="E113" s="27"/>
    </row>
    <row r="114" spans="1:5" ht="24.75" hidden="1" customHeight="1" thickBot="1" x14ac:dyDescent="0.3">
      <c r="A114" s="13" t="s">
        <v>25</v>
      </c>
      <c r="B114" s="14"/>
      <c r="C114" s="14"/>
      <c r="D114" s="14"/>
      <c r="E114" s="14"/>
    </row>
    <row r="115" spans="1:5" ht="15.75" hidden="1" thickBot="1" x14ac:dyDescent="0.3">
      <c r="A115" s="26" t="s">
        <v>388</v>
      </c>
      <c r="B115" s="15"/>
      <c r="C115" s="14"/>
      <c r="D115" s="14"/>
      <c r="E115" s="14"/>
    </row>
    <row r="116" spans="1:5" ht="15.75" hidden="1" thickBot="1" x14ac:dyDescent="0.3">
      <c r="A116" s="26" t="s">
        <v>389</v>
      </c>
      <c r="B116" s="15"/>
      <c r="C116" s="14"/>
      <c r="D116" s="14"/>
      <c r="E116" s="14"/>
    </row>
    <row r="117" spans="1:5" ht="24.75" hidden="1" customHeight="1" thickBot="1" x14ac:dyDescent="0.3">
      <c r="A117" s="13" t="s">
        <v>26</v>
      </c>
      <c r="B117" s="42">
        <v>0</v>
      </c>
      <c r="C117" s="43">
        <v>0</v>
      </c>
      <c r="D117" s="43">
        <v>0</v>
      </c>
      <c r="E117" s="43">
        <v>0</v>
      </c>
    </row>
    <row r="118" spans="1:5" ht="15.75" hidden="1" thickBot="1" x14ac:dyDescent="0.3">
      <c r="A118" s="26" t="s">
        <v>388</v>
      </c>
      <c r="B118" s="15"/>
      <c r="C118" s="14"/>
      <c r="D118" s="14"/>
      <c r="E118" s="14"/>
    </row>
    <row r="119" spans="1:5" ht="15.75" hidden="1" thickBot="1" x14ac:dyDescent="0.3">
      <c r="A119" s="26" t="s">
        <v>389</v>
      </c>
      <c r="B119" s="15"/>
      <c r="C119" s="14"/>
      <c r="D119" s="14"/>
      <c r="E119" s="14"/>
    </row>
    <row r="120" spans="1:5" ht="15.75" hidden="1" thickBot="1" x14ac:dyDescent="0.3">
      <c r="A120" s="13" t="s">
        <v>27</v>
      </c>
      <c r="B120" s="15"/>
      <c r="C120" s="14"/>
      <c r="D120" s="14"/>
      <c r="E120" s="14"/>
    </row>
    <row r="121" spans="1:5" ht="15.75" hidden="1" thickBot="1" x14ac:dyDescent="0.3">
      <c r="A121" s="26" t="s">
        <v>388</v>
      </c>
      <c r="B121" s="15"/>
      <c r="C121" s="14"/>
      <c r="D121" s="14"/>
      <c r="E121" s="14"/>
    </row>
    <row r="122" spans="1:5" ht="15.75" hidden="1" thickBot="1" x14ac:dyDescent="0.3">
      <c r="A122" s="26" t="s">
        <v>389</v>
      </c>
      <c r="B122" s="15"/>
      <c r="C122" s="14"/>
      <c r="D122" s="14"/>
      <c r="E122" s="14"/>
    </row>
    <row r="123" spans="1:5" ht="15.75" hidden="1" thickBot="1" x14ac:dyDescent="0.3">
      <c r="A123" s="13" t="s">
        <v>28</v>
      </c>
      <c r="B123" s="15"/>
      <c r="C123" s="14"/>
      <c r="D123" s="14"/>
      <c r="E123" s="14"/>
    </row>
    <row r="124" spans="1:5" ht="15.75" hidden="1" thickBot="1" x14ac:dyDescent="0.3">
      <c r="A124" s="26" t="s">
        <v>388</v>
      </c>
      <c r="B124" s="15"/>
      <c r="C124" s="14"/>
      <c r="D124" s="14"/>
      <c r="E124" s="14"/>
    </row>
    <row r="125" spans="1:5" ht="15" hidden="1" customHeight="1" thickBot="1" x14ac:dyDescent="0.3">
      <c r="A125" s="26" t="s">
        <v>389</v>
      </c>
      <c r="B125" s="15"/>
      <c r="C125" s="14"/>
      <c r="D125" s="14"/>
      <c r="E125" s="14"/>
    </row>
    <row r="126" spans="1:5" ht="15.75" hidden="1" thickBot="1" x14ac:dyDescent="0.3">
      <c r="A126" s="13" t="s">
        <v>29</v>
      </c>
      <c r="B126" s="15">
        <v>0</v>
      </c>
      <c r="C126" s="14">
        <v>0</v>
      </c>
      <c r="D126" s="14">
        <v>0</v>
      </c>
      <c r="E126" s="14">
        <v>0</v>
      </c>
    </row>
    <row r="127" spans="1:5" ht="15.75" hidden="1" thickBot="1" x14ac:dyDescent="0.3">
      <c r="A127" s="26" t="s">
        <v>388</v>
      </c>
      <c r="B127" s="15"/>
      <c r="C127" s="14"/>
      <c r="D127" s="14"/>
      <c r="E127" s="14"/>
    </row>
    <row r="128" spans="1:5" ht="15.75" hidden="1" thickBot="1" x14ac:dyDescent="0.3">
      <c r="A128" s="26" t="s">
        <v>389</v>
      </c>
      <c r="B128" s="15"/>
      <c r="C128" s="14"/>
      <c r="D128" s="14"/>
      <c r="E128" s="14"/>
    </row>
    <row r="129" spans="1:5" ht="24.75" hidden="1" thickBot="1" x14ac:dyDescent="0.3">
      <c r="A129" s="13" t="s">
        <v>30</v>
      </c>
      <c r="B129" s="15"/>
      <c r="C129" s="14"/>
      <c r="D129" s="14"/>
      <c r="E129" s="14"/>
    </row>
    <row r="130" spans="1:5" ht="15.75" hidden="1" thickBot="1" x14ac:dyDescent="0.3">
      <c r="A130" s="26" t="s">
        <v>388</v>
      </c>
      <c r="B130" s="15"/>
      <c r="C130" s="14"/>
      <c r="D130" s="14"/>
      <c r="E130" s="14"/>
    </row>
    <row r="131" spans="1:5" ht="15.75" hidden="1" thickBot="1" x14ac:dyDescent="0.3">
      <c r="A131" s="26" t="s">
        <v>389</v>
      </c>
      <c r="B131" s="15"/>
      <c r="C131" s="14"/>
      <c r="D131" s="14"/>
      <c r="E131" s="14"/>
    </row>
    <row r="132" spans="1:5" ht="15.75" hidden="1" thickBot="1" x14ac:dyDescent="0.3">
      <c r="A132" s="35" t="s">
        <v>53</v>
      </c>
      <c r="B132" s="15">
        <f>B129+B126+B123+B120+B117+B114+B111</f>
        <v>0</v>
      </c>
      <c r="C132" s="15">
        <f t="shared" ref="C132:E132" si="12">C129+C126+C123+C120+C117+C114+C111</f>
        <v>0</v>
      </c>
      <c r="D132" s="15">
        <f t="shared" si="12"/>
        <v>0</v>
      </c>
      <c r="E132" s="15">
        <f t="shared" si="12"/>
        <v>0</v>
      </c>
    </row>
    <row r="133" spans="1:5" ht="17.25" hidden="1" customHeight="1" thickBot="1" x14ac:dyDescent="0.3">
      <c r="A133" s="17" t="s">
        <v>32</v>
      </c>
      <c r="B133" s="18">
        <f>IF(B132-B103=0,0,"Error")</f>
        <v>0</v>
      </c>
      <c r="C133" s="18">
        <f>IF(C132-C103=0,0,"Error")</f>
        <v>0</v>
      </c>
      <c r="D133" s="18">
        <f>IF(D132-D103=0,0,"Error")</f>
        <v>0</v>
      </c>
      <c r="E133" s="18">
        <f>IF(E132-E103=0,0,"Error")</f>
        <v>0</v>
      </c>
    </row>
    <row r="134" spans="1:5" ht="15.75" thickBot="1" x14ac:dyDescent="0.3">
      <c r="A134" s="708" t="s">
        <v>39</v>
      </c>
      <c r="B134" s="709"/>
      <c r="C134" s="709"/>
      <c r="D134" s="709"/>
      <c r="E134" s="710"/>
    </row>
    <row r="135" spans="1:5" ht="15.75" thickBot="1" x14ac:dyDescent="0.3">
      <c r="A135" s="708" t="s">
        <v>40</v>
      </c>
      <c r="B135" s="709"/>
      <c r="C135" s="709"/>
      <c r="D135" s="709"/>
      <c r="E135" s="710"/>
    </row>
    <row r="136" spans="1:5" ht="15.75" thickBot="1" x14ac:dyDescent="0.3">
      <c r="A136" s="7" t="s">
        <v>56</v>
      </c>
      <c r="B136" s="842" t="s">
        <v>1350</v>
      </c>
      <c r="C136" s="843"/>
      <c r="D136" s="844"/>
      <c r="E136" s="858"/>
    </row>
    <row r="137" spans="1:5" ht="34.5" customHeight="1" thickBot="1" x14ac:dyDescent="0.3">
      <c r="A137" s="7" t="s">
        <v>86</v>
      </c>
      <c r="B137" s="50" t="s">
        <v>1351</v>
      </c>
      <c r="C137" s="139" t="s">
        <v>398</v>
      </c>
      <c r="D137" s="721"/>
      <c r="E137" s="722"/>
    </row>
    <row r="138" spans="1:5" ht="15.75" thickBot="1" x14ac:dyDescent="0.3">
      <c r="A138" s="160"/>
      <c r="B138" s="720"/>
      <c r="C138" s="800"/>
      <c r="D138" s="721"/>
      <c r="E138" s="722"/>
    </row>
    <row r="139" spans="1:5" ht="33" customHeight="1" thickBot="1" x14ac:dyDescent="0.3">
      <c r="A139" s="5" t="s">
        <v>15</v>
      </c>
      <c r="B139" s="702" t="s">
        <v>1352</v>
      </c>
      <c r="C139" s="703"/>
      <c r="D139" s="703"/>
      <c r="E139" s="704"/>
    </row>
    <row r="140" spans="1:5" ht="15.75" thickBot="1" x14ac:dyDescent="0.3">
      <c r="A140" s="5" t="s">
        <v>16</v>
      </c>
      <c r="B140" s="717" t="s">
        <v>1353</v>
      </c>
      <c r="C140" s="718"/>
      <c r="D140" s="718"/>
      <c r="E140" s="719"/>
    </row>
    <row r="141" spans="1:5" ht="12.75" customHeight="1" x14ac:dyDescent="0.25">
      <c r="A141" s="698"/>
      <c r="B141" s="8">
        <v>2018</v>
      </c>
      <c r="C141" s="8">
        <v>2019</v>
      </c>
      <c r="D141" s="8">
        <v>2020</v>
      </c>
      <c r="E141" s="8">
        <v>2021</v>
      </c>
    </row>
    <row r="142" spans="1:5" ht="9" customHeight="1" thickBot="1" x14ac:dyDescent="0.3">
      <c r="A142" s="699"/>
      <c r="B142" s="9" t="s">
        <v>8</v>
      </c>
      <c r="C142" s="9" t="s">
        <v>9</v>
      </c>
      <c r="D142" s="9" t="s">
        <v>9</v>
      </c>
      <c r="E142" s="9" t="s">
        <v>9</v>
      </c>
    </row>
    <row r="143" spans="1:5" ht="15.75" thickBot="1" x14ac:dyDescent="0.3">
      <c r="A143" s="5" t="s">
        <v>17</v>
      </c>
      <c r="B143" s="435">
        <v>89</v>
      </c>
      <c r="C143" s="435">
        <v>115</v>
      </c>
      <c r="D143" s="435">
        <v>115</v>
      </c>
      <c r="E143" s="435">
        <v>115</v>
      </c>
    </row>
    <row r="144" spans="1:5" ht="15.75" thickBot="1" x14ac:dyDescent="0.3">
      <c r="A144" s="5" t="s">
        <v>18</v>
      </c>
      <c r="B144" s="10">
        <f>B152+B157</f>
        <v>10880</v>
      </c>
      <c r="C144" s="10">
        <f t="shared" ref="C144:E144" si="13">C152+C157</f>
        <v>10000</v>
      </c>
      <c r="D144" s="10">
        <f t="shared" si="13"/>
        <v>10000</v>
      </c>
      <c r="E144" s="10">
        <f t="shared" si="13"/>
        <v>10000</v>
      </c>
    </row>
    <row r="145" spans="1:5" ht="15.75" thickBot="1" x14ac:dyDescent="0.3">
      <c r="A145" s="5" t="s">
        <v>19</v>
      </c>
      <c r="B145" s="10">
        <f>B144/B143</f>
        <v>122.24719101123596</v>
      </c>
      <c r="C145" s="10">
        <f t="shared" ref="C145:E145" si="14">C144/C143</f>
        <v>86.956521739130437</v>
      </c>
      <c r="D145" s="10">
        <f t="shared" si="14"/>
        <v>86.956521739130437</v>
      </c>
      <c r="E145" s="10">
        <f t="shared" si="14"/>
        <v>86.956521739130437</v>
      </c>
    </row>
    <row r="146" spans="1:5" ht="15.75" thickBot="1" x14ac:dyDescent="0.3">
      <c r="A146" s="5" t="s">
        <v>20</v>
      </c>
      <c r="B146" s="113" t="s">
        <v>21</v>
      </c>
      <c r="C146" s="11">
        <f>C143/B143-1</f>
        <v>0.2921348314606742</v>
      </c>
      <c r="D146" s="11">
        <f t="shared" ref="D146:E148" si="15">D143/C143-1</f>
        <v>0</v>
      </c>
      <c r="E146" s="11">
        <f t="shared" si="15"/>
        <v>0</v>
      </c>
    </row>
    <row r="147" spans="1:5" ht="15.75" thickBot="1" x14ac:dyDescent="0.3">
      <c r="A147" s="5" t="s">
        <v>22</v>
      </c>
      <c r="B147" s="113" t="s">
        <v>21</v>
      </c>
      <c r="C147" s="11">
        <f>C144/B144-1</f>
        <v>-8.0882352941176516E-2</v>
      </c>
      <c r="D147" s="11">
        <f t="shared" si="15"/>
        <v>0</v>
      </c>
      <c r="E147" s="11">
        <f t="shared" si="15"/>
        <v>0</v>
      </c>
    </row>
    <row r="148" spans="1:5" ht="15.75" thickBot="1" x14ac:dyDescent="0.3">
      <c r="A148" s="5" t="s">
        <v>23</v>
      </c>
      <c r="B148" s="113" t="s">
        <v>21</v>
      </c>
      <c r="C148" s="11">
        <f>C145/B145-1</f>
        <v>-0.28868286445012781</v>
      </c>
      <c r="D148" s="11">
        <f t="shared" si="15"/>
        <v>0</v>
      </c>
      <c r="E148" s="11">
        <f t="shared" si="15"/>
        <v>0</v>
      </c>
    </row>
    <row r="149" spans="1:5" ht="15.75" thickBot="1" x14ac:dyDescent="0.3">
      <c r="A149" s="689" t="s">
        <v>213</v>
      </c>
      <c r="B149" s="690"/>
      <c r="C149" s="690"/>
      <c r="D149" s="690"/>
      <c r="E149" s="691"/>
    </row>
    <row r="150" spans="1:5" ht="12.75" customHeight="1" x14ac:dyDescent="0.25">
      <c r="A150" s="698"/>
      <c r="B150" s="8">
        <v>2018</v>
      </c>
      <c r="C150" s="8">
        <v>2019</v>
      </c>
      <c r="D150" s="8">
        <v>2020</v>
      </c>
      <c r="E150" s="8">
        <v>2021</v>
      </c>
    </row>
    <row r="151" spans="1:5" ht="9" customHeight="1" thickBot="1" x14ac:dyDescent="0.3">
      <c r="A151" s="699"/>
      <c r="B151" s="9" t="s">
        <v>8</v>
      </c>
      <c r="C151" s="9" t="s">
        <v>9</v>
      </c>
      <c r="D151" s="9" t="s">
        <v>9</v>
      </c>
      <c r="E151" s="9" t="s">
        <v>9</v>
      </c>
    </row>
    <row r="152" spans="1:5" ht="15.75" thickBot="1" x14ac:dyDescent="0.3">
      <c r="A152" s="13" t="s">
        <v>42</v>
      </c>
      <c r="B152" s="14">
        <f>B153+B154+B155+B156</f>
        <v>0</v>
      </c>
      <c r="C152" s="14">
        <f t="shared" ref="C152:E152" si="16">C153+C154+C155+C156</f>
        <v>0</v>
      </c>
      <c r="D152" s="14">
        <f t="shared" si="16"/>
        <v>0</v>
      </c>
      <c r="E152" s="14">
        <f t="shared" si="16"/>
        <v>0</v>
      </c>
    </row>
    <row r="153" spans="1:5" ht="15.75" thickBot="1" x14ac:dyDescent="0.3">
      <c r="A153" s="26" t="s">
        <v>388</v>
      </c>
      <c r="B153" s="14"/>
      <c r="C153" s="14"/>
      <c r="D153" s="14"/>
      <c r="E153" s="14"/>
    </row>
    <row r="154" spans="1:5" ht="15.75" thickBot="1" x14ac:dyDescent="0.3">
      <c r="A154" s="26" t="s">
        <v>403</v>
      </c>
      <c r="B154" s="14"/>
      <c r="C154" s="14"/>
      <c r="D154" s="14"/>
      <c r="E154" s="14"/>
    </row>
    <row r="155" spans="1:5" ht="15.75" thickBot="1" x14ac:dyDescent="0.3">
      <c r="A155" s="26" t="s">
        <v>404</v>
      </c>
      <c r="B155" s="14"/>
      <c r="C155" s="14"/>
      <c r="D155" s="14"/>
      <c r="E155" s="14"/>
    </row>
    <row r="156" spans="1:5" ht="15.75" thickBot="1" x14ac:dyDescent="0.3">
      <c r="A156" s="26" t="s">
        <v>405</v>
      </c>
      <c r="B156" s="14"/>
      <c r="C156" s="14"/>
      <c r="D156" s="14"/>
      <c r="E156" s="14"/>
    </row>
    <row r="157" spans="1:5" ht="15.75" thickBot="1" x14ac:dyDescent="0.3">
      <c r="A157" s="13" t="s">
        <v>43</v>
      </c>
      <c r="B157" s="15">
        <f>B158+B159+B160+B161</f>
        <v>10880</v>
      </c>
      <c r="C157" s="15">
        <f t="shared" ref="C157:E157" si="17">C158+C159+C160+C161</f>
        <v>10000</v>
      </c>
      <c r="D157" s="15">
        <f t="shared" si="17"/>
        <v>10000</v>
      </c>
      <c r="E157" s="15">
        <f t="shared" si="17"/>
        <v>10000</v>
      </c>
    </row>
    <row r="158" spans="1:5" ht="15.75" thickBot="1" x14ac:dyDescent="0.3">
      <c r="A158" s="26" t="s">
        <v>388</v>
      </c>
      <c r="B158" s="15">
        <v>10880</v>
      </c>
      <c r="C158" s="14">
        <v>10000</v>
      </c>
      <c r="D158" s="14">
        <v>10000</v>
      </c>
      <c r="E158" s="14">
        <v>10000</v>
      </c>
    </row>
    <row r="159" spans="1:5" ht="15.75" thickBot="1" x14ac:dyDescent="0.3">
      <c r="A159" s="26" t="s">
        <v>403</v>
      </c>
      <c r="B159" s="15"/>
      <c r="C159" s="14"/>
      <c r="D159" s="14"/>
      <c r="E159" s="14"/>
    </row>
    <row r="160" spans="1:5" ht="15.75" thickBot="1" x14ac:dyDescent="0.3">
      <c r="A160" s="26" t="s">
        <v>404</v>
      </c>
      <c r="B160" s="15"/>
      <c r="C160" s="14"/>
      <c r="D160" s="14"/>
      <c r="E160" s="14"/>
    </row>
    <row r="161" spans="1:5" ht="15.75" thickBot="1" x14ac:dyDescent="0.3">
      <c r="A161" s="26" t="s">
        <v>405</v>
      </c>
      <c r="B161" s="15"/>
      <c r="C161" s="14"/>
      <c r="D161" s="14"/>
      <c r="E161" s="14"/>
    </row>
    <row r="162" spans="1:5" ht="15.75" thickBot="1" x14ac:dyDescent="0.3">
      <c r="A162" s="140" t="s">
        <v>31</v>
      </c>
      <c r="B162" s="15">
        <f>B152+B157</f>
        <v>10880</v>
      </c>
      <c r="C162" s="15">
        <f t="shared" ref="C162:E162" si="18">C152+C157</f>
        <v>10000</v>
      </c>
      <c r="D162" s="15">
        <f t="shared" si="18"/>
        <v>10000</v>
      </c>
      <c r="E162" s="15">
        <f t="shared" si="18"/>
        <v>10000</v>
      </c>
    </row>
    <row r="163" spans="1:5" ht="34.5" hidden="1" thickBot="1" x14ac:dyDescent="0.3">
      <c r="A163" s="7" t="s">
        <v>33</v>
      </c>
      <c r="B163" s="7"/>
      <c r="C163" s="139" t="s">
        <v>398</v>
      </c>
      <c r="D163" s="721"/>
      <c r="E163" s="722"/>
    </row>
    <row r="164" spans="1:5" ht="17.25" hidden="1" customHeight="1" thickBot="1" x14ac:dyDescent="0.3">
      <c r="A164" s="5" t="s">
        <v>15</v>
      </c>
      <c r="B164" s="702"/>
      <c r="C164" s="703"/>
      <c r="D164" s="703"/>
      <c r="E164" s="704"/>
    </row>
    <row r="165" spans="1:5" ht="15.75" hidden="1" thickBot="1" x14ac:dyDescent="0.3">
      <c r="A165" s="5" t="s">
        <v>16</v>
      </c>
      <c r="B165" s="717"/>
      <c r="C165" s="718"/>
      <c r="D165" s="718"/>
      <c r="E165" s="719"/>
    </row>
    <row r="166" spans="1:5" ht="12.75" hidden="1" customHeight="1" x14ac:dyDescent="0.25">
      <c r="A166" s="698"/>
      <c r="B166" s="8">
        <v>2018</v>
      </c>
      <c r="C166" s="8">
        <v>2019</v>
      </c>
      <c r="D166" s="8">
        <v>2020</v>
      </c>
      <c r="E166" s="8">
        <v>2021</v>
      </c>
    </row>
    <row r="167" spans="1:5" ht="9" hidden="1" customHeight="1" thickBot="1" x14ac:dyDescent="0.3">
      <c r="A167" s="699"/>
      <c r="B167" s="9" t="s">
        <v>8</v>
      </c>
      <c r="C167" s="9" t="s">
        <v>9</v>
      </c>
      <c r="D167" s="9" t="s">
        <v>9</v>
      </c>
      <c r="E167" s="9" t="s">
        <v>9</v>
      </c>
    </row>
    <row r="168" spans="1:5" ht="15.75" hidden="1" thickBot="1" x14ac:dyDescent="0.3">
      <c r="A168" s="5" t="s">
        <v>17</v>
      </c>
      <c r="B168" s="5"/>
      <c r="C168" s="5"/>
      <c r="D168" s="5"/>
      <c r="E168" s="5"/>
    </row>
    <row r="169" spans="1:5" ht="15.75" hidden="1" thickBot="1" x14ac:dyDescent="0.3">
      <c r="A169" s="5" t="s">
        <v>18</v>
      </c>
      <c r="B169" s="10"/>
      <c r="C169" s="10"/>
      <c r="D169" s="10"/>
      <c r="E169" s="10"/>
    </row>
    <row r="170" spans="1:5" ht="15.75" hidden="1" thickBot="1" x14ac:dyDescent="0.3">
      <c r="A170" s="5" t="s">
        <v>19</v>
      </c>
      <c r="B170" s="10" t="e">
        <f>B169/B168</f>
        <v>#DIV/0!</v>
      </c>
      <c r="C170" s="10" t="e">
        <f t="shared" ref="C170:E170" si="19">C169/C168</f>
        <v>#DIV/0!</v>
      </c>
      <c r="D170" s="10" t="e">
        <f t="shared" si="19"/>
        <v>#DIV/0!</v>
      </c>
      <c r="E170" s="10" t="e">
        <f t="shared" si="19"/>
        <v>#DIV/0!</v>
      </c>
    </row>
    <row r="171" spans="1:5" ht="15.75" hidden="1" thickBot="1" x14ac:dyDescent="0.3">
      <c r="A171" s="5" t="s">
        <v>20</v>
      </c>
      <c r="B171" s="113" t="s">
        <v>21</v>
      </c>
      <c r="C171" s="11" t="e">
        <f>C168/B168-1</f>
        <v>#DIV/0!</v>
      </c>
      <c r="D171" s="11" t="e">
        <f t="shared" ref="D171:E173" si="20">D168/C168-1</f>
        <v>#DIV/0!</v>
      </c>
      <c r="E171" s="11" t="e">
        <f t="shared" si="20"/>
        <v>#DIV/0!</v>
      </c>
    </row>
    <row r="172" spans="1:5" ht="15.75" hidden="1" thickBot="1" x14ac:dyDescent="0.3">
      <c r="A172" s="5" t="s">
        <v>22</v>
      </c>
      <c r="B172" s="113" t="s">
        <v>21</v>
      </c>
      <c r="C172" s="11" t="e">
        <f>C169/B169-1</f>
        <v>#DIV/0!</v>
      </c>
      <c r="D172" s="11" t="e">
        <f t="shared" si="20"/>
        <v>#DIV/0!</v>
      </c>
      <c r="E172" s="11" t="e">
        <f t="shared" si="20"/>
        <v>#DIV/0!</v>
      </c>
    </row>
    <row r="173" spans="1:5" ht="15.75" hidden="1" thickBot="1" x14ac:dyDescent="0.3">
      <c r="A173" s="5" t="s">
        <v>23</v>
      </c>
      <c r="B173" s="113" t="s">
        <v>21</v>
      </c>
      <c r="C173" s="11" t="e">
        <f>C170/B170-1</f>
        <v>#DIV/0!</v>
      </c>
      <c r="D173" s="11" t="e">
        <f t="shared" si="20"/>
        <v>#DIV/0!</v>
      </c>
      <c r="E173" s="11" t="e">
        <f t="shared" si="20"/>
        <v>#DIV/0!</v>
      </c>
    </row>
    <row r="174" spans="1:5" ht="15.75" hidden="1" thickBot="1" x14ac:dyDescent="0.3">
      <c r="A174" s="689" t="s">
        <v>284</v>
      </c>
      <c r="B174" s="690"/>
      <c r="C174" s="690"/>
      <c r="D174" s="690"/>
      <c r="E174" s="691"/>
    </row>
    <row r="175" spans="1:5" ht="12.75" hidden="1" customHeight="1" x14ac:dyDescent="0.25">
      <c r="A175" s="698"/>
      <c r="B175" s="8">
        <v>2018</v>
      </c>
      <c r="C175" s="8">
        <v>2019</v>
      </c>
      <c r="D175" s="8">
        <v>2020</v>
      </c>
      <c r="E175" s="8">
        <v>2021</v>
      </c>
    </row>
    <row r="176" spans="1:5" ht="9" hidden="1" customHeight="1" thickBot="1" x14ac:dyDescent="0.3">
      <c r="A176" s="699"/>
      <c r="B176" s="9" t="s">
        <v>8</v>
      </c>
      <c r="C176" s="9" t="s">
        <v>9</v>
      </c>
      <c r="D176" s="9" t="s">
        <v>9</v>
      </c>
      <c r="E176" s="9" t="s">
        <v>9</v>
      </c>
    </row>
    <row r="177" spans="1:5" ht="15.75" hidden="1" thickBot="1" x14ac:dyDescent="0.3">
      <c r="A177" s="13" t="s">
        <v>42</v>
      </c>
      <c r="B177" s="14">
        <f>B178+B179+B180+B181</f>
        <v>0</v>
      </c>
      <c r="C177" s="14">
        <f t="shared" ref="C177:E177" si="21">C178+C179+C180+C181</f>
        <v>0</v>
      </c>
      <c r="D177" s="14">
        <f t="shared" si="21"/>
        <v>0</v>
      </c>
      <c r="E177" s="14">
        <f t="shared" si="21"/>
        <v>0</v>
      </c>
    </row>
    <row r="178" spans="1:5" ht="15.75" hidden="1" thickBot="1" x14ac:dyDescent="0.3">
      <c r="A178" s="26" t="s">
        <v>388</v>
      </c>
      <c r="B178" s="14"/>
      <c r="C178" s="14"/>
      <c r="D178" s="14"/>
      <c r="E178" s="14"/>
    </row>
    <row r="179" spans="1:5" ht="15.75" hidden="1" thickBot="1" x14ac:dyDescent="0.3">
      <c r="A179" s="26" t="s">
        <v>403</v>
      </c>
      <c r="B179" s="14"/>
      <c r="C179" s="14"/>
      <c r="D179" s="14"/>
      <c r="E179" s="14"/>
    </row>
    <row r="180" spans="1:5" ht="15.75" hidden="1" thickBot="1" x14ac:dyDescent="0.3">
      <c r="A180" s="26" t="s">
        <v>404</v>
      </c>
      <c r="B180" s="14"/>
      <c r="C180" s="14"/>
      <c r="D180" s="14"/>
      <c r="E180" s="14"/>
    </row>
    <row r="181" spans="1:5" ht="15.75" hidden="1" thickBot="1" x14ac:dyDescent="0.3">
      <c r="A181" s="26" t="s">
        <v>405</v>
      </c>
      <c r="B181" s="14"/>
      <c r="C181" s="14"/>
      <c r="D181" s="14"/>
      <c r="E181" s="14"/>
    </row>
    <row r="182" spans="1:5" ht="15.75" hidden="1" thickBot="1" x14ac:dyDescent="0.3">
      <c r="A182" s="13" t="s">
        <v>43</v>
      </c>
      <c r="B182" s="15">
        <f>B183+B184+B185+B186</f>
        <v>0</v>
      </c>
      <c r="C182" s="15">
        <f t="shared" ref="C182:E182" si="22">C183+C184+C185+C186</f>
        <v>0</v>
      </c>
      <c r="D182" s="15">
        <f t="shared" si="22"/>
        <v>0</v>
      </c>
      <c r="E182" s="15">
        <f t="shared" si="22"/>
        <v>0</v>
      </c>
    </row>
    <row r="183" spans="1:5" ht="15.75" hidden="1" thickBot="1" x14ac:dyDescent="0.3">
      <c r="A183" s="26" t="s">
        <v>388</v>
      </c>
      <c r="B183" s="15"/>
      <c r="C183" s="14"/>
      <c r="D183" s="14"/>
      <c r="E183" s="14"/>
    </row>
    <row r="184" spans="1:5" ht="15.75" hidden="1" thickBot="1" x14ac:dyDescent="0.3">
      <c r="A184" s="26" t="s">
        <v>403</v>
      </c>
      <c r="B184" s="15"/>
      <c r="C184" s="14"/>
      <c r="D184" s="14"/>
      <c r="E184" s="14"/>
    </row>
    <row r="185" spans="1:5" ht="15.75" hidden="1" thickBot="1" x14ac:dyDescent="0.3">
      <c r="A185" s="26" t="s">
        <v>404</v>
      </c>
      <c r="B185" s="15"/>
      <c r="C185" s="14"/>
      <c r="D185" s="14"/>
      <c r="E185" s="14"/>
    </row>
    <row r="186" spans="1:5" ht="15.75" hidden="1" thickBot="1" x14ac:dyDescent="0.3">
      <c r="A186" s="26" t="s">
        <v>405</v>
      </c>
      <c r="B186" s="15"/>
      <c r="C186" s="14"/>
      <c r="D186" s="14"/>
      <c r="E186" s="14"/>
    </row>
    <row r="187" spans="1:5" ht="15.75" hidden="1" thickBot="1" x14ac:dyDescent="0.3">
      <c r="A187" s="140" t="s">
        <v>407</v>
      </c>
      <c r="B187" s="15">
        <f>B177+B182</f>
        <v>0</v>
      </c>
      <c r="C187" s="15">
        <f t="shared" ref="C187:E187" si="23">C177+C182</f>
        <v>0</v>
      </c>
      <c r="D187" s="15">
        <f t="shared" si="23"/>
        <v>0</v>
      </c>
      <c r="E187" s="15">
        <f t="shared" si="23"/>
        <v>0</v>
      </c>
    </row>
    <row r="188" spans="1:5" ht="34.5" hidden="1" thickBot="1" x14ac:dyDescent="0.3">
      <c r="A188" s="7" t="s">
        <v>74</v>
      </c>
      <c r="B188" s="146"/>
      <c r="C188" s="141" t="s">
        <v>398</v>
      </c>
      <c r="D188" s="147"/>
      <c r="E188" s="148"/>
    </row>
    <row r="189" spans="1:5" ht="17.25" hidden="1" customHeight="1" thickBot="1" x14ac:dyDescent="0.3">
      <c r="A189" s="5" t="s">
        <v>15</v>
      </c>
      <c r="B189" s="702"/>
      <c r="C189" s="703"/>
      <c r="D189" s="703"/>
      <c r="E189" s="704"/>
    </row>
    <row r="190" spans="1:5" ht="15.75" hidden="1" thickBot="1" x14ac:dyDescent="0.3">
      <c r="A190" s="5" t="s">
        <v>16</v>
      </c>
      <c r="B190" s="717"/>
      <c r="C190" s="718"/>
      <c r="D190" s="718"/>
      <c r="E190" s="719"/>
    </row>
    <row r="191" spans="1:5" ht="12.75" hidden="1" customHeight="1" x14ac:dyDescent="0.25">
      <c r="A191" s="698"/>
      <c r="B191" s="8">
        <v>2018</v>
      </c>
      <c r="C191" s="8">
        <v>2019</v>
      </c>
      <c r="D191" s="8">
        <v>2020</v>
      </c>
      <c r="E191" s="8">
        <v>2021</v>
      </c>
    </row>
    <row r="192" spans="1:5" ht="9" hidden="1" customHeight="1" thickBot="1" x14ac:dyDescent="0.3">
      <c r="A192" s="699"/>
      <c r="B192" s="9" t="s">
        <v>8</v>
      </c>
      <c r="C192" s="9" t="s">
        <v>9</v>
      </c>
      <c r="D192" s="9" t="s">
        <v>9</v>
      </c>
      <c r="E192" s="9" t="s">
        <v>9</v>
      </c>
    </row>
    <row r="193" spans="1:5" ht="15.75" hidden="1" thickBot="1" x14ac:dyDescent="0.3">
      <c r="A193" s="5" t="s">
        <v>17</v>
      </c>
      <c r="B193" s="5"/>
      <c r="C193" s="5"/>
      <c r="D193" s="5"/>
      <c r="E193" s="5"/>
    </row>
    <row r="194" spans="1:5" ht="15.75" hidden="1" thickBot="1" x14ac:dyDescent="0.3">
      <c r="A194" s="5" t="s">
        <v>18</v>
      </c>
      <c r="B194" s="10">
        <f>B212</f>
        <v>0</v>
      </c>
      <c r="C194" s="10">
        <f t="shared" ref="C194:E194" si="24">C212</f>
        <v>0</v>
      </c>
      <c r="D194" s="10">
        <f t="shared" si="24"/>
        <v>0</v>
      </c>
      <c r="E194" s="10">
        <f t="shared" si="24"/>
        <v>0</v>
      </c>
    </row>
    <row r="195" spans="1:5" ht="15.75" hidden="1" thickBot="1" x14ac:dyDescent="0.3">
      <c r="A195" s="5" t="s">
        <v>19</v>
      </c>
      <c r="B195" s="10" t="e">
        <f>B194/B193</f>
        <v>#DIV/0!</v>
      </c>
      <c r="C195" s="10" t="e">
        <f t="shared" ref="C195:E195" si="25">C194/C193</f>
        <v>#DIV/0!</v>
      </c>
      <c r="D195" s="10" t="e">
        <f t="shared" si="25"/>
        <v>#DIV/0!</v>
      </c>
      <c r="E195" s="10" t="e">
        <f t="shared" si="25"/>
        <v>#DIV/0!</v>
      </c>
    </row>
    <row r="196" spans="1:5" ht="15.75" hidden="1" thickBot="1" x14ac:dyDescent="0.3">
      <c r="A196" s="5" t="s">
        <v>20</v>
      </c>
      <c r="B196" s="113" t="s">
        <v>21</v>
      </c>
      <c r="C196" s="11" t="e">
        <f>C193/B193-1</f>
        <v>#DIV/0!</v>
      </c>
      <c r="D196" s="11" t="e">
        <f t="shared" ref="D196:E198" si="26">D193/C193-1</f>
        <v>#DIV/0!</v>
      </c>
      <c r="E196" s="11" t="e">
        <f t="shared" si="26"/>
        <v>#DIV/0!</v>
      </c>
    </row>
    <row r="197" spans="1:5" ht="15.75" hidden="1" thickBot="1" x14ac:dyDescent="0.3">
      <c r="A197" s="5" t="s">
        <v>22</v>
      </c>
      <c r="B197" s="113" t="s">
        <v>21</v>
      </c>
      <c r="C197" s="11" t="e">
        <f>C194/B194-1</f>
        <v>#DIV/0!</v>
      </c>
      <c r="D197" s="11" t="e">
        <f t="shared" si="26"/>
        <v>#DIV/0!</v>
      </c>
      <c r="E197" s="11" t="e">
        <f t="shared" si="26"/>
        <v>#DIV/0!</v>
      </c>
    </row>
    <row r="198" spans="1:5" ht="15.75" hidden="1" thickBot="1" x14ac:dyDescent="0.3">
      <c r="A198" s="5" t="s">
        <v>23</v>
      </c>
      <c r="B198" s="113" t="s">
        <v>21</v>
      </c>
      <c r="C198" s="11" t="e">
        <f>C195/B195-1</f>
        <v>#DIV/0!</v>
      </c>
      <c r="D198" s="11" t="e">
        <f t="shared" si="26"/>
        <v>#DIV/0!</v>
      </c>
      <c r="E198" s="11" t="e">
        <f t="shared" si="26"/>
        <v>#DIV/0!</v>
      </c>
    </row>
    <row r="199" spans="1:5" ht="15.75" hidden="1" thickBot="1" x14ac:dyDescent="0.3">
      <c r="A199" s="689" t="s">
        <v>439</v>
      </c>
      <c r="B199" s="690"/>
      <c r="C199" s="690"/>
      <c r="D199" s="690"/>
      <c r="E199" s="691"/>
    </row>
    <row r="200" spans="1:5" ht="12.75" hidden="1" customHeight="1" x14ac:dyDescent="0.25">
      <c r="A200" s="698"/>
      <c r="B200" s="8">
        <v>2018</v>
      </c>
      <c r="C200" s="8">
        <v>2019</v>
      </c>
      <c r="D200" s="8">
        <v>2020</v>
      </c>
      <c r="E200" s="8">
        <v>2021</v>
      </c>
    </row>
    <row r="201" spans="1:5" ht="9" hidden="1" customHeight="1" thickBot="1" x14ac:dyDescent="0.3">
      <c r="A201" s="699"/>
      <c r="B201" s="9" t="s">
        <v>8</v>
      </c>
      <c r="C201" s="9" t="s">
        <v>9</v>
      </c>
      <c r="D201" s="9" t="s">
        <v>9</v>
      </c>
      <c r="E201" s="9" t="s">
        <v>9</v>
      </c>
    </row>
    <row r="202" spans="1:5" ht="15.75" hidden="1" thickBot="1" x14ac:dyDescent="0.3">
      <c r="A202" s="13" t="s">
        <v>42</v>
      </c>
      <c r="B202" s="14">
        <f>B203+B204+B205+B206</f>
        <v>0</v>
      </c>
      <c r="C202" s="14">
        <f t="shared" ref="C202:E202" si="27">C203+C204+C205+C206</f>
        <v>0</v>
      </c>
      <c r="D202" s="14">
        <f t="shared" si="27"/>
        <v>0</v>
      </c>
      <c r="E202" s="14">
        <f t="shared" si="27"/>
        <v>0</v>
      </c>
    </row>
    <row r="203" spans="1:5" ht="15.75" hidden="1" thickBot="1" x14ac:dyDescent="0.3">
      <c r="A203" s="26" t="s">
        <v>388</v>
      </c>
      <c r="B203" s="14"/>
      <c r="C203" s="14"/>
      <c r="D203" s="14"/>
      <c r="E203" s="14"/>
    </row>
    <row r="204" spans="1:5" ht="15.75" hidden="1" thickBot="1" x14ac:dyDescent="0.3">
      <c r="A204" s="26" t="s">
        <v>403</v>
      </c>
      <c r="B204" s="14"/>
      <c r="C204" s="14"/>
      <c r="D204" s="14"/>
      <c r="E204" s="14"/>
    </row>
    <row r="205" spans="1:5" ht="15.75" hidden="1" thickBot="1" x14ac:dyDescent="0.3">
      <c r="A205" s="26" t="s">
        <v>404</v>
      </c>
      <c r="B205" s="14"/>
      <c r="C205" s="14"/>
      <c r="D205" s="14"/>
      <c r="E205" s="14"/>
    </row>
    <row r="206" spans="1:5" ht="15.75" hidden="1" thickBot="1" x14ac:dyDescent="0.3">
      <c r="A206" s="26" t="s">
        <v>405</v>
      </c>
      <c r="B206" s="14"/>
      <c r="C206" s="14"/>
      <c r="D206" s="14"/>
      <c r="E206" s="14"/>
    </row>
    <row r="207" spans="1:5" ht="15.75" hidden="1" thickBot="1" x14ac:dyDescent="0.3">
      <c r="A207" s="13" t="s">
        <v>43</v>
      </c>
      <c r="B207" s="15">
        <f>B208+B209+B210+B211</f>
        <v>0</v>
      </c>
      <c r="C207" s="15">
        <f t="shared" ref="C207:E207" si="28">C208+C209+C210+C211</f>
        <v>0</v>
      </c>
      <c r="D207" s="15">
        <f t="shared" si="28"/>
        <v>0</v>
      </c>
      <c r="E207" s="15">
        <f t="shared" si="28"/>
        <v>0</v>
      </c>
    </row>
    <row r="208" spans="1:5" ht="15.75" hidden="1" thickBot="1" x14ac:dyDescent="0.3">
      <c r="A208" s="26" t="s">
        <v>388</v>
      </c>
      <c r="B208" s="15"/>
      <c r="C208" s="14"/>
      <c r="D208" s="14"/>
      <c r="E208" s="14"/>
    </row>
    <row r="209" spans="1:5" ht="15.75" hidden="1" thickBot="1" x14ac:dyDescent="0.3">
      <c r="A209" s="26" t="s">
        <v>403</v>
      </c>
      <c r="B209" s="15"/>
      <c r="C209" s="14"/>
      <c r="D209" s="14"/>
      <c r="E209" s="14"/>
    </row>
    <row r="210" spans="1:5" ht="15.75" hidden="1" thickBot="1" x14ac:dyDescent="0.3">
      <c r="A210" s="26" t="s">
        <v>404</v>
      </c>
      <c r="B210" s="15"/>
      <c r="C210" s="14"/>
      <c r="D210" s="14"/>
      <c r="E210" s="14"/>
    </row>
    <row r="211" spans="1:5" ht="15.75" hidden="1" thickBot="1" x14ac:dyDescent="0.3">
      <c r="A211" s="26" t="s">
        <v>405</v>
      </c>
      <c r="B211" s="15"/>
      <c r="C211" s="14"/>
      <c r="D211" s="14"/>
      <c r="E211" s="14"/>
    </row>
    <row r="212" spans="1:5" ht="15.75" hidden="1" thickBot="1" x14ac:dyDescent="0.3">
      <c r="A212" s="16" t="s">
        <v>440</v>
      </c>
      <c r="B212" s="15">
        <f>B202+B207</f>
        <v>0</v>
      </c>
      <c r="C212" s="15">
        <f t="shared" ref="C212:E212" si="29">C202+C207</f>
        <v>0</v>
      </c>
      <c r="D212" s="15">
        <f t="shared" si="29"/>
        <v>0</v>
      </c>
      <c r="E212" s="15">
        <f t="shared" si="29"/>
        <v>0</v>
      </c>
    </row>
    <row r="213" spans="1:5" ht="25.5" customHeight="1" thickBot="1" x14ac:dyDescent="0.3">
      <c r="A213" s="149" t="s">
        <v>45</v>
      </c>
      <c r="B213" s="720" t="s">
        <v>375</v>
      </c>
      <c r="C213" s="721"/>
      <c r="D213" s="721"/>
      <c r="E213" s="722"/>
    </row>
    <row r="214" spans="1:5" ht="34.5" thickBot="1" x14ac:dyDescent="0.3">
      <c r="A214" s="7" t="s">
        <v>72</v>
      </c>
      <c r="B214" s="170" t="s">
        <v>1354</v>
      </c>
      <c r="C214" s="141" t="s">
        <v>398</v>
      </c>
      <c r="D214" s="725"/>
      <c r="E214" s="713"/>
    </row>
    <row r="215" spans="1:5" ht="29.25" customHeight="1" thickBot="1" x14ac:dyDescent="0.3">
      <c r="A215" s="5" t="s">
        <v>15</v>
      </c>
      <c r="B215" s="1053" t="s">
        <v>1355</v>
      </c>
      <c r="C215" s="1054"/>
      <c r="D215" s="1054"/>
      <c r="E215" s="1055"/>
    </row>
    <row r="216" spans="1:5" ht="15.75" thickBot="1" x14ac:dyDescent="0.3">
      <c r="A216" s="5" t="s">
        <v>16</v>
      </c>
      <c r="B216" s="717" t="s">
        <v>1356</v>
      </c>
      <c r="C216" s="718"/>
      <c r="D216" s="718"/>
      <c r="E216" s="719"/>
    </row>
    <row r="217" spans="1:5" ht="12.75" customHeight="1" x14ac:dyDescent="0.25">
      <c r="A217" s="698"/>
      <c r="B217" s="8">
        <v>2018</v>
      </c>
      <c r="C217" s="8">
        <v>2019</v>
      </c>
      <c r="D217" s="8">
        <v>2020</v>
      </c>
      <c r="E217" s="8">
        <v>2021</v>
      </c>
    </row>
    <row r="218" spans="1:5" ht="9" customHeight="1" thickBot="1" x14ac:dyDescent="0.3">
      <c r="A218" s="699"/>
      <c r="B218" s="9" t="s">
        <v>8</v>
      </c>
      <c r="C218" s="9" t="s">
        <v>9</v>
      </c>
      <c r="D218" s="9" t="s">
        <v>9</v>
      </c>
      <c r="E218" s="9" t="s">
        <v>9</v>
      </c>
    </row>
    <row r="219" spans="1:5" ht="15.75" thickBot="1" x14ac:dyDescent="0.3">
      <c r="A219" s="5" t="s">
        <v>17</v>
      </c>
      <c r="B219" s="113">
        <v>428</v>
      </c>
      <c r="C219" s="113">
        <v>400</v>
      </c>
      <c r="D219" s="113">
        <v>400</v>
      </c>
      <c r="E219" s="113">
        <v>400</v>
      </c>
    </row>
    <row r="220" spans="1:5" ht="15.75" thickBot="1" x14ac:dyDescent="0.3">
      <c r="A220" s="5" t="s">
        <v>18</v>
      </c>
      <c r="B220" s="10">
        <f>B238</f>
        <v>59642</v>
      </c>
      <c r="C220" s="41">
        <f t="shared" ref="C220:E220" si="30">C238</f>
        <v>90000</v>
      </c>
      <c r="D220" s="41">
        <f t="shared" si="30"/>
        <v>90000</v>
      </c>
      <c r="E220" s="41">
        <f t="shared" si="30"/>
        <v>90000</v>
      </c>
    </row>
    <row r="221" spans="1:5" ht="15.75" thickBot="1" x14ac:dyDescent="0.3">
      <c r="A221" s="5" t="s">
        <v>19</v>
      </c>
      <c r="B221" s="10">
        <f>B220/B219</f>
        <v>139.35046728971963</v>
      </c>
      <c r="C221" s="10">
        <f t="shared" ref="C221:E221" si="31">C220/C219</f>
        <v>225</v>
      </c>
      <c r="D221" s="10">
        <f t="shared" si="31"/>
        <v>225</v>
      </c>
      <c r="E221" s="10">
        <f t="shared" si="31"/>
        <v>225</v>
      </c>
    </row>
    <row r="222" spans="1:5" ht="15.75" thickBot="1" x14ac:dyDescent="0.3">
      <c r="A222" s="5" t="s">
        <v>20</v>
      </c>
      <c r="B222" s="113" t="s">
        <v>21</v>
      </c>
      <c r="C222" s="11">
        <f>C219/B219-1</f>
        <v>-6.5420560747663559E-2</v>
      </c>
      <c r="D222" s="11">
        <f t="shared" ref="D222:E224" si="32">D219/C219-1</f>
        <v>0</v>
      </c>
      <c r="E222" s="11">
        <f t="shared" si="32"/>
        <v>0</v>
      </c>
    </row>
    <row r="223" spans="1:5" ht="15.75" thickBot="1" x14ac:dyDescent="0.3">
      <c r="A223" s="5" t="s">
        <v>22</v>
      </c>
      <c r="B223" s="113" t="s">
        <v>21</v>
      </c>
      <c r="C223" s="11">
        <f>C220/B220-1</f>
        <v>0.50900372220918144</v>
      </c>
      <c r="D223" s="11">
        <f t="shared" si="32"/>
        <v>0</v>
      </c>
      <c r="E223" s="11">
        <f t="shared" si="32"/>
        <v>0</v>
      </c>
    </row>
    <row r="224" spans="1:5" ht="15.75" thickBot="1" x14ac:dyDescent="0.3">
      <c r="A224" s="5" t="s">
        <v>23</v>
      </c>
      <c r="B224" s="113" t="s">
        <v>21</v>
      </c>
      <c r="C224" s="11">
        <f>C221/B221-1</f>
        <v>0.61463398276382408</v>
      </c>
      <c r="D224" s="11">
        <f t="shared" si="32"/>
        <v>0</v>
      </c>
      <c r="E224" s="11">
        <f t="shared" si="32"/>
        <v>0</v>
      </c>
    </row>
    <row r="225" spans="1:5" ht="15.75" thickBot="1" x14ac:dyDescent="0.3">
      <c r="A225" s="689" t="s">
        <v>286</v>
      </c>
      <c r="B225" s="690"/>
      <c r="C225" s="690"/>
      <c r="D225" s="690"/>
      <c r="E225" s="691"/>
    </row>
    <row r="226" spans="1:5" ht="12.75" customHeight="1" x14ac:dyDescent="0.25">
      <c r="A226" s="698"/>
      <c r="B226" s="8">
        <v>2018</v>
      </c>
      <c r="C226" s="8">
        <v>2019</v>
      </c>
      <c r="D226" s="8">
        <v>2020</v>
      </c>
      <c r="E226" s="8">
        <v>2021</v>
      </c>
    </row>
    <row r="227" spans="1:5" ht="9" customHeight="1" thickBot="1" x14ac:dyDescent="0.3">
      <c r="A227" s="699"/>
      <c r="B227" s="9" t="s">
        <v>8</v>
      </c>
      <c r="C227" s="9" t="s">
        <v>9</v>
      </c>
      <c r="D227" s="9" t="s">
        <v>9</v>
      </c>
      <c r="E227" s="9" t="s">
        <v>9</v>
      </c>
    </row>
    <row r="228" spans="1:5" ht="15.75" thickBot="1" x14ac:dyDescent="0.3">
      <c r="A228" s="13" t="s">
        <v>42</v>
      </c>
      <c r="B228" s="14">
        <f>B229+B230+B231+B232</f>
        <v>0</v>
      </c>
      <c r="C228" s="14">
        <f t="shared" ref="C228:E228" si="33">C229+C230+C231+C232</f>
        <v>0</v>
      </c>
      <c r="D228" s="14">
        <f t="shared" si="33"/>
        <v>0</v>
      </c>
      <c r="E228" s="14">
        <f t="shared" si="33"/>
        <v>0</v>
      </c>
    </row>
    <row r="229" spans="1:5" ht="15.75" thickBot="1" x14ac:dyDescent="0.3">
      <c r="A229" s="26" t="s">
        <v>388</v>
      </c>
      <c r="B229" s="14"/>
      <c r="C229" s="14"/>
      <c r="D229" s="14"/>
      <c r="E229" s="14"/>
    </row>
    <row r="230" spans="1:5" ht="15.75" thickBot="1" x14ac:dyDescent="0.3">
      <c r="A230" s="26" t="s">
        <v>403</v>
      </c>
      <c r="B230" s="14"/>
      <c r="C230" s="14"/>
      <c r="D230" s="14"/>
      <c r="E230" s="14"/>
    </row>
    <row r="231" spans="1:5" ht="15.75" thickBot="1" x14ac:dyDescent="0.3">
      <c r="A231" s="26" t="s">
        <v>404</v>
      </c>
      <c r="B231" s="14"/>
      <c r="C231" s="14"/>
      <c r="D231" s="14"/>
      <c r="E231" s="14"/>
    </row>
    <row r="232" spans="1:5" ht="15.75" thickBot="1" x14ac:dyDescent="0.3">
      <c r="A232" s="26" t="s">
        <v>405</v>
      </c>
      <c r="B232" s="14"/>
      <c r="C232" s="14"/>
      <c r="D232" s="14"/>
      <c r="E232" s="14"/>
    </row>
    <row r="233" spans="1:5" ht="15.75" thickBot="1" x14ac:dyDescent="0.3">
      <c r="A233" s="13" t="s">
        <v>43</v>
      </c>
      <c r="B233" s="15">
        <f>B234+B235+B236+B237</f>
        <v>59642</v>
      </c>
      <c r="C233" s="15">
        <f t="shared" ref="C233:E233" si="34">C234+C235+C236+C237</f>
        <v>90000</v>
      </c>
      <c r="D233" s="15">
        <f t="shared" si="34"/>
        <v>90000</v>
      </c>
      <c r="E233" s="15">
        <f t="shared" si="34"/>
        <v>90000</v>
      </c>
    </row>
    <row r="234" spans="1:5" ht="15.75" thickBot="1" x14ac:dyDescent="0.3">
      <c r="A234" s="26" t="s">
        <v>388</v>
      </c>
      <c r="B234" s="15">
        <v>59642</v>
      </c>
      <c r="C234" s="42">
        <v>90000</v>
      </c>
      <c r="D234" s="42">
        <v>90000</v>
      </c>
      <c r="E234" s="42">
        <v>90000</v>
      </c>
    </row>
    <row r="235" spans="1:5" ht="15.75" thickBot="1" x14ac:dyDescent="0.3">
      <c r="A235" s="26" t="s">
        <v>403</v>
      </c>
      <c r="B235" s="15"/>
      <c r="C235" s="15"/>
      <c r="D235" s="15"/>
      <c r="E235" s="15"/>
    </row>
    <row r="236" spans="1:5" ht="15.75" thickBot="1" x14ac:dyDescent="0.3">
      <c r="A236" s="26" t="s">
        <v>404</v>
      </c>
      <c r="B236" s="15"/>
      <c r="C236" s="15"/>
      <c r="D236" s="15"/>
      <c r="E236" s="15"/>
    </row>
    <row r="237" spans="1:5" ht="15.75" thickBot="1" x14ac:dyDescent="0.3">
      <c r="A237" s="26" t="s">
        <v>405</v>
      </c>
      <c r="B237" s="15"/>
      <c r="C237" s="15"/>
      <c r="D237" s="15"/>
      <c r="E237" s="15"/>
    </row>
    <row r="238" spans="1:5" ht="15.75" thickBot="1" x14ac:dyDescent="0.3">
      <c r="A238" s="16" t="s">
        <v>34</v>
      </c>
      <c r="B238" s="80">
        <f>B228+B233</f>
        <v>59642</v>
      </c>
      <c r="C238" s="80">
        <f t="shared" ref="C238:E238" si="35">C228+C233</f>
        <v>90000</v>
      </c>
      <c r="D238" s="80">
        <f t="shared" si="35"/>
        <v>90000</v>
      </c>
      <c r="E238" s="80">
        <f t="shared" si="35"/>
        <v>90000</v>
      </c>
    </row>
    <row r="239" spans="1:5" ht="31.5" customHeight="1" thickBot="1" x14ac:dyDescent="0.3">
      <c r="A239" s="149" t="s">
        <v>56</v>
      </c>
      <c r="B239" s="1043" t="s">
        <v>1357</v>
      </c>
      <c r="C239" s="1372"/>
      <c r="D239" s="1372"/>
      <c r="E239" s="1373"/>
    </row>
    <row r="240" spans="1:5" ht="91.5" customHeight="1" thickBot="1" x14ac:dyDescent="0.3">
      <c r="A240" s="7" t="s">
        <v>35</v>
      </c>
      <c r="B240" s="597" t="s">
        <v>1358</v>
      </c>
      <c r="C240" s="141" t="s">
        <v>398</v>
      </c>
      <c r="D240" s="705" t="s">
        <v>252</v>
      </c>
      <c r="E240" s="707"/>
    </row>
    <row r="241" spans="1:5" ht="60" customHeight="1" thickBot="1" x14ac:dyDescent="0.3">
      <c r="A241" s="5" t="s">
        <v>15</v>
      </c>
      <c r="B241" s="1424" t="s">
        <v>1359</v>
      </c>
      <c r="C241" s="1425"/>
      <c r="D241" s="1425"/>
      <c r="E241" s="1426"/>
    </row>
    <row r="242" spans="1:5" ht="15.75" thickBot="1" x14ac:dyDescent="0.3">
      <c r="A242" s="5" t="s">
        <v>16</v>
      </c>
      <c r="B242" s="717" t="s">
        <v>1360</v>
      </c>
      <c r="C242" s="718"/>
      <c r="D242" s="718"/>
      <c r="E242" s="719"/>
    </row>
    <row r="243" spans="1:5" ht="12.75" customHeight="1" x14ac:dyDescent="0.25">
      <c r="A243" s="698"/>
      <c r="B243" s="8">
        <v>2018</v>
      </c>
      <c r="C243" s="8">
        <v>2019</v>
      </c>
      <c r="D243" s="8">
        <v>2020</v>
      </c>
      <c r="E243" s="8">
        <v>2021</v>
      </c>
    </row>
    <row r="244" spans="1:5" ht="9" customHeight="1" thickBot="1" x14ac:dyDescent="0.3">
      <c r="A244" s="699"/>
      <c r="B244" s="9" t="s">
        <v>8</v>
      </c>
      <c r="C244" s="9" t="s">
        <v>9</v>
      </c>
      <c r="D244" s="9" t="s">
        <v>9</v>
      </c>
      <c r="E244" s="9" t="s">
        <v>9</v>
      </c>
    </row>
    <row r="245" spans="1:5" ht="15.75" thickBot="1" x14ac:dyDescent="0.3">
      <c r="A245" s="5" t="s">
        <v>17</v>
      </c>
      <c r="B245" s="435">
        <v>25</v>
      </c>
      <c r="C245" s="435">
        <v>12</v>
      </c>
      <c r="D245" s="435">
        <v>0</v>
      </c>
      <c r="E245" s="435">
        <v>0</v>
      </c>
    </row>
    <row r="246" spans="1:5" ht="15.75" thickBot="1" x14ac:dyDescent="0.3">
      <c r="A246" s="5" t="s">
        <v>18</v>
      </c>
      <c r="B246" s="10">
        <f>B254+B259</f>
        <v>26478</v>
      </c>
      <c r="C246" s="41">
        <f t="shared" ref="C246:E246" si="36">C254+C259</f>
        <v>15000</v>
      </c>
      <c r="D246" s="10">
        <f t="shared" si="36"/>
        <v>0</v>
      </c>
      <c r="E246" s="10">
        <f t="shared" si="36"/>
        <v>0</v>
      </c>
    </row>
    <row r="247" spans="1:5" ht="15.75" thickBot="1" x14ac:dyDescent="0.3">
      <c r="A247" s="5" t="s">
        <v>19</v>
      </c>
      <c r="B247" s="10">
        <f>B246/B245</f>
        <v>1059.1199999999999</v>
      </c>
      <c r="C247" s="10">
        <f t="shared" ref="C247:E247" si="37">C246/C245</f>
        <v>1250</v>
      </c>
      <c r="D247" s="10" t="e">
        <f t="shared" si="37"/>
        <v>#DIV/0!</v>
      </c>
      <c r="E247" s="10" t="e">
        <f t="shared" si="37"/>
        <v>#DIV/0!</v>
      </c>
    </row>
    <row r="248" spans="1:5" ht="15.75" thickBot="1" x14ac:dyDescent="0.3">
      <c r="A248" s="5" t="s">
        <v>20</v>
      </c>
      <c r="B248" s="113" t="s">
        <v>21</v>
      </c>
      <c r="C248" s="11">
        <f>C245/B245-1</f>
        <v>-0.52</v>
      </c>
      <c r="D248" s="11">
        <f t="shared" ref="D248:E250" si="38">D245/C245-1</f>
        <v>-1</v>
      </c>
      <c r="E248" s="11" t="e">
        <f t="shared" si="38"/>
        <v>#DIV/0!</v>
      </c>
    </row>
    <row r="249" spans="1:5" ht="15.75" thickBot="1" x14ac:dyDescent="0.3">
      <c r="A249" s="5" t="s">
        <v>22</v>
      </c>
      <c r="B249" s="113" t="s">
        <v>21</v>
      </c>
      <c r="C249" s="11">
        <f>C246/B246-1</f>
        <v>-0.43349195558576936</v>
      </c>
      <c r="D249" s="11">
        <f t="shared" si="38"/>
        <v>-1</v>
      </c>
      <c r="E249" s="11" t="e">
        <f t="shared" si="38"/>
        <v>#DIV/0!</v>
      </c>
    </row>
    <row r="250" spans="1:5" ht="15.75" thickBot="1" x14ac:dyDescent="0.3">
      <c r="A250" s="5" t="s">
        <v>23</v>
      </c>
      <c r="B250" s="113" t="s">
        <v>21</v>
      </c>
      <c r="C250" s="11">
        <f>C247/B247-1</f>
        <v>0.18022509252964736</v>
      </c>
      <c r="D250" s="11" t="e">
        <f t="shared" si="38"/>
        <v>#DIV/0!</v>
      </c>
      <c r="E250" s="11" t="e">
        <f t="shared" si="38"/>
        <v>#DIV/0!</v>
      </c>
    </row>
    <row r="251" spans="1:5" ht="15.75" thickBot="1" x14ac:dyDescent="0.3">
      <c r="A251" s="689" t="s">
        <v>409</v>
      </c>
      <c r="B251" s="690"/>
      <c r="C251" s="690"/>
      <c r="D251" s="690"/>
      <c r="E251" s="691"/>
    </row>
    <row r="252" spans="1:5" ht="12.75" customHeight="1" x14ac:dyDescent="0.25">
      <c r="A252" s="698"/>
      <c r="B252" s="8">
        <v>2018</v>
      </c>
      <c r="C252" s="8">
        <v>2019</v>
      </c>
      <c r="D252" s="8">
        <v>2020</v>
      </c>
      <c r="E252" s="8">
        <v>2021</v>
      </c>
    </row>
    <row r="253" spans="1:5" ht="9" customHeight="1" thickBot="1" x14ac:dyDescent="0.3">
      <c r="A253" s="699"/>
      <c r="B253" s="9" t="s">
        <v>8</v>
      </c>
      <c r="C253" s="9" t="s">
        <v>9</v>
      </c>
      <c r="D253" s="9" t="s">
        <v>9</v>
      </c>
      <c r="E253" s="9" t="s">
        <v>9</v>
      </c>
    </row>
    <row r="254" spans="1:5" ht="15.75" thickBot="1" x14ac:dyDescent="0.3">
      <c r="A254" s="13" t="s">
        <v>42</v>
      </c>
      <c r="B254" s="14">
        <f>B255+B256+B257+B258</f>
        <v>0</v>
      </c>
      <c r="C254" s="14">
        <f t="shared" ref="C254:E254" si="39">C255+C256+C257+C258</f>
        <v>0</v>
      </c>
      <c r="D254" s="14">
        <f t="shared" si="39"/>
        <v>0</v>
      </c>
      <c r="E254" s="14">
        <f t="shared" si="39"/>
        <v>0</v>
      </c>
    </row>
    <row r="255" spans="1:5" ht="15.75" thickBot="1" x14ac:dyDescent="0.3">
      <c r="A255" s="26" t="s">
        <v>388</v>
      </c>
      <c r="B255" s="14"/>
      <c r="C255" s="14"/>
      <c r="D255" s="14"/>
      <c r="E255" s="14"/>
    </row>
    <row r="256" spans="1:5" ht="15.75" thickBot="1" x14ac:dyDescent="0.3">
      <c r="A256" s="26" t="s">
        <v>403</v>
      </c>
      <c r="B256" s="14"/>
      <c r="C256" s="14"/>
      <c r="D256" s="14"/>
      <c r="E256" s="14"/>
    </row>
    <row r="257" spans="1:5" ht="15.75" thickBot="1" x14ac:dyDescent="0.3">
      <c r="A257" s="26" t="s">
        <v>404</v>
      </c>
      <c r="B257" s="14"/>
      <c r="C257" s="14"/>
      <c r="D257" s="14"/>
      <c r="E257" s="14"/>
    </row>
    <row r="258" spans="1:5" ht="15.75" thickBot="1" x14ac:dyDescent="0.3">
      <c r="A258" s="26" t="s">
        <v>405</v>
      </c>
      <c r="B258" s="14"/>
      <c r="C258" s="14"/>
      <c r="D258" s="14"/>
      <c r="E258" s="14"/>
    </row>
    <row r="259" spans="1:5" ht="15.75" thickBot="1" x14ac:dyDescent="0.3">
      <c r="A259" s="13" t="s">
        <v>43</v>
      </c>
      <c r="B259" s="15">
        <f>B260+B261+B262+B263</f>
        <v>26478</v>
      </c>
      <c r="C259" s="15">
        <f t="shared" ref="C259:E259" si="40">C260+C261+C262+C263</f>
        <v>15000</v>
      </c>
      <c r="D259" s="15">
        <f t="shared" si="40"/>
        <v>0</v>
      </c>
      <c r="E259" s="15">
        <f t="shared" si="40"/>
        <v>0</v>
      </c>
    </row>
    <row r="260" spans="1:5" ht="15.75" thickBot="1" x14ac:dyDescent="0.3">
      <c r="A260" s="26" t="s">
        <v>388</v>
      </c>
      <c r="B260" s="15">
        <v>26478</v>
      </c>
      <c r="C260" s="14"/>
      <c r="D260" s="14"/>
      <c r="E260" s="14"/>
    </row>
    <row r="261" spans="1:5" ht="15.75" thickBot="1" x14ac:dyDescent="0.3">
      <c r="A261" s="26" t="s">
        <v>403</v>
      </c>
      <c r="B261" s="15"/>
      <c r="C261" s="14"/>
      <c r="D261" s="14"/>
      <c r="E261" s="14"/>
    </row>
    <row r="262" spans="1:5" ht="15.75" thickBot="1" x14ac:dyDescent="0.3">
      <c r="A262" s="26" t="s">
        <v>404</v>
      </c>
      <c r="B262" s="15"/>
      <c r="C262" s="14"/>
      <c r="D262" s="14"/>
      <c r="E262" s="14"/>
    </row>
    <row r="263" spans="1:5" ht="15.75" thickBot="1" x14ac:dyDescent="0.3">
      <c r="A263" s="26" t="s">
        <v>405</v>
      </c>
      <c r="B263" s="15"/>
      <c r="C263" s="14">
        <v>15000</v>
      </c>
      <c r="D263" s="14"/>
      <c r="E263" s="14"/>
    </row>
    <row r="264" spans="1:5" ht="15.75" thickBot="1" x14ac:dyDescent="0.3">
      <c r="A264" s="140" t="s">
        <v>36</v>
      </c>
      <c r="B264" s="15">
        <f>B254+B259</f>
        <v>26478</v>
      </c>
      <c r="C264" s="15">
        <f t="shared" ref="C264:E264" si="41">C254+C259</f>
        <v>15000</v>
      </c>
      <c r="D264" s="15">
        <f t="shared" si="41"/>
        <v>0</v>
      </c>
      <c r="E264" s="15">
        <f t="shared" si="41"/>
        <v>0</v>
      </c>
    </row>
    <row r="265" spans="1:5" ht="34.5" hidden="1" thickBot="1" x14ac:dyDescent="0.3">
      <c r="A265" s="7" t="s">
        <v>33</v>
      </c>
      <c r="B265" s="7"/>
      <c r="C265" s="139" t="s">
        <v>398</v>
      </c>
      <c r="D265" s="721"/>
      <c r="E265" s="722"/>
    </row>
    <row r="266" spans="1:5" ht="17.25" hidden="1" customHeight="1" thickBot="1" x14ac:dyDescent="0.3">
      <c r="A266" s="5" t="s">
        <v>15</v>
      </c>
      <c r="B266" s="702"/>
      <c r="C266" s="703"/>
      <c r="D266" s="703"/>
      <c r="E266" s="704"/>
    </row>
    <row r="267" spans="1:5" ht="15.75" hidden="1" thickBot="1" x14ac:dyDescent="0.3">
      <c r="A267" s="5" t="s">
        <v>16</v>
      </c>
      <c r="B267" s="717"/>
      <c r="C267" s="718"/>
      <c r="D267" s="718"/>
      <c r="E267" s="719"/>
    </row>
    <row r="268" spans="1:5" ht="12.75" hidden="1" customHeight="1" x14ac:dyDescent="0.25">
      <c r="A268" s="698"/>
      <c r="B268" s="8">
        <v>2018</v>
      </c>
      <c r="C268" s="8">
        <v>2019</v>
      </c>
      <c r="D268" s="8">
        <v>2020</v>
      </c>
      <c r="E268" s="8">
        <v>2021</v>
      </c>
    </row>
    <row r="269" spans="1:5" ht="9" hidden="1" customHeight="1" thickBot="1" x14ac:dyDescent="0.3">
      <c r="A269" s="699"/>
      <c r="B269" s="9" t="s">
        <v>8</v>
      </c>
      <c r="C269" s="9" t="s">
        <v>9</v>
      </c>
      <c r="D269" s="9" t="s">
        <v>9</v>
      </c>
      <c r="E269" s="9" t="s">
        <v>9</v>
      </c>
    </row>
    <row r="270" spans="1:5" ht="15.75" hidden="1" thickBot="1" x14ac:dyDescent="0.3">
      <c r="A270" s="5" t="s">
        <v>17</v>
      </c>
      <c r="B270" s="5"/>
      <c r="C270" s="5"/>
      <c r="D270" s="5"/>
      <c r="E270" s="5"/>
    </row>
    <row r="271" spans="1:5" ht="15.75" hidden="1" thickBot="1" x14ac:dyDescent="0.3">
      <c r="A271" s="5" t="s">
        <v>18</v>
      </c>
      <c r="B271" s="10"/>
      <c r="C271" s="10"/>
      <c r="D271" s="10"/>
      <c r="E271" s="10"/>
    </row>
    <row r="272" spans="1:5" ht="15.75" hidden="1" thickBot="1" x14ac:dyDescent="0.3">
      <c r="A272" s="5" t="s">
        <v>19</v>
      </c>
      <c r="B272" s="10" t="e">
        <f>B271/B270</f>
        <v>#DIV/0!</v>
      </c>
      <c r="C272" s="10" t="e">
        <f t="shared" ref="C272:E272" si="42">C271/C270</f>
        <v>#DIV/0!</v>
      </c>
      <c r="D272" s="10" t="e">
        <f t="shared" si="42"/>
        <v>#DIV/0!</v>
      </c>
      <c r="E272" s="10" t="e">
        <f t="shared" si="42"/>
        <v>#DIV/0!</v>
      </c>
    </row>
    <row r="273" spans="1:5" ht="15.75" hidden="1" thickBot="1" x14ac:dyDescent="0.3">
      <c r="A273" s="5" t="s">
        <v>20</v>
      </c>
      <c r="B273" s="113" t="s">
        <v>21</v>
      </c>
      <c r="C273" s="11" t="e">
        <f>C270/B270-1</f>
        <v>#DIV/0!</v>
      </c>
      <c r="D273" s="11" t="e">
        <f t="shared" ref="D273:E275" si="43">D270/C270-1</f>
        <v>#DIV/0!</v>
      </c>
      <c r="E273" s="11" t="e">
        <f t="shared" si="43"/>
        <v>#DIV/0!</v>
      </c>
    </row>
    <row r="274" spans="1:5" ht="15.75" hidden="1" thickBot="1" x14ac:dyDescent="0.3">
      <c r="A274" s="5" t="s">
        <v>22</v>
      </c>
      <c r="B274" s="113" t="s">
        <v>21</v>
      </c>
      <c r="C274" s="11" t="e">
        <f>C271/B271-1</f>
        <v>#DIV/0!</v>
      </c>
      <c r="D274" s="11" t="e">
        <f t="shared" si="43"/>
        <v>#DIV/0!</v>
      </c>
      <c r="E274" s="11" t="e">
        <f t="shared" si="43"/>
        <v>#DIV/0!</v>
      </c>
    </row>
    <row r="275" spans="1:5" ht="15.75" hidden="1" thickBot="1" x14ac:dyDescent="0.3">
      <c r="A275" s="5" t="s">
        <v>23</v>
      </c>
      <c r="B275" s="113" t="s">
        <v>21</v>
      </c>
      <c r="C275" s="11" t="e">
        <f>C272/B272-1</f>
        <v>#DIV/0!</v>
      </c>
      <c r="D275" s="11" t="e">
        <f t="shared" si="43"/>
        <v>#DIV/0!</v>
      </c>
      <c r="E275" s="11" t="e">
        <f t="shared" si="43"/>
        <v>#DIV/0!</v>
      </c>
    </row>
    <row r="276" spans="1:5" ht="15.75" hidden="1" thickBot="1" x14ac:dyDescent="0.3">
      <c r="A276" s="689" t="s">
        <v>284</v>
      </c>
      <c r="B276" s="690"/>
      <c r="C276" s="690"/>
      <c r="D276" s="690"/>
      <c r="E276" s="691"/>
    </row>
    <row r="277" spans="1:5" ht="12.75" hidden="1" customHeight="1" x14ac:dyDescent="0.25">
      <c r="A277" s="698"/>
      <c r="B277" s="8">
        <v>2018</v>
      </c>
      <c r="C277" s="8">
        <v>2019</v>
      </c>
      <c r="D277" s="8">
        <v>2020</v>
      </c>
      <c r="E277" s="8">
        <v>2021</v>
      </c>
    </row>
    <row r="278" spans="1:5" ht="9" hidden="1" customHeight="1" thickBot="1" x14ac:dyDescent="0.3">
      <c r="A278" s="699"/>
      <c r="B278" s="9" t="s">
        <v>8</v>
      </c>
      <c r="C278" s="9" t="s">
        <v>9</v>
      </c>
      <c r="D278" s="9" t="s">
        <v>9</v>
      </c>
      <c r="E278" s="9" t="s">
        <v>9</v>
      </c>
    </row>
    <row r="279" spans="1:5" ht="15.75" hidden="1" thickBot="1" x14ac:dyDescent="0.3">
      <c r="A279" s="13" t="s">
        <v>42</v>
      </c>
      <c r="B279" s="14">
        <f>B280+B281+B282+B283</f>
        <v>0</v>
      </c>
      <c r="C279" s="14">
        <f t="shared" ref="C279:E279" si="44">C280+C281+C282+C283</f>
        <v>0</v>
      </c>
      <c r="D279" s="14">
        <f t="shared" si="44"/>
        <v>0</v>
      </c>
      <c r="E279" s="14">
        <f t="shared" si="44"/>
        <v>0</v>
      </c>
    </row>
    <row r="280" spans="1:5" ht="15.75" hidden="1" thickBot="1" x14ac:dyDescent="0.3">
      <c r="A280" s="26" t="s">
        <v>388</v>
      </c>
      <c r="B280" s="14"/>
      <c r="C280" s="14"/>
      <c r="D280" s="14"/>
      <c r="E280" s="14"/>
    </row>
    <row r="281" spans="1:5" ht="15.75" hidden="1" thickBot="1" x14ac:dyDescent="0.3">
      <c r="A281" s="26" t="s">
        <v>403</v>
      </c>
      <c r="B281" s="14"/>
      <c r="C281" s="14"/>
      <c r="D281" s="14"/>
      <c r="E281" s="14"/>
    </row>
    <row r="282" spans="1:5" ht="15.75" hidden="1" thickBot="1" x14ac:dyDescent="0.3">
      <c r="A282" s="26" t="s">
        <v>404</v>
      </c>
      <c r="B282" s="14"/>
      <c r="C282" s="14"/>
      <c r="D282" s="14"/>
      <c r="E282" s="14"/>
    </row>
    <row r="283" spans="1:5" ht="15.75" hidden="1" thickBot="1" x14ac:dyDescent="0.3">
      <c r="A283" s="26" t="s">
        <v>405</v>
      </c>
      <c r="B283" s="14"/>
      <c r="C283" s="14"/>
      <c r="D283" s="14"/>
      <c r="E283" s="14"/>
    </row>
    <row r="284" spans="1:5" ht="15.75" hidden="1" thickBot="1" x14ac:dyDescent="0.3">
      <c r="A284" s="13" t="s">
        <v>43</v>
      </c>
      <c r="B284" s="15">
        <f>B285+B286+B287+B288</f>
        <v>0</v>
      </c>
      <c r="C284" s="15">
        <f t="shared" ref="C284:E284" si="45">C285+C286+C287+C288</f>
        <v>0</v>
      </c>
      <c r="D284" s="15">
        <f t="shared" si="45"/>
        <v>0</v>
      </c>
      <c r="E284" s="15">
        <f t="shared" si="45"/>
        <v>0</v>
      </c>
    </row>
    <row r="285" spans="1:5" ht="15.75" hidden="1" thickBot="1" x14ac:dyDescent="0.3">
      <c r="A285" s="26" t="s">
        <v>388</v>
      </c>
      <c r="B285" s="15"/>
      <c r="C285" s="14"/>
      <c r="D285" s="14"/>
      <c r="E285" s="14"/>
    </row>
    <row r="286" spans="1:5" ht="15.75" hidden="1" thickBot="1" x14ac:dyDescent="0.3">
      <c r="A286" s="26" t="s">
        <v>403</v>
      </c>
      <c r="B286" s="15"/>
      <c r="C286" s="14"/>
      <c r="D286" s="14"/>
      <c r="E286" s="14"/>
    </row>
    <row r="287" spans="1:5" ht="15.75" hidden="1" thickBot="1" x14ac:dyDescent="0.3">
      <c r="A287" s="26" t="s">
        <v>404</v>
      </c>
      <c r="B287" s="15"/>
      <c r="C287" s="14"/>
      <c r="D287" s="14"/>
      <c r="E287" s="14"/>
    </row>
    <row r="288" spans="1:5" ht="15.75" hidden="1" thickBot="1" x14ac:dyDescent="0.3">
      <c r="A288" s="26" t="s">
        <v>405</v>
      </c>
      <c r="B288" s="15"/>
      <c r="C288" s="14"/>
      <c r="D288" s="14"/>
      <c r="E288" s="14"/>
    </row>
    <row r="289" spans="1:5" ht="15.75" hidden="1" thickBot="1" x14ac:dyDescent="0.3">
      <c r="A289" s="140" t="s">
        <v>407</v>
      </c>
      <c r="B289" s="15">
        <f>B279+B284</f>
        <v>0</v>
      </c>
      <c r="C289" s="15">
        <f t="shared" ref="C289:E289" si="46">C279+C284</f>
        <v>0</v>
      </c>
      <c r="D289" s="15">
        <f t="shared" si="46"/>
        <v>0</v>
      </c>
      <c r="E289" s="15">
        <f t="shared" si="46"/>
        <v>0</v>
      </c>
    </row>
    <row r="290" spans="1:5" ht="34.5" hidden="1" thickBot="1" x14ac:dyDescent="0.3">
      <c r="A290" s="7" t="s">
        <v>74</v>
      </c>
      <c r="B290" s="146"/>
      <c r="C290" s="141" t="s">
        <v>398</v>
      </c>
      <c r="D290" s="147"/>
      <c r="E290" s="148"/>
    </row>
    <row r="291" spans="1:5" ht="17.25" hidden="1" customHeight="1" thickBot="1" x14ac:dyDescent="0.3">
      <c r="A291" s="5" t="s">
        <v>15</v>
      </c>
      <c r="B291" s="702"/>
      <c r="C291" s="703"/>
      <c r="D291" s="703"/>
      <c r="E291" s="704"/>
    </row>
    <row r="292" spans="1:5" ht="15.75" hidden="1" thickBot="1" x14ac:dyDescent="0.3">
      <c r="A292" s="5" t="s">
        <v>16</v>
      </c>
      <c r="B292" s="717"/>
      <c r="C292" s="718"/>
      <c r="D292" s="718"/>
      <c r="E292" s="719"/>
    </row>
    <row r="293" spans="1:5" ht="12.75" hidden="1" customHeight="1" x14ac:dyDescent="0.25">
      <c r="A293" s="698"/>
      <c r="B293" s="8">
        <v>2018</v>
      </c>
      <c r="C293" s="8">
        <v>2019</v>
      </c>
      <c r="D293" s="8">
        <v>2020</v>
      </c>
      <c r="E293" s="8">
        <v>2021</v>
      </c>
    </row>
    <row r="294" spans="1:5" ht="9" hidden="1" customHeight="1" thickBot="1" x14ac:dyDescent="0.3">
      <c r="A294" s="699"/>
      <c r="B294" s="9" t="s">
        <v>8</v>
      </c>
      <c r="C294" s="9" t="s">
        <v>9</v>
      </c>
      <c r="D294" s="9" t="s">
        <v>9</v>
      </c>
      <c r="E294" s="9" t="s">
        <v>9</v>
      </c>
    </row>
    <row r="295" spans="1:5" ht="15.75" hidden="1" thickBot="1" x14ac:dyDescent="0.3">
      <c r="A295" s="5" t="s">
        <v>17</v>
      </c>
      <c r="B295" s="5"/>
      <c r="C295" s="5"/>
      <c r="D295" s="5"/>
      <c r="E295" s="5"/>
    </row>
    <row r="296" spans="1:5" ht="15.75" hidden="1" thickBot="1" x14ac:dyDescent="0.3">
      <c r="A296" s="5" t="s">
        <v>18</v>
      </c>
      <c r="B296" s="10">
        <f>B314</f>
        <v>0</v>
      </c>
      <c r="C296" s="10">
        <f t="shared" ref="C296:E296" si="47">C314</f>
        <v>0</v>
      </c>
      <c r="D296" s="10">
        <f t="shared" si="47"/>
        <v>0</v>
      </c>
      <c r="E296" s="10">
        <f t="shared" si="47"/>
        <v>0</v>
      </c>
    </row>
    <row r="297" spans="1:5" ht="15.75" hidden="1" thickBot="1" x14ac:dyDescent="0.3">
      <c r="A297" s="5" t="s">
        <v>19</v>
      </c>
      <c r="B297" s="10" t="e">
        <f>B296/B295</f>
        <v>#DIV/0!</v>
      </c>
      <c r="C297" s="10" t="e">
        <f t="shared" ref="C297:E297" si="48">C296/C295</f>
        <v>#DIV/0!</v>
      </c>
      <c r="D297" s="10" t="e">
        <f t="shared" si="48"/>
        <v>#DIV/0!</v>
      </c>
      <c r="E297" s="10" t="e">
        <f t="shared" si="48"/>
        <v>#DIV/0!</v>
      </c>
    </row>
    <row r="298" spans="1:5" ht="15.75" hidden="1" thickBot="1" x14ac:dyDescent="0.3">
      <c r="A298" s="5" t="s">
        <v>20</v>
      </c>
      <c r="B298" s="113" t="s">
        <v>21</v>
      </c>
      <c r="C298" s="11" t="e">
        <f>C295/B295-1</f>
        <v>#DIV/0!</v>
      </c>
      <c r="D298" s="11" t="e">
        <f t="shared" ref="D298:E300" si="49">D295/C295-1</f>
        <v>#DIV/0!</v>
      </c>
      <c r="E298" s="11" t="e">
        <f t="shared" si="49"/>
        <v>#DIV/0!</v>
      </c>
    </row>
    <row r="299" spans="1:5" ht="15.75" hidden="1" thickBot="1" x14ac:dyDescent="0.3">
      <c r="A299" s="5" t="s">
        <v>22</v>
      </c>
      <c r="B299" s="113" t="s">
        <v>21</v>
      </c>
      <c r="C299" s="11" t="e">
        <f>C296/B296-1</f>
        <v>#DIV/0!</v>
      </c>
      <c r="D299" s="11" t="e">
        <f t="shared" si="49"/>
        <v>#DIV/0!</v>
      </c>
      <c r="E299" s="11" t="e">
        <f t="shared" si="49"/>
        <v>#DIV/0!</v>
      </c>
    </row>
    <row r="300" spans="1:5" ht="15.75" hidden="1" thickBot="1" x14ac:dyDescent="0.3">
      <c r="A300" s="5" t="s">
        <v>23</v>
      </c>
      <c r="B300" s="113" t="s">
        <v>21</v>
      </c>
      <c r="C300" s="11" t="e">
        <f>C297/B297-1</f>
        <v>#DIV/0!</v>
      </c>
      <c r="D300" s="11" t="e">
        <f t="shared" si="49"/>
        <v>#DIV/0!</v>
      </c>
      <c r="E300" s="11" t="e">
        <f t="shared" si="49"/>
        <v>#DIV/0!</v>
      </c>
    </row>
    <row r="301" spans="1:5" ht="15.75" hidden="1" thickBot="1" x14ac:dyDescent="0.3">
      <c r="A301" s="689" t="s">
        <v>675</v>
      </c>
      <c r="B301" s="690"/>
      <c r="C301" s="690"/>
      <c r="D301" s="690"/>
      <c r="E301" s="691"/>
    </row>
    <row r="302" spans="1:5" ht="12.75" hidden="1" customHeight="1" x14ac:dyDescent="0.25">
      <c r="A302" s="698"/>
      <c r="B302" s="8">
        <v>2018</v>
      </c>
      <c r="C302" s="8">
        <v>2019</v>
      </c>
      <c r="D302" s="8">
        <v>2020</v>
      </c>
      <c r="E302" s="8">
        <v>2021</v>
      </c>
    </row>
    <row r="303" spans="1:5" ht="9" hidden="1" customHeight="1" thickBot="1" x14ac:dyDescent="0.3">
      <c r="A303" s="699"/>
      <c r="B303" s="9" t="s">
        <v>8</v>
      </c>
      <c r="C303" s="9" t="s">
        <v>9</v>
      </c>
      <c r="D303" s="9" t="s">
        <v>9</v>
      </c>
      <c r="E303" s="9" t="s">
        <v>9</v>
      </c>
    </row>
    <row r="304" spans="1:5" ht="15.75" hidden="1" thickBot="1" x14ac:dyDescent="0.3">
      <c r="A304" s="13" t="s">
        <v>42</v>
      </c>
      <c r="B304" s="14">
        <f>B305+B306+B307+B308</f>
        <v>0</v>
      </c>
      <c r="C304" s="14">
        <f t="shared" ref="C304:E304" si="50">C305+C306+C307+C308</f>
        <v>0</v>
      </c>
      <c r="D304" s="14">
        <f t="shared" si="50"/>
        <v>0</v>
      </c>
      <c r="E304" s="14">
        <f t="shared" si="50"/>
        <v>0</v>
      </c>
    </row>
    <row r="305" spans="1:5" ht="15.75" hidden="1" thickBot="1" x14ac:dyDescent="0.3">
      <c r="A305" s="26" t="s">
        <v>388</v>
      </c>
      <c r="B305" s="14"/>
      <c r="C305" s="14"/>
      <c r="D305" s="14"/>
      <c r="E305" s="14"/>
    </row>
    <row r="306" spans="1:5" ht="15.75" hidden="1" thickBot="1" x14ac:dyDescent="0.3">
      <c r="A306" s="26" t="s">
        <v>403</v>
      </c>
      <c r="B306" s="14"/>
      <c r="C306" s="14"/>
      <c r="D306" s="14"/>
      <c r="E306" s="14"/>
    </row>
    <row r="307" spans="1:5" ht="15.75" hidden="1" thickBot="1" x14ac:dyDescent="0.3">
      <c r="A307" s="26" t="s">
        <v>404</v>
      </c>
      <c r="B307" s="14"/>
      <c r="C307" s="14"/>
      <c r="D307" s="14"/>
      <c r="E307" s="14"/>
    </row>
    <row r="308" spans="1:5" ht="15.75" hidden="1" thickBot="1" x14ac:dyDescent="0.3">
      <c r="A308" s="26" t="s">
        <v>405</v>
      </c>
      <c r="B308" s="14"/>
      <c r="C308" s="14"/>
      <c r="D308" s="14"/>
      <c r="E308" s="14"/>
    </row>
    <row r="309" spans="1:5" ht="15.75" hidden="1" thickBot="1" x14ac:dyDescent="0.3">
      <c r="A309" s="13" t="s">
        <v>43</v>
      </c>
      <c r="B309" s="15">
        <f>B310+B311+B312+B313</f>
        <v>0</v>
      </c>
      <c r="C309" s="15">
        <f t="shared" ref="C309:E309" si="51">C310+C311+C312+C313</f>
        <v>0</v>
      </c>
      <c r="D309" s="15">
        <f t="shared" si="51"/>
        <v>0</v>
      </c>
      <c r="E309" s="15">
        <f t="shared" si="51"/>
        <v>0</v>
      </c>
    </row>
    <row r="310" spans="1:5" ht="15.75" hidden="1" thickBot="1" x14ac:dyDescent="0.3">
      <c r="A310" s="26" t="s">
        <v>388</v>
      </c>
      <c r="B310" s="15"/>
      <c r="C310" s="14"/>
      <c r="D310" s="14"/>
      <c r="E310" s="14"/>
    </row>
    <row r="311" spans="1:5" ht="15.75" hidden="1" thickBot="1" x14ac:dyDescent="0.3">
      <c r="A311" s="26" t="s">
        <v>403</v>
      </c>
      <c r="B311" s="15"/>
      <c r="C311" s="14"/>
      <c r="D311" s="14"/>
      <c r="E311" s="14"/>
    </row>
    <row r="312" spans="1:5" ht="15.75" hidden="1" thickBot="1" x14ac:dyDescent="0.3">
      <c r="A312" s="26" t="s">
        <v>404</v>
      </c>
      <c r="B312" s="15"/>
      <c r="C312" s="14"/>
      <c r="D312" s="14"/>
      <c r="E312" s="14"/>
    </row>
    <row r="313" spans="1:5" ht="15.75" hidden="1" thickBot="1" x14ac:dyDescent="0.3">
      <c r="A313" s="26" t="s">
        <v>405</v>
      </c>
      <c r="B313" s="15"/>
      <c r="C313" s="14"/>
      <c r="D313" s="14"/>
      <c r="E313" s="14"/>
    </row>
    <row r="314" spans="1:5" ht="15.75" hidden="1" thickBot="1" x14ac:dyDescent="0.3">
      <c r="A314" s="16" t="s">
        <v>416</v>
      </c>
      <c r="B314" s="15">
        <f>B304+B309</f>
        <v>0</v>
      </c>
      <c r="C314" s="15">
        <f t="shared" ref="C314:E314" si="52">C304+C309</f>
        <v>0</v>
      </c>
      <c r="D314" s="15">
        <f t="shared" si="52"/>
        <v>0</v>
      </c>
      <c r="E314" s="15">
        <f t="shared" si="52"/>
        <v>0</v>
      </c>
    </row>
    <row r="315" spans="1:5" ht="25.5" customHeight="1" thickBot="1" x14ac:dyDescent="0.3">
      <c r="A315" s="149" t="s">
        <v>45</v>
      </c>
      <c r="B315" s="720" t="s">
        <v>1361</v>
      </c>
      <c r="C315" s="721"/>
      <c r="D315" s="721"/>
      <c r="E315" s="722"/>
    </row>
    <row r="316" spans="1:5" ht="79.5" thickBot="1" x14ac:dyDescent="0.3">
      <c r="A316" s="7" t="s">
        <v>37</v>
      </c>
      <c r="B316" s="170" t="s">
        <v>1362</v>
      </c>
      <c r="C316" s="141" t="s">
        <v>398</v>
      </c>
      <c r="D316" s="711" t="s">
        <v>1363</v>
      </c>
      <c r="E316" s="841"/>
    </row>
    <row r="317" spans="1:5" ht="30.75" customHeight="1" thickBot="1" x14ac:dyDescent="0.3">
      <c r="A317" s="5" t="s">
        <v>15</v>
      </c>
      <c r="B317" s="1424" t="s">
        <v>1364</v>
      </c>
      <c r="C317" s="1425"/>
      <c r="D317" s="1425"/>
      <c r="E317" s="1426"/>
    </row>
    <row r="318" spans="1:5" ht="15.75" thickBot="1" x14ac:dyDescent="0.3">
      <c r="A318" s="5" t="s">
        <v>16</v>
      </c>
      <c r="B318" s="717" t="s">
        <v>1365</v>
      </c>
      <c r="C318" s="718"/>
      <c r="D318" s="718"/>
      <c r="E318" s="719"/>
    </row>
    <row r="319" spans="1:5" ht="12.75" customHeight="1" x14ac:dyDescent="0.25">
      <c r="A319" s="698"/>
      <c r="B319" s="8">
        <v>2018</v>
      </c>
      <c r="C319" s="8">
        <v>2019</v>
      </c>
      <c r="D319" s="8">
        <v>2020</v>
      </c>
      <c r="E319" s="8">
        <v>2021</v>
      </c>
    </row>
    <row r="320" spans="1:5" ht="9" customHeight="1" thickBot="1" x14ac:dyDescent="0.3">
      <c r="A320" s="699"/>
      <c r="B320" s="9" t="s">
        <v>8</v>
      </c>
      <c r="C320" s="9" t="s">
        <v>9</v>
      </c>
      <c r="D320" s="9" t="s">
        <v>9</v>
      </c>
      <c r="E320" s="9" t="s">
        <v>9</v>
      </c>
    </row>
    <row r="321" spans="1:5" ht="15.75" thickBot="1" x14ac:dyDescent="0.3">
      <c r="A321" s="5" t="s">
        <v>17</v>
      </c>
      <c r="B321" s="435">
        <v>10</v>
      </c>
      <c r="C321" s="435">
        <v>4</v>
      </c>
      <c r="D321" s="435">
        <v>6</v>
      </c>
      <c r="E321" s="435">
        <v>6</v>
      </c>
    </row>
    <row r="322" spans="1:5" ht="15.75" thickBot="1" x14ac:dyDescent="0.3">
      <c r="A322" s="5" t="s">
        <v>18</v>
      </c>
      <c r="B322" s="10">
        <f>B340</f>
        <v>150000</v>
      </c>
      <c r="C322" s="10">
        <f t="shared" ref="C322:E322" si="53">C340</f>
        <v>150000</v>
      </c>
      <c r="D322" s="10">
        <f t="shared" si="53"/>
        <v>150000</v>
      </c>
      <c r="E322" s="10">
        <f t="shared" si="53"/>
        <v>150000</v>
      </c>
    </row>
    <row r="323" spans="1:5" ht="15.75" thickBot="1" x14ac:dyDescent="0.3">
      <c r="A323" s="5" t="s">
        <v>19</v>
      </c>
      <c r="B323" s="10">
        <f>B322/B321</f>
        <v>15000</v>
      </c>
      <c r="C323" s="10">
        <f t="shared" ref="C323:E323" si="54">C322/C321</f>
        <v>37500</v>
      </c>
      <c r="D323" s="10">
        <f t="shared" si="54"/>
        <v>25000</v>
      </c>
      <c r="E323" s="10">
        <f t="shared" si="54"/>
        <v>25000</v>
      </c>
    </row>
    <row r="324" spans="1:5" ht="15.75" thickBot="1" x14ac:dyDescent="0.3">
      <c r="A324" s="5" t="s">
        <v>20</v>
      </c>
      <c r="B324" s="113" t="s">
        <v>21</v>
      </c>
      <c r="C324" s="11">
        <f>C321/B321-1</f>
        <v>-0.6</v>
      </c>
      <c r="D324" s="11">
        <f t="shared" ref="D324:E326" si="55">D321/C321-1</f>
        <v>0.5</v>
      </c>
      <c r="E324" s="11">
        <f t="shared" si="55"/>
        <v>0</v>
      </c>
    </row>
    <row r="325" spans="1:5" ht="15.75" thickBot="1" x14ac:dyDescent="0.3">
      <c r="A325" s="5" t="s">
        <v>22</v>
      </c>
      <c r="B325" s="113" t="s">
        <v>21</v>
      </c>
      <c r="C325" s="11">
        <f>C322/B322-1</f>
        <v>0</v>
      </c>
      <c r="D325" s="11">
        <f t="shared" si="55"/>
        <v>0</v>
      </c>
      <c r="E325" s="11">
        <f t="shared" si="55"/>
        <v>0</v>
      </c>
    </row>
    <row r="326" spans="1:5" ht="15.75" thickBot="1" x14ac:dyDescent="0.3">
      <c r="A326" s="5" t="s">
        <v>23</v>
      </c>
      <c r="B326" s="113" t="s">
        <v>21</v>
      </c>
      <c r="C326" s="11">
        <f>C323/B323-1</f>
        <v>1.5</v>
      </c>
      <c r="D326" s="11">
        <f t="shared" si="55"/>
        <v>-0.33333333333333337</v>
      </c>
      <c r="E326" s="11">
        <f t="shared" si="55"/>
        <v>0</v>
      </c>
    </row>
    <row r="327" spans="1:5" ht="15.75" thickBot="1" x14ac:dyDescent="0.3">
      <c r="A327" s="689" t="s">
        <v>308</v>
      </c>
      <c r="B327" s="690"/>
      <c r="C327" s="690"/>
      <c r="D327" s="690"/>
      <c r="E327" s="691"/>
    </row>
    <row r="328" spans="1:5" ht="12.75" customHeight="1" x14ac:dyDescent="0.25">
      <c r="A328" s="698"/>
      <c r="B328" s="8">
        <v>2018</v>
      </c>
      <c r="C328" s="8">
        <v>2019</v>
      </c>
      <c r="D328" s="8">
        <v>2020</v>
      </c>
      <c r="E328" s="8">
        <v>2021</v>
      </c>
    </row>
    <row r="329" spans="1:5" ht="9" customHeight="1" thickBot="1" x14ac:dyDescent="0.3">
      <c r="A329" s="699"/>
      <c r="B329" s="9" t="s">
        <v>8</v>
      </c>
      <c r="C329" s="9" t="s">
        <v>9</v>
      </c>
      <c r="D329" s="9" t="s">
        <v>9</v>
      </c>
      <c r="E329" s="9" t="s">
        <v>9</v>
      </c>
    </row>
    <row r="330" spans="1:5" ht="15.75" thickBot="1" x14ac:dyDescent="0.3">
      <c r="A330" s="13" t="s">
        <v>42</v>
      </c>
      <c r="B330" s="14">
        <f>B331+B332+B333+B334</f>
        <v>80000</v>
      </c>
      <c r="C330" s="14">
        <f t="shared" ref="C330:E330" si="56">C331+C332+C333+C334</f>
        <v>0</v>
      </c>
      <c r="D330" s="14">
        <f t="shared" si="56"/>
        <v>0</v>
      </c>
      <c r="E330" s="14">
        <f t="shared" si="56"/>
        <v>0</v>
      </c>
    </row>
    <row r="331" spans="1:5" ht="15.75" thickBot="1" x14ac:dyDescent="0.3">
      <c r="A331" s="26" t="s">
        <v>388</v>
      </c>
      <c r="B331" s="14"/>
      <c r="C331" s="14"/>
      <c r="D331" s="14"/>
      <c r="E331" s="14"/>
    </row>
    <row r="332" spans="1:5" ht="15.75" thickBot="1" x14ac:dyDescent="0.3">
      <c r="A332" s="26" t="s">
        <v>403</v>
      </c>
      <c r="B332" s="14">
        <v>80000</v>
      </c>
      <c r="C332" s="31"/>
      <c r="D332" s="31"/>
      <c r="E332" s="31"/>
    </row>
    <row r="333" spans="1:5" ht="15.75" thickBot="1" x14ac:dyDescent="0.3">
      <c r="A333" s="26" t="s">
        <v>404</v>
      </c>
      <c r="B333" s="14"/>
      <c r="C333" s="14"/>
      <c r="D333" s="14"/>
      <c r="E333" s="14"/>
    </row>
    <row r="334" spans="1:5" ht="15.75" thickBot="1" x14ac:dyDescent="0.3">
      <c r="A334" s="26" t="s">
        <v>405</v>
      </c>
      <c r="B334" s="14"/>
      <c r="C334" s="14"/>
      <c r="D334" s="14"/>
      <c r="E334" s="14"/>
    </row>
    <row r="335" spans="1:5" ht="15.75" thickBot="1" x14ac:dyDescent="0.3">
      <c r="A335" s="13" t="s">
        <v>43</v>
      </c>
      <c r="B335" s="15">
        <f>B336+B337+B338+B339</f>
        <v>70000</v>
      </c>
      <c r="C335" s="15">
        <f t="shared" ref="C335:E335" si="57">C336+C337+C338+C339</f>
        <v>150000</v>
      </c>
      <c r="D335" s="15">
        <f t="shared" si="57"/>
        <v>150000</v>
      </c>
      <c r="E335" s="15">
        <f t="shared" si="57"/>
        <v>150000</v>
      </c>
    </row>
    <row r="336" spans="1:5" ht="15.75" thickBot="1" x14ac:dyDescent="0.3">
      <c r="A336" s="26" t="s">
        <v>388</v>
      </c>
      <c r="B336" s="15"/>
      <c r="C336" s="15"/>
      <c r="D336" s="15"/>
      <c r="E336" s="15"/>
    </row>
    <row r="337" spans="1:5" ht="15.75" thickBot="1" x14ac:dyDescent="0.3">
      <c r="A337" s="26" t="s">
        <v>403</v>
      </c>
      <c r="B337" s="15">
        <v>70000</v>
      </c>
      <c r="C337" s="15">
        <v>150000</v>
      </c>
      <c r="D337" s="15">
        <v>150000</v>
      </c>
      <c r="E337" s="15">
        <v>150000</v>
      </c>
    </row>
    <row r="338" spans="1:5" ht="15.75" thickBot="1" x14ac:dyDescent="0.3">
      <c r="A338" s="26" t="s">
        <v>404</v>
      </c>
      <c r="B338" s="15"/>
      <c r="C338" s="15"/>
      <c r="D338" s="15"/>
      <c r="E338" s="15"/>
    </row>
    <row r="339" spans="1:5" ht="15.75" thickBot="1" x14ac:dyDescent="0.3">
      <c r="A339" s="26" t="s">
        <v>405</v>
      </c>
      <c r="B339" s="15"/>
      <c r="C339" s="15"/>
      <c r="D339" s="15"/>
      <c r="E339" s="15"/>
    </row>
    <row r="340" spans="1:5" ht="15.75" thickBot="1" x14ac:dyDescent="0.3">
      <c r="A340" s="16" t="s">
        <v>38</v>
      </c>
      <c r="B340" s="15">
        <f>B330+B335</f>
        <v>150000</v>
      </c>
      <c r="C340" s="15">
        <f t="shared" ref="C340:E340" si="58">C330+C335</f>
        <v>150000</v>
      </c>
      <c r="D340" s="15">
        <f t="shared" si="58"/>
        <v>150000</v>
      </c>
      <c r="E340" s="15">
        <f t="shared" si="58"/>
        <v>150000</v>
      </c>
    </row>
    <row r="341" spans="1:5" ht="15.75" thickBot="1" x14ac:dyDescent="0.3">
      <c r="A341" s="621"/>
      <c r="B341" s="21"/>
      <c r="C341" s="21"/>
      <c r="D341" s="21"/>
      <c r="E341" s="21"/>
    </row>
    <row r="342" spans="1:5" ht="27" customHeight="1" thickBot="1" x14ac:dyDescent="0.3">
      <c r="A342" s="6" t="s">
        <v>57</v>
      </c>
      <c r="B342" s="22">
        <f>+B220+B144+B66+B29+B169+B103+B322+B296+B271+B246+B194</f>
        <v>396270</v>
      </c>
      <c r="C342" s="22">
        <f>+C220+C144+C66+C29+C169+C103+C322+C296+C271+C246+C194</f>
        <v>420360</v>
      </c>
      <c r="D342" s="22">
        <f>+D220+D144+D66+D29+D169+D103+D322+D296+D271+D246+D194</f>
        <v>408242</v>
      </c>
      <c r="E342" s="22">
        <f>+E220+E144+E66+E29+E169+E103+E322+E296+E271+E246+E194</f>
        <v>433240</v>
      </c>
    </row>
    <row r="343" spans="1:5" ht="24.75" thickBot="1" x14ac:dyDescent="0.3">
      <c r="A343" s="6" t="s">
        <v>58</v>
      </c>
      <c r="B343" s="22">
        <f>+B238+B212+B132+B95+B58+B340+B314+B289+B264+B187+B162</f>
        <v>396270</v>
      </c>
      <c r="C343" s="22">
        <f>+C238+C212+C132+C95+C58+C340+C314+C289+C264+C187+C162</f>
        <v>420360</v>
      </c>
      <c r="D343" s="22">
        <f>+D238+D212+D132+D95+D58+D340+D314+D289+D264+D187+D162</f>
        <v>408242</v>
      </c>
      <c r="E343" s="22">
        <f>+E238+E212+E132+E95+E58+E340+E314+E289+E264+E187+E162</f>
        <v>433240</v>
      </c>
    </row>
    <row r="344" spans="1:5" ht="15.75" thickBot="1" x14ac:dyDescent="0.3">
      <c r="A344" s="13" t="s">
        <v>24</v>
      </c>
      <c r="B344" s="36">
        <f>B345+B346</f>
        <v>102780</v>
      </c>
      <c r="C344" s="36">
        <f t="shared" ref="C344:E344" si="59">C345+C346</f>
        <v>116541</v>
      </c>
      <c r="D344" s="36">
        <f t="shared" si="59"/>
        <v>116541</v>
      </c>
      <c r="E344" s="36">
        <f t="shared" si="59"/>
        <v>116541</v>
      </c>
    </row>
    <row r="345" spans="1:5" ht="15.75" thickBot="1" x14ac:dyDescent="0.3">
      <c r="A345" s="26" t="s">
        <v>388</v>
      </c>
      <c r="B345" s="15">
        <f t="shared" ref="B345:E346" si="60">B38+B75+B112</f>
        <v>102780</v>
      </c>
      <c r="C345" s="15">
        <f t="shared" si="60"/>
        <v>116541</v>
      </c>
      <c r="D345" s="15">
        <f t="shared" si="60"/>
        <v>116541</v>
      </c>
      <c r="E345" s="15">
        <f t="shared" si="60"/>
        <v>116541</v>
      </c>
    </row>
    <row r="346" spans="1:5" ht="15.75" thickBot="1" x14ac:dyDescent="0.3">
      <c r="A346" s="26" t="s">
        <v>417</v>
      </c>
      <c r="B346" s="15">
        <f t="shared" si="60"/>
        <v>0</v>
      </c>
      <c r="C346" s="15">
        <f t="shared" si="60"/>
        <v>0</v>
      </c>
      <c r="D346" s="15">
        <f t="shared" si="60"/>
        <v>0</v>
      </c>
      <c r="E346" s="15">
        <f t="shared" si="60"/>
        <v>0</v>
      </c>
    </row>
    <row r="347" spans="1:5" ht="24.75" thickBot="1" x14ac:dyDescent="0.3">
      <c r="A347" s="13" t="s">
        <v>25</v>
      </c>
      <c r="B347" s="36">
        <f>B348+B349</f>
        <v>21490</v>
      </c>
      <c r="C347" s="36">
        <f t="shared" ref="C347:E347" si="61">C348+C349</f>
        <v>18819</v>
      </c>
      <c r="D347" s="36">
        <f t="shared" si="61"/>
        <v>18819</v>
      </c>
      <c r="E347" s="36">
        <f t="shared" si="61"/>
        <v>18819</v>
      </c>
    </row>
    <row r="348" spans="1:5" ht="15.75" thickBot="1" x14ac:dyDescent="0.3">
      <c r="A348" s="26" t="s">
        <v>388</v>
      </c>
      <c r="B348" s="14">
        <f>B41+B78+B115</f>
        <v>21490</v>
      </c>
      <c r="C348" s="14">
        <f>C41+C78+C115</f>
        <v>18819</v>
      </c>
      <c r="D348" s="14">
        <f>D41+D78+D115</f>
        <v>18819</v>
      </c>
      <c r="E348" s="14">
        <f>E41+E78+E115</f>
        <v>18819</v>
      </c>
    </row>
    <row r="349" spans="1:5" ht="15.75" thickBot="1" x14ac:dyDescent="0.3">
      <c r="A349" s="26" t="s">
        <v>417</v>
      </c>
      <c r="B349" s="15">
        <f>B42+B79+B113</f>
        <v>0</v>
      </c>
      <c r="C349" s="15">
        <f>C42+C79+C113</f>
        <v>0</v>
      </c>
      <c r="D349" s="15">
        <f>D42+D79+D113</f>
        <v>0</v>
      </c>
      <c r="E349" s="15">
        <f>E42+E79+E113</f>
        <v>0</v>
      </c>
    </row>
    <row r="350" spans="1:5" ht="15.75" thickBot="1" x14ac:dyDescent="0.3">
      <c r="A350" s="13" t="s">
        <v>26</v>
      </c>
      <c r="B350" s="36">
        <f>B351+B352</f>
        <v>25000</v>
      </c>
      <c r="C350" s="36">
        <f t="shared" ref="C350:E350" si="62">C351+C352</f>
        <v>20000</v>
      </c>
      <c r="D350" s="36">
        <f t="shared" si="62"/>
        <v>22882</v>
      </c>
      <c r="E350" s="36">
        <f t="shared" si="62"/>
        <v>47880</v>
      </c>
    </row>
    <row r="351" spans="1:5" ht="15.75" thickBot="1" x14ac:dyDescent="0.3">
      <c r="A351" s="26" t="s">
        <v>388</v>
      </c>
      <c r="B351" s="15">
        <f t="shared" ref="B351:E352" si="63">B44+B81+B118</f>
        <v>25000</v>
      </c>
      <c r="C351" s="15">
        <f t="shared" si="63"/>
        <v>20000</v>
      </c>
      <c r="D351" s="15">
        <f t="shared" si="63"/>
        <v>22882</v>
      </c>
      <c r="E351" s="15">
        <f t="shared" si="63"/>
        <v>47880</v>
      </c>
    </row>
    <row r="352" spans="1:5" ht="15.75" thickBot="1" x14ac:dyDescent="0.3">
      <c r="A352" s="26" t="s">
        <v>417</v>
      </c>
      <c r="B352" s="15">
        <f t="shared" si="63"/>
        <v>0</v>
      </c>
      <c r="C352" s="15">
        <f t="shared" si="63"/>
        <v>0</v>
      </c>
      <c r="D352" s="15">
        <f t="shared" si="63"/>
        <v>0</v>
      </c>
      <c r="E352" s="15">
        <f t="shared" si="63"/>
        <v>0</v>
      </c>
    </row>
    <row r="353" spans="1:5" ht="15.75" thickBot="1" x14ac:dyDescent="0.3">
      <c r="A353" s="13" t="s">
        <v>27</v>
      </c>
      <c r="B353" s="36">
        <f>B354+B355</f>
        <v>0</v>
      </c>
      <c r="C353" s="36">
        <f t="shared" ref="C353:E353" si="64">C354+C355</f>
        <v>0</v>
      </c>
      <c r="D353" s="36">
        <f t="shared" si="64"/>
        <v>0</v>
      </c>
      <c r="E353" s="36">
        <f t="shared" si="64"/>
        <v>0</v>
      </c>
    </row>
    <row r="354" spans="1:5" ht="15.75" thickBot="1" x14ac:dyDescent="0.3">
      <c r="A354" s="26" t="s">
        <v>388</v>
      </c>
      <c r="B354" s="14">
        <f t="shared" ref="B354:E355" si="65">B47+B84+B121</f>
        <v>0</v>
      </c>
      <c r="C354" s="14">
        <f t="shared" si="65"/>
        <v>0</v>
      </c>
      <c r="D354" s="14">
        <f t="shared" si="65"/>
        <v>0</v>
      </c>
      <c r="E354" s="14">
        <f t="shared" si="65"/>
        <v>0</v>
      </c>
    </row>
    <row r="355" spans="1:5" ht="15.75" thickBot="1" x14ac:dyDescent="0.3">
      <c r="A355" s="26" t="s">
        <v>417</v>
      </c>
      <c r="B355" s="15">
        <f t="shared" si="65"/>
        <v>0</v>
      </c>
      <c r="C355" s="15">
        <f t="shared" si="65"/>
        <v>0</v>
      </c>
      <c r="D355" s="15">
        <f t="shared" si="65"/>
        <v>0</v>
      </c>
      <c r="E355" s="15">
        <f t="shared" si="65"/>
        <v>0</v>
      </c>
    </row>
    <row r="356" spans="1:5" ht="15.75" thickBot="1" x14ac:dyDescent="0.3">
      <c r="A356" s="13" t="s">
        <v>28</v>
      </c>
      <c r="B356" s="36">
        <f>B357+B358</f>
        <v>0</v>
      </c>
      <c r="C356" s="36">
        <f t="shared" ref="C356:E356" si="66">C357+C358</f>
        <v>0</v>
      </c>
      <c r="D356" s="36">
        <f t="shared" si="66"/>
        <v>0</v>
      </c>
      <c r="E356" s="36">
        <f t="shared" si="66"/>
        <v>0</v>
      </c>
    </row>
    <row r="357" spans="1:5" ht="15.75" thickBot="1" x14ac:dyDescent="0.3">
      <c r="A357" s="26" t="s">
        <v>388</v>
      </c>
      <c r="B357" s="14">
        <f t="shared" ref="B357:E358" si="67">B50+B87+B124</f>
        <v>0</v>
      </c>
      <c r="C357" s="14">
        <f t="shared" si="67"/>
        <v>0</v>
      </c>
      <c r="D357" s="14">
        <f t="shared" si="67"/>
        <v>0</v>
      </c>
      <c r="E357" s="14">
        <f t="shared" si="67"/>
        <v>0</v>
      </c>
    </row>
    <row r="358" spans="1:5" ht="15.75" thickBot="1" x14ac:dyDescent="0.3">
      <c r="A358" s="26" t="s">
        <v>417</v>
      </c>
      <c r="B358" s="15">
        <f t="shared" si="67"/>
        <v>0</v>
      </c>
      <c r="C358" s="15">
        <f t="shared" si="67"/>
        <v>0</v>
      </c>
      <c r="D358" s="15">
        <f t="shared" si="67"/>
        <v>0</v>
      </c>
      <c r="E358" s="15">
        <f t="shared" si="67"/>
        <v>0</v>
      </c>
    </row>
    <row r="359" spans="1:5" ht="15.75" thickBot="1" x14ac:dyDescent="0.3">
      <c r="A359" s="13" t="s">
        <v>29</v>
      </c>
      <c r="B359" s="36">
        <f>B360+B361</f>
        <v>0</v>
      </c>
      <c r="C359" s="36">
        <f>C360+C361</f>
        <v>0</v>
      </c>
      <c r="D359" s="36">
        <f t="shared" ref="D359:E359" si="68">D360+D361</f>
        <v>0</v>
      </c>
      <c r="E359" s="36">
        <f t="shared" si="68"/>
        <v>0</v>
      </c>
    </row>
    <row r="360" spans="1:5" ht="15.75" thickBot="1" x14ac:dyDescent="0.3">
      <c r="A360" s="26" t="s">
        <v>388</v>
      </c>
      <c r="B360" s="14">
        <f t="shared" ref="B360:E361" si="69">B53+B90+B127</f>
        <v>0</v>
      </c>
      <c r="C360" s="14">
        <f t="shared" si="69"/>
        <v>0</v>
      </c>
      <c r="D360" s="14">
        <f t="shared" si="69"/>
        <v>0</v>
      </c>
      <c r="E360" s="14">
        <f t="shared" si="69"/>
        <v>0</v>
      </c>
    </row>
    <row r="361" spans="1:5" ht="15.75" thickBot="1" x14ac:dyDescent="0.3">
      <c r="A361" s="26" t="s">
        <v>417</v>
      </c>
      <c r="B361" s="15">
        <f t="shared" si="69"/>
        <v>0</v>
      </c>
      <c r="C361" s="15">
        <f t="shared" si="69"/>
        <v>0</v>
      </c>
      <c r="D361" s="15">
        <f t="shared" si="69"/>
        <v>0</v>
      </c>
      <c r="E361" s="15">
        <f t="shared" si="69"/>
        <v>0</v>
      </c>
    </row>
    <row r="362" spans="1:5" ht="24.75" thickBot="1" x14ac:dyDescent="0.3">
      <c r="A362" s="13" t="s">
        <v>30</v>
      </c>
      <c r="B362" s="36">
        <f>B92+B55</f>
        <v>0</v>
      </c>
      <c r="C362" s="36">
        <f>C92+C55</f>
        <v>0</v>
      </c>
      <c r="D362" s="36">
        <f>D92+D55</f>
        <v>0</v>
      </c>
      <c r="E362" s="36">
        <f>E92+E55</f>
        <v>0</v>
      </c>
    </row>
    <row r="363" spans="1:5" ht="15.75" thickBot="1" x14ac:dyDescent="0.3">
      <c r="A363" s="26" t="s">
        <v>388</v>
      </c>
      <c r="B363" s="14">
        <f t="shared" ref="B363:E364" si="70">B56+B93+B130</f>
        <v>0</v>
      </c>
      <c r="C363" s="14">
        <f t="shared" si="70"/>
        <v>0</v>
      </c>
      <c r="D363" s="14">
        <f t="shared" si="70"/>
        <v>0</v>
      </c>
      <c r="E363" s="14">
        <f t="shared" si="70"/>
        <v>0</v>
      </c>
    </row>
    <row r="364" spans="1:5" ht="15.75" thickBot="1" x14ac:dyDescent="0.3">
      <c r="A364" s="26" t="s">
        <v>417</v>
      </c>
      <c r="B364" s="15">
        <f t="shared" si="70"/>
        <v>0</v>
      </c>
      <c r="C364" s="15">
        <f t="shared" si="70"/>
        <v>0</v>
      </c>
      <c r="D364" s="15">
        <f t="shared" si="70"/>
        <v>0</v>
      </c>
      <c r="E364" s="15">
        <f t="shared" si="70"/>
        <v>0</v>
      </c>
    </row>
    <row r="365" spans="1:5" ht="15.75" thickBot="1" x14ac:dyDescent="0.3">
      <c r="A365" s="13" t="s">
        <v>59</v>
      </c>
      <c r="B365" s="36">
        <f>B366+B367+B368+B369</f>
        <v>80000</v>
      </c>
      <c r="C365" s="54">
        <f t="shared" ref="C365:E365" si="71">C366+C367+C368+C369</f>
        <v>0</v>
      </c>
      <c r="D365" s="54">
        <f t="shared" si="71"/>
        <v>0</v>
      </c>
      <c r="E365" s="54">
        <f t="shared" si="71"/>
        <v>0</v>
      </c>
    </row>
    <row r="366" spans="1:5" ht="15.75" thickBot="1" x14ac:dyDescent="0.3">
      <c r="A366" s="26" t="s">
        <v>388</v>
      </c>
      <c r="B366" s="14">
        <f t="shared" ref="B366:E369" si="72">B153+B178+B203+B229+B255+B280+B305+B331</f>
        <v>0</v>
      </c>
      <c r="C366" s="14">
        <f t="shared" si="72"/>
        <v>0</v>
      </c>
      <c r="D366" s="14">
        <f t="shared" si="72"/>
        <v>0</v>
      </c>
      <c r="E366" s="14">
        <f t="shared" si="72"/>
        <v>0</v>
      </c>
    </row>
    <row r="367" spans="1:5" ht="15.75" thickBot="1" x14ac:dyDescent="0.3">
      <c r="A367" s="26" t="s">
        <v>418</v>
      </c>
      <c r="B367" s="14">
        <f t="shared" si="72"/>
        <v>80000</v>
      </c>
      <c r="C367" s="31">
        <f t="shared" si="72"/>
        <v>0</v>
      </c>
      <c r="D367" s="31">
        <f t="shared" si="72"/>
        <v>0</v>
      </c>
      <c r="E367" s="31">
        <f t="shared" si="72"/>
        <v>0</v>
      </c>
    </row>
    <row r="368" spans="1:5" ht="15.75" thickBot="1" x14ac:dyDescent="0.3">
      <c r="A368" s="26" t="s">
        <v>404</v>
      </c>
      <c r="B368" s="14">
        <f t="shared" si="72"/>
        <v>0</v>
      </c>
      <c r="C368" s="14">
        <f t="shared" si="72"/>
        <v>0</v>
      </c>
      <c r="D368" s="14">
        <f t="shared" si="72"/>
        <v>0</v>
      </c>
      <c r="E368" s="14">
        <f t="shared" si="72"/>
        <v>0</v>
      </c>
    </row>
    <row r="369" spans="1:5" ht="15.75" thickBot="1" x14ac:dyDescent="0.3">
      <c r="A369" s="26" t="s">
        <v>405</v>
      </c>
      <c r="B369" s="14">
        <f t="shared" si="72"/>
        <v>0</v>
      </c>
      <c r="C369" s="14">
        <f t="shared" si="72"/>
        <v>0</v>
      </c>
      <c r="D369" s="14">
        <f t="shared" si="72"/>
        <v>0</v>
      </c>
      <c r="E369" s="14">
        <f t="shared" si="72"/>
        <v>0</v>
      </c>
    </row>
    <row r="370" spans="1:5" ht="15.75" thickBot="1" x14ac:dyDescent="0.3">
      <c r="A370" s="13" t="s">
        <v>60</v>
      </c>
      <c r="B370" s="36">
        <f>B371+B372+B373+B374</f>
        <v>167000</v>
      </c>
      <c r="C370" s="36">
        <f t="shared" ref="C370:E370" si="73">C371+C372+C373+C374</f>
        <v>265000</v>
      </c>
      <c r="D370" s="36">
        <f t="shared" si="73"/>
        <v>250000</v>
      </c>
      <c r="E370" s="36">
        <f t="shared" si="73"/>
        <v>250000</v>
      </c>
    </row>
    <row r="371" spans="1:5" ht="15.75" thickBot="1" x14ac:dyDescent="0.3">
      <c r="A371" s="26" t="s">
        <v>388</v>
      </c>
      <c r="B371" s="14">
        <f t="shared" ref="B371:E374" si="74">B158+B183+B208+B234+B260+B285+B310+B336</f>
        <v>97000</v>
      </c>
      <c r="C371" s="14">
        <f t="shared" si="74"/>
        <v>100000</v>
      </c>
      <c r="D371" s="14">
        <f t="shared" si="74"/>
        <v>100000</v>
      </c>
      <c r="E371" s="14">
        <f t="shared" si="74"/>
        <v>100000</v>
      </c>
    </row>
    <row r="372" spans="1:5" ht="15.75" thickBot="1" x14ac:dyDescent="0.3">
      <c r="A372" s="26" t="s">
        <v>418</v>
      </c>
      <c r="B372" s="14">
        <f t="shared" si="74"/>
        <v>70000</v>
      </c>
      <c r="C372" s="14">
        <f t="shared" si="74"/>
        <v>150000</v>
      </c>
      <c r="D372" s="14">
        <f t="shared" si="74"/>
        <v>150000</v>
      </c>
      <c r="E372" s="14">
        <f t="shared" si="74"/>
        <v>150000</v>
      </c>
    </row>
    <row r="373" spans="1:5" ht="15.75" thickBot="1" x14ac:dyDescent="0.3">
      <c r="A373" s="26" t="s">
        <v>404</v>
      </c>
      <c r="B373" s="14">
        <f t="shared" si="74"/>
        <v>0</v>
      </c>
      <c r="C373" s="14">
        <f t="shared" si="74"/>
        <v>0</v>
      </c>
      <c r="D373" s="14">
        <f t="shared" si="74"/>
        <v>0</v>
      </c>
      <c r="E373" s="14">
        <f t="shared" si="74"/>
        <v>0</v>
      </c>
    </row>
    <row r="374" spans="1:5" ht="15.75" thickBot="1" x14ac:dyDescent="0.3">
      <c r="A374" s="26" t="s">
        <v>405</v>
      </c>
      <c r="B374" s="14">
        <f t="shared" si="74"/>
        <v>0</v>
      </c>
      <c r="C374" s="14">
        <f t="shared" si="74"/>
        <v>15000</v>
      </c>
      <c r="D374" s="14">
        <f t="shared" si="74"/>
        <v>0</v>
      </c>
      <c r="E374" s="14">
        <f t="shared" si="74"/>
        <v>0</v>
      </c>
    </row>
    <row r="375" spans="1:5" ht="15.75" thickBot="1" x14ac:dyDescent="0.3">
      <c r="A375" s="17" t="s">
        <v>32</v>
      </c>
      <c r="B375" s="18">
        <f>IF(B343-B342=0,0,"Error")</f>
        <v>0</v>
      </c>
      <c r="C375" s="18">
        <f>IF(C343-C342=0,0,"Error")</f>
        <v>0</v>
      </c>
      <c r="D375" s="18">
        <f>IF(D343-D342=0,0,"Error")</f>
        <v>0</v>
      </c>
      <c r="E375" s="18">
        <f>IF(E343-E342=0,0,"Error")</f>
        <v>0</v>
      </c>
    </row>
  </sheetData>
  <mergeCells count="84">
    <mergeCell ref="A21:E21"/>
    <mergeCell ref="A3:E3"/>
    <mergeCell ref="B5:E5"/>
    <mergeCell ref="B6:E6"/>
    <mergeCell ref="B7:E7"/>
    <mergeCell ref="A8:E8"/>
    <mergeCell ref="A9:E11"/>
    <mergeCell ref="B12:E12"/>
    <mergeCell ref="A13:A14"/>
    <mergeCell ref="B17:E17"/>
    <mergeCell ref="A18:E18"/>
    <mergeCell ref="A71:E71"/>
    <mergeCell ref="A22:E22"/>
    <mergeCell ref="B23:E23"/>
    <mergeCell ref="B24:E24"/>
    <mergeCell ref="B25:E25"/>
    <mergeCell ref="A26:A27"/>
    <mergeCell ref="A34:E34"/>
    <mergeCell ref="A35:A36"/>
    <mergeCell ref="B60:E60"/>
    <mergeCell ref="B61:E61"/>
    <mergeCell ref="B62:E62"/>
    <mergeCell ref="A63:A64"/>
    <mergeCell ref="B138:E138"/>
    <mergeCell ref="B139:E139"/>
    <mergeCell ref="A72:A73"/>
    <mergeCell ref="B97:E97"/>
    <mergeCell ref="B98:E98"/>
    <mergeCell ref="B99:E99"/>
    <mergeCell ref="A100:A101"/>
    <mergeCell ref="A108:E108"/>
    <mergeCell ref="A109:A110"/>
    <mergeCell ref="A134:E134"/>
    <mergeCell ref="A135:E135"/>
    <mergeCell ref="B136:E136"/>
    <mergeCell ref="D137:E137"/>
    <mergeCell ref="B190:E190"/>
    <mergeCell ref="B140:E140"/>
    <mergeCell ref="A141:A142"/>
    <mergeCell ref="A149:E149"/>
    <mergeCell ref="A150:A151"/>
    <mergeCell ref="D163:E163"/>
    <mergeCell ref="B164:E164"/>
    <mergeCell ref="B165:E165"/>
    <mergeCell ref="A166:A167"/>
    <mergeCell ref="A174:E174"/>
    <mergeCell ref="A175:A176"/>
    <mergeCell ref="B189:E189"/>
    <mergeCell ref="D240:E240"/>
    <mergeCell ref="A191:A192"/>
    <mergeCell ref="A199:E199"/>
    <mergeCell ref="A200:A201"/>
    <mergeCell ref="B213:E213"/>
    <mergeCell ref="D214:E214"/>
    <mergeCell ref="B215:E215"/>
    <mergeCell ref="B216:E216"/>
    <mergeCell ref="A217:A218"/>
    <mergeCell ref="A225:E225"/>
    <mergeCell ref="A226:A227"/>
    <mergeCell ref="B239:E239"/>
    <mergeCell ref="A327:E327"/>
    <mergeCell ref="A328:A329"/>
    <mergeCell ref="B291:E291"/>
    <mergeCell ref="B292:E292"/>
    <mergeCell ref="A293:A294"/>
    <mergeCell ref="A301:E301"/>
    <mergeCell ref="A302:A303"/>
    <mergeCell ref="B315:E315"/>
    <mergeCell ref="A2:E2"/>
    <mergeCell ref="D316:E316"/>
    <mergeCell ref="B317:E317"/>
    <mergeCell ref="B318:E318"/>
    <mergeCell ref="A319:A320"/>
    <mergeCell ref="D265:E265"/>
    <mergeCell ref="B266:E266"/>
    <mergeCell ref="B267:E267"/>
    <mergeCell ref="A268:A269"/>
    <mergeCell ref="A276:E276"/>
    <mergeCell ref="A277:A278"/>
    <mergeCell ref="B241:E241"/>
    <mergeCell ref="B242:E242"/>
    <mergeCell ref="A243:A244"/>
    <mergeCell ref="A251:E251"/>
    <mergeCell ref="A252:A253"/>
  </mergeCell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206"/>
  <sheetViews>
    <sheetView view="pageBreakPreview" topLeftCell="A163" zoomScale="60" zoomScaleNormal="170" workbookViewId="0">
      <selection activeCell="B125" sqref="B125:D125"/>
    </sheetView>
  </sheetViews>
  <sheetFormatPr defaultRowHeight="15" x14ac:dyDescent="0.25"/>
  <cols>
    <col min="1" max="1" width="28.5703125" customWidth="1"/>
    <col min="2" max="5" width="11.7109375" customWidth="1"/>
  </cols>
  <sheetData>
    <row r="2" spans="1:5" ht="33"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1278</v>
      </c>
      <c r="C5" s="679"/>
      <c r="D5" s="679"/>
      <c r="E5" s="679"/>
    </row>
    <row r="6" spans="1:5" ht="15.75" thickBot="1" x14ac:dyDescent="0.3">
      <c r="A6" s="2" t="s">
        <v>1</v>
      </c>
      <c r="B6" s="680" t="s">
        <v>237</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1279</v>
      </c>
      <c r="B9" s="693"/>
      <c r="C9" s="693"/>
      <c r="D9" s="693"/>
      <c r="E9" s="694"/>
    </row>
    <row r="10" spans="1:5" ht="36.75" customHeight="1" thickBot="1" x14ac:dyDescent="0.3">
      <c r="A10" s="692"/>
      <c r="B10" s="693"/>
      <c r="C10" s="693"/>
      <c r="D10" s="693"/>
      <c r="E10" s="694"/>
    </row>
    <row r="11" spans="1:5" ht="44.25" customHeight="1" thickBot="1" x14ac:dyDescent="0.3">
      <c r="A11" s="692"/>
      <c r="B11" s="693"/>
      <c r="C11" s="693"/>
      <c r="D11" s="693"/>
      <c r="E11" s="694"/>
    </row>
    <row r="12" spans="1:5" ht="114.75" customHeight="1" thickBot="1" x14ac:dyDescent="0.3">
      <c r="A12" s="3" t="s">
        <v>6</v>
      </c>
      <c r="B12" s="840" t="s">
        <v>1280</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14" t="s">
        <v>97</v>
      </c>
      <c r="B15" s="126" t="s">
        <v>68</v>
      </c>
      <c r="C15" s="126" t="s">
        <v>69</v>
      </c>
      <c r="D15" s="126" t="s">
        <v>69</v>
      </c>
      <c r="E15" s="126" t="s">
        <v>69</v>
      </c>
    </row>
    <row r="16" spans="1:5" ht="15.75" thickBot="1" x14ac:dyDescent="0.3">
      <c r="A16" s="5" t="s">
        <v>98</v>
      </c>
      <c r="B16" s="126" t="s">
        <v>68</v>
      </c>
      <c r="C16" s="126" t="s">
        <v>69</v>
      </c>
      <c r="D16" s="126" t="s">
        <v>69</v>
      </c>
      <c r="E16" s="126" t="s">
        <v>69</v>
      </c>
    </row>
    <row r="17" spans="1:5" ht="23.25" thickBot="1" x14ac:dyDescent="0.3">
      <c r="A17" s="5" t="s">
        <v>67</v>
      </c>
      <c r="B17" s="126" t="s">
        <v>68</v>
      </c>
      <c r="C17" s="126" t="s">
        <v>69</v>
      </c>
      <c r="D17" s="126" t="s">
        <v>69</v>
      </c>
      <c r="E17" s="126" t="s">
        <v>69</v>
      </c>
    </row>
    <row r="18" spans="1:5" ht="24.75" customHeight="1" thickBot="1" x14ac:dyDescent="0.3">
      <c r="A18" s="6" t="s">
        <v>10</v>
      </c>
      <c r="B18" s="700" t="s">
        <v>421</v>
      </c>
      <c r="C18" s="695"/>
      <c r="D18" s="695"/>
      <c r="E18" s="701"/>
    </row>
    <row r="19" spans="1:5" ht="23.25" customHeight="1" thickBot="1" x14ac:dyDescent="0.3">
      <c r="A19" s="702" t="s">
        <v>11</v>
      </c>
      <c r="B19" s="703"/>
      <c r="C19" s="703"/>
      <c r="D19" s="703"/>
      <c r="E19" s="704"/>
    </row>
    <row r="20" spans="1:5" ht="15.75" thickBot="1" x14ac:dyDescent="0.3">
      <c r="A20" s="127"/>
      <c r="B20" s="143"/>
      <c r="C20" s="126" t="s">
        <v>152</v>
      </c>
      <c r="D20" s="126" t="s">
        <v>152</v>
      </c>
      <c r="E20" s="126" t="s">
        <v>152</v>
      </c>
    </row>
    <row r="21" spans="1:5" ht="15.75" thickBot="1" x14ac:dyDescent="0.3">
      <c r="A21" s="130"/>
      <c r="B21" s="137"/>
      <c r="C21" s="138" t="s">
        <v>69</v>
      </c>
      <c r="D21" s="138" t="s">
        <v>69</v>
      </c>
      <c r="E21" s="138" t="s">
        <v>69</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1281</v>
      </c>
      <c r="C24" s="712"/>
      <c r="D24" s="712"/>
      <c r="E24" s="713"/>
    </row>
    <row r="25" spans="1:5" ht="31.5" customHeight="1" thickBot="1" x14ac:dyDescent="0.3">
      <c r="A25" s="5" t="s">
        <v>15</v>
      </c>
      <c r="B25" s="711" t="s">
        <v>1282</v>
      </c>
      <c r="C25" s="712"/>
      <c r="D25" s="712"/>
      <c r="E25" s="713"/>
    </row>
    <row r="26" spans="1:5" ht="15.75" thickBot="1" x14ac:dyDescent="0.3">
      <c r="A26" s="5" t="s">
        <v>16</v>
      </c>
      <c r="B26" s="717" t="s">
        <v>1283</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c r="C29" s="10">
        <v>44</v>
      </c>
      <c r="D29" s="10">
        <v>44</v>
      </c>
      <c r="E29" s="10">
        <v>44</v>
      </c>
    </row>
    <row r="30" spans="1:5" ht="15.75" thickBot="1" x14ac:dyDescent="0.3">
      <c r="A30" s="5" t="s">
        <v>18</v>
      </c>
      <c r="B30" s="10">
        <f>B59</f>
        <v>0</v>
      </c>
      <c r="C30" s="10">
        <f t="shared" ref="C30:E30" si="0">C59</f>
        <v>73986</v>
      </c>
      <c r="D30" s="10">
        <f t="shared" si="0"/>
        <v>74686</v>
      </c>
      <c r="E30" s="10">
        <f t="shared" si="0"/>
        <v>74831</v>
      </c>
    </row>
    <row r="31" spans="1:5" ht="15.75" thickBot="1" x14ac:dyDescent="0.3">
      <c r="A31" s="5" t="s">
        <v>19</v>
      </c>
      <c r="B31" s="10" t="e">
        <f>B30/B29</f>
        <v>#DIV/0!</v>
      </c>
      <c r="C31" s="10">
        <f t="shared" ref="C31:E31" si="1">C30/C29</f>
        <v>1681.5</v>
      </c>
      <c r="D31" s="10">
        <f t="shared" si="1"/>
        <v>1697.409090909091</v>
      </c>
      <c r="E31" s="10">
        <f t="shared" si="1"/>
        <v>1700.7045454545455</v>
      </c>
    </row>
    <row r="32" spans="1:5" ht="15.75" thickBot="1" x14ac:dyDescent="0.3">
      <c r="A32" s="5" t="s">
        <v>20</v>
      </c>
      <c r="B32" s="113" t="s">
        <v>21</v>
      </c>
      <c r="C32" s="11" t="e">
        <f>C29/B29-1</f>
        <v>#DIV/0!</v>
      </c>
      <c r="D32" s="11">
        <f t="shared" ref="D32:E34" si="2">D29/C29-1</f>
        <v>0</v>
      </c>
      <c r="E32" s="11">
        <f t="shared" si="2"/>
        <v>0</v>
      </c>
    </row>
    <row r="33" spans="1:5" ht="15.75" thickBot="1" x14ac:dyDescent="0.3">
      <c r="A33" s="5" t="s">
        <v>22</v>
      </c>
      <c r="B33" s="113" t="s">
        <v>21</v>
      </c>
      <c r="C33" s="11" t="e">
        <f>C30/B30-1</f>
        <v>#DIV/0!</v>
      </c>
      <c r="D33" s="11">
        <f t="shared" si="2"/>
        <v>9.461249425567031E-3</v>
      </c>
      <c r="E33" s="11">
        <f t="shared" si="2"/>
        <v>1.9414615858392992E-3</v>
      </c>
    </row>
    <row r="34" spans="1:5" ht="15.75" thickBot="1" x14ac:dyDescent="0.3">
      <c r="A34" s="5" t="s">
        <v>23</v>
      </c>
      <c r="B34" s="113" t="s">
        <v>21</v>
      </c>
      <c r="C34" s="11" t="e">
        <f>C31/B31-1</f>
        <v>#DIV/0!</v>
      </c>
      <c r="D34" s="11">
        <f t="shared" si="2"/>
        <v>9.461249425567031E-3</v>
      </c>
      <c r="E34" s="11">
        <f t="shared" si="2"/>
        <v>1.9414615858392992E-3</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v>0</v>
      </c>
      <c r="C38" s="14">
        <v>43000</v>
      </c>
      <c r="D38" s="14">
        <v>43000</v>
      </c>
      <c r="E38" s="14">
        <v>43000</v>
      </c>
    </row>
    <row r="39" spans="1:5" ht="15.75" thickBot="1" x14ac:dyDescent="0.3">
      <c r="A39" s="26" t="s">
        <v>388</v>
      </c>
      <c r="B39" s="15"/>
      <c r="C39" s="14">
        <v>43000</v>
      </c>
      <c r="D39" s="14">
        <v>43000</v>
      </c>
      <c r="E39" s="14">
        <v>43000</v>
      </c>
    </row>
    <row r="40" spans="1:5" ht="15.75" thickBot="1" x14ac:dyDescent="0.3">
      <c r="A40" s="26" t="s">
        <v>389</v>
      </c>
      <c r="B40" s="15"/>
      <c r="C40" s="27"/>
      <c r="D40" s="27"/>
      <c r="E40" s="27"/>
    </row>
    <row r="41" spans="1:5" ht="24.75" thickBot="1" x14ac:dyDescent="0.3">
      <c r="A41" s="13" t="s">
        <v>25</v>
      </c>
      <c r="B41" s="14">
        <v>0</v>
      </c>
      <c r="C41" s="14">
        <v>6797</v>
      </c>
      <c r="D41" s="14">
        <v>6797</v>
      </c>
      <c r="E41" s="14">
        <v>6797</v>
      </c>
    </row>
    <row r="42" spans="1:5" ht="15.75" thickBot="1" x14ac:dyDescent="0.3">
      <c r="A42" s="26" t="s">
        <v>388</v>
      </c>
      <c r="B42" s="15"/>
      <c r="C42" s="14">
        <v>6797</v>
      </c>
      <c r="D42" s="14">
        <v>6797</v>
      </c>
      <c r="E42" s="14">
        <v>6797</v>
      </c>
    </row>
    <row r="43" spans="1:5" ht="15.75" thickBot="1" x14ac:dyDescent="0.3">
      <c r="A43" s="26" t="s">
        <v>389</v>
      </c>
      <c r="B43" s="15"/>
      <c r="C43" s="14"/>
      <c r="D43" s="14"/>
      <c r="E43" s="14"/>
    </row>
    <row r="44" spans="1:5" ht="15.75" thickBot="1" x14ac:dyDescent="0.3">
      <c r="A44" s="13" t="s">
        <v>26</v>
      </c>
      <c r="B44" s="15">
        <v>0</v>
      </c>
      <c r="C44" s="14">
        <f>C45+C46</f>
        <v>24189</v>
      </c>
      <c r="D44" s="14">
        <f t="shared" ref="D44:E44" si="3">D45+D46</f>
        <v>24889</v>
      </c>
      <c r="E44" s="14">
        <f t="shared" si="3"/>
        <v>25034</v>
      </c>
    </row>
    <row r="45" spans="1:5" ht="15.75" thickBot="1" x14ac:dyDescent="0.3">
      <c r="A45" s="26" t="s">
        <v>388</v>
      </c>
      <c r="B45" s="15"/>
      <c r="C45" s="14">
        <v>24189</v>
      </c>
      <c r="D45" s="14">
        <f>700+24189</f>
        <v>24889</v>
      </c>
      <c r="E45" s="14">
        <f>845+24189</f>
        <v>25034</v>
      </c>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c r="C53" s="14"/>
      <c r="D53" s="14"/>
      <c r="E53" s="14"/>
    </row>
    <row r="54" spans="1:5" ht="15.75" thickBot="1" x14ac:dyDescent="0.3">
      <c r="A54" s="26" t="s">
        <v>388</v>
      </c>
      <c r="B54" s="15"/>
      <c r="C54" s="14"/>
      <c r="D54" s="14"/>
      <c r="E54" s="14"/>
    </row>
    <row r="55" spans="1:5" ht="15.75" thickBot="1" x14ac:dyDescent="0.3">
      <c r="A55" s="26" t="s">
        <v>389</v>
      </c>
      <c r="B55" s="15"/>
      <c r="C55" s="14"/>
      <c r="D55" s="14"/>
      <c r="E55" s="14"/>
    </row>
    <row r="56" spans="1:5" ht="24.75" thickBot="1" x14ac:dyDescent="0.3">
      <c r="A56" s="13" t="s">
        <v>30</v>
      </c>
      <c r="B56" s="15">
        <v>0</v>
      </c>
      <c r="C56" s="14">
        <v>0</v>
      </c>
      <c r="D56" s="14">
        <f>C56*1.03*0.99</f>
        <v>0</v>
      </c>
      <c r="E56" s="14">
        <f>D56*1.03*0.99</f>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6" t="s">
        <v>31</v>
      </c>
      <c r="B59" s="15">
        <f>B56+B53+B50+B47+B44+B41+B38</f>
        <v>0</v>
      </c>
      <c r="C59" s="15">
        <f t="shared" ref="C59:E59" si="4">C56+C53+C50+C47+C44+C41+C38</f>
        <v>73986</v>
      </c>
      <c r="D59" s="15">
        <f t="shared" si="4"/>
        <v>74686</v>
      </c>
      <c r="E59" s="15">
        <f t="shared" si="4"/>
        <v>74831</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708" t="s">
        <v>39</v>
      </c>
      <c r="B61" s="709"/>
      <c r="C61" s="709"/>
      <c r="D61" s="709"/>
      <c r="E61" s="710"/>
    </row>
    <row r="62" spans="1:5" ht="15.75" thickBot="1" x14ac:dyDescent="0.3">
      <c r="A62" s="708" t="s">
        <v>40</v>
      </c>
      <c r="B62" s="709"/>
      <c r="C62" s="709"/>
      <c r="D62" s="709"/>
      <c r="E62" s="710"/>
    </row>
    <row r="63" spans="1:5" ht="15.75" thickBot="1" x14ac:dyDescent="0.3">
      <c r="A63" s="7" t="s">
        <v>56</v>
      </c>
      <c r="B63" s="720" t="s">
        <v>157</v>
      </c>
      <c r="C63" s="780"/>
      <c r="D63" s="721"/>
      <c r="E63" s="722"/>
    </row>
    <row r="64" spans="1:5" ht="30.75" customHeight="1" thickBot="1" x14ac:dyDescent="0.3">
      <c r="A64" s="7" t="s">
        <v>86</v>
      </c>
      <c r="B64" s="7" t="s">
        <v>1284</v>
      </c>
      <c r="C64" s="139" t="s">
        <v>398</v>
      </c>
      <c r="D64" s="721" t="s">
        <v>1285</v>
      </c>
      <c r="E64" s="722"/>
    </row>
    <row r="65" spans="1:5" ht="15.75" thickBot="1" x14ac:dyDescent="0.3">
      <c r="A65" s="160"/>
      <c r="B65" s="720"/>
      <c r="C65" s="800"/>
      <c r="D65" s="721"/>
      <c r="E65" s="722"/>
    </row>
    <row r="66" spans="1:5" ht="64.5" customHeight="1" thickBot="1" x14ac:dyDescent="0.3">
      <c r="A66" s="5" t="s">
        <v>15</v>
      </c>
      <c r="B66" s="702" t="s">
        <v>1286</v>
      </c>
      <c r="C66" s="703"/>
      <c r="D66" s="703"/>
      <c r="E66" s="704"/>
    </row>
    <row r="67" spans="1:5" ht="15.75" thickBot="1" x14ac:dyDescent="0.3">
      <c r="A67" s="5" t="s">
        <v>16</v>
      </c>
      <c r="B67" s="717"/>
      <c r="C67" s="718"/>
      <c r="D67" s="718"/>
      <c r="E67" s="719"/>
    </row>
    <row r="68" spans="1:5" ht="12.75" customHeight="1" x14ac:dyDescent="0.25">
      <c r="A68" s="698"/>
      <c r="B68" s="8">
        <v>2018</v>
      </c>
      <c r="C68" s="8">
        <v>2019</v>
      </c>
      <c r="D68" s="8">
        <v>2020</v>
      </c>
      <c r="E68" s="8">
        <v>2021</v>
      </c>
    </row>
    <row r="69" spans="1:5" ht="9" customHeight="1" thickBot="1" x14ac:dyDescent="0.3">
      <c r="A69" s="699"/>
      <c r="B69" s="9" t="s">
        <v>8</v>
      </c>
      <c r="C69" s="9" t="s">
        <v>9</v>
      </c>
      <c r="D69" s="9" t="s">
        <v>9</v>
      </c>
      <c r="E69" s="9" t="s">
        <v>9</v>
      </c>
    </row>
    <row r="70" spans="1:5" ht="15.75" thickBot="1" x14ac:dyDescent="0.3">
      <c r="A70" s="5" t="s">
        <v>17</v>
      </c>
      <c r="B70" s="10"/>
      <c r="C70" s="10">
        <v>31</v>
      </c>
      <c r="D70" s="10">
        <v>40</v>
      </c>
      <c r="E70" s="10">
        <v>40</v>
      </c>
    </row>
    <row r="71" spans="1:5" ht="15.75" thickBot="1" x14ac:dyDescent="0.3">
      <c r="A71" s="5" t="s">
        <v>18</v>
      </c>
      <c r="B71" s="10">
        <v>0</v>
      </c>
      <c r="C71" s="10">
        <v>6000</v>
      </c>
      <c r="D71" s="10">
        <v>5000</v>
      </c>
      <c r="E71" s="10">
        <v>5000</v>
      </c>
    </row>
    <row r="72" spans="1:5" ht="15.75" thickBot="1" x14ac:dyDescent="0.3">
      <c r="A72" s="5" t="s">
        <v>19</v>
      </c>
      <c r="B72" s="10" t="e">
        <f>B71/B70</f>
        <v>#DIV/0!</v>
      </c>
      <c r="C72" s="10">
        <f t="shared" ref="C72:E72" si="5">C71/C70</f>
        <v>193.54838709677421</v>
      </c>
      <c r="D72" s="10">
        <f t="shared" si="5"/>
        <v>125</v>
      </c>
      <c r="E72" s="10">
        <f t="shared" si="5"/>
        <v>125</v>
      </c>
    </row>
    <row r="73" spans="1:5" ht="15.75" thickBot="1" x14ac:dyDescent="0.3">
      <c r="A73" s="5" t="s">
        <v>20</v>
      </c>
      <c r="B73" s="113" t="s">
        <v>21</v>
      </c>
      <c r="C73" s="11" t="e">
        <f>C70/B70-1</f>
        <v>#DIV/0!</v>
      </c>
      <c r="D73" s="11">
        <f t="shared" ref="D73:E75" si="6">D70/C70-1</f>
        <v>0.29032258064516125</v>
      </c>
      <c r="E73" s="11">
        <f t="shared" si="6"/>
        <v>0</v>
      </c>
    </row>
    <row r="74" spans="1:5" ht="15.75" thickBot="1" x14ac:dyDescent="0.3">
      <c r="A74" s="5" t="s">
        <v>22</v>
      </c>
      <c r="B74" s="113" t="s">
        <v>21</v>
      </c>
      <c r="C74" s="11" t="e">
        <f>C71/B71-1</f>
        <v>#DIV/0!</v>
      </c>
      <c r="D74" s="11">
        <f t="shared" si="6"/>
        <v>-0.16666666666666663</v>
      </c>
      <c r="E74" s="11">
        <f t="shared" si="6"/>
        <v>0</v>
      </c>
    </row>
    <row r="75" spans="1:5" ht="15.75" thickBot="1" x14ac:dyDescent="0.3">
      <c r="A75" s="5" t="s">
        <v>23</v>
      </c>
      <c r="B75" s="113" t="s">
        <v>21</v>
      </c>
      <c r="C75" s="11" t="e">
        <f>C72/B72-1</f>
        <v>#DIV/0!</v>
      </c>
      <c r="D75" s="11">
        <f t="shared" si="6"/>
        <v>-0.35416666666666674</v>
      </c>
      <c r="E75" s="11">
        <f t="shared" si="6"/>
        <v>0</v>
      </c>
    </row>
    <row r="76" spans="1:5" ht="15.75" thickBot="1" x14ac:dyDescent="0.3">
      <c r="A76" s="689" t="s">
        <v>213</v>
      </c>
      <c r="B76" s="690"/>
      <c r="C76" s="690"/>
      <c r="D76" s="690"/>
      <c r="E76" s="691"/>
    </row>
    <row r="77" spans="1:5" ht="12.75" customHeight="1" x14ac:dyDescent="0.25">
      <c r="A77" s="698"/>
      <c r="B77" s="8">
        <v>2018</v>
      </c>
      <c r="C77" s="8">
        <v>2019</v>
      </c>
      <c r="D77" s="8">
        <v>2020</v>
      </c>
      <c r="E77" s="8">
        <v>2021</v>
      </c>
    </row>
    <row r="78" spans="1:5" ht="9" customHeight="1" thickBot="1" x14ac:dyDescent="0.3">
      <c r="A78" s="699"/>
      <c r="B78" s="9" t="s">
        <v>8</v>
      </c>
      <c r="C78" s="9" t="s">
        <v>9</v>
      </c>
      <c r="D78" s="9" t="s">
        <v>9</v>
      </c>
      <c r="E78" s="9" t="s">
        <v>9</v>
      </c>
    </row>
    <row r="79" spans="1:5" ht="15.75" thickBot="1" x14ac:dyDescent="0.3">
      <c r="A79" s="13" t="s">
        <v>42</v>
      </c>
      <c r="B79" s="14">
        <f>B80+B81+B82+B83</f>
        <v>0</v>
      </c>
      <c r="C79" s="14">
        <f t="shared" ref="C79:E79" si="7">C80+C81+C82+C83</f>
        <v>0</v>
      </c>
      <c r="D79" s="14">
        <f t="shared" si="7"/>
        <v>0</v>
      </c>
      <c r="E79" s="14">
        <f t="shared" si="7"/>
        <v>0</v>
      </c>
    </row>
    <row r="80" spans="1:5" ht="15.75" thickBot="1" x14ac:dyDescent="0.3">
      <c r="A80" s="26" t="s">
        <v>388</v>
      </c>
      <c r="B80" s="14"/>
      <c r="C80" s="14"/>
      <c r="D80" s="14"/>
      <c r="E80" s="14"/>
    </row>
    <row r="81" spans="1:5" ht="15.75" thickBot="1" x14ac:dyDescent="0.3">
      <c r="A81" s="26" t="s">
        <v>403</v>
      </c>
      <c r="B81" s="14"/>
      <c r="C81" s="14"/>
      <c r="D81" s="14"/>
      <c r="E81" s="14"/>
    </row>
    <row r="82" spans="1:5" ht="15.75" thickBot="1" x14ac:dyDescent="0.3">
      <c r="A82" s="26" t="s">
        <v>404</v>
      </c>
      <c r="B82" s="14"/>
      <c r="C82" s="14"/>
      <c r="D82" s="14"/>
      <c r="E82" s="14"/>
    </row>
    <row r="83" spans="1:5" ht="15.75" thickBot="1" x14ac:dyDescent="0.3">
      <c r="A83" s="26" t="s">
        <v>405</v>
      </c>
      <c r="B83" s="14"/>
      <c r="C83" s="14"/>
      <c r="D83" s="14"/>
      <c r="E83" s="14"/>
    </row>
    <row r="84" spans="1:5" ht="15.75" thickBot="1" x14ac:dyDescent="0.3">
      <c r="A84" s="13" t="s">
        <v>43</v>
      </c>
      <c r="B84" s="15">
        <f>B85+B86+B87+B88</f>
        <v>0</v>
      </c>
      <c r="C84" s="15">
        <f t="shared" ref="C84:E84" si="8">C85+C86+C87+C88</f>
        <v>6000</v>
      </c>
      <c r="D84" s="15">
        <f t="shared" si="8"/>
        <v>5000</v>
      </c>
      <c r="E84" s="15">
        <f t="shared" si="8"/>
        <v>5000</v>
      </c>
    </row>
    <row r="85" spans="1:5" ht="15.75" thickBot="1" x14ac:dyDescent="0.3">
      <c r="A85" s="26" t="s">
        <v>388</v>
      </c>
      <c r="B85" s="15"/>
      <c r="C85" s="14">
        <v>6000</v>
      </c>
      <c r="D85" s="14">
        <v>5000</v>
      </c>
      <c r="E85" s="14">
        <v>5000</v>
      </c>
    </row>
    <row r="86" spans="1:5" ht="15.75" thickBot="1" x14ac:dyDescent="0.3">
      <c r="A86" s="26" t="s">
        <v>403</v>
      </c>
      <c r="B86" s="15"/>
      <c r="C86" s="14"/>
      <c r="D86" s="14"/>
      <c r="E86" s="14"/>
    </row>
    <row r="87" spans="1:5" ht="15.75" thickBot="1" x14ac:dyDescent="0.3">
      <c r="A87" s="26" t="s">
        <v>404</v>
      </c>
      <c r="B87" s="15"/>
      <c r="C87" s="14"/>
      <c r="D87" s="14"/>
      <c r="E87" s="14"/>
    </row>
    <row r="88" spans="1:5" ht="15.75" thickBot="1" x14ac:dyDescent="0.3">
      <c r="A88" s="26" t="s">
        <v>405</v>
      </c>
      <c r="B88" s="15"/>
      <c r="C88" s="14"/>
      <c r="D88" s="14"/>
      <c r="E88" s="14"/>
    </row>
    <row r="89" spans="1:5" ht="15.75" thickBot="1" x14ac:dyDescent="0.3">
      <c r="A89" s="140" t="s">
        <v>31</v>
      </c>
      <c r="B89" s="15">
        <f>B79+B84</f>
        <v>0</v>
      </c>
      <c r="C89" s="15">
        <f t="shared" ref="C89:E89" si="9">C79+C84</f>
        <v>6000</v>
      </c>
      <c r="D89" s="15">
        <f t="shared" si="9"/>
        <v>5000</v>
      </c>
      <c r="E89" s="15">
        <f t="shared" si="9"/>
        <v>5000</v>
      </c>
    </row>
    <row r="90" spans="1:5" ht="15.75" thickBot="1" x14ac:dyDescent="0.3">
      <c r="A90" s="708" t="s">
        <v>46</v>
      </c>
      <c r="B90" s="709"/>
      <c r="C90" s="709"/>
      <c r="D90" s="709"/>
      <c r="E90" s="710"/>
    </row>
    <row r="91" spans="1:5" ht="15.75" thickBot="1" x14ac:dyDescent="0.3">
      <c r="A91" s="708" t="s">
        <v>47</v>
      </c>
      <c r="B91" s="709"/>
      <c r="C91" s="709"/>
      <c r="D91" s="709"/>
      <c r="E91" s="710"/>
    </row>
    <row r="92" spans="1:5" ht="20.25" customHeight="1" thickBot="1" x14ac:dyDescent="0.3">
      <c r="A92" s="7" t="s">
        <v>56</v>
      </c>
      <c r="B92" s="720" t="s">
        <v>1287</v>
      </c>
      <c r="C92" s="780"/>
      <c r="D92" s="721"/>
      <c r="E92" s="722"/>
    </row>
    <row r="93" spans="1:5" ht="30.75" customHeight="1" thickBot="1" x14ac:dyDescent="0.3">
      <c r="A93" s="7" t="s">
        <v>86</v>
      </c>
      <c r="B93" s="7" t="s">
        <v>1288</v>
      </c>
      <c r="C93" s="139" t="s">
        <v>398</v>
      </c>
      <c r="D93" s="720"/>
      <c r="E93" s="722"/>
    </row>
    <row r="94" spans="1:5" ht="15.75" thickBot="1" x14ac:dyDescent="0.3">
      <c r="A94" s="160"/>
      <c r="B94" s="720"/>
      <c r="C94" s="800"/>
      <c r="D94" s="721"/>
      <c r="E94" s="722"/>
    </row>
    <row r="95" spans="1:5" ht="75.75" customHeight="1" thickBot="1" x14ac:dyDescent="0.3">
      <c r="A95" s="5" t="s">
        <v>15</v>
      </c>
      <c r="B95" s="801" t="s">
        <v>1289</v>
      </c>
      <c r="C95" s="802"/>
      <c r="D95" s="802"/>
      <c r="E95" s="803"/>
    </row>
    <row r="96" spans="1:5" ht="15.75" thickBot="1" x14ac:dyDescent="0.3">
      <c r="A96" s="5" t="s">
        <v>16</v>
      </c>
      <c r="B96" s="717" t="s">
        <v>1290</v>
      </c>
      <c r="C96" s="718"/>
      <c r="D96" s="718"/>
      <c r="E96" s="719"/>
    </row>
    <row r="97" spans="1:5" ht="12.75" customHeight="1" x14ac:dyDescent="0.25">
      <c r="A97" s="698"/>
      <c r="B97" s="8">
        <v>2018</v>
      </c>
      <c r="C97" s="8">
        <v>2019</v>
      </c>
      <c r="D97" s="8">
        <v>2020</v>
      </c>
      <c r="E97" s="8">
        <v>2021</v>
      </c>
    </row>
    <row r="98" spans="1:5" ht="9" customHeight="1" thickBot="1" x14ac:dyDescent="0.3">
      <c r="A98" s="699"/>
      <c r="B98" s="9" t="s">
        <v>8</v>
      </c>
      <c r="C98" s="9" t="s">
        <v>9</v>
      </c>
      <c r="D98" s="9" t="s">
        <v>9</v>
      </c>
      <c r="E98" s="9" t="s">
        <v>9</v>
      </c>
    </row>
    <row r="99" spans="1:5" ht="15.75" thickBot="1" x14ac:dyDescent="0.3">
      <c r="A99" s="5" t="s">
        <v>17</v>
      </c>
      <c r="B99" s="10"/>
      <c r="C99" s="10">
        <v>6</v>
      </c>
      <c r="D99" s="10">
        <v>6</v>
      </c>
      <c r="E99" s="10"/>
    </row>
    <row r="100" spans="1:5" ht="15.75" thickBot="1" x14ac:dyDescent="0.3">
      <c r="A100" s="5" t="s">
        <v>18</v>
      </c>
      <c r="B100" s="10">
        <v>0</v>
      </c>
      <c r="C100" s="10">
        <v>24300</v>
      </c>
      <c r="D100" s="10">
        <v>26000</v>
      </c>
      <c r="E100" s="10">
        <v>0</v>
      </c>
    </row>
    <row r="101" spans="1:5" ht="15.75" thickBot="1" x14ac:dyDescent="0.3">
      <c r="A101" s="5" t="s">
        <v>19</v>
      </c>
      <c r="B101" s="10" t="e">
        <f>B100/B99</f>
        <v>#DIV/0!</v>
      </c>
      <c r="C101" s="10">
        <f t="shared" ref="C101:E101" si="10">C100/C99</f>
        <v>4050</v>
      </c>
      <c r="D101" s="10">
        <f t="shared" si="10"/>
        <v>4333.333333333333</v>
      </c>
      <c r="E101" s="10" t="e">
        <f t="shared" si="10"/>
        <v>#DIV/0!</v>
      </c>
    </row>
    <row r="102" spans="1:5" ht="15.75" thickBot="1" x14ac:dyDescent="0.3">
      <c r="A102" s="5" t="s">
        <v>20</v>
      </c>
      <c r="B102" s="113" t="s">
        <v>21</v>
      </c>
      <c r="C102" s="11" t="e">
        <f>C99/B99-1</f>
        <v>#DIV/0!</v>
      </c>
      <c r="D102" s="11">
        <f t="shared" ref="D102:E104" si="11">D99/C99-1</f>
        <v>0</v>
      </c>
      <c r="E102" s="11">
        <f t="shared" si="11"/>
        <v>-1</v>
      </c>
    </row>
    <row r="103" spans="1:5" ht="15.75" thickBot="1" x14ac:dyDescent="0.3">
      <c r="A103" s="5" t="s">
        <v>22</v>
      </c>
      <c r="B103" s="113" t="s">
        <v>21</v>
      </c>
      <c r="C103" s="11" t="e">
        <f>C100/B100-1</f>
        <v>#DIV/0!</v>
      </c>
      <c r="D103" s="11">
        <f t="shared" si="11"/>
        <v>6.9958847736625529E-2</v>
      </c>
      <c r="E103" s="11">
        <f t="shared" si="11"/>
        <v>-1</v>
      </c>
    </row>
    <row r="104" spans="1:5" ht="15.75" thickBot="1" x14ac:dyDescent="0.3">
      <c r="A104" s="5" t="s">
        <v>23</v>
      </c>
      <c r="B104" s="113" t="s">
        <v>21</v>
      </c>
      <c r="C104" s="11" t="e">
        <f>C101/B101-1</f>
        <v>#DIV/0!</v>
      </c>
      <c r="D104" s="11">
        <f t="shared" si="11"/>
        <v>6.9958847736625529E-2</v>
      </c>
      <c r="E104" s="11" t="e">
        <f t="shared" si="11"/>
        <v>#DIV/0!</v>
      </c>
    </row>
    <row r="105" spans="1:5" ht="15.75" thickBot="1" x14ac:dyDescent="0.3">
      <c r="A105" s="689" t="s">
        <v>213</v>
      </c>
      <c r="B105" s="690"/>
      <c r="C105" s="690"/>
      <c r="D105" s="690"/>
      <c r="E105" s="691"/>
    </row>
    <row r="106" spans="1:5" ht="12.75" customHeight="1" x14ac:dyDescent="0.25">
      <c r="A106" s="698"/>
      <c r="B106" s="8">
        <v>2018</v>
      </c>
      <c r="C106" s="8">
        <v>2019</v>
      </c>
      <c r="D106" s="8">
        <v>2020</v>
      </c>
      <c r="E106" s="8">
        <v>2021</v>
      </c>
    </row>
    <row r="107" spans="1:5" ht="9" customHeight="1" thickBot="1" x14ac:dyDescent="0.3">
      <c r="A107" s="699"/>
      <c r="B107" s="9" t="s">
        <v>8</v>
      </c>
      <c r="C107" s="9" t="s">
        <v>9</v>
      </c>
      <c r="D107" s="9" t="s">
        <v>9</v>
      </c>
      <c r="E107" s="9" t="s">
        <v>9</v>
      </c>
    </row>
    <row r="108" spans="1:5" ht="15.75" thickBot="1" x14ac:dyDescent="0.3">
      <c r="A108" s="13" t="s">
        <v>42</v>
      </c>
      <c r="B108" s="14">
        <f>B109+B110+B111+B112</f>
        <v>0</v>
      </c>
      <c r="C108" s="14">
        <f t="shared" ref="C108:E108" si="12">C109+C110+C111+C112</f>
        <v>0</v>
      </c>
      <c r="D108" s="14">
        <f t="shared" si="12"/>
        <v>0</v>
      </c>
      <c r="E108" s="14">
        <f t="shared" si="12"/>
        <v>0</v>
      </c>
    </row>
    <row r="109" spans="1:5" ht="15.75" thickBot="1" x14ac:dyDescent="0.3">
      <c r="A109" s="26" t="s">
        <v>388</v>
      </c>
      <c r="B109" s="14"/>
      <c r="C109" s="14"/>
      <c r="D109" s="14"/>
      <c r="E109" s="14"/>
    </row>
    <row r="110" spans="1:5" ht="15.75" thickBot="1" x14ac:dyDescent="0.3">
      <c r="A110" s="26" t="s">
        <v>403</v>
      </c>
      <c r="B110" s="14"/>
      <c r="C110" s="14"/>
      <c r="D110" s="14"/>
      <c r="E110" s="14"/>
    </row>
    <row r="111" spans="1:5" ht="15.75" thickBot="1" x14ac:dyDescent="0.3">
      <c r="A111" s="26" t="s">
        <v>404</v>
      </c>
      <c r="B111" s="14"/>
      <c r="C111" s="14"/>
      <c r="D111" s="14"/>
      <c r="E111" s="14"/>
    </row>
    <row r="112" spans="1:5" ht="15.75" thickBot="1" x14ac:dyDescent="0.3">
      <c r="A112" s="26" t="s">
        <v>405</v>
      </c>
      <c r="B112" s="14"/>
      <c r="C112" s="14"/>
      <c r="D112" s="14"/>
      <c r="E112" s="14"/>
    </row>
    <row r="113" spans="1:5" ht="15.75" thickBot="1" x14ac:dyDescent="0.3">
      <c r="A113" s="13" t="s">
        <v>43</v>
      </c>
      <c r="B113" s="15">
        <f>B114+B115+B116+B117</f>
        <v>0</v>
      </c>
      <c r="C113" s="15">
        <f t="shared" ref="C113:E113" si="13">C114+C115+C116+C117</f>
        <v>24300</v>
      </c>
      <c r="D113" s="15">
        <f t="shared" si="13"/>
        <v>26000</v>
      </c>
      <c r="E113" s="15">
        <f t="shared" si="13"/>
        <v>0</v>
      </c>
    </row>
    <row r="114" spans="1:5" ht="15.75" thickBot="1" x14ac:dyDescent="0.3">
      <c r="A114" s="26" t="s">
        <v>388</v>
      </c>
      <c r="B114" s="15"/>
      <c r="C114" s="14">
        <v>24300</v>
      </c>
      <c r="D114" s="14">
        <v>26000</v>
      </c>
      <c r="E114" s="14"/>
    </row>
    <row r="115" spans="1:5" ht="15.75" thickBot="1" x14ac:dyDescent="0.3">
      <c r="A115" s="26" t="s">
        <v>403</v>
      </c>
      <c r="B115" s="15"/>
      <c r="C115" s="14"/>
      <c r="D115" s="14"/>
      <c r="E115" s="14"/>
    </row>
    <row r="116" spans="1:5" ht="15.75" thickBot="1" x14ac:dyDescent="0.3">
      <c r="A116" s="26" t="s">
        <v>404</v>
      </c>
      <c r="B116" s="15"/>
      <c r="C116" s="14"/>
      <c r="D116" s="14"/>
      <c r="E116" s="14"/>
    </row>
    <row r="117" spans="1:5" ht="15.75" thickBot="1" x14ac:dyDescent="0.3">
      <c r="A117" s="26" t="s">
        <v>405</v>
      </c>
      <c r="B117" s="15"/>
      <c r="C117" s="14"/>
      <c r="D117" s="14"/>
      <c r="E117" s="14"/>
    </row>
    <row r="118" spans="1:5" ht="15.75" thickBot="1" x14ac:dyDescent="0.3">
      <c r="A118" s="140" t="s">
        <v>31</v>
      </c>
      <c r="B118" s="15">
        <f>B108+B113</f>
        <v>0</v>
      </c>
      <c r="C118" s="15">
        <f t="shared" ref="C118:E118" si="14">C108+C113</f>
        <v>24300</v>
      </c>
      <c r="D118" s="15">
        <f t="shared" si="14"/>
        <v>26000</v>
      </c>
      <c r="E118" s="15">
        <f t="shared" si="14"/>
        <v>0</v>
      </c>
    </row>
    <row r="119" spans="1:5" ht="25.5" customHeight="1" thickBot="1" x14ac:dyDescent="0.3">
      <c r="A119" s="149" t="s">
        <v>45</v>
      </c>
      <c r="B119" s="720" t="s">
        <v>1291</v>
      </c>
      <c r="C119" s="721"/>
      <c r="D119" s="721"/>
      <c r="E119" s="722"/>
    </row>
    <row r="120" spans="1:5" ht="45.75" thickBot="1" x14ac:dyDescent="0.3">
      <c r="A120" s="7" t="s">
        <v>74</v>
      </c>
      <c r="B120" s="170" t="s">
        <v>1291</v>
      </c>
      <c r="C120" s="141" t="s">
        <v>398</v>
      </c>
      <c r="D120" s="725" t="s">
        <v>1292</v>
      </c>
      <c r="E120" s="713"/>
    </row>
    <row r="121" spans="1:5" ht="45" customHeight="1" thickBot="1" x14ac:dyDescent="0.3">
      <c r="A121" s="5" t="s">
        <v>15</v>
      </c>
      <c r="B121" s="702" t="s">
        <v>1293</v>
      </c>
      <c r="C121" s="703"/>
      <c r="D121" s="703"/>
      <c r="E121" s="704"/>
    </row>
    <row r="122" spans="1:5" ht="15.75" thickBot="1" x14ac:dyDescent="0.3">
      <c r="A122" s="5" t="s">
        <v>16</v>
      </c>
      <c r="B122" s="717" t="s">
        <v>1294</v>
      </c>
      <c r="C122" s="718"/>
      <c r="D122" s="718"/>
      <c r="E122" s="719"/>
    </row>
    <row r="123" spans="1:5" ht="12.75" customHeight="1" x14ac:dyDescent="0.25">
      <c r="A123" s="698"/>
      <c r="B123" s="8">
        <v>2018</v>
      </c>
      <c r="C123" s="8">
        <v>2019</v>
      </c>
      <c r="D123" s="8">
        <v>2020</v>
      </c>
      <c r="E123" s="8">
        <v>2021</v>
      </c>
    </row>
    <row r="124" spans="1:5" ht="9" customHeight="1" thickBot="1" x14ac:dyDescent="0.3">
      <c r="A124" s="699"/>
      <c r="B124" s="9" t="s">
        <v>8</v>
      </c>
      <c r="C124" s="9" t="s">
        <v>9</v>
      </c>
      <c r="D124" s="9" t="s">
        <v>9</v>
      </c>
      <c r="E124" s="9" t="s">
        <v>9</v>
      </c>
    </row>
    <row r="125" spans="1:5" ht="15.75" thickBot="1" x14ac:dyDescent="0.3">
      <c r="A125" s="5" t="s">
        <v>17</v>
      </c>
      <c r="B125" s="5"/>
      <c r="C125" s="673">
        <v>10</v>
      </c>
      <c r="D125" s="673">
        <v>10</v>
      </c>
      <c r="E125" s="113">
        <v>10</v>
      </c>
    </row>
    <row r="126" spans="1:5" ht="15.75" thickBot="1" x14ac:dyDescent="0.3">
      <c r="A126" s="5" t="s">
        <v>18</v>
      </c>
      <c r="B126" s="10">
        <f>B144</f>
        <v>0</v>
      </c>
      <c r="C126" s="10">
        <f t="shared" ref="C126:E126" si="15">C144</f>
        <v>6000</v>
      </c>
      <c r="D126" s="10">
        <f t="shared" si="15"/>
        <v>6000</v>
      </c>
      <c r="E126" s="10">
        <f t="shared" si="15"/>
        <v>6000</v>
      </c>
    </row>
    <row r="127" spans="1:5" ht="15.75" thickBot="1" x14ac:dyDescent="0.3">
      <c r="A127" s="5" t="s">
        <v>19</v>
      </c>
      <c r="B127" s="10" t="e">
        <f>B126/B125</f>
        <v>#DIV/0!</v>
      </c>
      <c r="C127" s="10">
        <f t="shared" ref="C127:E127" si="16">C126/C125</f>
        <v>600</v>
      </c>
      <c r="D127" s="10">
        <f t="shared" si="16"/>
        <v>600</v>
      </c>
      <c r="E127" s="10">
        <f t="shared" si="16"/>
        <v>600</v>
      </c>
    </row>
    <row r="128" spans="1:5" ht="15.75" thickBot="1" x14ac:dyDescent="0.3">
      <c r="A128" s="5" t="s">
        <v>20</v>
      </c>
      <c r="B128" s="113" t="s">
        <v>21</v>
      </c>
      <c r="C128" s="11" t="e">
        <f>C125/B125-1</f>
        <v>#DIV/0!</v>
      </c>
      <c r="D128" s="11">
        <f t="shared" ref="D128:E130" si="17">D125/C125-1</f>
        <v>0</v>
      </c>
      <c r="E128" s="11">
        <f t="shared" si="17"/>
        <v>0</v>
      </c>
    </row>
    <row r="129" spans="1:5" ht="15.75" thickBot="1" x14ac:dyDescent="0.3">
      <c r="A129" s="5" t="s">
        <v>22</v>
      </c>
      <c r="B129" s="113" t="s">
        <v>21</v>
      </c>
      <c r="C129" s="11" t="e">
        <f>C126/B126-1</f>
        <v>#DIV/0!</v>
      </c>
      <c r="D129" s="11">
        <f t="shared" si="17"/>
        <v>0</v>
      </c>
      <c r="E129" s="11">
        <f t="shared" si="17"/>
        <v>0</v>
      </c>
    </row>
    <row r="130" spans="1:5" ht="15.75" thickBot="1" x14ac:dyDescent="0.3">
      <c r="A130" s="5" t="s">
        <v>23</v>
      </c>
      <c r="B130" s="113" t="s">
        <v>21</v>
      </c>
      <c r="C130" s="11" t="e">
        <f>C127/B127-1</f>
        <v>#DIV/0!</v>
      </c>
      <c r="D130" s="11">
        <f t="shared" si="17"/>
        <v>0</v>
      </c>
      <c r="E130" s="11">
        <f t="shared" si="17"/>
        <v>0</v>
      </c>
    </row>
    <row r="131" spans="1:5" ht="15.75" thickBot="1" x14ac:dyDescent="0.3">
      <c r="A131" s="689" t="s">
        <v>212</v>
      </c>
      <c r="B131" s="690"/>
      <c r="C131" s="690"/>
      <c r="D131" s="690"/>
      <c r="E131" s="691"/>
    </row>
    <row r="132" spans="1:5" ht="12.75" customHeight="1" x14ac:dyDescent="0.25">
      <c r="A132" s="698"/>
      <c r="B132" s="8">
        <v>2018</v>
      </c>
      <c r="C132" s="8">
        <v>2019</v>
      </c>
      <c r="D132" s="8">
        <v>2020</v>
      </c>
      <c r="E132" s="8">
        <v>2021</v>
      </c>
    </row>
    <row r="133" spans="1:5" ht="9" customHeight="1" thickBot="1" x14ac:dyDescent="0.3">
      <c r="A133" s="699"/>
      <c r="B133" s="9" t="s">
        <v>8</v>
      </c>
      <c r="C133" s="9" t="s">
        <v>9</v>
      </c>
      <c r="D133" s="9" t="s">
        <v>9</v>
      </c>
      <c r="E133" s="9" t="s">
        <v>9</v>
      </c>
    </row>
    <row r="134" spans="1:5" ht="15.75" thickBot="1" x14ac:dyDescent="0.3">
      <c r="A134" s="13" t="s">
        <v>42</v>
      </c>
      <c r="B134" s="14">
        <f>B135+B136+B137+B138</f>
        <v>0</v>
      </c>
      <c r="C134" s="14">
        <f t="shared" ref="C134:E134" si="18">C135+C136+C137+C138</f>
        <v>6000</v>
      </c>
      <c r="D134" s="14">
        <f t="shared" si="18"/>
        <v>6000</v>
      </c>
      <c r="E134" s="14">
        <f t="shared" si="18"/>
        <v>6000</v>
      </c>
    </row>
    <row r="135" spans="1:5" ht="15.75" thickBot="1" x14ac:dyDescent="0.3">
      <c r="A135" s="26" t="s">
        <v>388</v>
      </c>
      <c r="B135" s="14"/>
      <c r="C135" s="14">
        <v>6000</v>
      </c>
      <c r="D135" s="14">
        <v>6000</v>
      </c>
      <c r="E135" s="14">
        <v>6000</v>
      </c>
    </row>
    <row r="136" spans="1:5" ht="15.75" thickBot="1" x14ac:dyDescent="0.3">
      <c r="A136" s="26" t="s">
        <v>403</v>
      </c>
      <c r="B136" s="14"/>
      <c r="C136" s="14"/>
      <c r="D136" s="14"/>
      <c r="E136" s="14"/>
    </row>
    <row r="137" spans="1:5" ht="15.75" thickBot="1" x14ac:dyDescent="0.3">
      <c r="A137" s="26" t="s">
        <v>404</v>
      </c>
      <c r="B137" s="14"/>
      <c r="C137" s="14"/>
      <c r="D137" s="14"/>
      <c r="E137" s="14"/>
    </row>
    <row r="138" spans="1:5" ht="15.75" thickBot="1" x14ac:dyDescent="0.3">
      <c r="A138" s="26" t="s">
        <v>405</v>
      </c>
      <c r="B138" s="14"/>
      <c r="C138" s="14"/>
      <c r="D138" s="14"/>
      <c r="E138" s="14"/>
    </row>
    <row r="139" spans="1:5" ht="15.75" thickBot="1" x14ac:dyDescent="0.3">
      <c r="A139" s="13" t="s">
        <v>43</v>
      </c>
      <c r="B139" s="15">
        <f>B140+B141+B142+B143</f>
        <v>0</v>
      </c>
      <c r="C139" s="15">
        <f t="shared" ref="C139:E139" si="19">C140+C141+C142+C143</f>
        <v>0</v>
      </c>
      <c r="D139" s="15">
        <f t="shared" si="19"/>
        <v>0</v>
      </c>
      <c r="E139" s="15">
        <f t="shared" si="19"/>
        <v>0</v>
      </c>
    </row>
    <row r="140" spans="1:5" ht="15.75" thickBot="1" x14ac:dyDescent="0.3">
      <c r="A140" s="26" t="s">
        <v>388</v>
      </c>
      <c r="B140" s="15"/>
      <c r="C140" s="15"/>
      <c r="D140" s="15"/>
      <c r="E140" s="15"/>
    </row>
    <row r="141" spans="1:5" ht="15.75" thickBot="1" x14ac:dyDescent="0.3">
      <c r="A141" s="26" t="s">
        <v>403</v>
      </c>
      <c r="B141" s="15"/>
      <c r="C141" s="15"/>
      <c r="D141" s="15"/>
      <c r="E141" s="15"/>
    </row>
    <row r="142" spans="1:5" ht="15.75" thickBot="1" x14ac:dyDescent="0.3">
      <c r="A142" s="26" t="s">
        <v>404</v>
      </c>
      <c r="B142" s="15"/>
      <c r="C142" s="15"/>
      <c r="D142" s="15"/>
      <c r="E142" s="15"/>
    </row>
    <row r="143" spans="1:5" ht="15.75" thickBot="1" x14ac:dyDescent="0.3">
      <c r="A143" s="26" t="s">
        <v>405</v>
      </c>
      <c r="B143" s="15"/>
      <c r="C143" s="15"/>
      <c r="D143" s="15"/>
      <c r="E143" s="15"/>
    </row>
    <row r="144" spans="1:5" ht="15.75" thickBot="1" x14ac:dyDescent="0.3">
      <c r="A144" s="16" t="s">
        <v>53</v>
      </c>
      <c r="B144" s="15">
        <f>B134+B139</f>
        <v>0</v>
      </c>
      <c r="C144" s="15">
        <f t="shared" ref="C144:E144" si="20">C134+C139</f>
        <v>6000</v>
      </c>
      <c r="D144" s="15">
        <f t="shared" si="20"/>
        <v>6000</v>
      </c>
      <c r="E144" s="15">
        <f t="shared" si="20"/>
        <v>6000</v>
      </c>
    </row>
    <row r="145" spans="1:5" ht="21" customHeight="1" thickBot="1" x14ac:dyDescent="0.3">
      <c r="A145" s="7" t="s">
        <v>56</v>
      </c>
      <c r="B145" s="720" t="s">
        <v>1295</v>
      </c>
      <c r="C145" s="780"/>
      <c r="D145" s="721"/>
      <c r="E145" s="722"/>
    </row>
    <row r="146" spans="1:5" ht="48" customHeight="1" thickBot="1" x14ac:dyDescent="0.3">
      <c r="A146" s="7" t="s">
        <v>86</v>
      </c>
      <c r="B146" s="7" t="s">
        <v>1295</v>
      </c>
      <c r="C146" s="139" t="s">
        <v>398</v>
      </c>
      <c r="D146" s="720" t="s">
        <v>1296</v>
      </c>
      <c r="E146" s="722"/>
    </row>
    <row r="147" spans="1:5" ht="15.75" thickBot="1" x14ac:dyDescent="0.3">
      <c r="A147" s="160"/>
      <c r="B147" s="720"/>
      <c r="C147" s="800"/>
      <c r="D147" s="721"/>
      <c r="E147" s="722"/>
    </row>
    <row r="148" spans="1:5" ht="33.75" customHeight="1" thickBot="1" x14ac:dyDescent="0.3">
      <c r="A148" s="5" t="s">
        <v>15</v>
      </c>
      <c r="B148" s="702" t="s">
        <v>1297</v>
      </c>
      <c r="C148" s="703"/>
      <c r="D148" s="703"/>
      <c r="E148" s="704"/>
    </row>
    <row r="149" spans="1:5" ht="15.75" thickBot="1" x14ac:dyDescent="0.3">
      <c r="A149" s="5" t="s">
        <v>16</v>
      </c>
      <c r="B149" s="717" t="s">
        <v>1298</v>
      </c>
      <c r="C149" s="718"/>
      <c r="D149" s="718"/>
      <c r="E149" s="719"/>
    </row>
    <row r="150" spans="1:5" ht="12.75" customHeight="1" x14ac:dyDescent="0.25">
      <c r="A150" s="698"/>
      <c r="B150" s="8">
        <v>2018</v>
      </c>
      <c r="C150" s="8">
        <v>2019</v>
      </c>
      <c r="D150" s="8">
        <v>2020</v>
      </c>
      <c r="E150" s="8">
        <v>2021</v>
      </c>
    </row>
    <row r="151" spans="1:5" ht="9" customHeight="1" thickBot="1" x14ac:dyDescent="0.3">
      <c r="A151" s="699"/>
      <c r="B151" s="9" t="s">
        <v>8</v>
      </c>
      <c r="C151" s="9" t="s">
        <v>9</v>
      </c>
      <c r="D151" s="9" t="s">
        <v>9</v>
      </c>
      <c r="E151" s="9" t="s">
        <v>9</v>
      </c>
    </row>
    <row r="152" spans="1:5" ht="15.75" thickBot="1" x14ac:dyDescent="0.3">
      <c r="A152" s="5" t="s">
        <v>17</v>
      </c>
      <c r="B152" s="10"/>
      <c r="C152" s="10">
        <v>1</v>
      </c>
      <c r="D152" s="10"/>
      <c r="E152" s="10"/>
    </row>
    <row r="153" spans="1:5" ht="15.75" thickBot="1" x14ac:dyDescent="0.3">
      <c r="A153" s="5" t="s">
        <v>18</v>
      </c>
      <c r="B153" s="10">
        <v>0</v>
      </c>
      <c r="C153" s="10">
        <v>13000</v>
      </c>
      <c r="D153" s="10"/>
      <c r="E153" s="10"/>
    </row>
    <row r="154" spans="1:5" ht="15.75" thickBot="1" x14ac:dyDescent="0.3">
      <c r="A154" s="5" t="s">
        <v>19</v>
      </c>
      <c r="B154" s="10" t="e">
        <f>B153/B152</f>
        <v>#DIV/0!</v>
      </c>
      <c r="C154" s="10">
        <f t="shared" ref="C154:E154" si="21">C153/C152</f>
        <v>13000</v>
      </c>
      <c r="D154" s="10" t="e">
        <f t="shared" si="21"/>
        <v>#DIV/0!</v>
      </c>
      <c r="E154" s="10" t="e">
        <f t="shared" si="21"/>
        <v>#DIV/0!</v>
      </c>
    </row>
    <row r="155" spans="1:5" ht="15.75" thickBot="1" x14ac:dyDescent="0.3">
      <c r="A155" s="5" t="s">
        <v>20</v>
      </c>
      <c r="B155" s="113" t="s">
        <v>21</v>
      </c>
      <c r="C155" s="11" t="e">
        <f>C152/B152-1</f>
        <v>#DIV/0!</v>
      </c>
      <c r="D155" s="11">
        <f t="shared" ref="D155:E157" si="22">D152/C152-1</f>
        <v>-1</v>
      </c>
      <c r="E155" s="11" t="e">
        <f t="shared" si="22"/>
        <v>#DIV/0!</v>
      </c>
    </row>
    <row r="156" spans="1:5" ht="15.75" thickBot="1" x14ac:dyDescent="0.3">
      <c r="A156" s="5" t="s">
        <v>22</v>
      </c>
      <c r="B156" s="113" t="s">
        <v>21</v>
      </c>
      <c r="C156" s="11" t="e">
        <f>C153/B153-1</f>
        <v>#DIV/0!</v>
      </c>
      <c r="D156" s="11">
        <f t="shared" si="22"/>
        <v>-1</v>
      </c>
      <c r="E156" s="11" t="e">
        <f t="shared" si="22"/>
        <v>#DIV/0!</v>
      </c>
    </row>
    <row r="157" spans="1:5" ht="15.75" thickBot="1" x14ac:dyDescent="0.3">
      <c r="A157" s="5" t="s">
        <v>23</v>
      </c>
      <c r="B157" s="113" t="s">
        <v>21</v>
      </c>
      <c r="C157" s="11" t="e">
        <f>C154/B154-1</f>
        <v>#DIV/0!</v>
      </c>
      <c r="D157" s="11" t="e">
        <f t="shared" si="22"/>
        <v>#DIV/0!</v>
      </c>
      <c r="E157" s="11" t="e">
        <f t="shared" si="22"/>
        <v>#DIV/0!</v>
      </c>
    </row>
    <row r="158" spans="1:5" ht="15.75" thickBot="1" x14ac:dyDescent="0.3">
      <c r="A158" s="689" t="s">
        <v>213</v>
      </c>
      <c r="B158" s="690"/>
      <c r="C158" s="690"/>
      <c r="D158" s="690"/>
      <c r="E158" s="691"/>
    </row>
    <row r="159" spans="1:5" ht="12.75" customHeight="1" x14ac:dyDescent="0.25">
      <c r="A159" s="698"/>
      <c r="B159" s="8">
        <v>2018</v>
      </c>
      <c r="C159" s="8">
        <v>2019</v>
      </c>
      <c r="D159" s="8">
        <v>2020</v>
      </c>
      <c r="E159" s="8">
        <v>2021</v>
      </c>
    </row>
    <row r="160" spans="1:5" ht="9" customHeight="1" thickBot="1" x14ac:dyDescent="0.3">
      <c r="A160" s="699"/>
      <c r="B160" s="9" t="s">
        <v>8</v>
      </c>
      <c r="C160" s="9" t="s">
        <v>9</v>
      </c>
      <c r="D160" s="9" t="s">
        <v>9</v>
      </c>
      <c r="E160" s="9" t="s">
        <v>9</v>
      </c>
    </row>
    <row r="161" spans="1:5" ht="15.75" thickBot="1" x14ac:dyDescent="0.3">
      <c r="A161" s="13" t="s">
        <v>42</v>
      </c>
      <c r="B161" s="14">
        <f>B162+B163+B164+B165</f>
        <v>0</v>
      </c>
      <c r="C161" s="14">
        <f t="shared" ref="C161:E161" si="23">C162+C163+C164+C165</f>
        <v>13000</v>
      </c>
      <c r="D161" s="14">
        <f t="shared" si="23"/>
        <v>0</v>
      </c>
      <c r="E161" s="14">
        <f t="shared" si="23"/>
        <v>0</v>
      </c>
    </row>
    <row r="162" spans="1:5" ht="15.75" thickBot="1" x14ac:dyDescent="0.3">
      <c r="A162" s="26" t="s">
        <v>388</v>
      </c>
      <c r="B162" s="14"/>
      <c r="C162" s="14">
        <v>13000</v>
      </c>
      <c r="D162" s="14"/>
      <c r="E162" s="14"/>
    </row>
    <row r="163" spans="1:5" ht="15.75" thickBot="1" x14ac:dyDescent="0.3">
      <c r="A163" s="26" t="s">
        <v>403</v>
      </c>
      <c r="B163" s="14"/>
      <c r="C163" s="14"/>
      <c r="D163" s="14"/>
      <c r="E163" s="14"/>
    </row>
    <row r="164" spans="1:5" ht="15.75" thickBot="1" x14ac:dyDescent="0.3">
      <c r="A164" s="26" t="s">
        <v>404</v>
      </c>
      <c r="B164" s="14"/>
      <c r="C164" s="14"/>
      <c r="D164" s="14"/>
      <c r="E164" s="14"/>
    </row>
    <row r="165" spans="1:5" ht="15.75" thickBot="1" x14ac:dyDescent="0.3">
      <c r="A165" s="26" t="s">
        <v>405</v>
      </c>
      <c r="B165" s="14"/>
      <c r="C165" s="14"/>
      <c r="D165" s="14"/>
      <c r="E165" s="14"/>
    </row>
    <row r="166" spans="1:5" ht="15.75" thickBot="1" x14ac:dyDescent="0.3">
      <c r="A166" s="13" t="s">
        <v>43</v>
      </c>
      <c r="B166" s="15">
        <f>B167+B168+B169+B170</f>
        <v>0</v>
      </c>
      <c r="C166" s="15">
        <v>0</v>
      </c>
      <c r="D166" s="15">
        <v>0</v>
      </c>
      <c r="E166" s="15">
        <f t="shared" ref="E166" si="24">E167+E168+E169+E170</f>
        <v>0</v>
      </c>
    </row>
    <row r="167" spans="1:5" ht="15.75" thickBot="1" x14ac:dyDescent="0.3">
      <c r="A167" s="26" t="s">
        <v>388</v>
      </c>
      <c r="B167" s="15"/>
      <c r="C167" s="14">
        <v>0</v>
      </c>
      <c r="D167" s="14">
        <v>0</v>
      </c>
      <c r="E167" s="14"/>
    </row>
    <row r="168" spans="1:5" ht="15.75" thickBot="1" x14ac:dyDescent="0.3">
      <c r="A168" s="26" t="s">
        <v>403</v>
      </c>
      <c r="B168" s="15"/>
      <c r="C168" s="14"/>
      <c r="D168" s="14"/>
      <c r="E168" s="14"/>
    </row>
    <row r="169" spans="1:5" ht="15.75" thickBot="1" x14ac:dyDescent="0.3">
      <c r="A169" s="26" t="s">
        <v>404</v>
      </c>
      <c r="B169" s="15"/>
      <c r="C169" s="14"/>
      <c r="D169" s="14"/>
      <c r="E169" s="14"/>
    </row>
    <row r="170" spans="1:5" ht="15.75" thickBot="1" x14ac:dyDescent="0.3">
      <c r="A170" s="26" t="s">
        <v>405</v>
      </c>
      <c r="B170" s="15"/>
      <c r="C170" s="14"/>
      <c r="D170" s="14"/>
      <c r="E170" s="14"/>
    </row>
    <row r="171" spans="1:5" ht="15.75" thickBot="1" x14ac:dyDescent="0.3">
      <c r="A171" s="140" t="s">
        <v>31</v>
      </c>
      <c r="B171" s="15">
        <f>B161+B166</f>
        <v>0</v>
      </c>
      <c r="C171" s="15">
        <f t="shared" ref="C171:E171" si="25">C161+C166</f>
        <v>13000</v>
      </c>
      <c r="D171" s="15">
        <f t="shared" si="25"/>
        <v>0</v>
      </c>
      <c r="E171" s="15">
        <f t="shared" si="25"/>
        <v>0</v>
      </c>
    </row>
    <row r="172" spans="1:5" ht="15.75" thickBot="1" x14ac:dyDescent="0.3">
      <c r="A172" s="20"/>
      <c r="B172" s="21"/>
      <c r="C172" s="21"/>
      <c r="D172" s="21"/>
      <c r="E172" s="21"/>
    </row>
    <row r="173" spans="1:5" ht="27" customHeight="1" thickBot="1" x14ac:dyDescent="0.3">
      <c r="A173" s="6" t="s">
        <v>57</v>
      </c>
      <c r="B173" s="22">
        <f>+B71+B30+B126+B100</f>
        <v>0</v>
      </c>
      <c r="C173" s="22">
        <f>+C71+C30+C126+C100+C153</f>
        <v>123286</v>
      </c>
      <c r="D173" s="22">
        <f t="shared" ref="D173:E173" si="26">+D71+D30+D126+D100</f>
        <v>111686</v>
      </c>
      <c r="E173" s="22">
        <f t="shared" si="26"/>
        <v>85831</v>
      </c>
    </row>
    <row r="174" spans="1:5" ht="24.75" thickBot="1" x14ac:dyDescent="0.3">
      <c r="A174" s="6" t="s">
        <v>58</v>
      </c>
      <c r="B174" s="22">
        <f>+B59+B144+B118+B89</f>
        <v>0</v>
      </c>
      <c r="C174" s="22">
        <f>+C59+C144+C118+C89+C153</f>
        <v>123286</v>
      </c>
      <c r="D174" s="22">
        <f t="shared" ref="D174:E174" si="27">+D59+D144+D118+D89</f>
        <v>111686</v>
      </c>
      <c r="E174" s="22">
        <f t="shared" si="27"/>
        <v>85831</v>
      </c>
    </row>
    <row r="175" spans="1:5" ht="15.75" thickBot="1" x14ac:dyDescent="0.3">
      <c r="A175" s="13" t="s">
        <v>24</v>
      </c>
      <c r="B175" s="36">
        <f>B176+B177</f>
        <v>0</v>
      </c>
      <c r="C175" s="36">
        <f t="shared" ref="C175:E175" si="28">C176+C177</f>
        <v>43000</v>
      </c>
      <c r="D175" s="36">
        <f t="shared" si="28"/>
        <v>43000</v>
      </c>
      <c r="E175" s="36">
        <f t="shared" si="28"/>
        <v>43000</v>
      </c>
    </row>
    <row r="176" spans="1:5" ht="15.75" thickBot="1" x14ac:dyDescent="0.3">
      <c r="A176" s="26" t="s">
        <v>388</v>
      </c>
      <c r="B176" s="15">
        <f>B39</f>
        <v>0</v>
      </c>
      <c r="C176" s="15">
        <f t="shared" ref="C176:E177" si="29">C39</f>
        <v>43000</v>
      </c>
      <c r="D176" s="15">
        <f t="shared" si="29"/>
        <v>43000</v>
      </c>
      <c r="E176" s="15">
        <f t="shared" si="29"/>
        <v>43000</v>
      </c>
    </row>
    <row r="177" spans="1:5" ht="15.75" thickBot="1" x14ac:dyDescent="0.3">
      <c r="A177" s="26" t="s">
        <v>417</v>
      </c>
      <c r="B177" s="15">
        <f>B40</f>
        <v>0</v>
      </c>
      <c r="C177" s="15">
        <f t="shared" si="29"/>
        <v>0</v>
      </c>
      <c r="D177" s="15">
        <f t="shared" si="29"/>
        <v>0</v>
      </c>
      <c r="E177" s="15">
        <f t="shared" si="29"/>
        <v>0</v>
      </c>
    </row>
    <row r="178" spans="1:5" ht="24.75" thickBot="1" x14ac:dyDescent="0.3">
      <c r="A178" s="13" t="s">
        <v>25</v>
      </c>
      <c r="B178" s="36">
        <f>B179+B180</f>
        <v>0</v>
      </c>
      <c r="C178" s="36">
        <f t="shared" ref="C178:E178" si="30">C179+C180</f>
        <v>6797</v>
      </c>
      <c r="D178" s="36">
        <f t="shared" si="30"/>
        <v>6797</v>
      </c>
      <c r="E178" s="36">
        <f t="shared" si="30"/>
        <v>6797</v>
      </c>
    </row>
    <row r="179" spans="1:5" ht="15.75" thickBot="1" x14ac:dyDescent="0.3">
      <c r="A179" s="26" t="s">
        <v>388</v>
      </c>
      <c r="B179" s="14">
        <f>B42</f>
        <v>0</v>
      </c>
      <c r="C179" s="14">
        <f t="shared" ref="C179:E180" si="31">C42</f>
        <v>6797</v>
      </c>
      <c r="D179" s="14">
        <f t="shared" si="31"/>
        <v>6797</v>
      </c>
      <c r="E179" s="14">
        <f t="shared" si="31"/>
        <v>6797</v>
      </c>
    </row>
    <row r="180" spans="1:5" ht="15.75" thickBot="1" x14ac:dyDescent="0.3">
      <c r="A180" s="26" t="s">
        <v>417</v>
      </c>
      <c r="B180" s="15">
        <f>B43</f>
        <v>0</v>
      </c>
      <c r="C180" s="15">
        <f t="shared" si="31"/>
        <v>0</v>
      </c>
      <c r="D180" s="15">
        <f t="shared" si="31"/>
        <v>0</v>
      </c>
      <c r="E180" s="15">
        <f t="shared" si="31"/>
        <v>0</v>
      </c>
    </row>
    <row r="181" spans="1:5" ht="15.75" thickBot="1" x14ac:dyDescent="0.3">
      <c r="A181" s="13" t="s">
        <v>26</v>
      </c>
      <c r="B181" s="36">
        <f>B182+B183</f>
        <v>0</v>
      </c>
      <c r="C181" s="36">
        <f t="shared" ref="C181:E181" si="32">C182+C183</f>
        <v>24189</v>
      </c>
      <c r="D181" s="36">
        <f t="shared" si="32"/>
        <v>24889</v>
      </c>
      <c r="E181" s="36">
        <f t="shared" si="32"/>
        <v>25034</v>
      </c>
    </row>
    <row r="182" spans="1:5" ht="15.75" thickBot="1" x14ac:dyDescent="0.3">
      <c r="A182" s="26" t="s">
        <v>388</v>
      </c>
      <c r="B182" s="15">
        <f>B45</f>
        <v>0</v>
      </c>
      <c r="C182" s="15">
        <f t="shared" ref="C182:E183" si="33">C45</f>
        <v>24189</v>
      </c>
      <c r="D182" s="15">
        <f t="shared" si="33"/>
        <v>24889</v>
      </c>
      <c r="E182" s="15">
        <f t="shared" si="33"/>
        <v>25034</v>
      </c>
    </row>
    <row r="183" spans="1:5" ht="15.75" thickBot="1" x14ac:dyDescent="0.3">
      <c r="A183" s="26" t="s">
        <v>417</v>
      </c>
      <c r="B183" s="15">
        <f>B46</f>
        <v>0</v>
      </c>
      <c r="C183" s="15">
        <f t="shared" si="33"/>
        <v>0</v>
      </c>
      <c r="D183" s="15">
        <f t="shared" si="33"/>
        <v>0</v>
      </c>
      <c r="E183" s="15">
        <f t="shared" si="33"/>
        <v>0</v>
      </c>
    </row>
    <row r="184" spans="1:5" ht="15.75" thickBot="1" x14ac:dyDescent="0.3">
      <c r="A184" s="13" t="s">
        <v>27</v>
      </c>
      <c r="B184" s="36">
        <f>B185+B186</f>
        <v>0</v>
      </c>
      <c r="C184" s="36">
        <f t="shared" ref="C184:E184" si="34">C185+C186</f>
        <v>0</v>
      </c>
      <c r="D184" s="36">
        <f t="shared" si="34"/>
        <v>0</v>
      </c>
      <c r="E184" s="36">
        <f t="shared" si="34"/>
        <v>0</v>
      </c>
    </row>
    <row r="185" spans="1:5" ht="15.75" thickBot="1" x14ac:dyDescent="0.3">
      <c r="A185" s="26" t="s">
        <v>388</v>
      </c>
      <c r="B185" s="14">
        <f>B48</f>
        <v>0</v>
      </c>
      <c r="C185" s="14">
        <f t="shared" ref="C185:E186" si="35">C48</f>
        <v>0</v>
      </c>
      <c r="D185" s="14">
        <f t="shared" si="35"/>
        <v>0</v>
      </c>
      <c r="E185" s="14">
        <f t="shared" si="35"/>
        <v>0</v>
      </c>
    </row>
    <row r="186" spans="1:5" ht="15.75" thickBot="1" x14ac:dyDescent="0.3">
      <c r="A186" s="26" t="s">
        <v>417</v>
      </c>
      <c r="B186" s="15">
        <f>B49</f>
        <v>0</v>
      </c>
      <c r="C186" s="15">
        <f t="shared" si="35"/>
        <v>0</v>
      </c>
      <c r="D186" s="15">
        <f t="shared" si="35"/>
        <v>0</v>
      </c>
      <c r="E186" s="15">
        <f t="shared" si="35"/>
        <v>0</v>
      </c>
    </row>
    <row r="187" spans="1:5" ht="15.75" thickBot="1" x14ac:dyDescent="0.3">
      <c r="A187" s="13" t="s">
        <v>28</v>
      </c>
      <c r="B187" s="36">
        <f>B188+B189</f>
        <v>0</v>
      </c>
      <c r="C187" s="36">
        <f t="shared" ref="C187:E187" si="36">C188+C189</f>
        <v>0</v>
      </c>
      <c r="D187" s="36">
        <f t="shared" si="36"/>
        <v>0</v>
      </c>
      <c r="E187" s="36">
        <f t="shared" si="36"/>
        <v>0</v>
      </c>
    </row>
    <row r="188" spans="1:5" ht="15.75" thickBot="1" x14ac:dyDescent="0.3">
      <c r="A188" s="26" t="s">
        <v>388</v>
      </c>
      <c r="B188" s="14">
        <f>B51</f>
        <v>0</v>
      </c>
      <c r="C188" s="14">
        <f t="shared" ref="C188:E189" si="37">C51</f>
        <v>0</v>
      </c>
      <c r="D188" s="14">
        <f t="shared" si="37"/>
        <v>0</v>
      </c>
      <c r="E188" s="14">
        <f t="shared" si="37"/>
        <v>0</v>
      </c>
    </row>
    <row r="189" spans="1:5" ht="15.75" thickBot="1" x14ac:dyDescent="0.3">
      <c r="A189" s="26" t="s">
        <v>417</v>
      </c>
      <c r="B189" s="15">
        <f>B52</f>
        <v>0</v>
      </c>
      <c r="C189" s="15">
        <f t="shared" si="37"/>
        <v>0</v>
      </c>
      <c r="D189" s="15">
        <f t="shared" si="37"/>
        <v>0</v>
      </c>
      <c r="E189" s="15">
        <f t="shared" si="37"/>
        <v>0</v>
      </c>
    </row>
    <row r="190" spans="1:5" ht="15.75" thickBot="1" x14ac:dyDescent="0.3">
      <c r="A190" s="13" t="s">
        <v>29</v>
      </c>
      <c r="B190" s="36">
        <f>B191+B192</f>
        <v>0</v>
      </c>
      <c r="C190" s="36">
        <f>C191+C192</f>
        <v>0</v>
      </c>
      <c r="D190" s="36">
        <f t="shared" ref="D190:E190" si="38">D191+D192</f>
        <v>0</v>
      </c>
      <c r="E190" s="36">
        <f t="shared" si="38"/>
        <v>0</v>
      </c>
    </row>
    <row r="191" spans="1:5" ht="15.75" thickBot="1" x14ac:dyDescent="0.3">
      <c r="A191" s="26" t="s">
        <v>388</v>
      </c>
      <c r="B191" s="14">
        <f>B54</f>
        <v>0</v>
      </c>
      <c r="C191" s="14">
        <f t="shared" ref="C191:E192" si="39">C54</f>
        <v>0</v>
      </c>
      <c r="D191" s="14">
        <f t="shared" si="39"/>
        <v>0</v>
      </c>
      <c r="E191" s="14">
        <f t="shared" si="39"/>
        <v>0</v>
      </c>
    </row>
    <row r="192" spans="1:5" ht="15.75" thickBot="1" x14ac:dyDescent="0.3">
      <c r="A192" s="26" t="s">
        <v>417</v>
      </c>
      <c r="B192" s="15">
        <f>B55</f>
        <v>0</v>
      </c>
      <c r="C192" s="15">
        <f t="shared" si="39"/>
        <v>0</v>
      </c>
      <c r="D192" s="15">
        <f t="shared" si="39"/>
        <v>0</v>
      </c>
      <c r="E192" s="15">
        <f t="shared" si="39"/>
        <v>0</v>
      </c>
    </row>
    <row r="193" spans="1:5" ht="24.75" thickBot="1" x14ac:dyDescent="0.3">
      <c r="A193" s="13" t="s">
        <v>30</v>
      </c>
      <c r="B193" s="36">
        <f>B194+B195</f>
        <v>0</v>
      </c>
      <c r="C193" s="36">
        <f t="shared" ref="C193:E193" si="40">C194+C195</f>
        <v>0</v>
      </c>
      <c r="D193" s="36">
        <f t="shared" si="40"/>
        <v>0</v>
      </c>
      <c r="E193" s="36">
        <f t="shared" si="40"/>
        <v>0</v>
      </c>
    </row>
    <row r="194" spans="1:5" ht="15.75" thickBot="1" x14ac:dyDescent="0.3">
      <c r="A194" s="26" t="s">
        <v>388</v>
      </c>
      <c r="B194" s="14">
        <f>B57</f>
        <v>0</v>
      </c>
      <c r="C194" s="14">
        <f t="shared" ref="C194:E195" si="41">C57</f>
        <v>0</v>
      </c>
      <c r="D194" s="14">
        <f t="shared" si="41"/>
        <v>0</v>
      </c>
      <c r="E194" s="14">
        <f t="shared" si="41"/>
        <v>0</v>
      </c>
    </row>
    <row r="195" spans="1:5" ht="15.75" thickBot="1" x14ac:dyDescent="0.3">
      <c r="A195" s="26" t="s">
        <v>417</v>
      </c>
      <c r="B195" s="15">
        <f>B58</f>
        <v>0</v>
      </c>
      <c r="C195" s="15">
        <f t="shared" si="41"/>
        <v>0</v>
      </c>
      <c r="D195" s="15">
        <f t="shared" si="41"/>
        <v>0</v>
      </c>
      <c r="E195" s="15">
        <f t="shared" si="41"/>
        <v>0</v>
      </c>
    </row>
    <row r="196" spans="1:5" ht="15.75" thickBot="1" x14ac:dyDescent="0.3">
      <c r="A196" s="13" t="s">
        <v>59</v>
      </c>
      <c r="B196" s="36">
        <f>B197+B198+B199+B200</f>
        <v>0</v>
      </c>
      <c r="C196" s="36">
        <f t="shared" ref="C196:E196" si="42">C197+C198+C199+C200</f>
        <v>19000</v>
      </c>
      <c r="D196" s="36">
        <f t="shared" si="42"/>
        <v>6000</v>
      </c>
      <c r="E196" s="36">
        <f t="shared" si="42"/>
        <v>6000</v>
      </c>
    </row>
    <row r="197" spans="1:5" ht="15.75" thickBot="1" x14ac:dyDescent="0.3">
      <c r="A197" s="26" t="s">
        <v>388</v>
      </c>
      <c r="B197" s="14">
        <f>B80+B109+B135</f>
        <v>0</v>
      </c>
      <c r="C197" s="14">
        <f>C80+C109+C135+C162</f>
        <v>19000</v>
      </c>
      <c r="D197" s="14">
        <f>D80+D109+D135</f>
        <v>6000</v>
      </c>
      <c r="E197" s="14">
        <f t="shared" ref="E197" si="43">E80+E109+E135</f>
        <v>6000</v>
      </c>
    </row>
    <row r="198" spans="1:5" ht="15.75" thickBot="1" x14ac:dyDescent="0.3">
      <c r="A198" s="26" t="s">
        <v>418</v>
      </c>
      <c r="B198" s="14">
        <f>B81+B110+B136</f>
        <v>0</v>
      </c>
      <c r="C198" s="14">
        <f t="shared" ref="C198:E200" si="44">C81+C110+C136</f>
        <v>0</v>
      </c>
      <c r="D198" s="14">
        <f t="shared" si="44"/>
        <v>0</v>
      </c>
      <c r="E198" s="14">
        <f t="shared" si="44"/>
        <v>0</v>
      </c>
    </row>
    <row r="199" spans="1:5" ht="15.75" thickBot="1" x14ac:dyDescent="0.3">
      <c r="A199" s="26" t="s">
        <v>404</v>
      </c>
      <c r="B199" s="14">
        <f>B82+B111+B137</f>
        <v>0</v>
      </c>
      <c r="C199" s="14">
        <f t="shared" si="44"/>
        <v>0</v>
      </c>
      <c r="D199" s="14">
        <f t="shared" si="44"/>
        <v>0</v>
      </c>
      <c r="E199" s="14">
        <f t="shared" si="44"/>
        <v>0</v>
      </c>
    </row>
    <row r="200" spans="1:5" ht="15.75" thickBot="1" x14ac:dyDescent="0.3">
      <c r="A200" s="26" t="s">
        <v>405</v>
      </c>
      <c r="B200" s="14">
        <f>B83+B112+B138</f>
        <v>0</v>
      </c>
      <c r="C200" s="14">
        <f t="shared" si="44"/>
        <v>0</v>
      </c>
      <c r="D200" s="14">
        <f t="shared" si="44"/>
        <v>0</v>
      </c>
      <c r="E200" s="14">
        <f t="shared" si="44"/>
        <v>0</v>
      </c>
    </row>
    <row r="201" spans="1:5" ht="15.75" thickBot="1" x14ac:dyDescent="0.3">
      <c r="A201" s="13" t="s">
        <v>60</v>
      </c>
      <c r="B201" s="36">
        <f>B202+B203+B204+B205</f>
        <v>0</v>
      </c>
      <c r="C201" s="36">
        <f t="shared" ref="C201:E201" si="45">C202+C203+C204+C205</f>
        <v>30300</v>
      </c>
      <c r="D201" s="36">
        <f t="shared" si="45"/>
        <v>31000</v>
      </c>
      <c r="E201" s="36">
        <f t="shared" si="45"/>
        <v>5000</v>
      </c>
    </row>
    <row r="202" spans="1:5" ht="15.75" thickBot="1" x14ac:dyDescent="0.3">
      <c r="A202" s="26" t="s">
        <v>388</v>
      </c>
      <c r="B202" s="14">
        <f>B85+B114+B140</f>
        <v>0</v>
      </c>
      <c r="C202" s="14">
        <f t="shared" ref="C202:E205" si="46">C85+C114+C140</f>
        <v>30300</v>
      </c>
      <c r="D202" s="14">
        <f t="shared" si="46"/>
        <v>31000</v>
      </c>
      <c r="E202" s="14">
        <f t="shared" si="46"/>
        <v>5000</v>
      </c>
    </row>
    <row r="203" spans="1:5" ht="15.75" thickBot="1" x14ac:dyDescent="0.3">
      <c r="A203" s="26" t="s">
        <v>418</v>
      </c>
      <c r="B203" s="14">
        <f>B86+B115+B141</f>
        <v>0</v>
      </c>
      <c r="C203" s="14">
        <f t="shared" si="46"/>
        <v>0</v>
      </c>
      <c r="D203" s="14">
        <f t="shared" si="46"/>
        <v>0</v>
      </c>
      <c r="E203" s="14">
        <f t="shared" si="46"/>
        <v>0</v>
      </c>
    </row>
    <row r="204" spans="1:5" ht="15.75" thickBot="1" x14ac:dyDescent="0.3">
      <c r="A204" s="26" t="s">
        <v>404</v>
      </c>
      <c r="B204" s="14">
        <f>B87+B116+B142</f>
        <v>0</v>
      </c>
      <c r="C204" s="14">
        <f t="shared" si="46"/>
        <v>0</v>
      </c>
      <c r="D204" s="14">
        <f t="shared" si="46"/>
        <v>0</v>
      </c>
      <c r="E204" s="14">
        <f t="shared" si="46"/>
        <v>0</v>
      </c>
    </row>
    <row r="205" spans="1:5" ht="15.75" thickBot="1" x14ac:dyDescent="0.3">
      <c r="A205" s="26" t="s">
        <v>405</v>
      </c>
      <c r="B205" s="14">
        <f>B88+B117+B143</f>
        <v>0</v>
      </c>
      <c r="C205" s="14">
        <f t="shared" si="46"/>
        <v>0</v>
      </c>
      <c r="D205" s="14">
        <f t="shared" si="46"/>
        <v>0</v>
      </c>
      <c r="E205" s="14">
        <f t="shared" si="46"/>
        <v>0</v>
      </c>
    </row>
    <row r="206" spans="1:5" ht="15.75" thickBot="1" x14ac:dyDescent="0.3">
      <c r="A206" s="17" t="s">
        <v>32</v>
      </c>
      <c r="B206" s="18">
        <f>IF(B174-B173=0,0,"Error")</f>
        <v>0</v>
      </c>
      <c r="C206" s="18">
        <f>IF(C174-C173=0,0,"Error")</f>
        <v>0</v>
      </c>
      <c r="D206" s="18">
        <f>IF(D174-D173=0,0,"Error")</f>
        <v>0</v>
      </c>
      <c r="E206" s="18">
        <f>IF(E174-E173=0,0,"Error")</f>
        <v>0</v>
      </c>
    </row>
  </sheetData>
  <mergeCells count="54">
    <mergeCell ref="A3:E3"/>
    <mergeCell ref="B5:E5"/>
    <mergeCell ref="B6:E6"/>
    <mergeCell ref="B7:E7"/>
    <mergeCell ref="A8:E8"/>
    <mergeCell ref="A35:E35"/>
    <mergeCell ref="A9:E11"/>
    <mergeCell ref="B12:E12"/>
    <mergeCell ref="A13:A14"/>
    <mergeCell ref="B18:E18"/>
    <mergeCell ref="A19:E19"/>
    <mergeCell ref="A22:E22"/>
    <mergeCell ref="A23:E23"/>
    <mergeCell ref="B24:E24"/>
    <mergeCell ref="B25:E25"/>
    <mergeCell ref="B26:E26"/>
    <mergeCell ref="A27:A28"/>
    <mergeCell ref="A91:E91"/>
    <mergeCell ref="A36:A37"/>
    <mergeCell ref="A61:E61"/>
    <mergeCell ref="A62:E62"/>
    <mergeCell ref="B63:E63"/>
    <mergeCell ref="D64:E64"/>
    <mergeCell ref="B65:E65"/>
    <mergeCell ref="B66:E66"/>
    <mergeCell ref="B67:E67"/>
    <mergeCell ref="A68:A69"/>
    <mergeCell ref="A76:E76"/>
    <mergeCell ref="A77:A78"/>
    <mergeCell ref="A90:E90"/>
    <mergeCell ref="B119:E119"/>
    <mergeCell ref="D120:E120"/>
    <mergeCell ref="B121:E121"/>
    <mergeCell ref="B92:E92"/>
    <mergeCell ref="D93:E93"/>
    <mergeCell ref="B94:E94"/>
    <mergeCell ref="B95:E95"/>
    <mergeCell ref="B96:E96"/>
    <mergeCell ref="A159:A160"/>
    <mergeCell ref="A2:E2"/>
    <mergeCell ref="B147:E147"/>
    <mergeCell ref="B148:E148"/>
    <mergeCell ref="B149:E149"/>
    <mergeCell ref="A150:A151"/>
    <mergeCell ref="A158:E158"/>
    <mergeCell ref="B122:E122"/>
    <mergeCell ref="A123:A124"/>
    <mergeCell ref="A131:E131"/>
    <mergeCell ref="A132:A133"/>
    <mergeCell ref="B145:E145"/>
    <mergeCell ref="D146:E146"/>
    <mergeCell ref="A97:A98"/>
    <mergeCell ref="A105:E105"/>
    <mergeCell ref="A106:A107"/>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319"/>
  <sheetViews>
    <sheetView view="pageBreakPreview" topLeftCell="A286" zoomScale="60" zoomScaleNormal="175" workbookViewId="0">
      <selection activeCell="D324" sqref="D324"/>
    </sheetView>
  </sheetViews>
  <sheetFormatPr defaultRowHeight="15" x14ac:dyDescent="0.25"/>
  <cols>
    <col min="1" max="1" width="28.5703125" customWidth="1"/>
    <col min="2" max="5" width="11.7109375" customWidth="1"/>
  </cols>
  <sheetData>
    <row r="2" spans="1:5" ht="32.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265</v>
      </c>
      <c r="C5" s="679"/>
      <c r="D5" s="679"/>
      <c r="E5" s="679"/>
    </row>
    <row r="6" spans="1:5" ht="15.75" thickBot="1" x14ac:dyDescent="0.3">
      <c r="A6" s="2" t="s">
        <v>1</v>
      </c>
      <c r="B6" s="680" t="s">
        <v>254</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807" t="s">
        <v>1243</v>
      </c>
      <c r="B9" s="808"/>
      <c r="C9" s="808"/>
      <c r="D9" s="808"/>
      <c r="E9" s="809"/>
    </row>
    <row r="10" spans="1:5" ht="36.75" customHeight="1" thickBot="1" x14ac:dyDescent="0.3">
      <c r="A10" s="807"/>
      <c r="B10" s="808"/>
      <c r="C10" s="808"/>
      <c r="D10" s="808"/>
      <c r="E10" s="809"/>
    </row>
    <row r="11" spans="1:5" ht="94.5" customHeight="1" thickBot="1" x14ac:dyDescent="0.3">
      <c r="A11" s="807"/>
      <c r="B11" s="808"/>
      <c r="C11" s="808"/>
      <c r="D11" s="808"/>
      <c r="E11" s="809"/>
    </row>
    <row r="12" spans="1:5" ht="62.25" customHeight="1" thickBot="1" x14ac:dyDescent="0.3">
      <c r="A12" s="3" t="s">
        <v>6</v>
      </c>
      <c r="B12" s="1431" t="s">
        <v>1244</v>
      </c>
      <c r="C12" s="1432"/>
      <c r="D12" s="1432"/>
      <c r="E12" s="1433"/>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23.25" thickBot="1" x14ac:dyDescent="0.3">
      <c r="A15" s="114" t="s">
        <v>266</v>
      </c>
      <c r="B15" s="4">
        <v>0.4</v>
      </c>
      <c r="C15" s="4">
        <v>0.5</v>
      </c>
      <c r="D15" s="4">
        <v>0.6</v>
      </c>
      <c r="E15" s="4">
        <v>0.7</v>
      </c>
    </row>
    <row r="16" spans="1:5" ht="23.25" thickBot="1" x14ac:dyDescent="0.3">
      <c r="A16" s="5" t="s">
        <v>267</v>
      </c>
      <c r="B16" s="4">
        <v>0.4</v>
      </c>
      <c r="C16" s="4">
        <v>0.5</v>
      </c>
      <c r="D16" s="4">
        <v>0.65</v>
      </c>
      <c r="E16" s="4">
        <v>0.7</v>
      </c>
    </row>
    <row r="17" spans="1:5" ht="15.75" thickBot="1" x14ac:dyDescent="0.3">
      <c r="A17" s="5" t="s">
        <v>268</v>
      </c>
      <c r="B17" s="4">
        <v>0.2</v>
      </c>
      <c r="C17" s="4">
        <v>0.4</v>
      </c>
      <c r="D17" s="4">
        <v>0.5</v>
      </c>
      <c r="E17" s="4">
        <v>0.6</v>
      </c>
    </row>
    <row r="18" spans="1:5" ht="33" customHeight="1" thickBot="1" x14ac:dyDescent="0.3">
      <c r="A18" s="6" t="s">
        <v>10</v>
      </c>
      <c r="B18" s="804" t="s">
        <v>1245</v>
      </c>
      <c r="C18" s="805"/>
      <c r="D18" s="805"/>
      <c r="E18" s="806"/>
    </row>
    <row r="19" spans="1:5" ht="23.25" customHeight="1" thickBot="1" x14ac:dyDescent="0.3">
      <c r="A19" s="702" t="s">
        <v>11</v>
      </c>
      <c r="B19" s="703"/>
      <c r="C19" s="703"/>
      <c r="D19" s="703"/>
      <c r="E19" s="704"/>
    </row>
    <row r="20" spans="1:5" ht="15.75" thickBot="1" x14ac:dyDescent="0.3">
      <c r="A20" s="127"/>
      <c r="B20" s="143"/>
      <c r="C20" s="126" t="s">
        <v>152</v>
      </c>
      <c r="D20" s="126" t="s">
        <v>152</v>
      </c>
      <c r="E20" s="126" t="s">
        <v>152</v>
      </c>
    </row>
    <row r="21" spans="1:5" ht="23.25" thickBot="1" x14ac:dyDescent="0.3">
      <c r="A21" s="114" t="s">
        <v>275</v>
      </c>
      <c r="B21" s="4">
        <v>0.35</v>
      </c>
      <c r="C21" s="4">
        <v>0.55000000000000004</v>
      </c>
      <c r="D21" s="4">
        <v>0.8</v>
      </c>
      <c r="E21" s="4">
        <v>1</v>
      </c>
    </row>
    <row r="22" spans="1:5" ht="15.75" thickBot="1" x14ac:dyDescent="0.3">
      <c r="A22" s="705" t="s">
        <v>12</v>
      </c>
      <c r="B22" s="706"/>
      <c r="C22" s="706"/>
      <c r="D22" s="706"/>
      <c r="E22" s="707"/>
    </row>
    <row r="23" spans="1:5" ht="15.75" thickBot="1" x14ac:dyDescent="0.3">
      <c r="A23" s="708" t="s">
        <v>13</v>
      </c>
      <c r="B23" s="709"/>
      <c r="C23" s="709"/>
      <c r="D23" s="709"/>
      <c r="E23" s="710"/>
    </row>
    <row r="24" spans="1:5" ht="33.75" customHeight="1" thickBot="1" x14ac:dyDescent="0.3">
      <c r="A24" s="7" t="s">
        <v>14</v>
      </c>
      <c r="B24" s="689" t="s">
        <v>1246</v>
      </c>
      <c r="C24" s="706"/>
      <c r="D24" s="706"/>
      <c r="E24" s="707"/>
    </row>
    <row r="25" spans="1:5" ht="74.25" customHeight="1" thickBot="1" x14ac:dyDescent="0.3">
      <c r="A25" s="5" t="s">
        <v>15</v>
      </c>
      <c r="B25" s="812" t="s">
        <v>1247</v>
      </c>
      <c r="C25" s="813"/>
      <c r="D25" s="813"/>
      <c r="E25" s="814"/>
    </row>
    <row r="26" spans="1:5" ht="15.75" thickBot="1" x14ac:dyDescent="0.3">
      <c r="A26" s="5" t="s">
        <v>16</v>
      </c>
      <c r="B26" s="717" t="s">
        <v>1248</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18</v>
      </c>
      <c r="C29" s="10">
        <v>11</v>
      </c>
      <c r="D29" s="10">
        <v>9</v>
      </c>
      <c r="E29" s="10">
        <v>9</v>
      </c>
    </row>
    <row r="30" spans="1:5" ht="15.75" thickBot="1" x14ac:dyDescent="0.3">
      <c r="A30" s="5" t="s">
        <v>18</v>
      </c>
      <c r="B30" s="10">
        <f>B59</f>
        <v>74900</v>
      </c>
      <c r="C30" s="10">
        <f t="shared" ref="C30:E30" si="0">C59</f>
        <v>63325</v>
      </c>
      <c r="D30" s="10">
        <f t="shared" si="0"/>
        <v>63325</v>
      </c>
      <c r="E30" s="10">
        <f t="shared" si="0"/>
        <v>63325</v>
      </c>
    </row>
    <row r="31" spans="1:5" ht="15.75" thickBot="1" x14ac:dyDescent="0.3">
      <c r="A31" s="5" t="s">
        <v>19</v>
      </c>
      <c r="B31" s="10">
        <f>B30/B29</f>
        <v>4161.1111111111113</v>
      </c>
      <c r="C31" s="10">
        <f t="shared" ref="C31:E31" si="1">C30/C29</f>
        <v>5756.818181818182</v>
      </c>
      <c r="D31" s="10">
        <f t="shared" si="1"/>
        <v>7036.1111111111113</v>
      </c>
      <c r="E31" s="10">
        <f t="shared" si="1"/>
        <v>7036.1111111111113</v>
      </c>
    </row>
    <row r="32" spans="1:5" ht="15.75" thickBot="1" x14ac:dyDescent="0.3">
      <c r="A32" s="5" t="s">
        <v>20</v>
      </c>
      <c r="B32" s="113" t="s">
        <v>21</v>
      </c>
      <c r="C32" s="11">
        <f>C29/B29-1</f>
        <v>-0.38888888888888884</v>
      </c>
      <c r="D32" s="11">
        <f t="shared" ref="D32:E34" si="2">D29/C29-1</f>
        <v>-0.18181818181818177</v>
      </c>
      <c r="E32" s="11">
        <f t="shared" si="2"/>
        <v>0</v>
      </c>
    </row>
    <row r="33" spans="1:5" ht="15.75" thickBot="1" x14ac:dyDescent="0.3">
      <c r="A33" s="5" t="s">
        <v>22</v>
      </c>
      <c r="B33" s="113" t="s">
        <v>21</v>
      </c>
      <c r="C33" s="11">
        <f>C30/B30-1</f>
        <v>-0.15453938584779703</v>
      </c>
      <c r="D33" s="11">
        <f t="shared" si="2"/>
        <v>0</v>
      </c>
      <c r="E33" s="11">
        <f t="shared" si="2"/>
        <v>0</v>
      </c>
    </row>
    <row r="34" spans="1:5" ht="15.75" thickBot="1" x14ac:dyDescent="0.3">
      <c r="A34" s="5" t="s">
        <v>23</v>
      </c>
      <c r="B34" s="113" t="s">
        <v>21</v>
      </c>
      <c r="C34" s="11">
        <f>C31/B31-1</f>
        <v>0.38348100497633197</v>
      </c>
      <c r="D34" s="11">
        <f t="shared" si="2"/>
        <v>0.22222222222222232</v>
      </c>
      <c r="E34" s="11">
        <f t="shared" si="2"/>
        <v>0</v>
      </c>
    </row>
    <row r="35" spans="1:5" ht="15.75" thickBot="1" x14ac:dyDescent="0.3">
      <c r="A35" s="689" t="s">
        <v>210</v>
      </c>
      <c r="B35" s="690"/>
      <c r="C35" s="690"/>
      <c r="D35" s="690"/>
      <c r="E35" s="691"/>
    </row>
    <row r="36" spans="1:5" ht="18.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f>B39+B40</f>
        <v>44000</v>
      </c>
      <c r="C38" s="14">
        <f t="shared" ref="C38:E38" si="3">C39+C40</f>
        <v>41520</v>
      </c>
      <c r="D38" s="14">
        <f t="shared" si="3"/>
        <v>41520</v>
      </c>
      <c r="E38" s="14">
        <f t="shared" si="3"/>
        <v>41520</v>
      </c>
    </row>
    <row r="39" spans="1:5" ht="15.75" thickBot="1" x14ac:dyDescent="0.3">
      <c r="A39" s="26" t="s">
        <v>388</v>
      </c>
      <c r="B39" s="15">
        <v>44000</v>
      </c>
      <c r="C39" s="15">
        <v>41520</v>
      </c>
      <c r="D39" s="15">
        <v>41520</v>
      </c>
      <c r="E39" s="15">
        <v>41520</v>
      </c>
    </row>
    <row r="40" spans="1:5" ht="15.75" thickBot="1" x14ac:dyDescent="0.3">
      <c r="A40" s="26" t="s">
        <v>389</v>
      </c>
      <c r="B40" s="15">
        <v>0</v>
      </c>
      <c r="C40" s="27">
        <v>0</v>
      </c>
      <c r="D40" s="27">
        <v>0</v>
      </c>
      <c r="E40" s="27">
        <v>0</v>
      </c>
    </row>
    <row r="41" spans="1:5" ht="24.75" thickBot="1" x14ac:dyDescent="0.3">
      <c r="A41" s="13" t="s">
        <v>25</v>
      </c>
      <c r="B41" s="14">
        <f>B42+B43</f>
        <v>7900</v>
      </c>
      <c r="C41" s="14">
        <f t="shared" ref="C41:E41" si="4">C42+C43</f>
        <v>6805</v>
      </c>
      <c r="D41" s="14">
        <f t="shared" si="4"/>
        <v>6805</v>
      </c>
      <c r="E41" s="14">
        <f t="shared" si="4"/>
        <v>6805</v>
      </c>
    </row>
    <row r="42" spans="1:5" ht="15.75" thickBot="1" x14ac:dyDescent="0.3">
      <c r="A42" s="26" t="s">
        <v>388</v>
      </c>
      <c r="B42" s="15">
        <v>7900</v>
      </c>
      <c r="C42" s="15">
        <v>6805</v>
      </c>
      <c r="D42" s="15">
        <v>6805</v>
      </c>
      <c r="E42" s="15">
        <v>6805</v>
      </c>
    </row>
    <row r="43" spans="1:5" ht="15.75" thickBot="1" x14ac:dyDescent="0.3">
      <c r="A43" s="26" t="s">
        <v>389</v>
      </c>
      <c r="B43" s="15"/>
      <c r="C43" s="15"/>
      <c r="D43" s="15"/>
      <c r="E43" s="15"/>
    </row>
    <row r="44" spans="1:5" ht="15.75" thickBot="1" x14ac:dyDescent="0.3">
      <c r="A44" s="13" t="s">
        <v>26</v>
      </c>
      <c r="B44" s="15">
        <f>B45+B46</f>
        <v>22000</v>
      </c>
      <c r="C44" s="15">
        <f t="shared" ref="C44:E44" si="5">C45+C46</f>
        <v>14000</v>
      </c>
      <c r="D44" s="15">
        <f t="shared" si="5"/>
        <v>14000</v>
      </c>
      <c r="E44" s="15">
        <f t="shared" si="5"/>
        <v>14000</v>
      </c>
    </row>
    <row r="45" spans="1:5" ht="15.75" thickBot="1" x14ac:dyDescent="0.3">
      <c r="A45" s="26" t="s">
        <v>388</v>
      </c>
      <c r="B45" s="15">
        <v>22000</v>
      </c>
      <c r="C45" s="15">
        <v>14000</v>
      </c>
      <c r="D45" s="15">
        <v>14000</v>
      </c>
      <c r="E45" s="15">
        <v>14000</v>
      </c>
    </row>
    <row r="46" spans="1:5" ht="15.75" thickBot="1" x14ac:dyDescent="0.3">
      <c r="A46" s="26" t="s">
        <v>389</v>
      </c>
      <c r="B46" s="15"/>
      <c r="C46" s="14"/>
      <c r="D46" s="14"/>
      <c r="E46" s="14"/>
    </row>
    <row r="47" spans="1:5" ht="15.75" thickBot="1" x14ac:dyDescent="0.3">
      <c r="A47" s="13" t="s">
        <v>27</v>
      </c>
      <c r="B47" s="15">
        <v>0</v>
      </c>
      <c r="C47" s="14">
        <v>0</v>
      </c>
      <c r="D47" s="14">
        <v>0</v>
      </c>
      <c r="E47" s="14">
        <v>0</v>
      </c>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v>0</v>
      </c>
      <c r="C50" s="14">
        <v>0</v>
      </c>
      <c r="D50" s="14">
        <v>0</v>
      </c>
      <c r="E50" s="14">
        <v>0</v>
      </c>
    </row>
    <row r="51" spans="1:5" ht="15.75" thickBot="1" x14ac:dyDescent="0.3">
      <c r="A51" s="26" t="s">
        <v>388</v>
      </c>
      <c r="B51" s="15"/>
      <c r="C51" s="14"/>
      <c r="D51" s="14"/>
      <c r="E51" s="14"/>
    </row>
    <row r="52" spans="1:5" ht="15.75" thickBot="1" x14ac:dyDescent="0.3">
      <c r="A52" s="26" t="s">
        <v>389</v>
      </c>
      <c r="B52" s="15"/>
      <c r="C52" s="15"/>
      <c r="D52" s="15"/>
      <c r="E52" s="15"/>
    </row>
    <row r="53" spans="1:5" ht="15.75" thickBot="1" x14ac:dyDescent="0.3">
      <c r="A53" s="13" t="s">
        <v>29</v>
      </c>
      <c r="B53" s="15">
        <f>B54+B55</f>
        <v>1000</v>
      </c>
      <c r="C53" s="15">
        <f t="shared" ref="C53:E53" si="6">C54+C55</f>
        <v>1000</v>
      </c>
      <c r="D53" s="15">
        <f t="shared" si="6"/>
        <v>1000</v>
      </c>
      <c r="E53" s="15">
        <f t="shared" si="6"/>
        <v>1000</v>
      </c>
    </row>
    <row r="54" spans="1:5" ht="15.75" thickBot="1" x14ac:dyDescent="0.3">
      <c r="A54" s="26" t="s">
        <v>388</v>
      </c>
      <c r="B54" s="15">
        <v>1000</v>
      </c>
      <c r="C54" s="14">
        <v>1000</v>
      </c>
      <c r="D54" s="14">
        <v>1000</v>
      </c>
      <c r="E54" s="14">
        <v>1000</v>
      </c>
    </row>
    <row r="55" spans="1:5" ht="15.75" thickBot="1" x14ac:dyDescent="0.3">
      <c r="A55" s="26" t="s">
        <v>389</v>
      </c>
      <c r="B55" s="15"/>
      <c r="C55" s="14"/>
      <c r="D55" s="14"/>
      <c r="E55" s="14"/>
    </row>
    <row r="56" spans="1:5" ht="24.75" thickBot="1" x14ac:dyDescent="0.3">
      <c r="A56" s="13" t="s">
        <v>30</v>
      </c>
      <c r="B56" s="15">
        <v>0</v>
      </c>
      <c r="C56" s="14">
        <v>0</v>
      </c>
      <c r="D56" s="14">
        <f>C56*1.03*0.99</f>
        <v>0</v>
      </c>
      <c r="E56" s="14">
        <f>D56*1.03*0.99</f>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6" t="s">
        <v>31</v>
      </c>
      <c r="B59" s="15">
        <f>B56+B53+B50+B47+B44+B41+B38</f>
        <v>74900</v>
      </c>
      <c r="C59" s="15">
        <f t="shared" ref="C59:E59" si="7">C56+C53+C50+C47+C44+C41+C38</f>
        <v>63325</v>
      </c>
      <c r="D59" s="15">
        <f>D56+D53+D50+D47+D44+D41+D38</f>
        <v>63325</v>
      </c>
      <c r="E59" s="15">
        <f t="shared" si="7"/>
        <v>63325</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37" t="s">
        <v>455</v>
      </c>
      <c r="B61" s="705" t="s">
        <v>1249</v>
      </c>
      <c r="C61" s="706"/>
      <c r="D61" s="706"/>
      <c r="E61" s="707"/>
    </row>
    <row r="62" spans="1:5" ht="267" customHeight="1" thickBot="1" x14ac:dyDescent="0.3">
      <c r="A62" s="5" t="s">
        <v>15</v>
      </c>
      <c r="B62" s="801" t="s">
        <v>1250</v>
      </c>
      <c r="C62" s="802"/>
      <c r="D62" s="802"/>
      <c r="E62" s="803"/>
    </row>
    <row r="63" spans="1:5" ht="15.75" thickBot="1" x14ac:dyDescent="0.3">
      <c r="A63" s="5" t="s">
        <v>16</v>
      </c>
      <c r="B63" s="717"/>
      <c r="C63" s="718"/>
      <c r="D63" s="718"/>
      <c r="E63" s="719"/>
    </row>
    <row r="64" spans="1:5" ht="12.75" customHeight="1" x14ac:dyDescent="0.25">
      <c r="A64" s="698"/>
      <c r="B64" s="8">
        <v>2018</v>
      </c>
      <c r="C64" s="8">
        <v>2019</v>
      </c>
      <c r="D64" s="8">
        <v>2020</v>
      </c>
      <c r="E64" s="8">
        <v>2021</v>
      </c>
    </row>
    <row r="65" spans="1:5" ht="9" customHeight="1" thickBot="1" x14ac:dyDescent="0.3">
      <c r="A65" s="699"/>
      <c r="B65" s="9" t="s">
        <v>8</v>
      </c>
      <c r="C65" s="9" t="s">
        <v>9</v>
      </c>
      <c r="D65" s="9" t="s">
        <v>9</v>
      </c>
      <c r="E65" s="9" t="s">
        <v>9</v>
      </c>
    </row>
    <row r="66" spans="1:5" ht="15.75" thickBot="1" x14ac:dyDescent="0.3">
      <c r="A66" s="5" t="s">
        <v>17</v>
      </c>
      <c r="B66" s="113">
        <v>1</v>
      </c>
      <c r="C66" s="113">
        <v>1</v>
      </c>
      <c r="D66" s="113">
        <v>1</v>
      </c>
      <c r="E66" s="113">
        <v>1</v>
      </c>
    </row>
    <row r="67" spans="1:5" ht="15.75" thickBot="1" x14ac:dyDescent="0.3">
      <c r="A67" s="5" t="s">
        <v>18</v>
      </c>
      <c r="B67" s="10">
        <f>B96</f>
        <v>1000</v>
      </c>
      <c r="C67" s="10">
        <f t="shared" ref="C67:E67" si="8">C96</f>
        <v>9000</v>
      </c>
      <c r="D67" s="10">
        <f t="shared" si="8"/>
        <v>9000</v>
      </c>
      <c r="E67" s="10">
        <f t="shared" si="8"/>
        <v>9000</v>
      </c>
    </row>
    <row r="68" spans="1:5" ht="15.75" thickBot="1" x14ac:dyDescent="0.3">
      <c r="A68" s="5" t="s">
        <v>19</v>
      </c>
      <c r="B68" s="10">
        <f>B67/B66</f>
        <v>1000</v>
      </c>
      <c r="C68" s="10">
        <f>C67/C66</f>
        <v>9000</v>
      </c>
      <c r="D68" s="10">
        <f>D67/D66</f>
        <v>9000</v>
      </c>
      <c r="E68" s="10">
        <f>E67/E66</f>
        <v>9000</v>
      </c>
    </row>
    <row r="69" spans="1:5" ht="15.75" thickBot="1" x14ac:dyDescent="0.3">
      <c r="A69" s="5" t="s">
        <v>20</v>
      </c>
      <c r="B69" s="113"/>
      <c r="C69" s="11">
        <f>C66/B66-1</f>
        <v>0</v>
      </c>
      <c r="D69" s="11">
        <f>D66/C66-1</f>
        <v>0</v>
      </c>
      <c r="E69" s="11">
        <f>E66/D66-1</f>
        <v>0</v>
      </c>
    </row>
    <row r="70" spans="1:5" ht="15.75" thickBot="1" x14ac:dyDescent="0.3">
      <c r="A70" s="5" t="s">
        <v>22</v>
      </c>
      <c r="B70" s="113"/>
      <c r="C70" s="11">
        <f>C67/B67-1</f>
        <v>8</v>
      </c>
      <c r="D70" s="11">
        <f t="shared" ref="D70:E71" si="9">D67/C67-1</f>
        <v>0</v>
      </c>
      <c r="E70" s="11">
        <f t="shared" si="9"/>
        <v>0</v>
      </c>
    </row>
    <row r="71" spans="1:5" ht="15.75" thickBot="1" x14ac:dyDescent="0.3">
      <c r="A71" s="5" t="s">
        <v>23</v>
      </c>
      <c r="B71" s="113"/>
      <c r="C71" s="11">
        <f>C68/B68-1</f>
        <v>8</v>
      </c>
      <c r="D71" s="11">
        <f t="shared" si="9"/>
        <v>0</v>
      </c>
      <c r="E71" s="11">
        <f t="shared" si="9"/>
        <v>0</v>
      </c>
    </row>
    <row r="72" spans="1:5" ht="24.75" customHeight="1" thickBot="1" x14ac:dyDescent="0.3">
      <c r="A72" s="689" t="s">
        <v>281</v>
      </c>
      <c r="B72" s="690"/>
      <c r="C72" s="690"/>
      <c r="D72" s="690"/>
      <c r="E72" s="691"/>
    </row>
    <row r="73" spans="1:5" ht="12.75" customHeight="1" x14ac:dyDescent="0.25">
      <c r="A73" s="698"/>
      <c r="B73" s="8">
        <v>2018</v>
      </c>
      <c r="C73" s="8">
        <v>2019</v>
      </c>
      <c r="D73" s="8">
        <v>2020</v>
      </c>
      <c r="E73" s="8">
        <v>2021</v>
      </c>
    </row>
    <row r="74" spans="1:5" ht="9" customHeight="1" thickBot="1" x14ac:dyDescent="0.3">
      <c r="A74" s="699"/>
      <c r="B74" s="9" t="s">
        <v>8</v>
      </c>
      <c r="C74" s="9" t="s">
        <v>9</v>
      </c>
      <c r="D74" s="9" t="s">
        <v>9</v>
      </c>
      <c r="E74" s="9" t="s">
        <v>9</v>
      </c>
    </row>
    <row r="75" spans="1:5" ht="24.75" customHeight="1" thickBot="1" x14ac:dyDescent="0.3">
      <c r="A75" s="13" t="s">
        <v>24</v>
      </c>
      <c r="B75" s="14"/>
      <c r="C75" s="14"/>
      <c r="D75" s="14"/>
      <c r="E75" s="14"/>
    </row>
    <row r="76" spans="1:5" ht="20.25" customHeight="1" thickBot="1" x14ac:dyDescent="0.3">
      <c r="A76" s="26" t="s">
        <v>388</v>
      </c>
      <c r="B76" s="15"/>
      <c r="C76" s="27"/>
      <c r="D76" s="27"/>
      <c r="E76" s="27"/>
    </row>
    <row r="77" spans="1:5" ht="11.25" customHeight="1" thickBot="1" x14ac:dyDescent="0.3">
      <c r="A77" s="26" t="s">
        <v>389</v>
      </c>
      <c r="B77" s="15"/>
      <c r="C77" s="27"/>
      <c r="D77" s="27"/>
      <c r="E77" s="27"/>
    </row>
    <row r="78" spans="1:5" ht="16.5" customHeight="1" thickBot="1" x14ac:dyDescent="0.3">
      <c r="A78" s="13" t="s">
        <v>25</v>
      </c>
      <c r="B78" s="14"/>
      <c r="C78" s="14"/>
      <c r="D78" s="14"/>
      <c r="E78" s="14"/>
    </row>
    <row r="79" spans="1:5" ht="15.75" thickBot="1" x14ac:dyDescent="0.3">
      <c r="A79" s="26" t="s">
        <v>388</v>
      </c>
      <c r="B79" s="15"/>
      <c r="C79" s="14"/>
      <c r="D79" s="14"/>
      <c r="E79" s="14"/>
    </row>
    <row r="80" spans="1:5" ht="15.75" thickBot="1" x14ac:dyDescent="0.3">
      <c r="A80" s="26" t="s">
        <v>389</v>
      </c>
      <c r="B80" s="15"/>
      <c r="C80" s="14"/>
      <c r="D80" s="14"/>
      <c r="E80" s="14"/>
    </row>
    <row r="81" spans="1:5" ht="24.75" customHeight="1" thickBot="1" x14ac:dyDescent="0.3">
      <c r="A81" s="13" t="s">
        <v>26</v>
      </c>
      <c r="B81" s="15">
        <f>B82+B83</f>
        <v>1000</v>
      </c>
      <c r="C81" s="15">
        <f t="shared" ref="C81:E81" si="10">C82+C83</f>
        <v>9000</v>
      </c>
      <c r="D81" s="15">
        <f t="shared" si="10"/>
        <v>9000</v>
      </c>
      <c r="E81" s="15">
        <f t="shared" si="10"/>
        <v>9000</v>
      </c>
    </row>
    <row r="82" spans="1:5" ht="15.75" thickBot="1" x14ac:dyDescent="0.3">
      <c r="A82" s="26" t="s">
        <v>388</v>
      </c>
      <c r="B82" s="15">
        <v>1000</v>
      </c>
      <c r="C82" s="14">
        <v>9000</v>
      </c>
      <c r="D82" s="14">
        <v>9000</v>
      </c>
      <c r="E82" s="14">
        <v>9000</v>
      </c>
    </row>
    <row r="83" spans="1:5" ht="15.75" thickBot="1" x14ac:dyDescent="0.3">
      <c r="A83" s="26" t="s">
        <v>389</v>
      </c>
      <c r="B83" s="15"/>
      <c r="C83" s="14"/>
      <c r="D83" s="14"/>
      <c r="E83" s="14"/>
    </row>
    <row r="84" spans="1:5" ht="15.75" thickBot="1" x14ac:dyDescent="0.3">
      <c r="A84" s="13" t="s">
        <v>27</v>
      </c>
      <c r="B84" s="15"/>
      <c r="C84" s="14"/>
      <c r="D84" s="14"/>
      <c r="E84" s="14"/>
    </row>
    <row r="85" spans="1:5" ht="15.75" thickBot="1" x14ac:dyDescent="0.3">
      <c r="A85" s="26" t="s">
        <v>388</v>
      </c>
      <c r="B85" s="15"/>
      <c r="C85" s="14"/>
      <c r="D85" s="14"/>
      <c r="E85" s="14"/>
    </row>
    <row r="86" spans="1:5" ht="15.75" thickBot="1" x14ac:dyDescent="0.3">
      <c r="A86" s="26" t="s">
        <v>389</v>
      </c>
      <c r="B86" s="15"/>
      <c r="C86" s="14"/>
      <c r="D86" s="14"/>
      <c r="E86" s="14"/>
    </row>
    <row r="87" spans="1:5" ht="15.75" thickBot="1" x14ac:dyDescent="0.3">
      <c r="A87" s="13" t="s">
        <v>28</v>
      </c>
      <c r="B87" s="15"/>
      <c r="C87" s="14"/>
      <c r="D87" s="14"/>
      <c r="E87" s="14"/>
    </row>
    <row r="88" spans="1:5" ht="15.75" thickBot="1" x14ac:dyDescent="0.3">
      <c r="A88" s="26" t="s">
        <v>388</v>
      </c>
      <c r="B88" s="15"/>
      <c r="C88" s="14"/>
      <c r="D88" s="14"/>
      <c r="E88" s="14"/>
    </row>
    <row r="89" spans="1:5" ht="15.75" thickBot="1" x14ac:dyDescent="0.3">
      <c r="A89" s="26" t="s">
        <v>389</v>
      </c>
      <c r="B89" s="15"/>
      <c r="C89" s="14"/>
      <c r="D89" s="14"/>
      <c r="E89" s="14"/>
    </row>
    <row r="90" spans="1:5" ht="15.75" thickBot="1" x14ac:dyDescent="0.3">
      <c r="A90" s="13" t="s">
        <v>29</v>
      </c>
      <c r="B90" s="15"/>
      <c r="C90" s="14"/>
      <c r="D90" s="14"/>
      <c r="E90" s="14"/>
    </row>
    <row r="91" spans="1:5" ht="15.75" thickBot="1" x14ac:dyDescent="0.3">
      <c r="A91" s="26" t="s">
        <v>388</v>
      </c>
      <c r="B91" s="15"/>
      <c r="C91" s="14"/>
      <c r="D91" s="14"/>
      <c r="E91" s="14"/>
    </row>
    <row r="92" spans="1:5" ht="15.75" thickBot="1" x14ac:dyDescent="0.3">
      <c r="A92" s="26" t="s">
        <v>389</v>
      </c>
      <c r="B92" s="15"/>
      <c r="C92" s="14"/>
      <c r="D92" s="14"/>
      <c r="E92" s="14"/>
    </row>
    <row r="93" spans="1:5" ht="24.75" thickBot="1" x14ac:dyDescent="0.3">
      <c r="A93" s="13" t="s">
        <v>30</v>
      </c>
      <c r="B93" s="15"/>
      <c r="C93" s="14"/>
      <c r="D93" s="14"/>
      <c r="E93" s="14"/>
    </row>
    <row r="94" spans="1:5" ht="15.75" thickBot="1" x14ac:dyDescent="0.3">
      <c r="A94" s="26" t="s">
        <v>388</v>
      </c>
      <c r="B94" s="15"/>
      <c r="C94" s="14"/>
      <c r="D94" s="14"/>
      <c r="E94" s="14"/>
    </row>
    <row r="95" spans="1:5" ht="15.75" thickBot="1" x14ac:dyDescent="0.3">
      <c r="A95" s="26" t="s">
        <v>389</v>
      </c>
      <c r="B95" s="15"/>
      <c r="C95" s="14"/>
      <c r="D95" s="14"/>
      <c r="E95" s="14"/>
    </row>
    <row r="96" spans="1:5" ht="15.75" thickBot="1" x14ac:dyDescent="0.3">
      <c r="A96" s="35" t="s">
        <v>53</v>
      </c>
      <c r="B96" s="15">
        <f>B93+B90+B87+B84+B81+B78+B75</f>
        <v>1000</v>
      </c>
      <c r="C96" s="15">
        <f t="shared" ref="C96:E96" si="11">C93+C90+C87+C84+C81+C78+C75</f>
        <v>9000</v>
      </c>
      <c r="D96" s="15">
        <f t="shared" si="11"/>
        <v>9000</v>
      </c>
      <c r="E96" s="15">
        <f t="shared" si="11"/>
        <v>9000</v>
      </c>
    </row>
    <row r="97" spans="1:5" ht="17.25" customHeight="1" thickBot="1" x14ac:dyDescent="0.3">
      <c r="A97" s="17" t="s">
        <v>32</v>
      </c>
      <c r="B97" s="18">
        <f>IF(B96-B67=0,0,"Error")</f>
        <v>0</v>
      </c>
      <c r="C97" s="18">
        <f>IF(C96-C67=0,0,"Error")</f>
        <v>0</v>
      </c>
      <c r="D97" s="18">
        <f>IF(D96-D67=0,0,"Error")</f>
        <v>0</v>
      </c>
      <c r="E97" s="18">
        <f>IF(E96-E67=0,0,"Error")</f>
        <v>0</v>
      </c>
    </row>
    <row r="98" spans="1:5" ht="15.75" thickBot="1" x14ac:dyDescent="0.3">
      <c r="A98" s="708" t="s">
        <v>39</v>
      </c>
      <c r="B98" s="709"/>
      <c r="C98" s="709"/>
      <c r="D98" s="709"/>
      <c r="E98" s="710"/>
    </row>
    <row r="99" spans="1:5" ht="15.75" thickBot="1" x14ac:dyDescent="0.3">
      <c r="A99" s="708" t="s">
        <v>40</v>
      </c>
      <c r="B99" s="709"/>
      <c r="C99" s="709"/>
      <c r="D99" s="709"/>
      <c r="E99" s="710"/>
    </row>
    <row r="100" spans="1:5" ht="15.75" thickBot="1" x14ac:dyDescent="0.3">
      <c r="A100" s="7" t="s">
        <v>56</v>
      </c>
      <c r="B100" s="794" t="s">
        <v>1251</v>
      </c>
      <c r="C100" s="1410"/>
      <c r="D100" s="795"/>
      <c r="E100" s="796"/>
    </row>
    <row r="101" spans="1:5" ht="61.5" customHeight="1" thickBot="1" x14ac:dyDescent="0.3">
      <c r="A101" s="7" t="s">
        <v>86</v>
      </c>
      <c r="B101" s="50" t="s">
        <v>1252</v>
      </c>
      <c r="C101" s="139" t="s">
        <v>398</v>
      </c>
      <c r="D101" s="795" t="s">
        <v>270</v>
      </c>
      <c r="E101" s="796"/>
    </row>
    <row r="102" spans="1:5" ht="15.75" thickBot="1" x14ac:dyDescent="0.3">
      <c r="A102" s="160"/>
      <c r="B102" s="720"/>
      <c r="C102" s="800"/>
      <c r="D102" s="721"/>
      <c r="E102" s="722"/>
    </row>
    <row r="103" spans="1:5" ht="38.25" customHeight="1" thickBot="1" x14ac:dyDescent="0.3">
      <c r="A103" s="5" t="s">
        <v>15</v>
      </c>
      <c r="B103" s="702" t="s">
        <v>1253</v>
      </c>
      <c r="C103" s="703"/>
      <c r="D103" s="703"/>
      <c r="E103" s="704"/>
    </row>
    <row r="104" spans="1:5" ht="15.75" thickBot="1" x14ac:dyDescent="0.3">
      <c r="A104" s="5" t="s">
        <v>16</v>
      </c>
      <c r="B104" s="717" t="s">
        <v>332</v>
      </c>
      <c r="C104" s="718"/>
      <c r="D104" s="718"/>
      <c r="E104" s="719"/>
    </row>
    <row r="105" spans="1:5" ht="12.75" customHeight="1" x14ac:dyDescent="0.25">
      <c r="A105" s="698"/>
      <c r="B105" s="8">
        <v>2018</v>
      </c>
      <c r="C105" s="8">
        <v>2019</v>
      </c>
      <c r="D105" s="8">
        <v>2020</v>
      </c>
      <c r="E105" s="8">
        <v>2021</v>
      </c>
    </row>
    <row r="106" spans="1:5" ht="9" customHeight="1" thickBot="1" x14ac:dyDescent="0.3">
      <c r="A106" s="699"/>
      <c r="B106" s="9" t="s">
        <v>8</v>
      </c>
      <c r="C106" s="9" t="s">
        <v>9</v>
      </c>
      <c r="D106" s="9" t="s">
        <v>9</v>
      </c>
      <c r="E106" s="9" t="s">
        <v>9</v>
      </c>
    </row>
    <row r="107" spans="1:5" ht="15.75" thickBot="1" x14ac:dyDescent="0.3">
      <c r="A107" s="5" t="s">
        <v>17</v>
      </c>
      <c r="B107" s="10">
        <v>14</v>
      </c>
      <c r="C107" s="10">
        <v>0</v>
      </c>
      <c r="D107" s="10">
        <v>30</v>
      </c>
      <c r="E107" s="10">
        <v>30</v>
      </c>
    </row>
    <row r="108" spans="1:5" ht="15.75" thickBot="1" x14ac:dyDescent="0.3">
      <c r="A108" s="5" t="s">
        <v>18</v>
      </c>
      <c r="B108" s="10">
        <f>B126</f>
        <v>2500</v>
      </c>
      <c r="C108" s="10">
        <f t="shared" ref="C108:E108" si="12">C126</f>
        <v>0</v>
      </c>
      <c r="D108" s="10">
        <f t="shared" si="12"/>
        <v>5800</v>
      </c>
      <c r="E108" s="10">
        <f t="shared" si="12"/>
        <v>5800</v>
      </c>
    </row>
    <row r="109" spans="1:5" ht="15.75" thickBot="1" x14ac:dyDescent="0.3">
      <c r="A109" s="5" t="s">
        <v>19</v>
      </c>
      <c r="B109" s="10">
        <f>B108/B107</f>
        <v>178.57142857142858</v>
      </c>
      <c r="C109" s="10" t="e">
        <f t="shared" ref="C109:E109" si="13">C108/C107</f>
        <v>#DIV/0!</v>
      </c>
      <c r="D109" s="10">
        <f t="shared" si="13"/>
        <v>193.33333333333334</v>
      </c>
      <c r="E109" s="10">
        <f t="shared" si="13"/>
        <v>193.33333333333334</v>
      </c>
    </row>
    <row r="110" spans="1:5" ht="15.75" thickBot="1" x14ac:dyDescent="0.3">
      <c r="A110" s="5" t="s">
        <v>20</v>
      </c>
      <c r="B110" s="113" t="s">
        <v>21</v>
      </c>
      <c r="C110" s="11">
        <f>C107/B107-1</f>
        <v>-1</v>
      </c>
      <c r="D110" s="11" t="e">
        <f t="shared" ref="D110:E112" si="14">D107/C107-1</f>
        <v>#DIV/0!</v>
      </c>
      <c r="E110" s="11">
        <f t="shared" si="14"/>
        <v>0</v>
      </c>
    </row>
    <row r="111" spans="1:5" ht="15.75" thickBot="1" x14ac:dyDescent="0.3">
      <c r="A111" s="5" t="s">
        <v>22</v>
      </c>
      <c r="B111" s="113" t="s">
        <v>21</v>
      </c>
      <c r="C111" s="11">
        <f>C108/B108-1</f>
        <v>-1</v>
      </c>
      <c r="D111" s="11" t="e">
        <f t="shared" si="14"/>
        <v>#DIV/0!</v>
      </c>
      <c r="E111" s="11">
        <f t="shared" si="14"/>
        <v>0</v>
      </c>
    </row>
    <row r="112" spans="1:5" ht="15.75" thickBot="1" x14ac:dyDescent="0.3">
      <c r="A112" s="5" t="s">
        <v>23</v>
      </c>
      <c r="B112" s="113" t="s">
        <v>21</v>
      </c>
      <c r="C112" s="11" t="e">
        <f>C109/B109-1</f>
        <v>#DIV/0!</v>
      </c>
      <c r="D112" s="11" t="e">
        <f t="shared" si="14"/>
        <v>#DIV/0!</v>
      </c>
      <c r="E112" s="11">
        <f t="shared" si="14"/>
        <v>0</v>
      </c>
    </row>
    <row r="113" spans="1:5" ht="15.75" thickBot="1" x14ac:dyDescent="0.3">
      <c r="A113" s="689" t="s">
        <v>213</v>
      </c>
      <c r="B113" s="690"/>
      <c r="C113" s="690"/>
      <c r="D113" s="690"/>
      <c r="E113" s="691"/>
    </row>
    <row r="114" spans="1:5" ht="12.75" customHeight="1" x14ac:dyDescent="0.25">
      <c r="A114" s="698"/>
      <c r="B114" s="8">
        <v>2018</v>
      </c>
      <c r="C114" s="8">
        <v>2019</v>
      </c>
      <c r="D114" s="8">
        <v>2020</v>
      </c>
      <c r="E114" s="8">
        <v>2021</v>
      </c>
    </row>
    <row r="115" spans="1:5" ht="9" customHeight="1" thickBot="1" x14ac:dyDescent="0.3">
      <c r="A115" s="699"/>
      <c r="B115" s="9" t="s">
        <v>8</v>
      </c>
      <c r="C115" s="9" t="s">
        <v>9</v>
      </c>
      <c r="D115" s="9" t="s">
        <v>9</v>
      </c>
      <c r="E115" s="9" t="s">
        <v>9</v>
      </c>
    </row>
    <row r="116" spans="1:5" ht="15.75" thickBot="1" x14ac:dyDescent="0.3">
      <c r="A116" s="13" t="s">
        <v>42</v>
      </c>
      <c r="B116" s="14">
        <f>B117+B118+B119+B120</f>
        <v>0</v>
      </c>
      <c r="C116" s="14">
        <f t="shared" ref="C116:E116" si="15">C117+C118+C119+C120</f>
        <v>0</v>
      </c>
      <c r="D116" s="14">
        <f t="shared" si="15"/>
        <v>0</v>
      </c>
      <c r="E116" s="14">
        <f t="shared" si="15"/>
        <v>0</v>
      </c>
    </row>
    <row r="117" spans="1:5" ht="15.75" thickBot="1" x14ac:dyDescent="0.3">
      <c r="A117" s="26" t="s">
        <v>388</v>
      </c>
      <c r="B117" s="14">
        <v>0</v>
      </c>
      <c r="C117" s="14">
        <v>0</v>
      </c>
      <c r="D117" s="14">
        <v>0</v>
      </c>
      <c r="E117" s="14">
        <v>0</v>
      </c>
    </row>
    <row r="118" spans="1:5" ht="15.75" thickBot="1" x14ac:dyDescent="0.3">
      <c r="A118" s="26" t="s">
        <v>403</v>
      </c>
      <c r="B118" s="14"/>
      <c r="C118" s="14"/>
      <c r="D118" s="14"/>
      <c r="E118" s="14"/>
    </row>
    <row r="119" spans="1:5" ht="15.75" thickBot="1" x14ac:dyDescent="0.3">
      <c r="A119" s="26" t="s">
        <v>404</v>
      </c>
      <c r="B119" s="14"/>
      <c r="C119" s="14"/>
      <c r="D119" s="14"/>
      <c r="E119" s="14"/>
    </row>
    <row r="120" spans="1:5" ht="15.75" thickBot="1" x14ac:dyDescent="0.3">
      <c r="A120" s="26" t="s">
        <v>405</v>
      </c>
      <c r="B120" s="14"/>
      <c r="C120" s="14"/>
      <c r="D120" s="14"/>
      <c r="E120" s="14"/>
    </row>
    <row r="121" spans="1:5" ht="15.75" thickBot="1" x14ac:dyDescent="0.3">
      <c r="A121" s="13" t="s">
        <v>43</v>
      </c>
      <c r="B121" s="15">
        <f>B122+B123+B124+B125</f>
        <v>2500</v>
      </c>
      <c r="C121" s="15">
        <f t="shared" ref="C121:E121" si="16">C122+C123+C124+C125</f>
        <v>0</v>
      </c>
      <c r="D121" s="15">
        <f t="shared" si="16"/>
        <v>5800</v>
      </c>
      <c r="E121" s="15">
        <f t="shared" si="16"/>
        <v>5800</v>
      </c>
    </row>
    <row r="122" spans="1:5" ht="15.75" thickBot="1" x14ac:dyDescent="0.3">
      <c r="A122" s="26" t="s">
        <v>388</v>
      </c>
      <c r="B122" s="15">
        <v>2500</v>
      </c>
      <c r="C122" s="14">
        <v>0</v>
      </c>
      <c r="D122" s="14">
        <v>5800</v>
      </c>
      <c r="E122" s="14">
        <v>5800</v>
      </c>
    </row>
    <row r="123" spans="1:5" ht="15.75" thickBot="1" x14ac:dyDescent="0.3">
      <c r="A123" s="26" t="s">
        <v>403</v>
      </c>
      <c r="B123" s="15"/>
      <c r="C123" s="14"/>
      <c r="D123" s="14"/>
      <c r="E123" s="14"/>
    </row>
    <row r="124" spans="1:5" ht="15.75" thickBot="1" x14ac:dyDescent="0.3">
      <c r="A124" s="26" t="s">
        <v>404</v>
      </c>
      <c r="B124" s="15"/>
      <c r="C124" s="14"/>
      <c r="D124" s="14"/>
      <c r="E124" s="14"/>
    </row>
    <row r="125" spans="1:5" ht="15.75" thickBot="1" x14ac:dyDescent="0.3">
      <c r="A125" s="26" t="s">
        <v>405</v>
      </c>
      <c r="B125" s="15"/>
      <c r="C125" s="14"/>
      <c r="D125" s="14"/>
      <c r="E125" s="14"/>
    </row>
    <row r="126" spans="1:5" ht="15.75" thickBot="1" x14ac:dyDescent="0.3">
      <c r="A126" s="140" t="s">
        <v>31</v>
      </c>
      <c r="B126" s="15">
        <f>B116+B121</f>
        <v>2500</v>
      </c>
      <c r="C126" s="15">
        <f t="shared" ref="C126:E126" si="17">C116+C121</f>
        <v>0</v>
      </c>
      <c r="D126" s="15">
        <f t="shared" si="17"/>
        <v>5800</v>
      </c>
      <c r="E126" s="15">
        <f t="shared" si="17"/>
        <v>5800</v>
      </c>
    </row>
    <row r="127" spans="1:5" ht="15.75" thickBot="1" x14ac:dyDescent="0.3">
      <c r="A127" s="708" t="s">
        <v>46</v>
      </c>
      <c r="B127" s="709"/>
      <c r="C127" s="709"/>
      <c r="D127" s="709"/>
      <c r="E127" s="710"/>
    </row>
    <row r="128" spans="1:5" ht="15.75" thickBot="1" x14ac:dyDescent="0.3">
      <c r="A128" s="708" t="s">
        <v>47</v>
      </c>
      <c r="B128" s="709"/>
      <c r="C128" s="709"/>
      <c r="D128" s="709"/>
      <c r="E128" s="710"/>
    </row>
    <row r="129" spans="1:5" ht="15.75" thickBot="1" x14ac:dyDescent="0.3">
      <c r="A129" s="7" t="s">
        <v>56</v>
      </c>
      <c r="B129" s="1427" t="s">
        <v>1254</v>
      </c>
      <c r="C129" s="1428"/>
      <c r="D129" s="1429"/>
      <c r="E129" s="1430"/>
    </row>
    <row r="130" spans="1:5" ht="36" customHeight="1" thickBot="1" x14ac:dyDescent="0.3">
      <c r="A130" s="7" t="s">
        <v>86</v>
      </c>
      <c r="B130" s="605" t="s">
        <v>1254</v>
      </c>
      <c r="C130" s="139" t="s">
        <v>398</v>
      </c>
      <c r="D130" s="833" t="s">
        <v>1255</v>
      </c>
      <c r="E130" s="834"/>
    </row>
    <row r="131" spans="1:5" ht="15.75" thickBot="1" x14ac:dyDescent="0.3">
      <c r="A131" s="160"/>
      <c r="B131" s="720"/>
      <c r="C131" s="800"/>
      <c r="D131" s="721"/>
      <c r="E131" s="722"/>
    </row>
    <row r="132" spans="1:5" ht="174" customHeight="1" thickBot="1" x14ac:dyDescent="0.3">
      <c r="A132" s="5" t="s">
        <v>15</v>
      </c>
      <c r="B132" s="801" t="s">
        <v>1256</v>
      </c>
      <c r="C132" s="802"/>
      <c r="D132" s="802"/>
      <c r="E132" s="803"/>
    </row>
    <row r="133" spans="1:5" ht="15.75" thickBot="1" x14ac:dyDescent="0.3">
      <c r="A133" s="5" t="s">
        <v>16</v>
      </c>
      <c r="B133" s="717" t="s">
        <v>1257</v>
      </c>
      <c r="C133" s="718"/>
      <c r="D133" s="718"/>
      <c r="E133" s="719"/>
    </row>
    <row r="134" spans="1:5" ht="12.75" customHeight="1" x14ac:dyDescent="0.25">
      <c r="A134" s="698"/>
      <c r="B134" s="8">
        <v>2018</v>
      </c>
      <c r="C134" s="8">
        <v>2019</v>
      </c>
      <c r="D134" s="8">
        <v>2020</v>
      </c>
      <c r="E134" s="8">
        <v>2021</v>
      </c>
    </row>
    <row r="135" spans="1:5" ht="9" customHeight="1" thickBot="1" x14ac:dyDescent="0.3">
      <c r="A135" s="699"/>
      <c r="B135" s="9" t="s">
        <v>8</v>
      </c>
      <c r="C135" s="9" t="s">
        <v>9</v>
      </c>
      <c r="D135" s="9" t="s">
        <v>9</v>
      </c>
      <c r="E135" s="9" t="s">
        <v>9</v>
      </c>
    </row>
    <row r="136" spans="1:5" ht="15.75" thickBot="1" x14ac:dyDescent="0.3">
      <c r="A136" s="5" t="s">
        <v>17</v>
      </c>
      <c r="B136" s="10">
        <v>1</v>
      </c>
      <c r="C136" s="10">
        <v>0</v>
      </c>
      <c r="D136" s="10">
        <v>1</v>
      </c>
      <c r="E136" s="10">
        <v>1</v>
      </c>
    </row>
    <row r="137" spans="1:5" ht="15.75" thickBot="1" x14ac:dyDescent="0.3">
      <c r="A137" s="5" t="s">
        <v>18</v>
      </c>
      <c r="B137" s="10">
        <f>B155</f>
        <v>4500</v>
      </c>
      <c r="C137" s="10">
        <f t="shared" ref="C137:E137" si="18">C155</f>
        <v>0</v>
      </c>
      <c r="D137" s="10">
        <f t="shared" si="18"/>
        <v>30000</v>
      </c>
      <c r="E137" s="10">
        <f t="shared" si="18"/>
        <v>30000</v>
      </c>
    </row>
    <row r="138" spans="1:5" ht="15.75" thickBot="1" x14ac:dyDescent="0.3">
      <c r="A138" s="5" t="s">
        <v>19</v>
      </c>
      <c r="B138" s="10">
        <f>B137/B136</f>
        <v>4500</v>
      </c>
      <c r="C138" s="10" t="e">
        <f t="shared" ref="C138:E138" si="19">C137/C136</f>
        <v>#DIV/0!</v>
      </c>
      <c r="D138" s="10">
        <f t="shared" si="19"/>
        <v>30000</v>
      </c>
      <c r="E138" s="10">
        <f t="shared" si="19"/>
        <v>30000</v>
      </c>
    </row>
    <row r="139" spans="1:5" ht="15.75" thickBot="1" x14ac:dyDescent="0.3">
      <c r="A139" s="5" t="s">
        <v>20</v>
      </c>
      <c r="B139" s="113" t="s">
        <v>21</v>
      </c>
      <c r="C139" s="11">
        <f>C136/B136-1</f>
        <v>-1</v>
      </c>
      <c r="D139" s="11" t="e">
        <f t="shared" ref="D139:E141" si="20">D136/C136-1</f>
        <v>#DIV/0!</v>
      </c>
      <c r="E139" s="11">
        <f t="shared" si="20"/>
        <v>0</v>
      </c>
    </row>
    <row r="140" spans="1:5" ht="15.75" thickBot="1" x14ac:dyDescent="0.3">
      <c r="A140" s="5" t="s">
        <v>22</v>
      </c>
      <c r="B140" s="113" t="s">
        <v>21</v>
      </c>
      <c r="C140" s="11">
        <f>C137/B137-1</f>
        <v>-1</v>
      </c>
      <c r="D140" s="11" t="e">
        <f t="shared" si="20"/>
        <v>#DIV/0!</v>
      </c>
      <c r="E140" s="11">
        <f t="shared" si="20"/>
        <v>0</v>
      </c>
    </row>
    <row r="141" spans="1:5" ht="15.75" thickBot="1" x14ac:dyDescent="0.3">
      <c r="A141" s="5" t="s">
        <v>23</v>
      </c>
      <c r="B141" s="113" t="s">
        <v>21</v>
      </c>
      <c r="C141" s="11" t="e">
        <f>C138/B138-1</f>
        <v>#DIV/0!</v>
      </c>
      <c r="D141" s="11" t="e">
        <f t="shared" si="20"/>
        <v>#DIV/0!</v>
      </c>
      <c r="E141" s="11">
        <f t="shared" si="20"/>
        <v>0</v>
      </c>
    </row>
    <row r="142" spans="1:5" ht="15.75" thickBot="1" x14ac:dyDescent="0.3">
      <c r="A142" s="689" t="s">
        <v>213</v>
      </c>
      <c r="B142" s="690"/>
      <c r="C142" s="690"/>
      <c r="D142" s="690"/>
      <c r="E142" s="691"/>
    </row>
    <row r="143" spans="1:5" ht="12.75" customHeight="1" x14ac:dyDescent="0.25">
      <c r="A143" s="698"/>
      <c r="B143" s="8">
        <v>2018</v>
      </c>
      <c r="C143" s="8">
        <v>2019</v>
      </c>
      <c r="D143" s="8">
        <v>2020</v>
      </c>
      <c r="E143" s="8">
        <v>2021</v>
      </c>
    </row>
    <row r="144" spans="1:5" ht="9" customHeight="1" thickBot="1" x14ac:dyDescent="0.3">
      <c r="A144" s="699"/>
      <c r="B144" s="9" t="s">
        <v>8</v>
      </c>
      <c r="C144" s="9" t="s">
        <v>9</v>
      </c>
      <c r="D144" s="9" t="s">
        <v>9</v>
      </c>
      <c r="E144" s="9" t="s">
        <v>9</v>
      </c>
    </row>
    <row r="145" spans="1:5" ht="15.75" thickBot="1" x14ac:dyDescent="0.3">
      <c r="A145" s="13" t="s">
        <v>42</v>
      </c>
      <c r="B145" s="14">
        <f>B146+B147+B148+B149</f>
        <v>4500</v>
      </c>
      <c r="C145" s="14">
        <f t="shared" ref="C145:E145" si="21">C146+C147+C148+C149</f>
        <v>0</v>
      </c>
      <c r="D145" s="14">
        <f t="shared" si="21"/>
        <v>0</v>
      </c>
      <c r="E145" s="14">
        <f t="shared" si="21"/>
        <v>0</v>
      </c>
    </row>
    <row r="146" spans="1:5" ht="15.75" thickBot="1" x14ac:dyDescent="0.3">
      <c r="A146" s="26" t="s">
        <v>388</v>
      </c>
      <c r="B146" s="14">
        <v>4500</v>
      </c>
      <c r="C146" s="14"/>
      <c r="D146" s="14"/>
      <c r="E146" s="14"/>
    </row>
    <row r="147" spans="1:5" ht="15.75" thickBot="1" x14ac:dyDescent="0.3">
      <c r="A147" s="26" t="s">
        <v>403</v>
      </c>
      <c r="B147" s="14"/>
      <c r="C147" s="14"/>
      <c r="D147" s="14"/>
      <c r="E147" s="14"/>
    </row>
    <row r="148" spans="1:5" ht="15.75" thickBot="1" x14ac:dyDescent="0.3">
      <c r="A148" s="26" t="s">
        <v>404</v>
      </c>
      <c r="B148" s="14"/>
      <c r="C148" s="14"/>
      <c r="D148" s="14"/>
      <c r="E148" s="14"/>
    </row>
    <row r="149" spans="1:5" ht="15.75" thickBot="1" x14ac:dyDescent="0.3">
      <c r="A149" s="26" t="s">
        <v>405</v>
      </c>
      <c r="B149" s="14"/>
      <c r="C149" s="14"/>
      <c r="D149" s="14"/>
      <c r="E149" s="14"/>
    </row>
    <row r="150" spans="1:5" ht="15.75" thickBot="1" x14ac:dyDescent="0.3">
      <c r="A150" s="13" t="s">
        <v>43</v>
      </c>
      <c r="B150" s="15">
        <f>B151+B152+B153+B154</f>
        <v>0</v>
      </c>
      <c r="C150" s="15">
        <f t="shared" ref="C150:E150" si="22">C151+C152+C153+C154</f>
        <v>0</v>
      </c>
      <c r="D150" s="15">
        <f t="shared" si="22"/>
        <v>30000</v>
      </c>
      <c r="E150" s="15">
        <f t="shared" si="22"/>
        <v>30000</v>
      </c>
    </row>
    <row r="151" spans="1:5" ht="15.75" thickBot="1" x14ac:dyDescent="0.3">
      <c r="A151" s="26" t="s">
        <v>388</v>
      </c>
      <c r="B151" s="15">
        <v>0</v>
      </c>
      <c r="C151" s="14">
        <v>0</v>
      </c>
      <c r="D151" s="14">
        <v>30000</v>
      </c>
      <c r="E151" s="14">
        <v>30000</v>
      </c>
    </row>
    <row r="152" spans="1:5" ht="15.75" thickBot="1" x14ac:dyDescent="0.3">
      <c r="A152" s="26" t="s">
        <v>403</v>
      </c>
      <c r="B152" s="15"/>
      <c r="C152" s="14"/>
      <c r="D152" s="14"/>
      <c r="E152" s="14"/>
    </row>
    <row r="153" spans="1:5" ht="15.75" thickBot="1" x14ac:dyDescent="0.3">
      <c r="A153" s="26" t="s">
        <v>404</v>
      </c>
      <c r="B153" s="15"/>
      <c r="C153" s="14"/>
      <c r="D153" s="14"/>
      <c r="E153" s="14"/>
    </row>
    <row r="154" spans="1:5" ht="15.75" thickBot="1" x14ac:dyDescent="0.3">
      <c r="A154" s="26" t="s">
        <v>405</v>
      </c>
      <c r="B154" s="15"/>
      <c r="C154" s="14"/>
      <c r="D154" s="14"/>
      <c r="E154" s="14"/>
    </row>
    <row r="155" spans="1:5" ht="15.75" thickBot="1" x14ac:dyDescent="0.3">
      <c r="A155" s="140" t="s">
        <v>31</v>
      </c>
      <c r="B155" s="15">
        <f>B145+B150</f>
        <v>4500</v>
      </c>
      <c r="C155" s="15">
        <f t="shared" ref="C155:E155" si="23">C145+C150</f>
        <v>0</v>
      </c>
      <c r="D155" s="15">
        <f t="shared" si="23"/>
        <v>30000</v>
      </c>
      <c r="E155" s="15">
        <f t="shared" si="23"/>
        <v>30000</v>
      </c>
    </row>
    <row r="156" spans="1:5" ht="87" customHeight="1" thickBot="1" x14ac:dyDescent="0.3">
      <c r="A156" s="7" t="s">
        <v>33</v>
      </c>
      <c r="B156" s="50" t="s">
        <v>1258</v>
      </c>
      <c r="C156" s="139" t="s">
        <v>398</v>
      </c>
      <c r="D156" s="795" t="s">
        <v>269</v>
      </c>
      <c r="E156" s="796"/>
    </row>
    <row r="157" spans="1:5" ht="67.5" customHeight="1" thickBot="1" x14ac:dyDescent="0.3">
      <c r="A157" s="5" t="s">
        <v>15</v>
      </c>
      <c r="B157" s="801" t="s">
        <v>1259</v>
      </c>
      <c r="C157" s="802"/>
      <c r="D157" s="802"/>
      <c r="E157" s="803"/>
    </row>
    <row r="158" spans="1:5" ht="15.75" thickBot="1" x14ac:dyDescent="0.3">
      <c r="A158" s="5" t="s">
        <v>16</v>
      </c>
      <c r="B158" s="717" t="s">
        <v>1257</v>
      </c>
      <c r="C158" s="718"/>
      <c r="D158" s="718"/>
      <c r="E158" s="719"/>
    </row>
    <row r="159" spans="1:5" ht="12.75" customHeight="1" x14ac:dyDescent="0.25">
      <c r="A159" s="698"/>
      <c r="B159" s="8">
        <v>2018</v>
      </c>
      <c r="C159" s="8">
        <v>2019</v>
      </c>
      <c r="D159" s="8">
        <v>2020</v>
      </c>
      <c r="E159" s="8">
        <v>2021</v>
      </c>
    </row>
    <row r="160" spans="1:5" ht="9" customHeight="1" thickBot="1" x14ac:dyDescent="0.3">
      <c r="A160" s="699"/>
      <c r="B160" s="9" t="s">
        <v>8</v>
      </c>
      <c r="C160" s="9" t="s">
        <v>9</v>
      </c>
      <c r="D160" s="9" t="s">
        <v>9</v>
      </c>
      <c r="E160" s="9" t="s">
        <v>9</v>
      </c>
    </row>
    <row r="161" spans="1:5" ht="15.75" thickBot="1" x14ac:dyDescent="0.3">
      <c r="A161" s="5" t="s">
        <v>17</v>
      </c>
      <c r="B161" s="113">
        <v>1</v>
      </c>
      <c r="C161" s="113">
        <v>1</v>
      </c>
      <c r="D161" s="113">
        <v>1</v>
      </c>
      <c r="E161" s="113">
        <v>1</v>
      </c>
    </row>
    <row r="162" spans="1:5" ht="15.75" thickBot="1" x14ac:dyDescent="0.3">
      <c r="A162" s="5" t="s">
        <v>18</v>
      </c>
      <c r="B162" s="10">
        <f>B180</f>
        <v>31000</v>
      </c>
      <c r="C162" s="10">
        <f t="shared" ref="C162:E162" si="24">C180</f>
        <v>75000</v>
      </c>
      <c r="D162" s="10">
        <f t="shared" si="24"/>
        <v>50000</v>
      </c>
      <c r="E162" s="10">
        <f t="shared" si="24"/>
        <v>50000</v>
      </c>
    </row>
    <row r="163" spans="1:5" ht="15.75" thickBot="1" x14ac:dyDescent="0.3">
      <c r="A163" s="5" t="s">
        <v>19</v>
      </c>
      <c r="B163" s="10">
        <f>B162/B161</f>
        <v>31000</v>
      </c>
      <c r="C163" s="10">
        <f t="shared" ref="C163:E163" si="25">C162/C161</f>
        <v>75000</v>
      </c>
      <c r="D163" s="10">
        <f t="shared" si="25"/>
        <v>50000</v>
      </c>
      <c r="E163" s="10">
        <f t="shared" si="25"/>
        <v>50000</v>
      </c>
    </row>
    <row r="164" spans="1:5" ht="15.75" thickBot="1" x14ac:dyDescent="0.3">
      <c r="A164" s="5" t="s">
        <v>20</v>
      </c>
      <c r="B164" s="113" t="s">
        <v>21</v>
      </c>
      <c r="C164" s="11">
        <f>C161/B161-1</f>
        <v>0</v>
      </c>
      <c r="D164" s="11">
        <f t="shared" ref="D164:E166" si="26">D161/C161-1</f>
        <v>0</v>
      </c>
      <c r="E164" s="11">
        <f t="shared" si="26"/>
        <v>0</v>
      </c>
    </row>
    <row r="165" spans="1:5" ht="15.75" thickBot="1" x14ac:dyDescent="0.3">
      <c r="A165" s="5" t="s">
        <v>22</v>
      </c>
      <c r="B165" s="113" t="s">
        <v>21</v>
      </c>
      <c r="C165" s="11">
        <f>C162/B162-1</f>
        <v>1.4193548387096775</v>
      </c>
      <c r="D165" s="11">
        <f t="shared" si="26"/>
        <v>-0.33333333333333337</v>
      </c>
      <c r="E165" s="11">
        <f t="shared" si="26"/>
        <v>0</v>
      </c>
    </row>
    <row r="166" spans="1:5" ht="15.75" thickBot="1" x14ac:dyDescent="0.3">
      <c r="A166" s="5" t="s">
        <v>23</v>
      </c>
      <c r="B166" s="113" t="s">
        <v>21</v>
      </c>
      <c r="C166" s="11">
        <f>C163/B163-1</f>
        <v>1.4193548387096775</v>
      </c>
      <c r="D166" s="11">
        <f t="shared" si="26"/>
        <v>-0.33333333333333337</v>
      </c>
      <c r="E166" s="11">
        <f t="shared" si="26"/>
        <v>0</v>
      </c>
    </row>
    <row r="167" spans="1:5" ht="15.75" thickBot="1" x14ac:dyDescent="0.3">
      <c r="A167" s="689" t="s">
        <v>284</v>
      </c>
      <c r="B167" s="690"/>
      <c r="C167" s="690"/>
      <c r="D167" s="690"/>
      <c r="E167" s="691"/>
    </row>
    <row r="168" spans="1:5" ht="12.75" customHeight="1" x14ac:dyDescent="0.25">
      <c r="A168" s="698"/>
      <c r="B168" s="8">
        <v>2018</v>
      </c>
      <c r="C168" s="8">
        <v>2019</v>
      </c>
      <c r="D168" s="8">
        <v>2020</v>
      </c>
      <c r="E168" s="8">
        <v>2021</v>
      </c>
    </row>
    <row r="169" spans="1:5" ht="9" customHeight="1" thickBot="1" x14ac:dyDescent="0.3">
      <c r="A169" s="699"/>
      <c r="B169" s="9" t="s">
        <v>8</v>
      </c>
      <c r="C169" s="9" t="s">
        <v>9</v>
      </c>
      <c r="D169" s="9" t="s">
        <v>9</v>
      </c>
      <c r="E169" s="9" t="s">
        <v>9</v>
      </c>
    </row>
    <row r="170" spans="1:5" ht="15.75" thickBot="1" x14ac:dyDescent="0.3">
      <c r="A170" s="13" t="s">
        <v>42</v>
      </c>
      <c r="B170" s="14">
        <f>B171+B172+B173+B174</f>
        <v>0</v>
      </c>
      <c r="C170" s="14">
        <f t="shared" ref="C170:E170" si="27">C171+C172+C173+C174</f>
        <v>0</v>
      </c>
      <c r="D170" s="14">
        <f t="shared" si="27"/>
        <v>0</v>
      </c>
      <c r="E170" s="14">
        <f t="shared" si="27"/>
        <v>0</v>
      </c>
    </row>
    <row r="171" spans="1:5" ht="15.75" thickBot="1" x14ac:dyDescent="0.3">
      <c r="A171" s="26" t="s">
        <v>388</v>
      </c>
      <c r="B171" s="14"/>
      <c r="C171" s="14"/>
      <c r="D171" s="14"/>
      <c r="E171" s="14"/>
    </row>
    <row r="172" spans="1:5" ht="15.75" thickBot="1" x14ac:dyDescent="0.3">
      <c r="A172" s="26" t="s">
        <v>403</v>
      </c>
      <c r="B172" s="14"/>
      <c r="C172" s="14"/>
      <c r="D172" s="14"/>
      <c r="E172" s="14"/>
    </row>
    <row r="173" spans="1:5" ht="15.75" thickBot="1" x14ac:dyDescent="0.3">
      <c r="A173" s="26" t="s">
        <v>404</v>
      </c>
      <c r="B173" s="14"/>
      <c r="C173" s="14"/>
      <c r="D173" s="14"/>
      <c r="E173" s="14"/>
    </row>
    <row r="174" spans="1:5" ht="15.75" thickBot="1" x14ac:dyDescent="0.3">
      <c r="A174" s="26" t="s">
        <v>405</v>
      </c>
      <c r="B174" s="14"/>
      <c r="C174" s="14"/>
      <c r="D174" s="14"/>
      <c r="E174" s="14"/>
    </row>
    <row r="175" spans="1:5" ht="15.75" thickBot="1" x14ac:dyDescent="0.3">
      <c r="A175" s="13" t="s">
        <v>43</v>
      </c>
      <c r="B175" s="15">
        <f>B176+B177+B178+B179</f>
        <v>31000</v>
      </c>
      <c r="C175" s="15">
        <f t="shared" ref="C175:E175" si="28">C176+C177+C178+C179</f>
        <v>75000</v>
      </c>
      <c r="D175" s="15">
        <f t="shared" si="28"/>
        <v>50000</v>
      </c>
      <c r="E175" s="15">
        <f t="shared" si="28"/>
        <v>50000</v>
      </c>
    </row>
    <row r="176" spans="1:5" ht="15.75" thickBot="1" x14ac:dyDescent="0.3">
      <c r="A176" s="26" t="s">
        <v>388</v>
      </c>
      <c r="B176" s="15">
        <v>31000</v>
      </c>
      <c r="C176" s="14">
        <v>75000</v>
      </c>
      <c r="D176" s="14">
        <v>50000</v>
      </c>
      <c r="E176" s="14">
        <v>50000</v>
      </c>
    </row>
    <row r="177" spans="1:5" ht="15.75" thickBot="1" x14ac:dyDescent="0.3">
      <c r="A177" s="26" t="s">
        <v>403</v>
      </c>
      <c r="B177" s="15"/>
      <c r="C177" s="14"/>
      <c r="D177" s="14"/>
      <c r="E177" s="14"/>
    </row>
    <row r="178" spans="1:5" ht="15.75" thickBot="1" x14ac:dyDescent="0.3">
      <c r="A178" s="26" t="s">
        <v>404</v>
      </c>
      <c r="B178" s="15"/>
      <c r="C178" s="14"/>
      <c r="D178" s="14"/>
      <c r="E178" s="14"/>
    </row>
    <row r="179" spans="1:5" ht="15.75" thickBot="1" x14ac:dyDescent="0.3">
      <c r="A179" s="26" t="s">
        <v>405</v>
      </c>
      <c r="B179" s="15"/>
      <c r="C179" s="14"/>
      <c r="D179" s="14"/>
      <c r="E179" s="14"/>
    </row>
    <row r="180" spans="1:5" ht="15.75" thickBot="1" x14ac:dyDescent="0.3">
      <c r="A180" s="140" t="s">
        <v>407</v>
      </c>
      <c r="B180" s="15">
        <f>B170+B175</f>
        <v>31000</v>
      </c>
      <c r="C180" s="15">
        <f t="shared" ref="C180:E180" si="29">C170+C175</f>
        <v>75000</v>
      </c>
      <c r="D180" s="15">
        <f t="shared" si="29"/>
        <v>50000</v>
      </c>
      <c r="E180" s="15">
        <f t="shared" si="29"/>
        <v>50000</v>
      </c>
    </row>
    <row r="181" spans="1:5" ht="79.5" thickBot="1" x14ac:dyDescent="0.3">
      <c r="A181" s="7" t="s">
        <v>109</v>
      </c>
      <c r="B181" s="50" t="s">
        <v>1260</v>
      </c>
      <c r="C181" s="141" t="s">
        <v>398</v>
      </c>
      <c r="D181" s="606" t="s">
        <v>272</v>
      </c>
      <c r="E181" s="148"/>
    </row>
    <row r="182" spans="1:5" ht="44.25" customHeight="1" thickBot="1" x14ac:dyDescent="0.3">
      <c r="A182" s="5" t="s">
        <v>15</v>
      </c>
      <c r="B182" s="702" t="s">
        <v>1261</v>
      </c>
      <c r="C182" s="703"/>
      <c r="D182" s="703"/>
      <c r="E182" s="704"/>
    </row>
    <row r="183" spans="1:5" ht="15.75" thickBot="1" x14ac:dyDescent="0.3">
      <c r="A183" s="5" t="s">
        <v>16</v>
      </c>
      <c r="B183" s="717" t="s">
        <v>149</v>
      </c>
      <c r="C183" s="718"/>
      <c r="D183" s="718"/>
      <c r="E183" s="719"/>
    </row>
    <row r="184" spans="1:5" ht="12.75" customHeight="1" x14ac:dyDescent="0.25">
      <c r="A184" s="698"/>
      <c r="B184" s="8">
        <v>2018</v>
      </c>
      <c r="C184" s="8">
        <v>2019</v>
      </c>
      <c r="D184" s="8">
        <v>2020</v>
      </c>
      <c r="E184" s="8">
        <v>2021</v>
      </c>
    </row>
    <row r="185" spans="1:5" ht="9" customHeight="1" thickBot="1" x14ac:dyDescent="0.3">
      <c r="A185" s="699"/>
      <c r="B185" s="9" t="s">
        <v>8</v>
      </c>
      <c r="C185" s="9" t="s">
        <v>9</v>
      </c>
      <c r="D185" s="9" t="s">
        <v>9</v>
      </c>
      <c r="E185" s="9" t="s">
        <v>9</v>
      </c>
    </row>
    <row r="186" spans="1:5" ht="15.75" thickBot="1" x14ac:dyDescent="0.3">
      <c r="A186" s="5" t="s">
        <v>17</v>
      </c>
      <c r="B186" s="113">
        <v>0</v>
      </c>
      <c r="C186" s="113">
        <v>0</v>
      </c>
      <c r="D186" s="113">
        <v>4</v>
      </c>
      <c r="E186" s="113">
        <v>4</v>
      </c>
    </row>
    <row r="187" spans="1:5" ht="15.75" thickBot="1" x14ac:dyDescent="0.3">
      <c r="A187" s="5" t="s">
        <v>18</v>
      </c>
      <c r="B187" s="10">
        <f>B205</f>
        <v>0</v>
      </c>
      <c r="C187" s="10">
        <f t="shared" ref="C187:E187" si="30">C205</f>
        <v>0</v>
      </c>
      <c r="D187" s="10">
        <f t="shared" si="30"/>
        <v>15000</v>
      </c>
      <c r="E187" s="10">
        <f t="shared" si="30"/>
        <v>15000</v>
      </c>
    </row>
    <row r="188" spans="1:5" ht="15.75" thickBot="1" x14ac:dyDescent="0.3">
      <c r="A188" s="5" t="s">
        <v>19</v>
      </c>
      <c r="B188" s="10" t="e">
        <f>B187/B186</f>
        <v>#DIV/0!</v>
      </c>
      <c r="C188" s="10" t="e">
        <f t="shared" ref="C188:E188" si="31">C187/C186</f>
        <v>#DIV/0!</v>
      </c>
      <c r="D188" s="10">
        <f t="shared" si="31"/>
        <v>3750</v>
      </c>
      <c r="E188" s="10">
        <f t="shared" si="31"/>
        <v>3750</v>
      </c>
    </row>
    <row r="189" spans="1:5" ht="15.75" thickBot="1" x14ac:dyDescent="0.3">
      <c r="A189" s="5" t="s">
        <v>20</v>
      </c>
      <c r="B189" s="113" t="s">
        <v>21</v>
      </c>
      <c r="C189" s="11" t="e">
        <f>C186/B186-1</f>
        <v>#DIV/0!</v>
      </c>
      <c r="D189" s="11" t="e">
        <f t="shared" ref="D189:E191" si="32">D186/C186-1</f>
        <v>#DIV/0!</v>
      </c>
      <c r="E189" s="11">
        <f t="shared" si="32"/>
        <v>0</v>
      </c>
    </row>
    <row r="190" spans="1:5" ht="15.75" thickBot="1" x14ac:dyDescent="0.3">
      <c r="A190" s="5" t="s">
        <v>22</v>
      </c>
      <c r="B190" s="113" t="s">
        <v>21</v>
      </c>
      <c r="C190" s="11" t="e">
        <f>C187/B187-1</f>
        <v>#DIV/0!</v>
      </c>
      <c r="D190" s="11" t="e">
        <f t="shared" si="32"/>
        <v>#DIV/0!</v>
      </c>
      <c r="E190" s="11">
        <f t="shared" si="32"/>
        <v>0</v>
      </c>
    </row>
    <row r="191" spans="1:5" ht="15.75" thickBot="1" x14ac:dyDescent="0.3">
      <c r="A191" s="5" t="s">
        <v>23</v>
      </c>
      <c r="B191" s="113" t="s">
        <v>21</v>
      </c>
      <c r="C191" s="11" t="e">
        <f>C188/B188-1</f>
        <v>#DIV/0!</v>
      </c>
      <c r="D191" s="11" t="e">
        <f t="shared" si="32"/>
        <v>#DIV/0!</v>
      </c>
      <c r="E191" s="11">
        <f t="shared" si="32"/>
        <v>0</v>
      </c>
    </row>
    <row r="192" spans="1:5" ht="15.75" thickBot="1" x14ac:dyDescent="0.3">
      <c r="A192" s="689" t="s">
        <v>675</v>
      </c>
      <c r="B192" s="690"/>
      <c r="C192" s="690"/>
      <c r="D192" s="690"/>
      <c r="E192" s="691"/>
    </row>
    <row r="193" spans="1:5" ht="12.75" customHeight="1" x14ac:dyDescent="0.25">
      <c r="A193" s="698"/>
      <c r="B193" s="8">
        <v>2018</v>
      </c>
      <c r="C193" s="8">
        <v>2019</v>
      </c>
      <c r="D193" s="8">
        <v>2020</v>
      </c>
      <c r="E193" s="8">
        <v>2021</v>
      </c>
    </row>
    <row r="194" spans="1:5" ht="9" customHeight="1" thickBot="1" x14ac:dyDescent="0.3">
      <c r="A194" s="699"/>
      <c r="B194" s="9" t="s">
        <v>8</v>
      </c>
      <c r="C194" s="9" t="s">
        <v>9</v>
      </c>
      <c r="D194" s="9" t="s">
        <v>9</v>
      </c>
      <c r="E194" s="9" t="s">
        <v>9</v>
      </c>
    </row>
    <row r="195" spans="1:5" ht="15.75" thickBot="1" x14ac:dyDescent="0.3">
      <c r="A195" s="13" t="s">
        <v>42</v>
      </c>
      <c r="B195" s="14">
        <f>B196+B197+B198+B199</f>
        <v>0</v>
      </c>
      <c r="C195" s="14">
        <f t="shared" ref="C195:E195" si="33">C196+C197+C198+C199</f>
        <v>0</v>
      </c>
      <c r="D195" s="14">
        <f t="shared" si="33"/>
        <v>0</v>
      </c>
      <c r="E195" s="14">
        <f t="shared" si="33"/>
        <v>0</v>
      </c>
    </row>
    <row r="196" spans="1:5" ht="15.75" thickBot="1" x14ac:dyDescent="0.3">
      <c r="A196" s="26" t="s">
        <v>388</v>
      </c>
      <c r="B196" s="14"/>
      <c r="C196" s="14"/>
      <c r="D196" s="14"/>
      <c r="E196" s="14"/>
    </row>
    <row r="197" spans="1:5" ht="15.75" thickBot="1" x14ac:dyDescent="0.3">
      <c r="A197" s="26" t="s">
        <v>403</v>
      </c>
      <c r="B197" s="14"/>
      <c r="C197" s="14"/>
      <c r="D197" s="14"/>
      <c r="E197" s="14"/>
    </row>
    <row r="198" spans="1:5" ht="15.75" thickBot="1" x14ac:dyDescent="0.3">
      <c r="A198" s="26" t="s">
        <v>404</v>
      </c>
      <c r="B198" s="14"/>
      <c r="C198" s="14"/>
      <c r="D198" s="14"/>
      <c r="E198" s="14"/>
    </row>
    <row r="199" spans="1:5" ht="15.75" thickBot="1" x14ac:dyDescent="0.3">
      <c r="A199" s="26" t="s">
        <v>405</v>
      </c>
      <c r="B199" s="14"/>
      <c r="C199" s="14"/>
      <c r="D199" s="14"/>
      <c r="E199" s="14"/>
    </row>
    <row r="200" spans="1:5" ht="15.75" thickBot="1" x14ac:dyDescent="0.3">
      <c r="A200" s="13" t="s">
        <v>43</v>
      </c>
      <c r="B200" s="15">
        <f>B201+B202+B203+B204</f>
        <v>0</v>
      </c>
      <c r="C200" s="15">
        <f t="shared" ref="C200:E200" si="34">C201+C202+C203+C204</f>
        <v>0</v>
      </c>
      <c r="D200" s="15">
        <f t="shared" si="34"/>
        <v>15000</v>
      </c>
      <c r="E200" s="15">
        <f t="shared" si="34"/>
        <v>15000</v>
      </c>
    </row>
    <row r="201" spans="1:5" ht="15.75" thickBot="1" x14ac:dyDescent="0.3">
      <c r="A201" s="26" t="s">
        <v>388</v>
      </c>
      <c r="B201" s="15">
        <v>0</v>
      </c>
      <c r="C201" s="14">
        <v>0</v>
      </c>
      <c r="D201" s="14">
        <v>15000</v>
      </c>
      <c r="E201" s="14">
        <v>15000</v>
      </c>
    </row>
    <row r="202" spans="1:5" ht="15.75" thickBot="1" x14ac:dyDescent="0.3">
      <c r="A202" s="26" t="s">
        <v>403</v>
      </c>
      <c r="B202" s="15"/>
      <c r="C202" s="14"/>
      <c r="D202" s="14"/>
      <c r="E202" s="14"/>
    </row>
    <row r="203" spans="1:5" ht="15.75" thickBot="1" x14ac:dyDescent="0.3">
      <c r="A203" s="26" t="s">
        <v>404</v>
      </c>
      <c r="B203" s="15"/>
      <c r="C203" s="14"/>
      <c r="D203" s="14"/>
      <c r="E203" s="14"/>
    </row>
    <row r="204" spans="1:5" ht="15.75" thickBot="1" x14ac:dyDescent="0.3">
      <c r="A204" s="26" t="s">
        <v>405</v>
      </c>
      <c r="B204" s="15"/>
      <c r="C204" s="14"/>
      <c r="D204" s="14"/>
      <c r="E204" s="14"/>
    </row>
    <row r="205" spans="1:5" ht="15.75" thickBot="1" x14ac:dyDescent="0.3">
      <c r="A205" s="16" t="s">
        <v>416</v>
      </c>
      <c r="B205" s="15">
        <f>B195+B200</f>
        <v>0</v>
      </c>
      <c r="C205" s="15">
        <f t="shared" ref="C205:E205" si="35">C195+C200</f>
        <v>0</v>
      </c>
      <c r="D205" s="15">
        <f t="shared" si="35"/>
        <v>15000</v>
      </c>
      <c r="E205" s="15">
        <f t="shared" si="35"/>
        <v>15000</v>
      </c>
    </row>
    <row r="206" spans="1:5" ht="25.5" customHeight="1" thickBot="1" x14ac:dyDescent="0.3">
      <c r="A206" s="149" t="s">
        <v>45</v>
      </c>
      <c r="B206" s="720" t="s">
        <v>274</v>
      </c>
      <c r="C206" s="721"/>
      <c r="D206" s="721"/>
      <c r="E206" s="722"/>
    </row>
    <row r="207" spans="1:5" ht="34.5" thickBot="1" x14ac:dyDescent="0.3">
      <c r="A207" s="7" t="s">
        <v>228</v>
      </c>
      <c r="B207" s="50" t="s">
        <v>274</v>
      </c>
      <c r="C207" s="141" t="s">
        <v>398</v>
      </c>
      <c r="D207" s="705" t="s">
        <v>273</v>
      </c>
      <c r="E207" s="707"/>
    </row>
    <row r="208" spans="1:5" ht="24.75" customHeight="1" thickBot="1" x14ac:dyDescent="0.3">
      <c r="A208" s="5" t="s">
        <v>15</v>
      </c>
      <c r="B208" s="702" t="s">
        <v>1262</v>
      </c>
      <c r="C208" s="703"/>
      <c r="D208" s="703"/>
      <c r="E208" s="704"/>
    </row>
    <row r="209" spans="1:5" ht="15.75" thickBot="1" x14ac:dyDescent="0.3">
      <c r="A209" s="5" t="s">
        <v>16</v>
      </c>
      <c r="B209" s="717" t="s">
        <v>1263</v>
      </c>
      <c r="C209" s="718"/>
      <c r="D209" s="718"/>
      <c r="E209" s="719"/>
    </row>
    <row r="210" spans="1:5" ht="12.75" customHeight="1" x14ac:dyDescent="0.25">
      <c r="A210" s="698"/>
      <c r="B210" s="8">
        <v>2018</v>
      </c>
      <c r="C210" s="8">
        <v>2019</v>
      </c>
      <c r="D210" s="8">
        <v>2020</v>
      </c>
      <c r="E210" s="8">
        <v>2021</v>
      </c>
    </row>
    <row r="211" spans="1:5" ht="9" customHeight="1" thickBot="1" x14ac:dyDescent="0.3">
      <c r="A211" s="699"/>
      <c r="B211" s="9" t="s">
        <v>8</v>
      </c>
      <c r="C211" s="9" t="s">
        <v>9</v>
      </c>
      <c r="D211" s="9" t="s">
        <v>9</v>
      </c>
      <c r="E211" s="9" t="s">
        <v>9</v>
      </c>
    </row>
    <row r="212" spans="1:5" ht="15.75" thickBot="1" x14ac:dyDescent="0.3">
      <c r="A212" s="5" t="s">
        <v>17</v>
      </c>
      <c r="B212" s="113">
        <v>2</v>
      </c>
      <c r="C212" s="113">
        <v>3</v>
      </c>
      <c r="D212" s="113">
        <v>3</v>
      </c>
      <c r="E212" s="113">
        <v>0</v>
      </c>
    </row>
    <row r="213" spans="1:5" ht="15.75" thickBot="1" x14ac:dyDescent="0.3">
      <c r="A213" s="5" t="s">
        <v>18</v>
      </c>
      <c r="B213" s="10">
        <f>B231</f>
        <v>5000</v>
      </c>
      <c r="C213" s="10">
        <f t="shared" ref="C213:E213" si="36">C231</f>
        <v>8000</v>
      </c>
      <c r="D213" s="10">
        <f t="shared" si="36"/>
        <v>8000</v>
      </c>
      <c r="E213" s="10">
        <f t="shared" si="36"/>
        <v>0</v>
      </c>
    </row>
    <row r="214" spans="1:5" ht="15.75" thickBot="1" x14ac:dyDescent="0.3">
      <c r="A214" s="5" t="s">
        <v>19</v>
      </c>
      <c r="B214" s="10">
        <f>B213/B212</f>
        <v>2500</v>
      </c>
      <c r="C214" s="10">
        <f t="shared" ref="C214:E214" si="37">C213/C212</f>
        <v>2666.6666666666665</v>
      </c>
      <c r="D214" s="10">
        <f t="shared" si="37"/>
        <v>2666.6666666666665</v>
      </c>
      <c r="E214" s="10" t="e">
        <f t="shared" si="37"/>
        <v>#DIV/0!</v>
      </c>
    </row>
    <row r="215" spans="1:5" ht="15.75" thickBot="1" x14ac:dyDescent="0.3">
      <c r="A215" s="5" t="s">
        <v>20</v>
      </c>
      <c r="B215" s="113" t="s">
        <v>21</v>
      </c>
      <c r="C215" s="11">
        <f>C212/B212-1</f>
        <v>0.5</v>
      </c>
      <c r="D215" s="11">
        <f t="shared" ref="D215:E217" si="38">D212/C212-1</f>
        <v>0</v>
      </c>
      <c r="E215" s="11">
        <f t="shared" si="38"/>
        <v>-1</v>
      </c>
    </row>
    <row r="216" spans="1:5" ht="15.75" thickBot="1" x14ac:dyDescent="0.3">
      <c r="A216" s="5" t="s">
        <v>22</v>
      </c>
      <c r="B216" s="113" t="s">
        <v>21</v>
      </c>
      <c r="C216" s="11">
        <f>C213/B213-1</f>
        <v>0.60000000000000009</v>
      </c>
      <c r="D216" s="11">
        <f t="shared" si="38"/>
        <v>0</v>
      </c>
      <c r="E216" s="11">
        <f t="shared" si="38"/>
        <v>-1</v>
      </c>
    </row>
    <row r="217" spans="1:5" ht="15.75" thickBot="1" x14ac:dyDescent="0.3">
      <c r="A217" s="5" t="s">
        <v>23</v>
      </c>
      <c r="B217" s="113" t="s">
        <v>21</v>
      </c>
      <c r="C217" s="11">
        <f>C214/B214-1</f>
        <v>6.6666666666666652E-2</v>
      </c>
      <c r="D217" s="11">
        <f t="shared" si="38"/>
        <v>0</v>
      </c>
      <c r="E217" s="11" t="e">
        <f t="shared" si="38"/>
        <v>#DIV/0!</v>
      </c>
    </row>
    <row r="218" spans="1:5" ht="15.75" thickBot="1" x14ac:dyDescent="0.3">
      <c r="A218" s="689" t="s">
        <v>212</v>
      </c>
      <c r="B218" s="690"/>
      <c r="C218" s="690"/>
      <c r="D218" s="690"/>
      <c r="E218" s="691"/>
    </row>
    <row r="219" spans="1:5" ht="12.75" customHeight="1" x14ac:dyDescent="0.25">
      <c r="A219" s="698"/>
      <c r="B219" s="8">
        <v>2018</v>
      </c>
      <c r="C219" s="8">
        <v>2019</v>
      </c>
      <c r="D219" s="8">
        <v>2020</v>
      </c>
      <c r="E219" s="8">
        <v>2021</v>
      </c>
    </row>
    <row r="220" spans="1:5" ht="9" customHeight="1" thickBot="1" x14ac:dyDescent="0.3">
      <c r="A220" s="699"/>
      <c r="B220" s="9" t="s">
        <v>8</v>
      </c>
      <c r="C220" s="9" t="s">
        <v>9</v>
      </c>
      <c r="D220" s="9" t="s">
        <v>9</v>
      </c>
      <c r="E220" s="9" t="s">
        <v>9</v>
      </c>
    </row>
    <row r="221" spans="1:5" ht="15.75" thickBot="1" x14ac:dyDescent="0.3">
      <c r="A221" s="13" t="s">
        <v>42</v>
      </c>
      <c r="B221" s="14">
        <f>B222+B223+B224+B225</f>
        <v>5000</v>
      </c>
      <c r="C221" s="14">
        <f t="shared" ref="C221:E221" si="39">C222+C223+C224+C225</f>
        <v>8000</v>
      </c>
      <c r="D221" s="14">
        <f t="shared" si="39"/>
        <v>8000</v>
      </c>
      <c r="E221" s="14">
        <f t="shared" si="39"/>
        <v>0</v>
      </c>
    </row>
    <row r="222" spans="1:5" ht="15.75" thickBot="1" x14ac:dyDescent="0.3">
      <c r="A222" s="26" t="s">
        <v>388</v>
      </c>
      <c r="B222" s="14">
        <v>5000</v>
      </c>
      <c r="C222" s="14">
        <v>8000</v>
      </c>
      <c r="D222" s="14">
        <v>8000</v>
      </c>
      <c r="E222" s="14">
        <v>0</v>
      </c>
    </row>
    <row r="223" spans="1:5" ht="15.75" thickBot="1" x14ac:dyDescent="0.3">
      <c r="A223" s="26" t="s">
        <v>403</v>
      </c>
      <c r="B223" s="14"/>
      <c r="C223" s="14"/>
      <c r="D223" s="14"/>
      <c r="E223" s="14"/>
    </row>
    <row r="224" spans="1:5" ht="15.75" thickBot="1" x14ac:dyDescent="0.3">
      <c r="A224" s="26" t="s">
        <v>404</v>
      </c>
      <c r="B224" s="14"/>
      <c r="C224" s="14"/>
      <c r="D224" s="14"/>
      <c r="E224" s="14"/>
    </row>
    <row r="225" spans="1:5" ht="15.75" thickBot="1" x14ac:dyDescent="0.3">
      <c r="A225" s="26" t="s">
        <v>405</v>
      </c>
      <c r="B225" s="14"/>
      <c r="C225" s="14"/>
      <c r="D225" s="14"/>
      <c r="E225" s="14"/>
    </row>
    <row r="226" spans="1:5" ht="15.75" thickBot="1" x14ac:dyDescent="0.3">
      <c r="A226" s="13" t="s">
        <v>43</v>
      </c>
      <c r="B226" s="15">
        <f>B227+B228+B229+B230</f>
        <v>0</v>
      </c>
      <c r="C226" s="15">
        <f t="shared" ref="C226:E226" si="40">C227+C228+C229+C230</f>
        <v>0</v>
      </c>
      <c r="D226" s="15">
        <f t="shared" si="40"/>
        <v>0</v>
      </c>
      <c r="E226" s="15">
        <f t="shared" si="40"/>
        <v>0</v>
      </c>
    </row>
    <row r="227" spans="1:5" ht="15.75" thickBot="1" x14ac:dyDescent="0.3">
      <c r="A227" s="26" t="s">
        <v>388</v>
      </c>
      <c r="B227" s="15"/>
      <c r="C227" s="15"/>
      <c r="D227" s="15"/>
      <c r="E227" s="15"/>
    </row>
    <row r="228" spans="1:5" ht="15.75" thickBot="1" x14ac:dyDescent="0.3">
      <c r="A228" s="26" t="s">
        <v>403</v>
      </c>
      <c r="B228" s="15"/>
      <c r="C228" s="15"/>
      <c r="D228" s="15"/>
      <c r="E228" s="15"/>
    </row>
    <row r="229" spans="1:5" ht="15.75" thickBot="1" x14ac:dyDescent="0.3">
      <c r="A229" s="26" t="s">
        <v>404</v>
      </c>
      <c r="B229" s="15"/>
      <c r="C229" s="15"/>
      <c r="D229" s="15"/>
      <c r="E229" s="15"/>
    </row>
    <row r="230" spans="1:5" ht="15.75" thickBot="1" x14ac:dyDescent="0.3">
      <c r="A230" s="26" t="s">
        <v>405</v>
      </c>
      <c r="B230" s="15"/>
      <c r="C230" s="15"/>
      <c r="D230" s="15"/>
      <c r="E230" s="15"/>
    </row>
    <row r="231" spans="1:5" ht="15.75" thickBot="1" x14ac:dyDescent="0.3">
      <c r="A231" s="16" t="s">
        <v>53</v>
      </c>
      <c r="B231" s="15">
        <f>B221+B226</f>
        <v>5000</v>
      </c>
      <c r="C231" s="15">
        <f t="shared" ref="C231:E231" si="41">C221+C226</f>
        <v>8000</v>
      </c>
      <c r="D231" s="15">
        <f t="shared" si="41"/>
        <v>8000</v>
      </c>
      <c r="E231" s="15">
        <f t="shared" si="41"/>
        <v>0</v>
      </c>
    </row>
    <row r="232" spans="1:5" ht="15.75" thickBot="1" x14ac:dyDescent="0.3">
      <c r="A232" s="16"/>
      <c r="B232" s="15"/>
      <c r="C232" s="15"/>
      <c r="D232" s="15"/>
      <c r="E232" s="15"/>
    </row>
    <row r="233" spans="1:5" ht="147" thickBot="1" x14ac:dyDescent="0.3">
      <c r="A233" s="7" t="s">
        <v>166</v>
      </c>
      <c r="B233" s="50" t="s">
        <v>1264</v>
      </c>
      <c r="C233" s="141" t="s">
        <v>398</v>
      </c>
      <c r="D233" s="705" t="s">
        <v>279</v>
      </c>
      <c r="E233" s="707"/>
    </row>
    <row r="234" spans="1:5" ht="83.25" customHeight="1" thickBot="1" x14ac:dyDescent="0.3">
      <c r="A234" s="5" t="s">
        <v>15</v>
      </c>
      <c r="B234" s="702" t="s">
        <v>280</v>
      </c>
      <c r="C234" s="703"/>
      <c r="D234" s="703"/>
      <c r="E234" s="704"/>
    </row>
    <row r="235" spans="1:5" ht="15.75" thickBot="1" x14ac:dyDescent="0.3">
      <c r="A235" s="5" t="s">
        <v>16</v>
      </c>
      <c r="B235" s="717" t="s">
        <v>278</v>
      </c>
      <c r="C235" s="718"/>
      <c r="D235" s="718"/>
      <c r="E235" s="719"/>
    </row>
    <row r="236" spans="1:5" ht="12.75" customHeight="1" x14ac:dyDescent="0.25">
      <c r="A236" s="698"/>
      <c r="B236" s="8">
        <v>2018</v>
      </c>
      <c r="C236" s="8">
        <v>2019</v>
      </c>
      <c r="D236" s="8">
        <v>2020</v>
      </c>
      <c r="E236" s="8">
        <v>2021</v>
      </c>
    </row>
    <row r="237" spans="1:5" ht="9" customHeight="1" thickBot="1" x14ac:dyDescent="0.3">
      <c r="A237" s="699"/>
      <c r="B237" s="9" t="s">
        <v>8</v>
      </c>
      <c r="C237" s="9" t="s">
        <v>9</v>
      </c>
      <c r="D237" s="9" t="s">
        <v>9</v>
      </c>
      <c r="E237" s="9" t="s">
        <v>9</v>
      </c>
    </row>
    <row r="238" spans="1:5" ht="15.75" thickBot="1" x14ac:dyDescent="0.3">
      <c r="A238" s="5" t="s">
        <v>17</v>
      </c>
      <c r="B238" s="113">
        <v>1</v>
      </c>
      <c r="C238" s="113">
        <v>1</v>
      </c>
      <c r="D238" s="113">
        <v>1</v>
      </c>
      <c r="E238" s="113">
        <v>0</v>
      </c>
    </row>
    <row r="239" spans="1:5" ht="15.75" thickBot="1" x14ac:dyDescent="0.3">
      <c r="A239" s="5" t="s">
        <v>18</v>
      </c>
      <c r="B239" s="10">
        <f>B257</f>
        <v>4000</v>
      </c>
      <c r="C239" s="10">
        <f t="shared" ref="C239:E239" si="42">C257</f>
        <v>4200</v>
      </c>
      <c r="D239" s="10">
        <f t="shared" si="42"/>
        <v>1300</v>
      </c>
      <c r="E239" s="10">
        <f t="shared" si="42"/>
        <v>0</v>
      </c>
    </row>
    <row r="240" spans="1:5" ht="15.75" thickBot="1" x14ac:dyDescent="0.3">
      <c r="A240" s="5" t="s">
        <v>19</v>
      </c>
      <c r="B240" s="10">
        <f>B239/B238</f>
        <v>4000</v>
      </c>
      <c r="C240" s="10">
        <f t="shared" ref="C240:E240" si="43">C239/C238</f>
        <v>4200</v>
      </c>
      <c r="D240" s="10">
        <f t="shared" si="43"/>
        <v>1300</v>
      </c>
      <c r="E240" s="10" t="e">
        <f t="shared" si="43"/>
        <v>#DIV/0!</v>
      </c>
    </row>
    <row r="241" spans="1:5" ht="15.75" thickBot="1" x14ac:dyDescent="0.3">
      <c r="A241" s="5" t="s">
        <v>20</v>
      </c>
      <c r="B241" s="113" t="s">
        <v>21</v>
      </c>
      <c r="C241" s="11">
        <f>C238/B238-1</f>
        <v>0</v>
      </c>
      <c r="D241" s="11">
        <f t="shared" ref="D241:E243" si="44">D238/C238-1</f>
        <v>0</v>
      </c>
      <c r="E241" s="11">
        <f t="shared" si="44"/>
        <v>-1</v>
      </c>
    </row>
    <row r="242" spans="1:5" ht="15.75" thickBot="1" x14ac:dyDescent="0.3">
      <c r="A242" s="5" t="s">
        <v>22</v>
      </c>
      <c r="B242" s="113" t="s">
        <v>21</v>
      </c>
      <c r="C242" s="11">
        <f>C239/B239-1</f>
        <v>5.0000000000000044E-2</v>
      </c>
      <c r="D242" s="11">
        <f t="shared" si="44"/>
        <v>-0.69047619047619047</v>
      </c>
      <c r="E242" s="11">
        <f t="shared" si="44"/>
        <v>-1</v>
      </c>
    </row>
    <row r="243" spans="1:5" ht="15.75" thickBot="1" x14ac:dyDescent="0.3">
      <c r="A243" s="5" t="s">
        <v>23</v>
      </c>
      <c r="B243" s="113" t="s">
        <v>21</v>
      </c>
      <c r="C243" s="11">
        <f>C240/B240-1</f>
        <v>5.0000000000000044E-2</v>
      </c>
      <c r="D243" s="11">
        <f t="shared" si="44"/>
        <v>-0.69047619047619047</v>
      </c>
      <c r="E243" s="11" t="e">
        <f t="shared" si="44"/>
        <v>#DIV/0!</v>
      </c>
    </row>
    <row r="244" spans="1:5" ht="15.75" thickBot="1" x14ac:dyDescent="0.3">
      <c r="A244" s="689" t="s">
        <v>212</v>
      </c>
      <c r="B244" s="690"/>
      <c r="C244" s="690"/>
      <c r="D244" s="690"/>
      <c r="E244" s="691"/>
    </row>
    <row r="245" spans="1:5" ht="12.75" customHeight="1" x14ac:dyDescent="0.25">
      <c r="A245" s="698"/>
      <c r="B245" s="8">
        <v>2018</v>
      </c>
      <c r="C245" s="8">
        <v>2019</v>
      </c>
      <c r="D245" s="8">
        <v>2020</v>
      </c>
      <c r="E245" s="8">
        <v>2021</v>
      </c>
    </row>
    <row r="246" spans="1:5" ht="9" customHeight="1" thickBot="1" x14ac:dyDescent="0.3">
      <c r="A246" s="699"/>
      <c r="B246" s="9" t="s">
        <v>8</v>
      </c>
      <c r="C246" s="9" t="s">
        <v>9</v>
      </c>
      <c r="D246" s="9" t="s">
        <v>9</v>
      </c>
      <c r="E246" s="9" t="s">
        <v>9</v>
      </c>
    </row>
    <row r="247" spans="1:5" ht="15.75" thickBot="1" x14ac:dyDescent="0.3">
      <c r="A247" s="13" t="s">
        <v>42</v>
      </c>
      <c r="B247" s="14">
        <f>B248+B249+B250+B251</f>
        <v>0</v>
      </c>
      <c r="C247" s="14">
        <f t="shared" ref="C247:E247" si="45">C248+C249+C250+C251</f>
        <v>0</v>
      </c>
      <c r="D247" s="14">
        <f t="shared" si="45"/>
        <v>0</v>
      </c>
      <c r="E247" s="14">
        <f t="shared" si="45"/>
        <v>0</v>
      </c>
    </row>
    <row r="248" spans="1:5" ht="15.75" thickBot="1" x14ac:dyDescent="0.3">
      <c r="A248" s="26" t="s">
        <v>388</v>
      </c>
      <c r="B248" s="14">
        <v>0</v>
      </c>
      <c r="C248" s="14">
        <v>0</v>
      </c>
      <c r="D248" s="14">
        <v>0</v>
      </c>
      <c r="E248" s="14">
        <v>0</v>
      </c>
    </row>
    <row r="249" spans="1:5" ht="15.75" thickBot="1" x14ac:dyDescent="0.3">
      <c r="A249" s="26" t="s">
        <v>403</v>
      </c>
      <c r="B249" s="14"/>
      <c r="C249" s="14"/>
      <c r="D249" s="14"/>
      <c r="E249" s="14"/>
    </row>
    <row r="250" spans="1:5" ht="15.75" thickBot="1" x14ac:dyDescent="0.3">
      <c r="A250" s="26" t="s">
        <v>404</v>
      </c>
      <c r="B250" s="14"/>
      <c r="C250" s="14"/>
      <c r="D250" s="14"/>
      <c r="E250" s="14"/>
    </row>
    <row r="251" spans="1:5" ht="15.75" thickBot="1" x14ac:dyDescent="0.3">
      <c r="A251" s="26" t="s">
        <v>405</v>
      </c>
      <c r="B251" s="14"/>
      <c r="C251" s="14"/>
      <c r="D251" s="14"/>
      <c r="E251" s="14"/>
    </row>
    <row r="252" spans="1:5" ht="15.75" thickBot="1" x14ac:dyDescent="0.3">
      <c r="A252" s="13" t="s">
        <v>43</v>
      </c>
      <c r="B252" s="15">
        <f>B253+B254+B255+B256</f>
        <v>4000</v>
      </c>
      <c r="C252" s="15">
        <f t="shared" ref="C252:E252" si="46">C253+C254+C255+C256</f>
        <v>4200</v>
      </c>
      <c r="D252" s="15">
        <f t="shared" si="46"/>
        <v>1300</v>
      </c>
      <c r="E252" s="15">
        <f t="shared" si="46"/>
        <v>0</v>
      </c>
    </row>
    <row r="253" spans="1:5" ht="15.75" thickBot="1" x14ac:dyDescent="0.3">
      <c r="A253" s="26" t="s">
        <v>388</v>
      </c>
      <c r="B253" s="15"/>
      <c r="C253" s="15"/>
      <c r="D253" s="15"/>
      <c r="E253" s="15"/>
    </row>
    <row r="254" spans="1:5" ht="15.75" thickBot="1" x14ac:dyDescent="0.3">
      <c r="A254" s="26" t="s">
        <v>403</v>
      </c>
      <c r="B254" s="15"/>
      <c r="C254" s="15"/>
      <c r="D254" s="15"/>
      <c r="E254" s="15"/>
    </row>
    <row r="255" spans="1:5" ht="15.75" thickBot="1" x14ac:dyDescent="0.3">
      <c r="A255" s="26" t="s">
        <v>404</v>
      </c>
      <c r="B255" s="15"/>
      <c r="C255" s="15"/>
      <c r="D255" s="15"/>
      <c r="E255" s="15"/>
    </row>
    <row r="256" spans="1:5" ht="15.75" thickBot="1" x14ac:dyDescent="0.3">
      <c r="A256" s="26" t="s">
        <v>405</v>
      </c>
      <c r="B256" s="15">
        <v>4000</v>
      </c>
      <c r="C256" s="15">
        <v>4200</v>
      </c>
      <c r="D256" s="15">
        <v>1300</v>
      </c>
      <c r="E256" s="15"/>
    </row>
    <row r="257" spans="1:5" ht="15.75" thickBot="1" x14ac:dyDescent="0.3">
      <c r="A257" s="16" t="s">
        <v>53</v>
      </c>
      <c r="B257" s="15">
        <f>B247+B252</f>
        <v>4000</v>
      </c>
      <c r="C257" s="15">
        <f t="shared" ref="C257:E257" si="47">C247+C252</f>
        <v>4200</v>
      </c>
      <c r="D257" s="15">
        <f t="shared" si="47"/>
        <v>1300</v>
      </c>
      <c r="E257" s="15">
        <f t="shared" si="47"/>
        <v>0</v>
      </c>
    </row>
    <row r="258" spans="1:5" ht="15.75" thickBot="1" x14ac:dyDescent="0.3">
      <c r="A258" s="16"/>
      <c r="B258" s="15"/>
      <c r="C258" s="15"/>
      <c r="D258" s="15"/>
      <c r="E258" s="15"/>
    </row>
    <row r="259" spans="1:5" ht="79.5" thickBot="1" x14ac:dyDescent="0.3">
      <c r="A259" s="1516" t="s">
        <v>109</v>
      </c>
      <c r="B259" s="1541" t="s">
        <v>1265</v>
      </c>
      <c r="C259" s="192" t="s">
        <v>398</v>
      </c>
      <c r="D259" s="952" t="s">
        <v>276</v>
      </c>
      <c r="E259" s="954"/>
    </row>
    <row r="260" spans="1:5" ht="24.75" customHeight="1" thickBot="1" x14ac:dyDescent="0.3">
      <c r="A260" s="5" t="s">
        <v>15</v>
      </c>
      <c r="B260" s="702" t="s">
        <v>277</v>
      </c>
      <c r="C260" s="703"/>
      <c r="D260" s="703"/>
      <c r="E260" s="704"/>
    </row>
    <row r="261" spans="1:5" ht="15.75" thickBot="1" x14ac:dyDescent="0.3">
      <c r="A261" s="5" t="s">
        <v>16</v>
      </c>
      <c r="B261" s="717" t="s">
        <v>278</v>
      </c>
      <c r="C261" s="718"/>
      <c r="D261" s="718"/>
      <c r="E261" s="719"/>
    </row>
    <row r="262" spans="1:5" ht="12.75" customHeight="1" x14ac:dyDescent="0.25">
      <c r="A262" s="698"/>
      <c r="B262" s="8">
        <v>2018</v>
      </c>
      <c r="C262" s="8">
        <v>2019</v>
      </c>
      <c r="D262" s="8">
        <v>2020</v>
      </c>
      <c r="E262" s="8">
        <v>2021</v>
      </c>
    </row>
    <row r="263" spans="1:5" ht="9" customHeight="1" thickBot="1" x14ac:dyDescent="0.3">
      <c r="A263" s="699"/>
      <c r="B263" s="9" t="s">
        <v>8</v>
      </c>
      <c r="C263" s="9" t="s">
        <v>9</v>
      </c>
      <c r="D263" s="9" t="s">
        <v>9</v>
      </c>
      <c r="E263" s="9" t="s">
        <v>9</v>
      </c>
    </row>
    <row r="264" spans="1:5" ht="15.75" thickBot="1" x14ac:dyDescent="0.3">
      <c r="A264" s="5" t="s">
        <v>17</v>
      </c>
      <c r="B264" s="113">
        <v>1</v>
      </c>
      <c r="C264" s="113">
        <v>0</v>
      </c>
      <c r="D264" s="113">
        <v>0</v>
      </c>
      <c r="E264" s="113">
        <v>0</v>
      </c>
    </row>
    <row r="265" spans="1:5" ht="15.75" thickBot="1" x14ac:dyDescent="0.3">
      <c r="A265" s="5" t="s">
        <v>18</v>
      </c>
      <c r="B265" s="10">
        <f>B283</f>
        <v>10000</v>
      </c>
      <c r="C265" s="10">
        <f t="shared" ref="C265:E265" si="48">C283</f>
        <v>0</v>
      </c>
      <c r="D265" s="10">
        <f t="shared" si="48"/>
        <v>0</v>
      </c>
      <c r="E265" s="10">
        <f t="shared" si="48"/>
        <v>0</v>
      </c>
    </row>
    <row r="266" spans="1:5" ht="15.75" thickBot="1" x14ac:dyDescent="0.3">
      <c r="A266" s="5" t="s">
        <v>19</v>
      </c>
      <c r="B266" s="10">
        <f>B265/B264</f>
        <v>10000</v>
      </c>
      <c r="C266" s="10" t="e">
        <f t="shared" ref="C266:E266" si="49">C265/C264</f>
        <v>#DIV/0!</v>
      </c>
      <c r="D266" s="10" t="e">
        <f t="shared" si="49"/>
        <v>#DIV/0!</v>
      </c>
      <c r="E266" s="10" t="e">
        <f t="shared" si="49"/>
        <v>#DIV/0!</v>
      </c>
    </row>
    <row r="267" spans="1:5" ht="15.75" thickBot="1" x14ac:dyDescent="0.3">
      <c r="A267" s="5" t="s">
        <v>20</v>
      </c>
      <c r="B267" s="113" t="s">
        <v>21</v>
      </c>
      <c r="C267" s="11">
        <f>C264/B264-1</f>
        <v>-1</v>
      </c>
      <c r="D267" s="11" t="e">
        <f t="shared" ref="D267:E269" si="50">D264/C264-1</f>
        <v>#DIV/0!</v>
      </c>
      <c r="E267" s="11" t="e">
        <f t="shared" si="50"/>
        <v>#DIV/0!</v>
      </c>
    </row>
    <row r="268" spans="1:5" ht="15.75" thickBot="1" x14ac:dyDescent="0.3">
      <c r="A268" s="5" t="s">
        <v>22</v>
      </c>
      <c r="B268" s="113" t="s">
        <v>21</v>
      </c>
      <c r="C268" s="11">
        <f>C265/B265-1</f>
        <v>-1</v>
      </c>
      <c r="D268" s="11" t="e">
        <f t="shared" si="50"/>
        <v>#DIV/0!</v>
      </c>
      <c r="E268" s="11" t="e">
        <f t="shared" si="50"/>
        <v>#DIV/0!</v>
      </c>
    </row>
    <row r="269" spans="1:5" ht="15.75" thickBot="1" x14ac:dyDescent="0.3">
      <c r="A269" s="5" t="s">
        <v>23</v>
      </c>
      <c r="B269" s="113" t="s">
        <v>21</v>
      </c>
      <c r="C269" s="11" t="e">
        <f>C266/B266-1</f>
        <v>#DIV/0!</v>
      </c>
      <c r="D269" s="11" t="e">
        <f t="shared" si="50"/>
        <v>#DIV/0!</v>
      </c>
      <c r="E269" s="11" t="e">
        <f t="shared" si="50"/>
        <v>#DIV/0!</v>
      </c>
    </row>
    <row r="270" spans="1:5" ht="15.75" thickBot="1" x14ac:dyDescent="0.3">
      <c r="A270" s="689" t="s">
        <v>212</v>
      </c>
      <c r="B270" s="690"/>
      <c r="C270" s="690"/>
      <c r="D270" s="690"/>
      <c r="E270" s="691"/>
    </row>
    <row r="271" spans="1:5" ht="12.75" customHeight="1" x14ac:dyDescent="0.25">
      <c r="A271" s="698"/>
      <c r="B271" s="8">
        <v>2018</v>
      </c>
      <c r="C271" s="8">
        <v>2019</v>
      </c>
      <c r="D271" s="8">
        <v>2020</v>
      </c>
      <c r="E271" s="8">
        <v>2021</v>
      </c>
    </row>
    <row r="272" spans="1:5" ht="9" customHeight="1" thickBot="1" x14ac:dyDescent="0.3">
      <c r="A272" s="699"/>
      <c r="B272" s="9" t="s">
        <v>8</v>
      </c>
      <c r="C272" s="9" t="s">
        <v>9</v>
      </c>
      <c r="D272" s="9" t="s">
        <v>9</v>
      </c>
      <c r="E272" s="9" t="s">
        <v>9</v>
      </c>
    </row>
    <row r="273" spans="1:5" ht="15.75" thickBot="1" x14ac:dyDescent="0.3">
      <c r="A273" s="13" t="s">
        <v>42</v>
      </c>
      <c r="B273" s="14">
        <f>B274+B275+B276+B277</f>
        <v>3000</v>
      </c>
      <c r="C273" s="14">
        <f t="shared" ref="C273:E273" si="51">C274+C275+C276+C277</f>
        <v>0</v>
      </c>
      <c r="D273" s="14">
        <f t="shared" si="51"/>
        <v>0</v>
      </c>
      <c r="E273" s="14">
        <f t="shared" si="51"/>
        <v>0</v>
      </c>
    </row>
    <row r="274" spans="1:5" ht="15.75" thickBot="1" x14ac:dyDescent="0.3">
      <c r="A274" s="26" t="s">
        <v>388</v>
      </c>
      <c r="B274" s="14">
        <v>0</v>
      </c>
      <c r="C274" s="14">
        <v>0</v>
      </c>
      <c r="D274" s="14">
        <v>0</v>
      </c>
      <c r="E274" s="14">
        <v>0</v>
      </c>
    </row>
    <row r="275" spans="1:5" ht="15.75" thickBot="1" x14ac:dyDescent="0.3">
      <c r="A275" s="26" t="s">
        <v>403</v>
      </c>
      <c r="B275" s="14"/>
      <c r="C275" s="14"/>
      <c r="D275" s="14"/>
      <c r="E275" s="14"/>
    </row>
    <row r="276" spans="1:5" ht="15.75" thickBot="1" x14ac:dyDescent="0.3">
      <c r="A276" s="26" t="s">
        <v>404</v>
      </c>
      <c r="B276" s="14">
        <v>0</v>
      </c>
      <c r="C276" s="14"/>
      <c r="D276" s="14"/>
      <c r="E276" s="14"/>
    </row>
    <row r="277" spans="1:5" ht="15.75" thickBot="1" x14ac:dyDescent="0.3">
      <c r="A277" s="26" t="s">
        <v>405</v>
      </c>
      <c r="B277" s="14">
        <v>3000</v>
      </c>
      <c r="C277" s="14"/>
      <c r="D277" s="14"/>
      <c r="E277" s="14"/>
    </row>
    <row r="278" spans="1:5" ht="15.75" thickBot="1" x14ac:dyDescent="0.3">
      <c r="A278" s="13" t="s">
        <v>43</v>
      </c>
      <c r="B278" s="15">
        <f>B279+B280+B281+B282</f>
        <v>7000</v>
      </c>
      <c r="C278" s="15">
        <f t="shared" ref="C278:E278" si="52">C279+C280+C281+C282</f>
        <v>0</v>
      </c>
      <c r="D278" s="15">
        <f t="shared" si="52"/>
        <v>0</v>
      </c>
      <c r="E278" s="15">
        <f t="shared" si="52"/>
        <v>0</v>
      </c>
    </row>
    <row r="279" spans="1:5" ht="15.75" thickBot="1" x14ac:dyDescent="0.3">
      <c r="A279" s="26" t="s">
        <v>388</v>
      </c>
      <c r="B279" s="15"/>
      <c r="C279" s="15"/>
      <c r="D279" s="15"/>
      <c r="E279" s="15"/>
    </row>
    <row r="280" spans="1:5" ht="15.75" thickBot="1" x14ac:dyDescent="0.3">
      <c r="A280" s="26" t="s">
        <v>403</v>
      </c>
      <c r="B280" s="15"/>
      <c r="C280" s="15"/>
      <c r="D280" s="15"/>
      <c r="E280" s="15"/>
    </row>
    <row r="281" spans="1:5" ht="15.75" thickBot="1" x14ac:dyDescent="0.3">
      <c r="A281" s="26" t="s">
        <v>404</v>
      </c>
      <c r="B281" s="15">
        <v>7000</v>
      </c>
      <c r="C281" s="15"/>
      <c r="D281" s="15"/>
      <c r="E281" s="15"/>
    </row>
    <row r="282" spans="1:5" ht="15.75" thickBot="1" x14ac:dyDescent="0.3">
      <c r="A282" s="26" t="s">
        <v>405</v>
      </c>
      <c r="B282" s="15">
        <v>0</v>
      </c>
      <c r="C282" s="15"/>
      <c r="D282" s="15"/>
      <c r="E282" s="15"/>
    </row>
    <row r="283" spans="1:5" ht="15.75" thickBot="1" x14ac:dyDescent="0.3">
      <c r="A283" s="16" t="s">
        <v>53</v>
      </c>
      <c r="B283" s="15">
        <f>B273+B278</f>
        <v>10000</v>
      </c>
      <c r="C283" s="15">
        <f t="shared" ref="C283:E283" si="53">C273+C278</f>
        <v>0</v>
      </c>
      <c r="D283" s="15">
        <f t="shared" si="53"/>
        <v>0</v>
      </c>
      <c r="E283" s="15">
        <f t="shared" si="53"/>
        <v>0</v>
      </c>
    </row>
    <row r="284" spans="1:5" ht="15.75" thickBot="1" x14ac:dyDescent="0.3">
      <c r="A284" s="16"/>
      <c r="B284" s="15"/>
      <c r="C284" s="15"/>
      <c r="D284" s="15"/>
      <c r="E284" s="15"/>
    </row>
    <row r="285" spans="1:5" ht="15.75" thickBot="1" x14ac:dyDescent="0.3">
      <c r="A285" s="20"/>
      <c r="B285" s="21"/>
      <c r="C285" s="21"/>
      <c r="D285" s="21"/>
      <c r="E285" s="21"/>
    </row>
    <row r="286" spans="1:5" ht="27" customHeight="1" thickBot="1" x14ac:dyDescent="0.3">
      <c r="A286" s="6" t="s">
        <v>57</v>
      </c>
      <c r="B286" s="22">
        <f>B30+B67+B108+B137+B162+B187+B213+B239+B265</f>
        <v>132900</v>
      </c>
      <c r="C286" s="22">
        <f t="shared" ref="C286:D286" si="54">C30+C67+C108+C137+C162+C187+C213+C239+C265</f>
        <v>159525</v>
      </c>
      <c r="D286" s="22">
        <f t="shared" si="54"/>
        <v>182425</v>
      </c>
      <c r="E286" s="22">
        <f>E30+E67+E108+E137+E162+E187+E213+E239+E265</f>
        <v>173125</v>
      </c>
    </row>
    <row r="287" spans="1:5" ht="24.75" thickBot="1" x14ac:dyDescent="0.3">
      <c r="A287" s="6" t="s">
        <v>58</v>
      </c>
      <c r="B287" s="22">
        <f>B59+B96+B126+B155+B180+B205+B231+B257+B283</f>
        <v>132900</v>
      </c>
      <c r="C287" s="22">
        <f t="shared" ref="C287:E287" si="55">C59+C96+C126+C155+C180+C205+C231+C257+C283</f>
        <v>159525</v>
      </c>
      <c r="D287" s="22">
        <f t="shared" si="55"/>
        <v>182425</v>
      </c>
      <c r="E287" s="22">
        <f t="shared" si="55"/>
        <v>173125</v>
      </c>
    </row>
    <row r="288" spans="1:5" ht="15.75" thickBot="1" x14ac:dyDescent="0.3">
      <c r="A288" s="13" t="s">
        <v>24</v>
      </c>
      <c r="B288" s="36">
        <f>B289+B290</f>
        <v>44000</v>
      </c>
      <c r="C288" s="36">
        <f t="shared" ref="C288:E288" si="56">C289+C290</f>
        <v>41520</v>
      </c>
      <c r="D288" s="36">
        <f t="shared" si="56"/>
        <v>41520</v>
      </c>
      <c r="E288" s="36">
        <f t="shared" si="56"/>
        <v>41520</v>
      </c>
    </row>
    <row r="289" spans="1:5" ht="15.75" thickBot="1" x14ac:dyDescent="0.3">
      <c r="A289" s="26" t="s">
        <v>388</v>
      </c>
      <c r="B289" s="15">
        <f>B39+B76</f>
        <v>44000</v>
      </c>
      <c r="C289" s="15">
        <f t="shared" ref="C289:E290" si="57">C39+C76</f>
        <v>41520</v>
      </c>
      <c r="D289" s="15">
        <f t="shared" si="57"/>
        <v>41520</v>
      </c>
      <c r="E289" s="15">
        <f t="shared" si="57"/>
        <v>41520</v>
      </c>
    </row>
    <row r="290" spans="1:5" ht="15.75" thickBot="1" x14ac:dyDescent="0.3">
      <c r="A290" s="26" t="s">
        <v>417</v>
      </c>
      <c r="B290" s="15">
        <f>B40+B77</f>
        <v>0</v>
      </c>
      <c r="C290" s="15">
        <f t="shared" si="57"/>
        <v>0</v>
      </c>
      <c r="D290" s="15">
        <f t="shared" si="57"/>
        <v>0</v>
      </c>
      <c r="E290" s="15">
        <f t="shared" si="57"/>
        <v>0</v>
      </c>
    </row>
    <row r="291" spans="1:5" ht="24.75" thickBot="1" x14ac:dyDescent="0.3">
      <c r="A291" s="13" t="s">
        <v>25</v>
      </c>
      <c r="B291" s="36">
        <f>B292+B293</f>
        <v>7900</v>
      </c>
      <c r="C291" s="36">
        <f t="shared" ref="C291:E291" si="58">C292+C293</f>
        <v>6805</v>
      </c>
      <c r="D291" s="36">
        <f t="shared" si="58"/>
        <v>6805</v>
      </c>
      <c r="E291" s="36">
        <f t="shared" si="58"/>
        <v>6805</v>
      </c>
    </row>
    <row r="292" spans="1:5" ht="15.75" thickBot="1" x14ac:dyDescent="0.3">
      <c r="A292" s="26" t="s">
        <v>388</v>
      </c>
      <c r="B292" s="14">
        <f>B42+B79</f>
        <v>7900</v>
      </c>
      <c r="C292" s="14">
        <f t="shared" ref="C292:E293" si="59">C42+C79</f>
        <v>6805</v>
      </c>
      <c r="D292" s="14">
        <f t="shared" si="59"/>
        <v>6805</v>
      </c>
      <c r="E292" s="14">
        <f t="shared" si="59"/>
        <v>6805</v>
      </c>
    </row>
    <row r="293" spans="1:5" ht="15.75" thickBot="1" x14ac:dyDescent="0.3">
      <c r="A293" s="26" t="s">
        <v>417</v>
      </c>
      <c r="B293" s="15">
        <f>B43+B80</f>
        <v>0</v>
      </c>
      <c r="C293" s="15">
        <f t="shared" si="59"/>
        <v>0</v>
      </c>
      <c r="D293" s="15">
        <f t="shared" si="59"/>
        <v>0</v>
      </c>
      <c r="E293" s="15">
        <f t="shared" si="59"/>
        <v>0</v>
      </c>
    </row>
    <row r="294" spans="1:5" ht="15.75" thickBot="1" x14ac:dyDescent="0.3">
      <c r="A294" s="13" t="s">
        <v>26</v>
      </c>
      <c r="B294" s="36">
        <f>B295+B296</f>
        <v>23000</v>
      </c>
      <c r="C294" s="36">
        <f t="shared" ref="C294:E294" si="60">C295+C296</f>
        <v>23000</v>
      </c>
      <c r="D294" s="36">
        <f t="shared" si="60"/>
        <v>23000</v>
      </c>
      <c r="E294" s="36">
        <f t="shared" si="60"/>
        <v>23000</v>
      </c>
    </row>
    <row r="295" spans="1:5" ht="15.75" thickBot="1" x14ac:dyDescent="0.3">
      <c r="A295" s="26" t="s">
        <v>388</v>
      </c>
      <c r="B295" s="15">
        <f>B45+B82</f>
        <v>23000</v>
      </c>
      <c r="C295" s="15">
        <f t="shared" ref="C295:E296" si="61">C45+C82</f>
        <v>23000</v>
      </c>
      <c r="D295" s="15">
        <f t="shared" si="61"/>
        <v>23000</v>
      </c>
      <c r="E295" s="15">
        <f t="shared" si="61"/>
        <v>23000</v>
      </c>
    </row>
    <row r="296" spans="1:5" ht="15.75" thickBot="1" x14ac:dyDescent="0.3">
      <c r="A296" s="26" t="s">
        <v>417</v>
      </c>
      <c r="B296" s="15">
        <f>B46+B83</f>
        <v>0</v>
      </c>
      <c r="C296" s="15">
        <f t="shared" si="61"/>
        <v>0</v>
      </c>
      <c r="D296" s="15">
        <f t="shared" si="61"/>
        <v>0</v>
      </c>
      <c r="E296" s="15">
        <f t="shared" si="61"/>
        <v>0</v>
      </c>
    </row>
    <row r="297" spans="1:5" ht="15.75" thickBot="1" x14ac:dyDescent="0.3">
      <c r="A297" s="13" t="s">
        <v>27</v>
      </c>
      <c r="B297" s="36">
        <f>B298+B299</f>
        <v>0</v>
      </c>
      <c r="C297" s="36">
        <f t="shared" ref="C297:E297" si="62">C298+C299</f>
        <v>0</v>
      </c>
      <c r="D297" s="36">
        <f t="shared" si="62"/>
        <v>0</v>
      </c>
      <c r="E297" s="36">
        <f t="shared" si="62"/>
        <v>0</v>
      </c>
    </row>
    <row r="298" spans="1:5" ht="15.75" thickBot="1" x14ac:dyDescent="0.3">
      <c r="A298" s="26" t="s">
        <v>388</v>
      </c>
      <c r="B298" s="14">
        <f>B48+B85</f>
        <v>0</v>
      </c>
      <c r="C298" s="14">
        <f t="shared" ref="C298:E299" si="63">C48+C85</f>
        <v>0</v>
      </c>
      <c r="D298" s="14">
        <f t="shared" si="63"/>
        <v>0</v>
      </c>
      <c r="E298" s="14">
        <f t="shared" si="63"/>
        <v>0</v>
      </c>
    </row>
    <row r="299" spans="1:5" ht="15.75" thickBot="1" x14ac:dyDescent="0.3">
      <c r="A299" s="26" t="s">
        <v>417</v>
      </c>
      <c r="B299" s="15">
        <f>B49+B86</f>
        <v>0</v>
      </c>
      <c r="C299" s="15">
        <f t="shared" si="63"/>
        <v>0</v>
      </c>
      <c r="D299" s="15">
        <f t="shared" si="63"/>
        <v>0</v>
      </c>
      <c r="E299" s="15">
        <f t="shared" si="63"/>
        <v>0</v>
      </c>
    </row>
    <row r="300" spans="1:5" ht="15.75" thickBot="1" x14ac:dyDescent="0.3">
      <c r="A300" s="13" t="s">
        <v>28</v>
      </c>
      <c r="B300" s="36">
        <f>B301+B302</f>
        <v>0</v>
      </c>
      <c r="C300" s="36">
        <f t="shared" ref="C300:E300" si="64">C301+C302</f>
        <v>0</v>
      </c>
      <c r="D300" s="36">
        <f t="shared" si="64"/>
        <v>0</v>
      </c>
      <c r="E300" s="36">
        <f t="shared" si="64"/>
        <v>0</v>
      </c>
    </row>
    <row r="301" spans="1:5" ht="15.75" thickBot="1" x14ac:dyDescent="0.3">
      <c r="A301" s="26" t="s">
        <v>388</v>
      </c>
      <c r="B301" s="14">
        <f>B51+B88</f>
        <v>0</v>
      </c>
      <c r="C301" s="14">
        <f t="shared" ref="C301:E302" si="65">C51+C88</f>
        <v>0</v>
      </c>
      <c r="D301" s="14">
        <f t="shared" si="65"/>
        <v>0</v>
      </c>
      <c r="E301" s="14">
        <f>E51+E88</f>
        <v>0</v>
      </c>
    </row>
    <row r="302" spans="1:5" ht="15.75" thickBot="1" x14ac:dyDescent="0.3">
      <c r="A302" s="26" t="s">
        <v>417</v>
      </c>
      <c r="B302" s="15">
        <f>B52+B89</f>
        <v>0</v>
      </c>
      <c r="C302" s="15">
        <f t="shared" si="65"/>
        <v>0</v>
      </c>
      <c r="D302" s="15">
        <f t="shared" si="65"/>
        <v>0</v>
      </c>
      <c r="E302" s="15">
        <f t="shared" si="65"/>
        <v>0</v>
      </c>
    </row>
    <row r="303" spans="1:5" ht="15.75" thickBot="1" x14ac:dyDescent="0.3">
      <c r="A303" s="13" t="s">
        <v>29</v>
      </c>
      <c r="B303" s="36">
        <f>B304+B305</f>
        <v>1000</v>
      </c>
      <c r="C303" s="36">
        <f>C304+C305</f>
        <v>1000</v>
      </c>
      <c r="D303" s="83">
        <f t="shared" ref="D303:E303" si="66">D304+D305</f>
        <v>1000</v>
      </c>
      <c r="E303" s="36">
        <f t="shared" si="66"/>
        <v>1000</v>
      </c>
    </row>
    <row r="304" spans="1:5" ht="15.75" thickBot="1" x14ac:dyDescent="0.3">
      <c r="A304" s="26" t="s">
        <v>388</v>
      </c>
      <c r="B304" s="14">
        <f>B54+B91</f>
        <v>1000</v>
      </c>
      <c r="C304" s="14">
        <f t="shared" ref="C304:E305" si="67">C54+C91</f>
        <v>1000</v>
      </c>
      <c r="D304" s="14">
        <f t="shared" si="67"/>
        <v>1000</v>
      </c>
      <c r="E304" s="14">
        <f t="shared" si="67"/>
        <v>1000</v>
      </c>
    </row>
    <row r="305" spans="1:5" ht="15.75" thickBot="1" x14ac:dyDescent="0.3">
      <c r="A305" s="26" t="s">
        <v>417</v>
      </c>
      <c r="B305" s="15">
        <f>B55+B92</f>
        <v>0</v>
      </c>
      <c r="C305" s="15">
        <f t="shared" si="67"/>
        <v>0</v>
      </c>
      <c r="D305" s="15">
        <f t="shared" si="67"/>
        <v>0</v>
      </c>
      <c r="E305" s="15">
        <f t="shared" si="67"/>
        <v>0</v>
      </c>
    </row>
    <row r="306" spans="1:5" ht="24.75" thickBot="1" x14ac:dyDescent="0.3">
      <c r="A306" s="13" t="s">
        <v>30</v>
      </c>
      <c r="B306" s="36">
        <f>B93+B56</f>
        <v>0</v>
      </c>
      <c r="C306" s="36">
        <f>C93+C56</f>
        <v>0</v>
      </c>
      <c r="D306" s="36">
        <f>D93+D56</f>
        <v>0</v>
      </c>
      <c r="E306" s="36">
        <f>E93+E56</f>
        <v>0</v>
      </c>
    </row>
    <row r="307" spans="1:5" ht="15.75" thickBot="1" x14ac:dyDescent="0.3">
      <c r="A307" s="26" t="s">
        <v>388</v>
      </c>
      <c r="B307" s="14">
        <f>B57+B94</f>
        <v>0</v>
      </c>
      <c r="C307" s="14">
        <f t="shared" ref="C307:E308" si="68">C57+C94</f>
        <v>0</v>
      </c>
      <c r="D307" s="14">
        <f t="shared" si="68"/>
        <v>0</v>
      </c>
      <c r="E307" s="14">
        <f t="shared" si="68"/>
        <v>0</v>
      </c>
    </row>
    <row r="308" spans="1:5" ht="15.75" thickBot="1" x14ac:dyDescent="0.3">
      <c r="A308" s="26" t="s">
        <v>417</v>
      </c>
      <c r="B308" s="15">
        <f>B58+B95</f>
        <v>0</v>
      </c>
      <c r="C308" s="15">
        <f t="shared" si="68"/>
        <v>0</v>
      </c>
      <c r="D308" s="15">
        <f t="shared" si="68"/>
        <v>0</v>
      </c>
      <c r="E308" s="15">
        <f t="shared" si="68"/>
        <v>0</v>
      </c>
    </row>
    <row r="309" spans="1:5" ht="15.75" thickBot="1" x14ac:dyDescent="0.3">
      <c r="A309" s="13" t="s">
        <v>59</v>
      </c>
      <c r="B309" s="36">
        <f>B310+B311+B312+B313</f>
        <v>12500</v>
      </c>
      <c r="C309" s="36">
        <f t="shared" ref="C309:E309" si="69">C310+C311+C312+C313</f>
        <v>8000</v>
      </c>
      <c r="D309" s="36">
        <f t="shared" si="69"/>
        <v>8000</v>
      </c>
      <c r="E309" s="36">
        <f t="shared" si="69"/>
        <v>0</v>
      </c>
    </row>
    <row r="310" spans="1:5" ht="15.75" thickBot="1" x14ac:dyDescent="0.3">
      <c r="A310" s="26" t="s">
        <v>388</v>
      </c>
      <c r="B310" s="14">
        <f>B117+B146+B171+B196+B222</f>
        <v>9500</v>
      </c>
      <c r="C310" s="14">
        <f t="shared" ref="C310:E312" si="70">C117+C146+C171+C196+C222</f>
        <v>8000</v>
      </c>
      <c r="D310" s="14">
        <f t="shared" si="70"/>
        <v>8000</v>
      </c>
      <c r="E310" s="14">
        <f t="shared" si="70"/>
        <v>0</v>
      </c>
    </row>
    <row r="311" spans="1:5" ht="15.75" thickBot="1" x14ac:dyDescent="0.3">
      <c r="A311" s="26" t="s">
        <v>418</v>
      </c>
      <c r="B311" s="14">
        <f>B118+B147+B172+B197+B223</f>
        <v>0</v>
      </c>
      <c r="C311" s="14">
        <f t="shared" si="70"/>
        <v>0</v>
      </c>
      <c r="D311" s="14">
        <f t="shared" si="70"/>
        <v>0</v>
      </c>
      <c r="E311" s="14">
        <f t="shared" si="70"/>
        <v>0</v>
      </c>
    </row>
    <row r="312" spans="1:5" ht="15.75" thickBot="1" x14ac:dyDescent="0.3">
      <c r="A312" s="26" t="s">
        <v>404</v>
      </c>
      <c r="B312" s="14">
        <f>B119+B148+B173+B198+B224</f>
        <v>0</v>
      </c>
      <c r="C312" s="14">
        <f t="shared" si="70"/>
        <v>0</v>
      </c>
      <c r="D312" s="14">
        <f t="shared" si="70"/>
        <v>0</v>
      </c>
      <c r="E312" s="14">
        <f t="shared" si="70"/>
        <v>0</v>
      </c>
    </row>
    <row r="313" spans="1:5" ht="15.75" thickBot="1" x14ac:dyDescent="0.3">
      <c r="A313" s="26" t="s">
        <v>405</v>
      </c>
      <c r="B313" s="14">
        <f>B277</f>
        <v>3000</v>
      </c>
      <c r="C313" s="14">
        <f t="shared" ref="C313:E313" si="71">C277</f>
        <v>0</v>
      </c>
      <c r="D313" s="14">
        <f t="shared" si="71"/>
        <v>0</v>
      </c>
      <c r="E313" s="14">
        <f t="shared" si="71"/>
        <v>0</v>
      </c>
    </row>
    <row r="314" spans="1:5" ht="15.75" thickBot="1" x14ac:dyDescent="0.3">
      <c r="A314" s="13" t="s">
        <v>60</v>
      </c>
      <c r="B314" s="36">
        <f>B315+B316+B317+B318</f>
        <v>44500</v>
      </c>
      <c r="C314" s="36">
        <f t="shared" ref="C314:E314" si="72">C315+C316+C317+C318</f>
        <v>79200</v>
      </c>
      <c r="D314" s="36">
        <f t="shared" si="72"/>
        <v>102100</v>
      </c>
      <c r="E314" s="36">
        <f t="shared" si="72"/>
        <v>100800</v>
      </c>
    </row>
    <row r="315" spans="1:5" ht="15.75" thickBot="1" x14ac:dyDescent="0.3">
      <c r="A315" s="26" t="s">
        <v>388</v>
      </c>
      <c r="B315" s="14">
        <f>B122+B151+B176+B201+B227</f>
        <v>33500</v>
      </c>
      <c r="C315" s="14">
        <f t="shared" ref="C315:E316" si="73">C122+C151+C176+C201+C227</f>
        <v>75000</v>
      </c>
      <c r="D315" s="14">
        <f t="shared" si="73"/>
        <v>100800</v>
      </c>
      <c r="E315" s="14">
        <f t="shared" si="73"/>
        <v>100800</v>
      </c>
    </row>
    <row r="316" spans="1:5" ht="15.75" thickBot="1" x14ac:dyDescent="0.3">
      <c r="A316" s="26" t="s">
        <v>418</v>
      </c>
      <c r="B316" s="14">
        <f>B123+B152+B177+B202+B228</f>
        <v>0</v>
      </c>
      <c r="C316" s="14">
        <f t="shared" si="73"/>
        <v>0</v>
      </c>
      <c r="D316" s="14">
        <f t="shared" si="73"/>
        <v>0</v>
      </c>
      <c r="E316" s="14">
        <f t="shared" si="73"/>
        <v>0</v>
      </c>
    </row>
    <row r="317" spans="1:5" ht="15.75" thickBot="1" x14ac:dyDescent="0.3">
      <c r="A317" s="26" t="s">
        <v>404</v>
      </c>
      <c r="B317" s="14">
        <f>B281</f>
        <v>7000</v>
      </c>
      <c r="C317" s="14">
        <f t="shared" ref="C317:E317" si="74">C281</f>
        <v>0</v>
      </c>
      <c r="D317" s="14">
        <f t="shared" si="74"/>
        <v>0</v>
      </c>
      <c r="E317" s="14">
        <f t="shared" si="74"/>
        <v>0</v>
      </c>
    </row>
    <row r="318" spans="1:5" ht="15.75" thickBot="1" x14ac:dyDescent="0.3">
      <c r="A318" s="26" t="s">
        <v>405</v>
      </c>
      <c r="B318" s="14">
        <f>B256</f>
        <v>4000</v>
      </c>
      <c r="C318" s="14">
        <f t="shared" ref="C318:E318" si="75">C256</f>
        <v>4200</v>
      </c>
      <c r="D318" s="14">
        <f t="shared" si="75"/>
        <v>1300</v>
      </c>
      <c r="E318" s="14">
        <f t="shared" si="75"/>
        <v>0</v>
      </c>
    </row>
    <row r="319" spans="1:5" ht="15.75" thickBot="1" x14ac:dyDescent="0.3">
      <c r="A319" s="17" t="s">
        <v>32</v>
      </c>
      <c r="B319" s="18">
        <f t="shared" ref="B319:E319" si="76">IF(B287-B286=0,0,"Error")</f>
        <v>0</v>
      </c>
      <c r="C319" s="18">
        <f t="shared" si="76"/>
        <v>0</v>
      </c>
      <c r="D319" s="18">
        <f t="shared" si="76"/>
        <v>0</v>
      </c>
      <c r="E319" s="18">
        <f t="shared" si="76"/>
        <v>0</v>
      </c>
    </row>
  </sheetData>
  <mergeCells count="75">
    <mergeCell ref="A22:E22"/>
    <mergeCell ref="A3:E3"/>
    <mergeCell ref="B5:E5"/>
    <mergeCell ref="B6:E6"/>
    <mergeCell ref="B7:E7"/>
    <mergeCell ref="A8:E8"/>
    <mergeCell ref="A9:E11"/>
    <mergeCell ref="B12:E12"/>
    <mergeCell ref="A13:A14"/>
    <mergeCell ref="B18:E18"/>
    <mergeCell ref="A19:E19"/>
    <mergeCell ref="A72:E72"/>
    <mergeCell ref="A23:E23"/>
    <mergeCell ref="B24:E24"/>
    <mergeCell ref="B25:E25"/>
    <mergeCell ref="B26:E26"/>
    <mergeCell ref="A27:A28"/>
    <mergeCell ref="A35:E35"/>
    <mergeCell ref="A36:A37"/>
    <mergeCell ref="B61:E61"/>
    <mergeCell ref="B62:E62"/>
    <mergeCell ref="B63:E63"/>
    <mergeCell ref="A64:A65"/>
    <mergeCell ref="A128:E128"/>
    <mergeCell ref="A73:A74"/>
    <mergeCell ref="A98:E98"/>
    <mergeCell ref="A99:E99"/>
    <mergeCell ref="B100:E100"/>
    <mergeCell ref="D101:E101"/>
    <mergeCell ref="B102:E102"/>
    <mergeCell ref="B103:E103"/>
    <mergeCell ref="B104:E104"/>
    <mergeCell ref="A105:A106"/>
    <mergeCell ref="A113:E113"/>
    <mergeCell ref="A114:A115"/>
    <mergeCell ref="A127:E127"/>
    <mergeCell ref="B158:E158"/>
    <mergeCell ref="B129:E129"/>
    <mergeCell ref="D130:E130"/>
    <mergeCell ref="B131:E131"/>
    <mergeCell ref="B132:E132"/>
    <mergeCell ref="B133:E133"/>
    <mergeCell ref="A134:A135"/>
    <mergeCell ref="A142:E142"/>
    <mergeCell ref="A143:A144"/>
    <mergeCell ref="D156:E156"/>
    <mergeCell ref="B157:E157"/>
    <mergeCell ref="B209:E209"/>
    <mergeCell ref="A159:A160"/>
    <mergeCell ref="A167:E167"/>
    <mergeCell ref="A168:A169"/>
    <mergeCell ref="B182:E182"/>
    <mergeCell ref="B183:E183"/>
    <mergeCell ref="A184:A185"/>
    <mergeCell ref="A192:E192"/>
    <mergeCell ref="A193:A194"/>
    <mergeCell ref="B206:E206"/>
    <mergeCell ref="D207:E207"/>
    <mergeCell ref="B208:E208"/>
    <mergeCell ref="A2:E2"/>
    <mergeCell ref="A262:A263"/>
    <mergeCell ref="A270:E270"/>
    <mergeCell ref="A271:A272"/>
    <mergeCell ref="A236:A237"/>
    <mergeCell ref="A244:E244"/>
    <mergeCell ref="A245:A246"/>
    <mergeCell ref="D259:E259"/>
    <mergeCell ref="B260:E260"/>
    <mergeCell ref="B261:E261"/>
    <mergeCell ref="A210:A211"/>
    <mergeCell ref="A218:E218"/>
    <mergeCell ref="A219:A220"/>
    <mergeCell ref="D233:E233"/>
    <mergeCell ref="B234:E234"/>
    <mergeCell ref="B235:E23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335"/>
  <sheetViews>
    <sheetView view="pageBreakPreview" topLeftCell="A314" zoomScale="60" zoomScaleNormal="130" workbookViewId="0">
      <selection activeCell="B11" sqref="B11:E11"/>
    </sheetView>
  </sheetViews>
  <sheetFormatPr defaultRowHeight="15" x14ac:dyDescent="0.25"/>
  <cols>
    <col min="1" max="1" width="28.5703125" customWidth="1"/>
    <col min="2" max="2" width="11.7109375" customWidth="1"/>
    <col min="3" max="3" width="14.42578125" customWidth="1"/>
    <col min="4" max="4" width="13.42578125" customWidth="1"/>
    <col min="5" max="5" width="15.85546875" customWidth="1"/>
  </cols>
  <sheetData>
    <row r="2" spans="1:5" ht="18" customHeight="1" x14ac:dyDescent="0.25">
      <c r="A2" s="678" t="s">
        <v>380</v>
      </c>
      <c r="B2" s="678"/>
      <c r="C2" s="678"/>
      <c r="D2" s="678"/>
      <c r="E2" s="678"/>
    </row>
    <row r="3" spans="1:5" ht="15.75" thickBot="1" x14ac:dyDescent="0.3"/>
    <row r="4" spans="1:5" ht="15.75" thickBot="1" x14ac:dyDescent="0.3">
      <c r="A4" s="2" t="s">
        <v>0</v>
      </c>
      <c r="B4" s="679" t="s">
        <v>215</v>
      </c>
      <c r="C4" s="679"/>
      <c r="D4" s="679"/>
      <c r="E4" s="679"/>
    </row>
    <row r="5" spans="1:5" ht="15.75" thickBot="1" x14ac:dyDescent="0.3">
      <c r="A5" s="2" t="s">
        <v>1</v>
      </c>
      <c r="B5" s="680" t="s">
        <v>216</v>
      </c>
      <c r="C5" s="681"/>
      <c r="D5" s="681"/>
      <c r="E5" s="682"/>
    </row>
    <row r="6" spans="1:5" ht="15.75" thickBot="1" x14ac:dyDescent="0.3">
      <c r="A6" s="2" t="s">
        <v>3</v>
      </c>
      <c r="B6" s="683" t="s">
        <v>4</v>
      </c>
      <c r="C6" s="684"/>
      <c r="D6" s="684"/>
      <c r="E6" s="685"/>
    </row>
    <row r="7" spans="1:5" ht="15.75" thickBot="1" x14ac:dyDescent="0.3">
      <c r="A7" s="686" t="s">
        <v>5</v>
      </c>
      <c r="B7" s="687"/>
      <c r="C7" s="687"/>
      <c r="D7" s="687"/>
      <c r="E7" s="688"/>
    </row>
    <row r="8" spans="1:5" ht="15.75" thickBot="1" x14ac:dyDescent="0.3">
      <c r="A8" s="837" t="s">
        <v>291</v>
      </c>
      <c r="B8" s="838"/>
      <c r="C8" s="838"/>
      <c r="D8" s="838"/>
      <c r="E8" s="839"/>
    </row>
    <row r="9" spans="1:5" ht="12" customHeight="1" thickBot="1" x14ac:dyDescent="0.3">
      <c r="A9" s="837"/>
      <c r="B9" s="838"/>
      <c r="C9" s="838"/>
      <c r="D9" s="838"/>
      <c r="E9" s="839"/>
    </row>
    <row r="10" spans="1:5" ht="15.75" thickBot="1" x14ac:dyDescent="0.3">
      <c r="A10" s="837"/>
      <c r="B10" s="838"/>
      <c r="C10" s="838"/>
      <c r="D10" s="838"/>
      <c r="E10" s="839"/>
    </row>
    <row r="11" spans="1:5" ht="57.75" customHeight="1" thickBot="1" x14ac:dyDescent="0.3">
      <c r="A11" s="3" t="s">
        <v>6</v>
      </c>
      <c r="B11" s="840" t="s">
        <v>290</v>
      </c>
      <c r="C11" s="712"/>
      <c r="D11" s="712"/>
      <c r="E11" s="713"/>
    </row>
    <row r="12" spans="1:5" ht="23.25" customHeight="1" x14ac:dyDescent="0.25">
      <c r="A12" s="698" t="s">
        <v>7</v>
      </c>
      <c r="B12" s="107">
        <v>2018</v>
      </c>
      <c r="C12" s="107">
        <v>2019</v>
      </c>
      <c r="D12" s="107">
        <v>2020</v>
      </c>
      <c r="E12" s="107">
        <v>2021</v>
      </c>
    </row>
    <row r="13" spans="1:5" ht="15.75" thickBot="1" x14ac:dyDescent="0.3">
      <c r="A13" s="699"/>
      <c r="B13" s="108" t="s">
        <v>8</v>
      </c>
      <c r="C13" s="108" t="s">
        <v>9</v>
      </c>
      <c r="D13" s="108" t="s">
        <v>9</v>
      </c>
      <c r="E13" s="108" t="s">
        <v>9</v>
      </c>
    </row>
    <row r="14" spans="1:5" ht="15.75" thickBot="1" x14ac:dyDescent="0.3">
      <c r="A14" s="106" t="s">
        <v>97</v>
      </c>
      <c r="B14" s="4" t="s">
        <v>217</v>
      </c>
      <c r="C14" s="4" t="s">
        <v>217</v>
      </c>
      <c r="D14" s="4" t="s">
        <v>217</v>
      </c>
      <c r="E14" s="4" t="s">
        <v>217</v>
      </c>
    </row>
    <row r="15" spans="1:5" ht="15.75" thickBot="1" x14ac:dyDescent="0.3">
      <c r="A15" s="5" t="s">
        <v>98</v>
      </c>
      <c r="B15" s="4"/>
      <c r="C15" s="4"/>
      <c r="D15" s="4"/>
      <c r="E15" s="4"/>
    </row>
    <row r="16" spans="1:5" ht="23.25" thickBot="1" x14ac:dyDescent="0.3">
      <c r="A16" s="5" t="s">
        <v>67</v>
      </c>
      <c r="B16" s="4"/>
      <c r="C16" s="4"/>
      <c r="D16" s="4"/>
      <c r="E16" s="4"/>
    </row>
    <row r="17" spans="1:5" ht="24.75" customHeight="1" thickBot="1" x14ac:dyDescent="0.3">
      <c r="A17" s="6" t="s">
        <v>10</v>
      </c>
      <c r="B17" s="711" t="s">
        <v>289</v>
      </c>
      <c r="C17" s="840"/>
      <c r="D17" s="840"/>
      <c r="E17" s="841"/>
    </row>
    <row r="18" spans="1:5" ht="23.25" customHeight="1" thickBot="1" x14ac:dyDescent="0.3">
      <c r="A18" s="702" t="s">
        <v>451</v>
      </c>
      <c r="B18" s="703"/>
      <c r="C18" s="703"/>
      <c r="D18" s="703"/>
      <c r="E18" s="704"/>
    </row>
    <row r="19" spans="1:5" ht="15.75" thickBot="1" x14ac:dyDescent="0.3">
      <c r="A19" s="106"/>
      <c r="B19" s="155"/>
      <c r="C19" s="4" t="s">
        <v>152</v>
      </c>
      <c r="D19" s="4" t="s">
        <v>152</v>
      </c>
      <c r="E19" s="4" t="s">
        <v>152</v>
      </c>
    </row>
    <row r="20" spans="1:5" ht="15.75" thickBot="1" x14ac:dyDescent="0.3">
      <c r="A20" s="5"/>
      <c r="B20" s="4"/>
      <c r="C20" s="4" t="s">
        <v>217</v>
      </c>
      <c r="D20" s="4" t="s">
        <v>217</v>
      </c>
      <c r="E20" s="4" t="s">
        <v>217</v>
      </c>
    </row>
    <row r="21" spans="1:5" ht="15.75" thickBot="1" x14ac:dyDescent="0.3">
      <c r="A21" s="705" t="s">
        <v>12</v>
      </c>
      <c r="B21" s="706"/>
      <c r="C21" s="706"/>
      <c r="D21" s="706"/>
      <c r="E21" s="707"/>
    </row>
    <row r="22" spans="1:5" ht="15.75" thickBot="1" x14ac:dyDescent="0.3">
      <c r="A22" s="708" t="s">
        <v>13</v>
      </c>
      <c r="B22" s="709"/>
      <c r="C22" s="709"/>
      <c r="D22" s="709"/>
      <c r="E22" s="710"/>
    </row>
    <row r="23" spans="1:5" ht="18.75" customHeight="1" thickBot="1" x14ac:dyDescent="0.3">
      <c r="A23" s="7" t="s">
        <v>76</v>
      </c>
      <c r="B23" s="711" t="s">
        <v>218</v>
      </c>
      <c r="C23" s="712"/>
      <c r="D23" s="712"/>
      <c r="E23" s="713"/>
    </row>
    <row r="24" spans="1:5" ht="35.25" customHeight="1" thickBot="1" x14ac:dyDescent="0.3">
      <c r="A24" s="5" t="s">
        <v>15</v>
      </c>
      <c r="B24" s="714" t="s">
        <v>288</v>
      </c>
      <c r="C24" s="715"/>
      <c r="D24" s="715"/>
      <c r="E24" s="716"/>
    </row>
    <row r="25" spans="1:5" ht="15.75" thickBot="1" x14ac:dyDescent="0.3">
      <c r="A25" s="5" t="s">
        <v>16</v>
      </c>
      <c r="B25" s="717" t="s">
        <v>452</v>
      </c>
      <c r="C25" s="718"/>
      <c r="D25" s="718"/>
      <c r="E25" s="719"/>
    </row>
    <row r="26" spans="1:5" ht="12.75" customHeight="1" x14ac:dyDescent="0.25">
      <c r="A26" s="698"/>
      <c r="B26" s="8">
        <v>2018</v>
      </c>
      <c r="C26" s="8">
        <v>2019</v>
      </c>
      <c r="D26" s="8">
        <v>2020</v>
      </c>
      <c r="E26" s="8">
        <v>2021</v>
      </c>
    </row>
    <row r="27" spans="1:5" ht="9" customHeight="1" thickBot="1" x14ac:dyDescent="0.3">
      <c r="A27" s="699"/>
      <c r="B27" s="9" t="s">
        <v>8</v>
      </c>
      <c r="C27" s="9" t="s">
        <v>9</v>
      </c>
      <c r="D27" s="9" t="s">
        <v>9</v>
      </c>
      <c r="E27" s="9" t="s">
        <v>9</v>
      </c>
    </row>
    <row r="28" spans="1:5" ht="15.75" thickBot="1" x14ac:dyDescent="0.3">
      <c r="A28" s="5" t="s">
        <v>17</v>
      </c>
      <c r="B28" s="88" t="s">
        <v>453</v>
      </c>
      <c r="C28" s="88" t="s">
        <v>453</v>
      </c>
      <c r="D28" s="88" t="s">
        <v>453</v>
      </c>
      <c r="E28" s="88" t="s">
        <v>453</v>
      </c>
    </row>
    <row r="29" spans="1:5" ht="15.75" thickBot="1" x14ac:dyDescent="0.3">
      <c r="A29" s="5" t="s">
        <v>18</v>
      </c>
      <c r="B29" s="10">
        <v>1425200</v>
      </c>
      <c r="C29" s="10">
        <v>1525000</v>
      </c>
      <c r="D29" s="10">
        <v>1530000</v>
      </c>
      <c r="E29" s="10">
        <v>1550000</v>
      </c>
    </row>
    <row r="30" spans="1:5" ht="15.75" thickBot="1" x14ac:dyDescent="0.3">
      <c r="A30" s="5" t="s">
        <v>19</v>
      </c>
      <c r="B30" s="10" t="s">
        <v>453</v>
      </c>
      <c r="C30" s="10" t="s">
        <v>453</v>
      </c>
      <c r="D30" s="10" t="s">
        <v>453</v>
      </c>
      <c r="E30" s="10" t="s">
        <v>453</v>
      </c>
    </row>
    <row r="31" spans="1:5" ht="15.75" thickBot="1" x14ac:dyDescent="0.3">
      <c r="A31" s="5" t="s">
        <v>20</v>
      </c>
      <c r="B31" s="104" t="s">
        <v>21</v>
      </c>
      <c r="C31" s="11">
        <v>1.007239534151716E-2</v>
      </c>
      <c r="D31" s="11">
        <v>9.9719538797133911E-3</v>
      </c>
      <c r="E31" s="11">
        <v>9.8734958346189394E-3</v>
      </c>
    </row>
    <row r="32" spans="1:5" ht="15.75" thickBot="1" x14ac:dyDescent="0.3">
      <c r="A32" s="5" t="s">
        <v>22</v>
      </c>
      <c r="B32" s="104" t="s">
        <v>21</v>
      </c>
      <c r="C32" s="11">
        <v>7.0025259612686019E-2</v>
      </c>
      <c r="D32" s="11">
        <v>3.2786885245901232E-3</v>
      </c>
      <c r="E32" s="11">
        <v>1.3071895424836555E-2</v>
      </c>
    </row>
    <row r="33" spans="1:5" ht="15.75" thickBot="1" x14ac:dyDescent="0.3">
      <c r="A33" s="5" t="s">
        <v>23</v>
      </c>
      <c r="B33" s="104" t="s">
        <v>21</v>
      </c>
      <c r="C33" s="11">
        <v>5.9355017073700056E-2</v>
      </c>
      <c r="D33" s="11">
        <v>-6.6271794275194473E-3</v>
      </c>
      <c r="E33" s="11">
        <v>3.1671289556662874E-3</v>
      </c>
    </row>
    <row r="34" spans="1:5" ht="15.75" thickBot="1" x14ac:dyDescent="0.3">
      <c r="A34" s="689" t="s">
        <v>454</v>
      </c>
      <c r="B34" s="690"/>
      <c r="C34" s="690"/>
      <c r="D34" s="690"/>
      <c r="E34" s="691"/>
    </row>
    <row r="35" spans="1:5" ht="12.75" customHeight="1" x14ac:dyDescent="0.25">
      <c r="A35" s="698"/>
      <c r="B35" s="8">
        <v>2018</v>
      </c>
      <c r="C35" s="8">
        <v>2019</v>
      </c>
      <c r="D35" s="8">
        <v>2020</v>
      </c>
      <c r="E35" s="8">
        <v>2021</v>
      </c>
    </row>
    <row r="36" spans="1:5" ht="9" customHeight="1" thickBot="1" x14ac:dyDescent="0.3">
      <c r="A36" s="699"/>
      <c r="B36" s="9" t="s">
        <v>8</v>
      </c>
      <c r="C36" s="9" t="s">
        <v>9</v>
      </c>
      <c r="D36" s="9" t="s">
        <v>9</v>
      </c>
      <c r="E36" s="9" t="s">
        <v>9</v>
      </c>
    </row>
    <row r="37" spans="1:5" ht="15.75" thickBot="1" x14ac:dyDescent="0.3">
      <c r="A37" s="13" t="s">
        <v>24</v>
      </c>
      <c r="B37" s="14">
        <f>B38+B39</f>
        <v>856400</v>
      </c>
      <c r="C37" s="14">
        <f t="shared" ref="C37:E37" si="0">C38+C39</f>
        <v>967000</v>
      </c>
      <c r="D37" s="14">
        <f t="shared" si="0"/>
        <v>967000</v>
      </c>
      <c r="E37" s="14">
        <f t="shared" si="0"/>
        <v>967000</v>
      </c>
    </row>
    <row r="38" spans="1:5" ht="15.75" thickBot="1" x14ac:dyDescent="0.3">
      <c r="A38" s="26" t="s">
        <v>388</v>
      </c>
      <c r="B38" s="15">
        <v>856400</v>
      </c>
      <c r="C38" s="15">
        <v>967000</v>
      </c>
      <c r="D38" s="15">
        <v>967000</v>
      </c>
      <c r="E38" s="15">
        <v>967000</v>
      </c>
    </row>
    <row r="39" spans="1:5" ht="15.75" thickBot="1" x14ac:dyDescent="0.3">
      <c r="A39" s="26" t="s">
        <v>389</v>
      </c>
      <c r="B39" s="15"/>
      <c r="C39" s="27"/>
      <c r="D39" s="27"/>
      <c r="E39" s="27"/>
    </row>
    <row r="40" spans="1:5" ht="24.75" thickBot="1" x14ac:dyDescent="0.3">
      <c r="A40" s="13" t="s">
        <v>25</v>
      </c>
      <c r="B40" s="14">
        <f>B41+B42</f>
        <v>140800</v>
      </c>
      <c r="C40" s="14">
        <f t="shared" ref="C40:E40" si="1">C41+C42</f>
        <v>158000</v>
      </c>
      <c r="D40" s="14">
        <f t="shared" si="1"/>
        <v>158000</v>
      </c>
      <c r="E40" s="14">
        <f t="shared" si="1"/>
        <v>158000</v>
      </c>
    </row>
    <row r="41" spans="1:5" ht="15.75" thickBot="1" x14ac:dyDescent="0.3">
      <c r="A41" s="26" t="s">
        <v>388</v>
      </c>
      <c r="B41" s="15">
        <v>140800</v>
      </c>
      <c r="C41" s="15">
        <v>158000</v>
      </c>
      <c r="D41" s="15">
        <v>158000</v>
      </c>
      <c r="E41" s="15">
        <v>158000</v>
      </c>
    </row>
    <row r="42" spans="1:5" ht="15.75" thickBot="1" x14ac:dyDescent="0.3">
      <c r="A42" s="26" t="s">
        <v>389</v>
      </c>
      <c r="B42" s="15"/>
      <c r="C42" s="14"/>
      <c r="D42" s="14"/>
      <c r="E42" s="14"/>
    </row>
    <row r="43" spans="1:5" s="33" customFormat="1" ht="15.75" thickBot="1" x14ac:dyDescent="0.3">
      <c r="A43" s="13" t="s">
        <v>26</v>
      </c>
      <c r="B43" s="14">
        <f>SUM(B44:B45)</f>
        <v>408000</v>
      </c>
      <c r="C43" s="14">
        <f t="shared" ref="C43:E43" si="2">SUM(C44:C45)</f>
        <v>372000</v>
      </c>
      <c r="D43" s="14">
        <f t="shared" si="2"/>
        <v>380000</v>
      </c>
      <c r="E43" s="14">
        <f t="shared" si="2"/>
        <v>400000</v>
      </c>
    </row>
    <row r="44" spans="1:5" s="156" customFormat="1" ht="15.75" thickBot="1" x14ac:dyDescent="0.3">
      <c r="A44" s="26" t="s">
        <v>388</v>
      </c>
      <c r="B44" s="15">
        <v>404330</v>
      </c>
      <c r="C44" s="15">
        <v>368880</v>
      </c>
      <c r="D44" s="15">
        <v>376880</v>
      </c>
      <c r="E44" s="15">
        <v>396880</v>
      </c>
    </row>
    <row r="45" spans="1:5" s="156" customFormat="1" ht="15.75" thickBot="1" x14ac:dyDescent="0.3">
      <c r="A45" s="26" t="s">
        <v>389</v>
      </c>
      <c r="B45" s="15">
        <v>3670</v>
      </c>
      <c r="C45" s="15">
        <v>3120</v>
      </c>
      <c r="D45" s="15">
        <v>3120</v>
      </c>
      <c r="E45" s="15">
        <v>3120</v>
      </c>
    </row>
    <row r="46" spans="1:5" ht="15.75" thickBot="1" x14ac:dyDescent="0.3">
      <c r="A46" s="13" t="s">
        <v>27</v>
      </c>
      <c r="B46" s="15"/>
      <c r="C46" s="14"/>
      <c r="D46" s="14"/>
      <c r="E46" s="14"/>
    </row>
    <row r="47" spans="1:5" ht="15.75" thickBot="1" x14ac:dyDescent="0.3">
      <c r="A47" s="26" t="s">
        <v>388</v>
      </c>
      <c r="B47" s="15"/>
      <c r="C47" s="14"/>
      <c r="D47" s="14"/>
      <c r="E47" s="14"/>
    </row>
    <row r="48" spans="1:5" ht="15.75" thickBot="1" x14ac:dyDescent="0.3">
      <c r="A48" s="26" t="s">
        <v>389</v>
      </c>
      <c r="B48" s="15"/>
      <c r="C48" s="14"/>
      <c r="D48" s="14"/>
      <c r="E48" s="14"/>
    </row>
    <row r="49" spans="1:5" ht="15.75" thickBot="1" x14ac:dyDescent="0.3">
      <c r="A49" s="13" t="s">
        <v>28</v>
      </c>
      <c r="B49" s="15"/>
      <c r="C49" s="14"/>
      <c r="D49" s="14"/>
      <c r="E49" s="14"/>
    </row>
    <row r="50" spans="1:5" ht="15.75" thickBot="1" x14ac:dyDescent="0.3">
      <c r="A50" s="26" t="s">
        <v>388</v>
      </c>
      <c r="B50" s="15"/>
      <c r="C50" s="14"/>
      <c r="D50" s="14"/>
      <c r="E50" s="14"/>
    </row>
    <row r="51" spans="1:5" ht="15.75" thickBot="1" x14ac:dyDescent="0.3">
      <c r="A51" s="26" t="s">
        <v>389</v>
      </c>
      <c r="B51" s="15"/>
      <c r="C51" s="14"/>
      <c r="D51" s="14"/>
      <c r="E51" s="14"/>
    </row>
    <row r="52" spans="1:5" ht="15.75" thickBot="1" x14ac:dyDescent="0.3">
      <c r="A52" s="13" t="s">
        <v>29</v>
      </c>
      <c r="B52" s="15"/>
      <c r="C52" s="14"/>
      <c r="D52" s="14"/>
      <c r="E52" s="14"/>
    </row>
    <row r="53" spans="1:5" ht="15.75" thickBot="1" x14ac:dyDescent="0.3">
      <c r="A53" s="26" t="s">
        <v>388</v>
      </c>
      <c r="B53" s="15"/>
      <c r="C53" s="14"/>
      <c r="D53" s="14"/>
      <c r="E53" s="14"/>
    </row>
    <row r="54" spans="1:5" ht="15.75" thickBot="1" x14ac:dyDescent="0.3">
      <c r="A54" s="26" t="s">
        <v>389</v>
      </c>
      <c r="B54" s="15"/>
      <c r="C54" s="14"/>
      <c r="D54" s="14"/>
      <c r="E54" s="14"/>
    </row>
    <row r="55" spans="1:5" ht="24.75" thickBot="1" x14ac:dyDescent="0.3">
      <c r="A55" s="13" t="s">
        <v>30</v>
      </c>
      <c r="B55" s="14">
        <f>B56+B57</f>
        <v>20000</v>
      </c>
      <c r="C55" s="14">
        <f>C56+C57</f>
        <v>28000</v>
      </c>
      <c r="D55" s="14">
        <f t="shared" ref="D55:E55" si="3">D56+D57</f>
        <v>25000</v>
      </c>
      <c r="E55" s="14">
        <f t="shared" si="3"/>
        <v>25000</v>
      </c>
    </row>
    <row r="56" spans="1:5" ht="15.75" thickBot="1" x14ac:dyDescent="0.3">
      <c r="A56" s="26" t="s">
        <v>388</v>
      </c>
      <c r="B56" s="15">
        <v>20000</v>
      </c>
      <c r="C56" s="15">
        <v>28000</v>
      </c>
      <c r="D56" s="15">
        <v>25000</v>
      </c>
      <c r="E56" s="15">
        <v>25000</v>
      </c>
    </row>
    <row r="57" spans="1:5" ht="15.75" thickBot="1" x14ac:dyDescent="0.3">
      <c r="A57" s="26" t="s">
        <v>389</v>
      </c>
      <c r="B57" s="15"/>
      <c r="C57" s="135"/>
      <c r="D57" s="40"/>
      <c r="E57" s="40"/>
    </row>
    <row r="58" spans="1:5" ht="15.75" thickBot="1" x14ac:dyDescent="0.3">
      <c r="A58" s="45" t="s">
        <v>77</v>
      </c>
      <c r="B58" s="15">
        <f>B55+B52+B49+B46+B43+B40+B37</f>
        <v>1425200</v>
      </c>
      <c r="C58" s="15">
        <f t="shared" ref="C58:E58" si="4">C55+C52+C49+C46+C43+C40+C37</f>
        <v>1525000</v>
      </c>
      <c r="D58" s="15">
        <f t="shared" si="4"/>
        <v>1530000</v>
      </c>
      <c r="E58" s="15">
        <f t="shared" si="4"/>
        <v>1550000</v>
      </c>
    </row>
    <row r="59" spans="1:5" ht="15.75" thickBot="1" x14ac:dyDescent="0.3">
      <c r="A59" s="157" t="s">
        <v>32</v>
      </c>
      <c r="B59" s="158">
        <f>IF(B58-B29=0,0,"Error")</f>
        <v>0</v>
      </c>
      <c r="C59" s="158">
        <f>IF(C58-C29=0,0,"Error")</f>
        <v>0</v>
      </c>
      <c r="D59" s="158">
        <f>IF(D58-D29=0,0,"Error")</f>
        <v>0</v>
      </c>
      <c r="E59" s="158">
        <f>IF(E58-E29=0,0,"Error")</f>
        <v>0</v>
      </c>
    </row>
    <row r="60" spans="1:5" ht="15.75" hidden="1" thickBot="1" x14ac:dyDescent="0.3">
      <c r="A60" s="37" t="s">
        <v>455</v>
      </c>
      <c r="B60" s="725"/>
      <c r="C60" s="712"/>
      <c r="D60" s="712"/>
      <c r="E60" s="713"/>
    </row>
    <row r="61" spans="1:5" ht="26.25" hidden="1" customHeight="1" x14ac:dyDescent="0.25">
      <c r="A61" s="5" t="s">
        <v>15</v>
      </c>
      <c r="B61" s="702"/>
      <c r="C61" s="703"/>
      <c r="D61" s="703"/>
      <c r="E61" s="704"/>
    </row>
    <row r="62" spans="1:5" ht="15.75" hidden="1" thickBot="1" x14ac:dyDescent="0.3">
      <c r="A62" s="5" t="s">
        <v>16</v>
      </c>
      <c r="B62" s="717"/>
      <c r="C62" s="718"/>
      <c r="D62" s="718"/>
      <c r="E62" s="719"/>
    </row>
    <row r="63" spans="1:5" ht="12.75" hidden="1" customHeight="1" x14ac:dyDescent="0.25">
      <c r="A63" s="698"/>
      <c r="B63" s="8">
        <v>2018</v>
      </c>
      <c r="C63" s="8">
        <v>2019</v>
      </c>
      <c r="D63" s="8">
        <v>2020</v>
      </c>
      <c r="E63" s="8">
        <v>2021</v>
      </c>
    </row>
    <row r="64" spans="1:5" ht="9" hidden="1" customHeight="1" x14ac:dyDescent="0.25">
      <c r="A64" s="699"/>
      <c r="B64" s="9" t="s">
        <v>8</v>
      </c>
      <c r="C64" s="9" t="s">
        <v>9</v>
      </c>
      <c r="D64" s="9" t="s">
        <v>9</v>
      </c>
      <c r="E64" s="9" t="s">
        <v>9</v>
      </c>
    </row>
    <row r="65" spans="1:5" ht="15.75" hidden="1" thickBot="1" x14ac:dyDescent="0.3">
      <c r="A65" s="5" t="s">
        <v>17</v>
      </c>
      <c r="B65" s="5"/>
      <c r="C65" s="5"/>
      <c r="D65" s="5"/>
      <c r="E65" s="5"/>
    </row>
    <row r="66" spans="1:5" ht="15.75" hidden="1" thickBot="1" x14ac:dyDescent="0.3">
      <c r="A66" s="5" t="s">
        <v>18</v>
      </c>
      <c r="B66" s="10">
        <f>B95</f>
        <v>0</v>
      </c>
      <c r="C66" s="10">
        <f t="shared" ref="C66:E66" si="5">C95</f>
        <v>0</v>
      </c>
      <c r="D66" s="10">
        <f t="shared" si="5"/>
        <v>0</v>
      </c>
      <c r="E66" s="10">
        <f t="shared" si="5"/>
        <v>0</v>
      </c>
    </row>
    <row r="67" spans="1:5" ht="15.75" hidden="1" thickBot="1" x14ac:dyDescent="0.3">
      <c r="A67" s="5" t="s">
        <v>19</v>
      </c>
      <c r="B67" s="10" t="e">
        <f>B66/B65</f>
        <v>#DIV/0!</v>
      </c>
      <c r="C67" s="10" t="e">
        <f>C66/C65</f>
        <v>#DIV/0!</v>
      </c>
      <c r="D67" s="10" t="e">
        <f>D66/D65</f>
        <v>#DIV/0!</v>
      </c>
      <c r="E67" s="10" t="e">
        <f>E66/E65</f>
        <v>#DIV/0!</v>
      </c>
    </row>
    <row r="68" spans="1:5" ht="15.75" hidden="1" thickBot="1" x14ac:dyDescent="0.3">
      <c r="A68" s="5" t="s">
        <v>20</v>
      </c>
      <c r="B68" s="104"/>
      <c r="C68" s="11" t="e">
        <f>C65/B65-1</f>
        <v>#DIV/0!</v>
      </c>
      <c r="D68" s="11" t="e">
        <f>D65/C65-1</f>
        <v>#DIV/0!</v>
      </c>
      <c r="E68" s="11" t="e">
        <f>E65/D65-1</f>
        <v>#DIV/0!</v>
      </c>
    </row>
    <row r="69" spans="1:5" ht="15.75" hidden="1" thickBot="1" x14ac:dyDescent="0.3">
      <c r="A69" s="5" t="s">
        <v>22</v>
      </c>
      <c r="B69" s="104"/>
      <c r="C69" s="11" t="e">
        <f>C66/B66-1</f>
        <v>#DIV/0!</v>
      </c>
      <c r="D69" s="11" t="e">
        <f t="shared" ref="D69:E70" si="6">D66/C66-1</f>
        <v>#DIV/0!</v>
      </c>
      <c r="E69" s="11" t="e">
        <f t="shared" si="6"/>
        <v>#DIV/0!</v>
      </c>
    </row>
    <row r="70" spans="1:5" ht="15.75" hidden="1" thickBot="1" x14ac:dyDescent="0.3">
      <c r="A70" s="5" t="s">
        <v>23</v>
      </c>
      <c r="B70" s="104"/>
      <c r="C70" s="11" t="e">
        <f>C67/B67-1</f>
        <v>#DIV/0!</v>
      </c>
      <c r="D70" s="11" t="e">
        <f t="shared" si="6"/>
        <v>#DIV/0!</v>
      </c>
      <c r="E70" s="11" t="e">
        <f t="shared" si="6"/>
        <v>#DIV/0!</v>
      </c>
    </row>
    <row r="71" spans="1:5" ht="24.75" hidden="1" customHeight="1" x14ac:dyDescent="0.25">
      <c r="A71" s="689" t="s">
        <v>281</v>
      </c>
      <c r="B71" s="690"/>
      <c r="C71" s="690"/>
      <c r="D71" s="690"/>
      <c r="E71" s="691"/>
    </row>
    <row r="72" spans="1:5" ht="12.75" hidden="1" customHeight="1" x14ac:dyDescent="0.25">
      <c r="A72" s="698"/>
      <c r="B72" s="8">
        <v>2018</v>
      </c>
      <c r="C72" s="8">
        <v>2019</v>
      </c>
      <c r="D72" s="8">
        <v>2020</v>
      </c>
      <c r="E72" s="8">
        <v>2021</v>
      </c>
    </row>
    <row r="73" spans="1:5" ht="9" hidden="1" customHeight="1" x14ac:dyDescent="0.25">
      <c r="A73" s="699"/>
      <c r="B73" s="9" t="s">
        <v>8</v>
      </c>
      <c r="C73" s="9" t="s">
        <v>9</v>
      </c>
      <c r="D73" s="9" t="s">
        <v>9</v>
      </c>
      <c r="E73" s="9" t="s">
        <v>9</v>
      </c>
    </row>
    <row r="74" spans="1:5" ht="24.75" hidden="1" customHeight="1" x14ac:dyDescent="0.25">
      <c r="A74" s="13" t="s">
        <v>24</v>
      </c>
      <c r="B74" s="14"/>
      <c r="C74" s="14"/>
      <c r="D74" s="14"/>
      <c r="E74" s="14"/>
    </row>
    <row r="75" spans="1:5" ht="38.25" hidden="1" customHeight="1" x14ac:dyDescent="0.25">
      <c r="A75" s="26" t="s">
        <v>388</v>
      </c>
      <c r="B75" s="15"/>
      <c r="C75" s="27"/>
      <c r="D75" s="27"/>
      <c r="E75" s="27"/>
    </row>
    <row r="76" spans="1:5" ht="24.75" hidden="1" customHeight="1" x14ac:dyDescent="0.25">
      <c r="A76" s="26" t="s">
        <v>389</v>
      </c>
      <c r="B76" s="15"/>
      <c r="C76" s="27"/>
      <c r="D76" s="27"/>
      <c r="E76" s="27"/>
    </row>
    <row r="77" spans="1:5" ht="24.75" hidden="1" customHeight="1" x14ac:dyDescent="0.25">
      <c r="A77" s="13" t="s">
        <v>25</v>
      </c>
      <c r="B77" s="14"/>
      <c r="C77" s="14"/>
      <c r="D77" s="14"/>
      <c r="E77" s="14"/>
    </row>
    <row r="78" spans="1:5" ht="15.75" hidden="1" thickBot="1" x14ac:dyDescent="0.3">
      <c r="A78" s="26" t="s">
        <v>388</v>
      </c>
      <c r="B78" s="15"/>
      <c r="C78" s="14"/>
      <c r="D78" s="14"/>
      <c r="E78" s="14"/>
    </row>
    <row r="79" spans="1:5" ht="15.75" hidden="1" thickBot="1" x14ac:dyDescent="0.3">
      <c r="A79" s="26" t="s">
        <v>389</v>
      </c>
      <c r="B79" s="15"/>
      <c r="C79" s="14"/>
      <c r="D79" s="14"/>
      <c r="E79" s="14"/>
    </row>
    <row r="80" spans="1:5" ht="24.75" hidden="1" customHeight="1" x14ac:dyDescent="0.25">
      <c r="A80" s="13" t="s">
        <v>26</v>
      </c>
      <c r="B80" s="15">
        <v>0</v>
      </c>
      <c r="C80" s="14">
        <v>0</v>
      </c>
      <c r="D80" s="14">
        <v>0</v>
      </c>
      <c r="E80" s="14">
        <v>0</v>
      </c>
    </row>
    <row r="81" spans="1:5" ht="15.75" hidden="1" thickBot="1" x14ac:dyDescent="0.3">
      <c r="A81" s="26" t="s">
        <v>388</v>
      </c>
      <c r="B81" s="15"/>
      <c r="C81" s="14"/>
      <c r="D81" s="14"/>
      <c r="E81" s="14"/>
    </row>
    <row r="82" spans="1:5" ht="15.75" hidden="1" thickBot="1" x14ac:dyDescent="0.3">
      <c r="A82" s="26" t="s">
        <v>389</v>
      </c>
      <c r="B82" s="15"/>
      <c r="C82" s="14"/>
      <c r="D82" s="14"/>
      <c r="E82" s="14"/>
    </row>
    <row r="83" spans="1:5" ht="15.75" hidden="1" thickBot="1" x14ac:dyDescent="0.3">
      <c r="A83" s="13" t="s">
        <v>27</v>
      </c>
      <c r="B83" s="15"/>
      <c r="C83" s="14"/>
      <c r="D83" s="14"/>
      <c r="E83" s="14"/>
    </row>
    <row r="84" spans="1:5" ht="15.75" hidden="1" thickBot="1" x14ac:dyDescent="0.3">
      <c r="A84" s="26" t="s">
        <v>388</v>
      </c>
      <c r="B84" s="15"/>
      <c r="C84" s="14"/>
      <c r="D84" s="14"/>
      <c r="E84" s="14"/>
    </row>
    <row r="85" spans="1:5" ht="15.75" hidden="1" thickBot="1" x14ac:dyDescent="0.3">
      <c r="A85" s="26" t="s">
        <v>389</v>
      </c>
      <c r="B85" s="15"/>
      <c r="C85" s="14"/>
      <c r="D85" s="14"/>
      <c r="E85" s="14"/>
    </row>
    <row r="86" spans="1:5" ht="15.75" hidden="1" thickBot="1" x14ac:dyDescent="0.3">
      <c r="A86" s="13" t="s">
        <v>28</v>
      </c>
      <c r="B86" s="15"/>
      <c r="C86" s="14"/>
      <c r="D86" s="14"/>
      <c r="E86" s="14"/>
    </row>
    <row r="87" spans="1:5" ht="15.75" hidden="1" thickBot="1" x14ac:dyDescent="0.3">
      <c r="A87" s="26" t="s">
        <v>388</v>
      </c>
      <c r="B87" s="15"/>
      <c r="C87" s="14"/>
      <c r="D87" s="14"/>
      <c r="E87" s="14"/>
    </row>
    <row r="88" spans="1:5" ht="15.75" hidden="1" thickBot="1" x14ac:dyDescent="0.3">
      <c r="A88" s="26" t="s">
        <v>389</v>
      </c>
      <c r="B88" s="15"/>
      <c r="C88" s="14"/>
      <c r="D88" s="14"/>
      <c r="E88" s="14"/>
    </row>
    <row r="89" spans="1:5" ht="15.75" hidden="1" thickBot="1" x14ac:dyDescent="0.3">
      <c r="A89" s="13" t="s">
        <v>29</v>
      </c>
      <c r="B89" s="15"/>
      <c r="C89" s="14"/>
      <c r="D89" s="14"/>
      <c r="E89" s="14"/>
    </row>
    <row r="90" spans="1:5" ht="15.75" hidden="1" thickBot="1" x14ac:dyDescent="0.3">
      <c r="A90" s="26" t="s">
        <v>388</v>
      </c>
      <c r="B90" s="15"/>
      <c r="C90" s="14"/>
      <c r="D90" s="14"/>
      <c r="E90" s="14"/>
    </row>
    <row r="91" spans="1:5" ht="15.75" hidden="1" thickBot="1" x14ac:dyDescent="0.3">
      <c r="A91" s="26" t="s">
        <v>389</v>
      </c>
      <c r="B91" s="15"/>
      <c r="C91" s="14"/>
      <c r="D91" s="14"/>
      <c r="E91" s="14"/>
    </row>
    <row r="92" spans="1:5" ht="24.75" hidden="1" thickBot="1" x14ac:dyDescent="0.3">
      <c r="A92" s="13" t="s">
        <v>30</v>
      </c>
      <c r="B92" s="15"/>
      <c r="C92" s="14"/>
      <c r="D92" s="14"/>
      <c r="E92" s="14"/>
    </row>
    <row r="93" spans="1:5" ht="15.75" hidden="1" thickBot="1" x14ac:dyDescent="0.3">
      <c r="A93" s="26" t="s">
        <v>388</v>
      </c>
      <c r="B93" s="15"/>
      <c r="C93" s="14"/>
      <c r="D93" s="14"/>
      <c r="E93" s="14"/>
    </row>
    <row r="94" spans="1:5" ht="15.75" hidden="1" thickBot="1" x14ac:dyDescent="0.3">
      <c r="A94" s="26" t="s">
        <v>389</v>
      </c>
      <c r="B94" s="15"/>
      <c r="C94" s="14"/>
      <c r="D94" s="14"/>
      <c r="E94" s="14"/>
    </row>
    <row r="95" spans="1:5" ht="15.75" hidden="1" thickBot="1" x14ac:dyDescent="0.3">
      <c r="A95" s="35" t="s">
        <v>53</v>
      </c>
      <c r="B95" s="15">
        <f>B92+B89+B86+B83+B80+B77+B74</f>
        <v>0</v>
      </c>
      <c r="C95" s="15">
        <f t="shared" ref="C95:E95" si="7">C92+C89+C86+C83+C80+C77+C74</f>
        <v>0</v>
      </c>
      <c r="D95" s="15">
        <f t="shared" si="7"/>
        <v>0</v>
      </c>
      <c r="E95" s="15">
        <f t="shared" si="7"/>
        <v>0</v>
      </c>
    </row>
    <row r="96" spans="1:5" ht="17.25" hidden="1" customHeight="1" x14ac:dyDescent="0.25">
      <c r="A96" s="157" t="s">
        <v>32</v>
      </c>
      <c r="B96" s="158">
        <f>IF(B95-B66=0,0,"Error")</f>
        <v>0</v>
      </c>
      <c r="C96" s="158">
        <f>IF(C95-C66=0,0,"Error")</f>
        <v>0</v>
      </c>
      <c r="D96" s="158">
        <f>IF(D95-D66=0,0,"Error")</f>
        <v>0</v>
      </c>
      <c r="E96" s="158">
        <f>IF(E95-E66=0,0,"Error")</f>
        <v>0</v>
      </c>
    </row>
    <row r="97" spans="1:5" ht="15.75" hidden="1" thickBot="1" x14ac:dyDescent="0.3">
      <c r="A97" s="37" t="s">
        <v>456</v>
      </c>
      <c r="B97" s="725"/>
      <c r="C97" s="712"/>
      <c r="D97" s="712"/>
      <c r="E97" s="713"/>
    </row>
    <row r="98" spans="1:5" ht="26.25" hidden="1" customHeight="1" x14ac:dyDescent="0.25">
      <c r="A98" s="5" t="s">
        <v>15</v>
      </c>
      <c r="B98" s="702"/>
      <c r="C98" s="703"/>
      <c r="D98" s="703"/>
      <c r="E98" s="704"/>
    </row>
    <row r="99" spans="1:5" ht="15.75" hidden="1" thickBot="1" x14ac:dyDescent="0.3">
      <c r="A99" s="5" t="s">
        <v>16</v>
      </c>
      <c r="B99" s="717"/>
      <c r="C99" s="718"/>
      <c r="D99" s="718"/>
      <c r="E99" s="719"/>
    </row>
    <row r="100" spans="1:5" ht="12.75" hidden="1" customHeight="1" x14ac:dyDescent="0.25">
      <c r="A100" s="698"/>
      <c r="B100" s="8">
        <v>2018</v>
      </c>
      <c r="C100" s="8">
        <v>2019</v>
      </c>
      <c r="D100" s="8">
        <v>2020</v>
      </c>
      <c r="E100" s="8">
        <v>2021</v>
      </c>
    </row>
    <row r="101" spans="1:5" ht="9" hidden="1" customHeight="1" x14ac:dyDescent="0.25">
      <c r="A101" s="699"/>
      <c r="B101" s="9" t="s">
        <v>8</v>
      </c>
      <c r="C101" s="9" t="s">
        <v>9</v>
      </c>
      <c r="D101" s="9" t="s">
        <v>9</v>
      </c>
      <c r="E101" s="9" t="s">
        <v>9</v>
      </c>
    </row>
    <row r="102" spans="1:5" ht="15.75" hidden="1" thickBot="1" x14ac:dyDescent="0.3">
      <c r="A102" s="5" t="s">
        <v>17</v>
      </c>
      <c r="B102" s="41"/>
      <c r="C102" s="41"/>
      <c r="D102" s="41"/>
      <c r="E102" s="41"/>
    </row>
    <row r="103" spans="1:5" ht="15.75" hidden="1" thickBot="1" x14ac:dyDescent="0.3">
      <c r="A103" s="5" t="s">
        <v>18</v>
      </c>
      <c r="B103" s="10">
        <f>B132</f>
        <v>0</v>
      </c>
      <c r="C103" s="10">
        <f t="shared" ref="C103:E103" si="8">C132</f>
        <v>0</v>
      </c>
      <c r="D103" s="10">
        <f t="shared" si="8"/>
        <v>0</v>
      </c>
      <c r="E103" s="10">
        <f t="shared" si="8"/>
        <v>0</v>
      </c>
    </row>
    <row r="104" spans="1:5" ht="15.75" hidden="1" thickBot="1" x14ac:dyDescent="0.3">
      <c r="A104" s="5" t="s">
        <v>19</v>
      </c>
      <c r="B104" s="10" t="e">
        <f>B103/B102</f>
        <v>#DIV/0!</v>
      </c>
      <c r="C104" s="10" t="e">
        <f>C103/C102</f>
        <v>#DIV/0!</v>
      </c>
      <c r="D104" s="10" t="e">
        <f>D103/D102</f>
        <v>#DIV/0!</v>
      </c>
      <c r="E104" s="10" t="e">
        <f>E103/E102</f>
        <v>#DIV/0!</v>
      </c>
    </row>
    <row r="105" spans="1:5" ht="15.75" hidden="1" thickBot="1" x14ac:dyDescent="0.3">
      <c r="A105" s="5" t="s">
        <v>20</v>
      </c>
      <c r="B105" s="104"/>
      <c r="C105" s="11" t="e">
        <f>C102/B102-1</f>
        <v>#DIV/0!</v>
      </c>
      <c r="D105" s="11" t="e">
        <f>D102/C102-1</f>
        <v>#DIV/0!</v>
      </c>
      <c r="E105" s="11" t="e">
        <f>E102/D102-1</f>
        <v>#DIV/0!</v>
      </c>
    </row>
    <row r="106" spans="1:5" ht="15.75" hidden="1" thickBot="1" x14ac:dyDescent="0.3">
      <c r="A106" s="5" t="s">
        <v>22</v>
      </c>
      <c r="B106" s="104"/>
      <c r="C106" s="11" t="e">
        <f>C103/B103-1</f>
        <v>#DIV/0!</v>
      </c>
      <c r="D106" s="11" t="e">
        <f t="shared" ref="D106:E107" si="9">D103/C103-1</f>
        <v>#DIV/0!</v>
      </c>
      <c r="E106" s="11" t="e">
        <f t="shared" si="9"/>
        <v>#DIV/0!</v>
      </c>
    </row>
    <row r="107" spans="1:5" ht="15.75" hidden="1" thickBot="1" x14ac:dyDescent="0.3">
      <c r="A107" s="5" t="s">
        <v>23</v>
      </c>
      <c r="B107" s="104"/>
      <c r="C107" s="11" t="e">
        <f>C104/B104-1</f>
        <v>#DIV/0!</v>
      </c>
      <c r="D107" s="11" t="e">
        <f t="shared" si="9"/>
        <v>#DIV/0!</v>
      </c>
      <c r="E107" s="11" t="e">
        <f t="shared" si="9"/>
        <v>#DIV/0!</v>
      </c>
    </row>
    <row r="108" spans="1:5" ht="24.75" hidden="1" customHeight="1" x14ac:dyDescent="0.25">
      <c r="A108" s="689" t="s">
        <v>281</v>
      </c>
      <c r="B108" s="690"/>
      <c r="C108" s="690"/>
      <c r="D108" s="690"/>
      <c r="E108" s="691"/>
    </row>
    <row r="109" spans="1:5" ht="12.75" hidden="1" customHeight="1" x14ac:dyDescent="0.25">
      <c r="A109" s="698"/>
      <c r="B109" s="8">
        <v>2018</v>
      </c>
      <c r="C109" s="8">
        <v>2019</v>
      </c>
      <c r="D109" s="8">
        <v>2020</v>
      </c>
      <c r="E109" s="8">
        <v>2021</v>
      </c>
    </row>
    <row r="110" spans="1:5" ht="9" hidden="1" customHeight="1" x14ac:dyDescent="0.25">
      <c r="A110" s="699"/>
      <c r="B110" s="9" t="s">
        <v>8</v>
      </c>
      <c r="C110" s="9" t="s">
        <v>9</v>
      </c>
      <c r="D110" s="9" t="s">
        <v>9</v>
      </c>
      <c r="E110" s="9" t="s">
        <v>9</v>
      </c>
    </row>
    <row r="111" spans="1:5" ht="24.75" hidden="1" customHeight="1" x14ac:dyDescent="0.25">
      <c r="A111" s="13" t="s">
        <v>24</v>
      </c>
      <c r="B111" s="14"/>
      <c r="C111" s="14"/>
      <c r="D111" s="14"/>
      <c r="E111" s="14"/>
    </row>
    <row r="112" spans="1:5" ht="15.75" hidden="1" thickBot="1" x14ac:dyDescent="0.3">
      <c r="A112" s="26" t="s">
        <v>388</v>
      </c>
      <c r="B112" s="15"/>
      <c r="C112" s="27"/>
      <c r="D112" s="27"/>
      <c r="E112" s="27"/>
    </row>
    <row r="113" spans="1:5" ht="15.75" hidden="1" thickBot="1" x14ac:dyDescent="0.3">
      <c r="A113" s="26" t="s">
        <v>389</v>
      </c>
      <c r="B113" s="15"/>
      <c r="C113" s="27"/>
      <c r="D113" s="27"/>
      <c r="E113" s="27"/>
    </row>
    <row r="114" spans="1:5" ht="24.75" hidden="1" customHeight="1" x14ac:dyDescent="0.25">
      <c r="A114" s="13" t="s">
        <v>25</v>
      </c>
      <c r="B114" s="14"/>
      <c r="C114" s="14"/>
      <c r="D114" s="14"/>
      <c r="E114" s="14"/>
    </row>
    <row r="115" spans="1:5" ht="15.75" hidden="1" thickBot="1" x14ac:dyDescent="0.3">
      <c r="A115" s="26" t="s">
        <v>388</v>
      </c>
      <c r="B115" s="15"/>
      <c r="C115" s="14"/>
      <c r="D115" s="14"/>
      <c r="E115" s="14"/>
    </row>
    <row r="116" spans="1:5" ht="15.75" hidden="1" thickBot="1" x14ac:dyDescent="0.3">
      <c r="A116" s="26" t="s">
        <v>389</v>
      </c>
      <c r="B116" s="15"/>
      <c r="C116" s="14"/>
      <c r="D116" s="14"/>
      <c r="E116" s="14"/>
    </row>
    <row r="117" spans="1:5" ht="24.75" hidden="1" customHeight="1" x14ac:dyDescent="0.25">
      <c r="A117" s="13" t="s">
        <v>26</v>
      </c>
      <c r="B117" s="42">
        <v>0</v>
      </c>
      <c r="C117" s="43">
        <v>0</v>
      </c>
      <c r="D117" s="43">
        <v>0</v>
      </c>
      <c r="E117" s="43">
        <v>0</v>
      </c>
    </row>
    <row r="118" spans="1:5" ht="15.75" hidden="1" thickBot="1" x14ac:dyDescent="0.3">
      <c r="A118" s="26" t="s">
        <v>388</v>
      </c>
      <c r="B118" s="15"/>
      <c r="C118" s="14"/>
      <c r="D118" s="14"/>
      <c r="E118" s="14"/>
    </row>
    <row r="119" spans="1:5" ht="15.75" hidden="1" thickBot="1" x14ac:dyDescent="0.3">
      <c r="A119" s="26" t="s">
        <v>389</v>
      </c>
      <c r="B119" s="15"/>
      <c r="C119" s="14"/>
      <c r="D119" s="14"/>
      <c r="E119" s="14"/>
    </row>
    <row r="120" spans="1:5" ht="15.75" hidden="1" thickBot="1" x14ac:dyDescent="0.3">
      <c r="A120" s="13" t="s">
        <v>27</v>
      </c>
      <c r="B120" s="15"/>
      <c r="C120" s="14"/>
      <c r="D120" s="14"/>
      <c r="E120" s="14"/>
    </row>
    <row r="121" spans="1:5" ht="15.75" hidden="1" thickBot="1" x14ac:dyDescent="0.3">
      <c r="A121" s="26" t="s">
        <v>388</v>
      </c>
      <c r="B121" s="15"/>
      <c r="C121" s="14"/>
      <c r="D121" s="14"/>
      <c r="E121" s="14"/>
    </row>
    <row r="122" spans="1:5" ht="15.75" hidden="1" thickBot="1" x14ac:dyDescent="0.3">
      <c r="A122" s="26" t="s">
        <v>389</v>
      </c>
      <c r="B122" s="15"/>
      <c r="C122" s="14"/>
      <c r="D122" s="14"/>
      <c r="E122" s="14"/>
    </row>
    <row r="123" spans="1:5" ht="15.75" hidden="1" thickBot="1" x14ac:dyDescent="0.3">
      <c r="A123" s="13" t="s">
        <v>28</v>
      </c>
      <c r="B123" s="15"/>
      <c r="C123" s="14"/>
      <c r="D123" s="14"/>
      <c r="E123" s="14"/>
    </row>
    <row r="124" spans="1:5" ht="15.75" hidden="1" thickBot="1" x14ac:dyDescent="0.3">
      <c r="A124" s="26" t="s">
        <v>388</v>
      </c>
      <c r="B124" s="15"/>
      <c r="C124" s="14"/>
      <c r="D124" s="14"/>
      <c r="E124" s="14"/>
    </row>
    <row r="125" spans="1:5" ht="15" hidden="1" customHeight="1" x14ac:dyDescent="0.25">
      <c r="A125" s="26" t="s">
        <v>389</v>
      </c>
      <c r="B125" s="15"/>
      <c r="C125" s="14"/>
      <c r="D125" s="14"/>
      <c r="E125" s="14"/>
    </row>
    <row r="126" spans="1:5" ht="15.75" hidden="1" thickBot="1" x14ac:dyDescent="0.3">
      <c r="A126" s="13" t="s">
        <v>29</v>
      </c>
      <c r="B126" s="15">
        <v>0</v>
      </c>
      <c r="C126" s="14">
        <v>0</v>
      </c>
      <c r="D126" s="14">
        <v>0</v>
      </c>
      <c r="E126" s="14">
        <v>0</v>
      </c>
    </row>
    <row r="127" spans="1:5" ht="15.75" hidden="1" thickBot="1" x14ac:dyDescent="0.3">
      <c r="A127" s="26" t="s">
        <v>388</v>
      </c>
      <c r="B127" s="15"/>
      <c r="C127" s="14"/>
      <c r="D127" s="14"/>
      <c r="E127" s="14"/>
    </row>
    <row r="128" spans="1:5" ht="15.75" hidden="1" thickBot="1" x14ac:dyDescent="0.3">
      <c r="A128" s="26" t="s">
        <v>389</v>
      </c>
      <c r="B128" s="15"/>
      <c r="C128" s="14"/>
      <c r="D128" s="14"/>
      <c r="E128" s="14"/>
    </row>
    <row r="129" spans="1:5" ht="24.75" hidden="1" thickBot="1" x14ac:dyDescent="0.3">
      <c r="A129" s="13" t="s">
        <v>30</v>
      </c>
      <c r="B129" s="15"/>
      <c r="C129" s="14"/>
      <c r="D129" s="14"/>
      <c r="E129" s="14"/>
    </row>
    <row r="130" spans="1:5" ht="15.75" hidden="1" thickBot="1" x14ac:dyDescent="0.3">
      <c r="A130" s="26" t="s">
        <v>388</v>
      </c>
      <c r="B130" s="15"/>
      <c r="C130" s="14"/>
      <c r="D130" s="14"/>
      <c r="E130" s="14"/>
    </row>
    <row r="131" spans="1:5" ht="15.75" hidden="1" thickBot="1" x14ac:dyDescent="0.3">
      <c r="A131" s="26" t="s">
        <v>389</v>
      </c>
      <c r="B131" s="15"/>
      <c r="C131" s="14"/>
      <c r="D131" s="14"/>
      <c r="E131" s="14"/>
    </row>
    <row r="132" spans="1:5" ht="15.75" hidden="1" thickBot="1" x14ac:dyDescent="0.3">
      <c r="A132" s="35" t="s">
        <v>53</v>
      </c>
      <c r="B132" s="15">
        <f>B129+B126+B123+B120+B117+B114+B111</f>
        <v>0</v>
      </c>
      <c r="C132" s="15">
        <f t="shared" ref="C132:E132" si="10">C129+C126+C123+C120+C117+C114+C111</f>
        <v>0</v>
      </c>
      <c r="D132" s="15">
        <f t="shared" si="10"/>
        <v>0</v>
      </c>
      <c r="E132" s="15">
        <f t="shared" si="10"/>
        <v>0</v>
      </c>
    </row>
    <row r="133" spans="1:5" ht="17.25" hidden="1" customHeight="1" x14ac:dyDescent="0.25">
      <c r="A133" s="157" t="s">
        <v>32</v>
      </c>
      <c r="B133" s="158">
        <f>IF(B132-B103=0,0,"Error")</f>
        <v>0</v>
      </c>
      <c r="C133" s="158">
        <f>IF(C132-C103=0,0,"Error")</f>
        <v>0</v>
      </c>
      <c r="D133" s="158">
        <f>IF(D132-D103=0,0,"Error")</f>
        <v>0</v>
      </c>
      <c r="E133" s="158">
        <f>IF(E132-E103=0,0,"Error")</f>
        <v>0</v>
      </c>
    </row>
    <row r="134" spans="1:5" ht="15.75" thickBot="1" x14ac:dyDescent="0.3">
      <c r="A134" s="846" t="s">
        <v>39</v>
      </c>
      <c r="B134" s="847"/>
      <c r="C134" s="847"/>
      <c r="D134" s="847"/>
      <c r="E134" s="848"/>
    </row>
    <row r="135" spans="1:5" ht="15.75" thickBot="1" x14ac:dyDescent="0.3">
      <c r="A135" s="708" t="s">
        <v>40</v>
      </c>
      <c r="B135" s="709"/>
      <c r="C135" s="709"/>
      <c r="D135" s="709"/>
      <c r="E135" s="710"/>
    </row>
    <row r="136" spans="1:5" ht="15.75" thickBot="1" x14ac:dyDescent="0.3">
      <c r="A136" s="7" t="s">
        <v>80</v>
      </c>
      <c r="B136" s="842" t="s">
        <v>457</v>
      </c>
      <c r="C136" s="843"/>
      <c r="D136" s="844"/>
      <c r="E136" s="845"/>
    </row>
    <row r="137" spans="1:5" ht="33" customHeight="1" thickBot="1" x14ac:dyDescent="0.3">
      <c r="A137" s="7" t="s">
        <v>81</v>
      </c>
      <c r="B137" s="849" t="s">
        <v>458</v>
      </c>
      <c r="C137" s="850"/>
      <c r="D137" s="159" t="s">
        <v>398</v>
      </c>
      <c r="E137" s="139" t="s">
        <v>459</v>
      </c>
    </row>
    <row r="138" spans="1:5" ht="13.5" customHeight="1" thickBot="1" x14ac:dyDescent="0.3">
      <c r="A138" s="160"/>
      <c r="B138" s="720"/>
      <c r="C138" s="800"/>
      <c r="D138" s="721"/>
      <c r="E138" s="851"/>
    </row>
    <row r="139" spans="1:5" ht="31.5" customHeight="1" thickBot="1" x14ac:dyDescent="0.3">
      <c r="A139" s="5" t="s">
        <v>15</v>
      </c>
      <c r="B139" s="702" t="s">
        <v>460</v>
      </c>
      <c r="C139" s="703"/>
      <c r="D139" s="703"/>
      <c r="E139" s="704"/>
    </row>
    <row r="140" spans="1:5" ht="15.75" thickBot="1" x14ac:dyDescent="0.3">
      <c r="A140" s="5" t="s">
        <v>16</v>
      </c>
      <c r="B140" s="717" t="s">
        <v>461</v>
      </c>
      <c r="C140" s="718"/>
      <c r="D140" s="718"/>
      <c r="E140" s="719"/>
    </row>
    <row r="141" spans="1:5" ht="12.75" customHeight="1" x14ac:dyDescent="0.25">
      <c r="A141" s="698"/>
      <c r="B141" s="8">
        <v>2018</v>
      </c>
      <c r="C141" s="8">
        <v>2019</v>
      </c>
      <c r="D141" s="8">
        <v>2020</v>
      </c>
      <c r="E141" s="8">
        <v>2021</v>
      </c>
    </row>
    <row r="142" spans="1:5" ht="9" customHeight="1" thickBot="1" x14ac:dyDescent="0.3">
      <c r="A142" s="699"/>
      <c r="B142" s="9" t="s">
        <v>8</v>
      </c>
      <c r="C142" s="9" t="s">
        <v>9</v>
      </c>
      <c r="D142" s="9" t="s">
        <v>9</v>
      </c>
      <c r="E142" s="9" t="s">
        <v>9</v>
      </c>
    </row>
    <row r="143" spans="1:5" ht="15.75" thickBot="1" x14ac:dyDescent="0.3">
      <c r="A143" s="5" t="s">
        <v>17</v>
      </c>
      <c r="B143" s="10" t="s">
        <v>453</v>
      </c>
      <c r="C143" s="10" t="s">
        <v>453</v>
      </c>
      <c r="D143" s="10" t="s">
        <v>453</v>
      </c>
      <c r="E143" s="10" t="s">
        <v>453</v>
      </c>
    </row>
    <row r="144" spans="1:5" ht="15.75" thickBot="1" x14ac:dyDescent="0.3">
      <c r="A144" s="5" t="s">
        <v>18</v>
      </c>
      <c r="B144" s="10">
        <v>860</v>
      </c>
      <c r="C144" s="10">
        <v>933</v>
      </c>
      <c r="D144" s="10">
        <v>860</v>
      </c>
      <c r="E144" s="10">
        <v>1028</v>
      </c>
    </row>
    <row r="145" spans="1:5" ht="15.75" thickBot="1" x14ac:dyDescent="0.3">
      <c r="A145" s="5" t="s">
        <v>19</v>
      </c>
      <c r="B145" s="10" t="s">
        <v>453</v>
      </c>
      <c r="C145" s="10" t="s">
        <v>453</v>
      </c>
      <c r="D145" s="10" t="s">
        <v>453</v>
      </c>
      <c r="E145" s="10" t="s">
        <v>453</v>
      </c>
    </row>
    <row r="146" spans="1:5" ht="15.75" thickBot="1" x14ac:dyDescent="0.3">
      <c r="A146" s="5" t="s">
        <v>20</v>
      </c>
      <c r="B146" s="104" t="s">
        <v>21</v>
      </c>
      <c r="C146" s="11">
        <v>1.007239534151716E-2</v>
      </c>
      <c r="D146" s="11">
        <v>9.9719538797133911E-3</v>
      </c>
      <c r="E146" s="11">
        <v>9.8734958346189394E-3</v>
      </c>
    </row>
    <row r="147" spans="1:5" ht="15.75" thickBot="1" x14ac:dyDescent="0.3">
      <c r="A147" s="5" t="s">
        <v>22</v>
      </c>
      <c r="B147" s="104" t="s">
        <v>21</v>
      </c>
      <c r="C147" s="11">
        <v>8.4883720930232665E-2</v>
      </c>
      <c r="D147" s="11">
        <v>-7.8242229367631255E-2</v>
      </c>
      <c r="E147" s="11">
        <v>0.19534883720930241</v>
      </c>
    </row>
    <row r="148" spans="1:5" ht="15.75" thickBot="1" x14ac:dyDescent="0.3">
      <c r="A148" s="5" t="s">
        <v>23</v>
      </c>
      <c r="B148" s="104" t="s">
        <v>21</v>
      </c>
      <c r="C148" s="11">
        <v>7.4065310500264436E-2</v>
      </c>
      <c r="D148" s="11">
        <v>-8.7343200876497495E-2</v>
      </c>
      <c r="E148" s="11">
        <v>0.18366195581892719</v>
      </c>
    </row>
    <row r="149" spans="1:5" ht="15.75" customHeight="1" thickBot="1" x14ac:dyDescent="0.3">
      <c r="A149" s="689" t="s">
        <v>462</v>
      </c>
      <c r="B149" s="690"/>
      <c r="C149" s="690"/>
      <c r="D149" s="690"/>
      <c r="E149" s="691"/>
    </row>
    <row r="150" spans="1:5" ht="12.75" customHeight="1" x14ac:dyDescent="0.25">
      <c r="A150" s="698"/>
      <c r="B150" s="8">
        <v>2018</v>
      </c>
      <c r="C150" s="8">
        <v>2019</v>
      </c>
      <c r="D150" s="8">
        <v>2020</v>
      </c>
      <c r="E150" s="8">
        <v>2021</v>
      </c>
    </row>
    <row r="151" spans="1:5" ht="9" customHeight="1" thickBot="1" x14ac:dyDescent="0.3">
      <c r="A151" s="699"/>
      <c r="B151" s="9" t="s">
        <v>8</v>
      </c>
      <c r="C151" s="9" t="s">
        <v>9</v>
      </c>
      <c r="D151" s="9" t="s">
        <v>9</v>
      </c>
      <c r="E151" s="9" t="s">
        <v>9</v>
      </c>
    </row>
    <row r="152" spans="1:5" ht="15.75" thickBot="1" x14ac:dyDescent="0.3">
      <c r="A152" s="13" t="s">
        <v>42</v>
      </c>
      <c r="B152" s="14"/>
      <c r="C152" s="14"/>
      <c r="D152" s="14"/>
      <c r="E152" s="14"/>
    </row>
    <row r="153" spans="1:5" ht="15.75" thickBot="1" x14ac:dyDescent="0.3">
      <c r="A153" s="13" t="s">
        <v>43</v>
      </c>
      <c r="B153" s="15">
        <f>B144</f>
        <v>860</v>
      </c>
      <c r="C153" s="15">
        <f t="shared" ref="C153:E153" si="11">C144</f>
        <v>933</v>
      </c>
      <c r="D153" s="15">
        <f t="shared" si="11"/>
        <v>860</v>
      </c>
      <c r="E153" s="15">
        <f t="shared" si="11"/>
        <v>1028</v>
      </c>
    </row>
    <row r="154" spans="1:5" ht="15.75" thickBot="1" x14ac:dyDescent="0.3">
      <c r="A154" s="45" t="s">
        <v>463</v>
      </c>
      <c r="B154" s="15">
        <f>B152+B153</f>
        <v>860</v>
      </c>
      <c r="C154" s="15">
        <f t="shared" ref="C154:E154" si="12">C152+C153</f>
        <v>933</v>
      </c>
      <c r="D154" s="15">
        <f t="shared" si="12"/>
        <v>860</v>
      </c>
      <c r="E154" s="15">
        <f t="shared" si="12"/>
        <v>1028</v>
      </c>
    </row>
    <row r="155" spans="1:5" ht="15.75" thickBot="1" x14ac:dyDescent="0.3">
      <c r="A155" s="7" t="s">
        <v>80</v>
      </c>
      <c r="B155" s="842" t="s">
        <v>464</v>
      </c>
      <c r="C155" s="843"/>
      <c r="D155" s="844"/>
      <c r="E155" s="845"/>
    </row>
    <row r="156" spans="1:5" ht="37.5" customHeight="1" thickBot="1" x14ac:dyDescent="0.3">
      <c r="A156" s="7" t="s">
        <v>116</v>
      </c>
      <c r="B156" s="797" t="s">
        <v>465</v>
      </c>
      <c r="C156" s="799"/>
      <c r="D156" s="161" t="s">
        <v>398</v>
      </c>
      <c r="E156" s="150" t="s">
        <v>466</v>
      </c>
    </row>
    <row r="157" spans="1:5" ht="15.75" customHeight="1" thickBot="1" x14ac:dyDescent="0.3">
      <c r="A157" s="7"/>
      <c r="B157" s="852"/>
      <c r="C157" s="853"/>
      <c r="D157" s="853"/>
      <c r="E157" s="854"/>
    </row>
    <row r="158" spans="1:5" ht="34.5" customHeight="1" thickBot="1" x14ac:dyDescent="0.3">
      <c r="A158" s="5" t="s">
        <v>15</v>
      </c>
      <c r="B158" s="702" t="s">
        <v>467</v>
      </c>
      <c r="C158" s="703"/>
      <c r="D158" s="703"/>
      <c r="E158" s="704"/>
    </row>
    <row r="159" spans="1:5" ht="15.75" thickBot="1" x14ac:dyDescent="0.3">
      <c r="A159" s="5" t="s">
        <v>16</v>
      </c>
      <c r="B159" s="717" t="s">
        <v>468</v>
      </c>
      <c r="C159" s="718"/>
      <c r="D159" s="718"/>
      <c r="E159" s="719"/>
    </row>
    <row r="160" spans="1:5" ht="12.75" customHeight="1" x14ac:dyDescent="0.25">
      <c r="A160" s="698"/>
      <c r="B160" s="8">
        <v>2018</v>
      </c>
      <c r="C160" s="8">
        <v>2019</v>
      </c>
      <c r="D160" s="8">
        <v>2020</v>
      </c>
      <c r="E160" s="8">
        <v>2021</v>
      </c>
    </row>
    <row r="161" spans="1:5" ht="9" customHeight="1" thickBot="1" x14ac:dyDescent="0.3">
      <c r="A161" s="699"/>
      <c r="B161" s="9" t="s">
        <v>8</v>
      </c>
      <c r="C161" s="9" t="s">
        <v>9</v>
      </c>
      <c r="D161" s="9" t="s">
        <v>9</v>
      </c>
      <c r="E161" s="9" t="s">
        <v>9</v>
      </c>
    </row>
    <row r="162" spans="1:5" ht="15.75" thickBot="1" x14ac:dyDescent="0.3">
      <c r="A162" s="5" t="s">
        <v>17</v>
      </c>
      <c r="B162" s="10" t="s">
        <v>453</v>
      </c>
      <c r="C162" s="10" t="s">
        <v>453</v>
      </c>
      <c r="D162" s="10" t="s">
        <v>453</v>
      </c>
      <c r="E162" s="10" t="s">
        <v>453</v>
      </c>
    </row>
    <row r="163" spans="1:5" ht="15.75" thickBot="1" x14ac:dyDescent="0.3">
      <c r="A163" s="5" t="s">
        <v>18</v>
      </c>
      <c r="B163" s="10">
        <v>960</v>
      </c>
      <c r="C163" s="10">
        <v>958</v>
      </c>
      <c r="D163" s="10">
        <v>960</v>
      </c>
      <c r="E163" s="10">
        <v>956</v>
      </c>
    </row>
    <row r="164" spans="1:5" ht="15.75" thickBot="1" x14ac:dyDescent="0.3">
      <c r="A164" s="5" t="s">
        <v>19</v>
      </c>
      <c r="B164" s="10" t="s">
        <v>453</v>
      </c>
      <c r="C164" s="10" t="s">
        <v>453</v>
      </c>
      <c r="D164" s="10" t="s">
        <v>453</v>
      </c>
      <c r="E164" s="10" t="s">
        <v>453</v>
      </c>
    </row>
    <row r="165" spans="1:5" ht="15.75" thickBot="1" x14ac:dyDescent="0.3">
      <c r="A165" s="5" t="s">
        <v>20</v>
      </c>
      <c r="B165" s="104" t="s">
        <v>21</v>
      </c>
      <c r="C165" s="11">
        <v>1.007239534151716E-2</v>
      </c>
      <c r="D165" s="11">
        <v>9.9719538797133911E-3</v>
      </c>
      <c r="E165" s="11">
        <v>9.8734958346189394E-3</v>
      </c>
    </row>
    <row r="166" spans="1:5" ht="15.75" thickBot="1" x14ac:dyDescent="0.3">
      <c r="A166" s="5" t="s">
        <v>22</v>
      </c>
      <c r="B166" s="104" t="s">
        <v>21</v>
      </c>
      <c r="C166" s="11">
        <v>-2.0833333333333259E-3</v>
      </c>
      <c r="D166" s="11">
        <v>2.0876826722338038E-3</v>
      </c>
      <c r="E166" s="11">
        <v>-4.1666666666666519E-3</v>
      </c>
    </row>
    <row r="167" spans="1:5" ht="15.75" thickBot="1" x14ac:dyDescent="0.3">
      <c r="A167" s="5" t="s">
        <v>23</v>
      </c>
      <c r="B167" s="104" t="s">
        <v>21</v>
      </c>
      <c r="C167" s="11">
        <v>-1.2034512309130552E-2</v>
      </c>
      <c r="D167" s="11">
        <v>-7.8064258885534032E-3</v>
      </c>
      <c r="E167" s="11">
        <v>-1.390289235156339E-2</v>
      </c>
    </row>
    <row r="168" spans="1:5" ht="15.75" customHeight="1" thickBot="1" x14ac:dyDescent="0.3">
      <c r="A168" s="689" t="s">
        <v>469</v>
      </c>
      <c r="B168" s="690"/>
      <c r="C168" s="690"/>
      <c r="D168" s="690"/>
      <c r="E168" s="691"/>
    </row>
    <row r="169" spans="1:5" ht="12.75" customHeight="1" x14ac:dyDescent="0.25">
      <c r="A169" s="698"/>
      <c r="B169" s="8">
        <v>2018</v>
      </c>
      <c r="C169" s="8">
        <v>2019</v>
      </c>
      <c r="D169" s="8">
        <v>2020</v>
      </c>
      <c r="E169" s="8">
        <v>2021</v>
      </c>
    </row>
    <row r="170" spans="1:5" ht="9" customHeight="1" thickBot="1" x14ac:dyDescent="0.3">
      <c r="A170" s="699"/>
      <c r="B170" s="9" t="s">
        <v>8</v>
      </c>
      <c r="C170" s="9" t="s">
        <v>9</v>
      </c>
      <c r="D170" s="9" t="s">
        <v>9</v>
      </c>
      <c r="E170" s="9" t="s">
        <v>9</v>
      </c>
    </row>
    <row r="171" spans="1:5" ht="15.75" thickBot="1" x14ac:dyDescent="0.3">
      <c r="A171" s="13" t="s">
        <v>42</v>
      </c>
      <c r="B171" s="14"/>
      <c r="C171" s="14"/>
      <c r="D171" s="14"/>
      <c r="E171" s="14"/>
    </row>
    <row r="172" spans="1:5" ht="15.75" thickBot="1" x14ac:dyDescent="0.3">
      <c r="A172" s="13" t="s">
        <v>43</v>
      </c>
      <c r="B172" s="15">
        <f>B163</f>
        <v>960</v>
      </c>
      <c r="C172" s="15">
        <f t="shared" ref="C172:E172" si="13">C163</f>
        <v>958</v>
      </c>
      <c r="D172" s="15">
        <f t="shared" si="13"/>
        <v>960</v>
      </c>
      <c r="E172" s="15">
        <f t="shared" si="13"/>
        <v>956</v>
      </c>
    </row>
    <row r="173" spans="1:5" ht="15.75" thickBot="1" x14ac:dyDescent="0.3">
      <c r="A173" s="16" t="s">
        <v>463</v>
      </c>
      <c r="B173" s="15">
        <f>B171+B172</f>
        <v>960</v>
      </c>
      <c r="C173" s="15">
        <f t="shared" ref="C173:E173" si="14">C171+C172</f>
        <v>958</v>
      </c>
      <c r="D173" s="15">
        <f t="shared" si="14"/>
        <v>960</v>
      </c>
      <c r="E173" s="15">
        <f t="shared" si="14"/>
        <v>956</v>
      </c>
    </row>
    <row r="174" spans="1:5" ht="31.5" customHeight="1" thickBot="1" x14ac:dyDescent="0.3">
      <c r="A174" s="7" t="s">
        <v>117</v>
      </c>
      <c r="B174" s="797" t="s">
        <v>470</v>
      </c>
      <c r="C174" s="799"/>
      <c r="D174" s="161" t="s">
        <v>398</v>
      </c>
      <c r="E174" s="150" t="s">
        <v>471</v>
      </c>
    </row>
    <row r="175" spans="1:5" ht="15.75" customHeight="1" thickBot="1" x14ac:dyDescent="0.3">
      <c r="A175" s="7"/>
      <c r="B175" s="852"/>
      <c r="C175" s="853"/>
      <c r="D175" s="853"/>
      <c r="E175" s="854"/>
    </row>
    <row r="176" spans="1:5" ht="34.5" customHeight="1" thickBot="1" x14ac:dyDescent="0.3">
      <c r="A176" s="5" t="s">
        <v>15</v>
      </c>
      <c r="B176" s="702" t="s">
        <v>472</v>
      </c>
      <c r="C176" s="703"/>
      <c r="D176" s="703"/>
      <c r="E176" s="704"/>
    </row>
    <row r="177" spans="1:5" ht="15.75" thickBot="1" x14ac:dyDescent="0.3">
      <c r="A177" s="5" t="s">
        <v>16</v>
      </c>
      <c r="B177" s="717" t="s">
        <v>473</v>
      </c>
      <c r="C177" s="718"/>
      <c r="D177" s="718"/>
      <c r="E177" s="719"/>
    </row>
    <row r="178" spans="1:5" ht="12.75" customHeight="1" x14ac:dyDescent="0.25">
      <c r="A178" s="698"/>
      <c r="B178" s="8">
        <v>2018</v>
      </c>
      <c r="C178" s="8">
        <v>2019</v>
      </c>
      <c r="D178" s="8">
        <v>2020</v>
      </c>
      <c r="E178" s="8">
        <v>2021</v>
      </c>
    </row>
    <row r="179" spans="1:5" ht="9" customHeight="1" thickBot="1" x14ac:dyDescent="0.3">
      <c r="A179" s="699"/>
      <c r="B179" s="9" t="s">
        <v>8</v>
      </c>
      <c r="C179" s="9" t="s">
        <v>9</v>
      </c>
      <c r="D179" s="9" t="s">
        <v>9</v>
      </c>
      <c r="E179" s="9" t="s">
        <v>9</v>
      </c>
    </row>
    <row r="180" spans="1:5" ht="15.75" thickBot="1" x14ac:dyDescent="0.3">
      <c r="A180" s="5" t="s">
        <v>17</v>
      </c>
      <c r="B180" s="10" t="s">
        <v>453</v>
      </c>
      <c r="C180" s="10" t="s">
        <v>453</v>
      </c>
      <c r="D180" s="10" t="s">
        <v>453</v>
      </c>
      <c r="E180" s="10" t="s">
        <v>453</v>
      </c>
    </row>
    <row r="181" spans="1:5" ht="15.75" thickBot="1" x14ac:dyDescent="0.3">
      <c r="A181" s="5" t="s">
        <v>18</v>
      </c>
      <c r="B181" s="10"/>
      <c r="C181" s="10">
        <f>7600-870</f>
        <v>6730</v>
      </c>
      <c r="D181" s="10">
        <f>10470+200</f>
        <v>10670</v>
      </c>
      <c r="E181" s="10">
        <v>10110</v>
      </c>
    </row>
    <row r="182" spans="1:5" ht="15.75" thickBot="1" x14ac:dyDescent="0.3">
      <c r="A182" s="5" t="s">
        <v>19</v>
      </c>
      <c r="B182" s="10" t="s">
        <v>453</v>
      </c>
      <c r="C182" s="10" t="s">
        <v>453</v>
      </c>
      <c r="D182" s="10" t="s">
        <v>453</v>
      </c>
      <c r="E182" s="10" t="s">
        <v>453</v>
      </c>
    </row>
    <row r="183" spans="1:5" ht="15.75" thickBot="1" x14ac:dyDescent="0.3">
      <c r="A183" s="5" t="s">
        <v>20</v>
      </c>
      <c r="B183" s="104" t="s">
        <v>21</v>
      </c>
      <c r="C183" s="11">
        <v>1.007239534151716E-2</v>
      </c>
      <c r="D183" s="11">
        <v>9.9719538797133911E-3</v>
      </c>
      <c r="E183" s="11">
        <v>9.8734958346189394E-3</v>
      </c>
    </row>
    <row r="184" spans="1:5" ht="15.75" thickBot="1" x14ac:dyDescent="0.3">
      <c r="A184" s="5" t="s">
        <v>22</v>
      </c>
      <c r="B184" s="104" t="s">
        <v>21</v>
      </c>
      <c r="C184" s="11" t="e">
        <v>#DIV/0!</v>
      </c>
      <c r="D184" s="11">
        <v>0.37763157894736832</v>
      </c>
      <c r="E184" s="11">
        <v>-3.4383954154727836E-2</v>
      </c>
    </row>
    <row r="185" spans="1:5" ht="15.75" thickBot="1" x14ac:dyDescent="0.3">
      <c r="A185" s="5" t="s">
        <v>23</v>
      </c>
      <c r="B185" s="104" t="s">
        <v>21</v>
      </c>
      <c r="C185" s="11" t="e">
        <v>#DIV/0!</v>
      </c>
      <c r="D185" s="11">
        <v>0.36402953929099224</v>
      </c>
      <c r="E185" s="11">
        <v>-4.382474653696089E-2</v>
      </c>
    </row>
    <row r="186" spans="1:5" ht="15.75" customHeight="1" thickBot="1" x14ac:dyDescent="0.3">
      <c r="A186" s="689" t="s">
        <v>294</v>
      </c>
      <c r="B186" s="690"/>
      <c r="C186" s="690"/>
      <c r="D186" s="690"/>
      <c r="E186" s="691"/>
    </row>
    <row r="187" spans="1:5" ht="12.75" customHeight="1" x14ac:dyDescent="0.25">
      <c r="A187" s="698"/>
      <c r="B187" s="8">
        <v>2018</v>
      </c>
      <c r="C187" s="8">
        <v>2019</v>
      </c>
      <c r="D187" s="8">
        <v>2020</v>
      </c>
      <c r="E187" s="8">
        <v>2021</v>
      </c>
    </row>
    <row r="188" spans="1:5" ht="9" customHeight="1" thickBot="1" x14ac:dyDescent="0.3">
      <c r="A188" s="699"/>
      <c r="B188" s="9" t="s">
        <v>8</v>
      </c>
      <c r="C188" s="9" t="s">
        <v>9</v>
      </c>
      <c r="D188" s="9" t="s">
        <v>9</v>
      </c>
      <c r="E188" s="9" t="s">
        <v>9</v>
      </c>
    </row>
    <row r="189" spans="1:5" ht="15.75" thickBot="1" x14ac:dyDescent="0.3">
      <c r="A189" s="13" t="s">
        <v>42</v>
      </c>
      <c r="B189" s="14"/>
      <c r="C189" s="14"/>
      <c r="D189" s="14"/>
      <c r="E189" s="14"/>
    </row>
    <row r="190" spans="1:5" ht="15.75" thickBot="1" x14ac:dyDescent="0.3">
      <c r="A190" s="13" t="s">
        <v>43</v>
      </c>
      <c r="B190" s="15">
        <v>0</v>
      </c>
      <c r="C190" s="15">
        <f>C181</f>
        <v>6730</v>
      </c>
      <c r="D190" s="15">
        <f t="shared" ref="D190:E190" si="15">D181</f>
        <v>10670</v>
      </c>
      <c r="E190" s="15">
        <f t="shared" si="15"/>
        <v>10110</v>
      </c>
    </row>
    <row r="191" spans="1:5" ht="15.75" thickBot="1" x14ac:dyDescent="0.3">
      <c r="A191" s="16" t="s">
        <v>463</v>
      </c>
      <c r="B191" s="15">
        <f>B189+B190</f>
        <v>0</v>
      </c>
      <c r="C191" s="15">
        <f t="shared" ref="C191:E191" si="16">C189+C190</f>
        <v>6730</v>
      </c>
      <c r="D191" s="15">
        <f t="shared" si="16"/>
        <v>10670</v>
      </c>
      <c r="E191" s="15">
        <f t="shared" si="16"/>
        <v>10110</v>
      </c>
    </row>
    <row r="192" spans="1:5" ht="15.75" thickBot="1" x14ac:dyDescent="0.3">
      <c r="A192" s="708" t="s">
        <v>46</v>
      </c>
      <c r="B192" s="709"/>
      <c r="C192" s="709"/>
      <c r="D192" s="709"/>
      <c r="E192" s="710"/>
    </row>
    <row r="193" spans="1:5" ht="15.75" thickBot="1" x14ac:dyDescent="0.3">
      <c r="A193" s="708" t="s">
        <v>47</v>
      </c>
      <c r="B193" s="709"/>
      <c r="C193" s="709"/>
      <c r="D193" s="709"/>
      <c r="E193" s="710"/>
    </row>
    <row r="194" spans="1:5" ht="15.75" thickBot="1" x14ac:dyDescent="0.3">
      <c r="A194" s="149" t="s">
        <v>80</v>
      </c>
      <c r="B194" s="842" t="s">
        <v>375</v>
      </c>
      <c r="C194" s="844"/>
      <c r="D194" s="844"/>
      <c r="E194" s="858"/>
    </row>
    <row r="195" spans="1:5" ht="34.5" customHeight="1" thickBot="1" x14ac:dyDescent="0.3">
      <c r="A195" s="7" t="s">
        <v>78</v>
      </c>
      <c r="B195" s="797" t="s">
        <v>474</v>
      </c>
      <c r="C195" s="799"/>
      <c r="D195" s="161" t="s">
        <v>398</v>
      </c>
      <c r="E195" s="150" t="s">
        <v>475</v>
      </c>
    </row>
    <row r="196" spans="1:5" ht="15.75" customHeight="1" thickBot="1" x14ac:dyDescent="0.3">
      <c r="A196" s="7"/>
      <c r="B196" s="852"/>
      <c r="C196" s="853"/>
      <c r="D196" s="853"/>
      <c r="E196" s="854"/>
    </row>
    <row r="197" spans="1:5" ht="24.75" customHeight="1" thickBot="1" x14ac:dyDescent="0.3">
      <c r="A197" s="5" t="s">
        <v>15</v>
      </c>
      <c r="B197" s="702" t="s">
        <v>476</v>
      </c>
      <c r="C197" s="703"/>
      <c r="D197" s="703"/>
      <c r="E197" s="704"/>
    </row>
    <row r="198" spans="1:5" ht="15.75" thickBot="1" x14ac:dyDescent="0.3">
      <c r="A198" s="5" t="s">
        <v>16</v>
      </c>
      <c r="B198" s="855" t="s">
        <v>477</v>
      </c>
      <c r="C198" s="856"/>
      <c r="D198" s="856"/>
      <c r="E198" s="857"/>
    </row>
    <row r="199" spans="1:5" ht="12.75" customHeight="1" x14ac:dyDescent="0.25">
      <c r="A199" s="698"/>
      <c r="B199" s="8">
        <v>2018</v>
      </c>
      <c r="C199" s="8">
        <v>2019</v>
      </c>
      <c r="D199" s="8">
        <v>2020</v>
      </c>
      <c r="E199" s="8">
        <v>2021</v>
      </c>
    </row>
    <row r="200" spans="1:5" ht="9" customHeight="1" thickBot="1" x14ac:dyDescent="0.3">
      <c r="A200" s="699"/>
      <c r="B200" s="9" t="s">
        <v>8</v>
      </c>
      <c r="C200" s="9" t="s">
        <v>9</v>
      </c>
      <c r="D200" s="9" t="s">
        <v>9</v>
      </c>
      <c r="E200" s="9" t="s">
        <v>9</v>
      </c>
    </row>
    <row r="201" spans="1:5" ht="15.75" thickBot="1" x14ac:dyDescent="0.3">
      <c r="A201" s="5" t="s">
        <v>17</v>
      </c>
      <c r="B201" s="10" t="s">
        <v>453</v>
      </c>
      <c r="C201" s="10" t="s">
        <v>453</v>
      </c>
      <c r="D201" s="10" t="s">
        <v>453</v>
      </c>
      <c r="E201" s="10" t="s">
        <v>453</v>
      </c>
    </row>
    <row r="202" spans="1:5" ht="15.75" thickBot="1" x14ac:dyDescent="0.3">
      <c r="A202" s="5" t="s">
        <v>18</v>
      </c>
      <c r="B202" s="10">
        <v>9987</v>
      </c>
      <c r="C202" s="10">
        <v>1270</v>
      </c>
      <c r="D202" s="10"/>
      <c r="E202" s="10"/>
    </row>
    <row r="203" spans="1:5" ht="15.75" thickBot="1" x14ac:dyDescent="0.3">
      <c r="A203" s="5" t="s">
        <v>19</v>
      </c>
      <c r="B203" s="10" t="s">
        <v>453</v>
      </c>
      <c r="C203" s="10" t="s">
        <v>453</v>
      </c>
      <c r="D203" s="10" t="s">
        <v>453</v>
      </c>
      <c r="E203" s="10" t="s">
        <v>453</v>
      </c>
    </row>
    <row r="204" spans="1:5" ht="15.75" thickBot="1" x14ac:dyDescent="0.3">
      <c r="A204" s="5" t="s">
        <v>20</v>
      </c>
      <c r="B204" s="104" t="s">
        <v>21</v>
      </c>
      <c r="C204" s="11">
        <v>1.007239534151716E-2</v>
      </c>
      <c r="D204" s="11">
        <v>9.9719538797133911E-3</v>
      </c>
      <c r="E204" s="11">
        <v>9.8734958346189394E-3</v>
      </c>
    </row>
    <row r="205" spans="1:5" ht="15.75" thickBot="1" x14ac:dyDescent="0.3">
      <c r="A205" s="5" t="s">
        <v>22</v>
      </c>
      <c r="B205" s="104" t="s">
        <v>21</v>
      </c>
      <c r="C205" s="11" t="e">
        <v>#DIV/0!</v>
      </c>
      <c r="D205" s="11">
        <v>-0.5</v>
      </c>
      <c r="E205" s="11">
        <v>-1</v>
      </c>
    </row>
    <row r="206" spans="1:5" ht="15.75" thickBot="1" x14ac:dyDescent="0.3">
      <c r="A206" s="5" t="s">
        <v>23</v>
      </c>
      <c r="B206" s="104" t="s">
        <v>21</v>
      </c>
      <c r="C206" s="11" t="e">
        <v>#DIV/0!</v>
      </c>
      <c r="D206" s="11">
        <v>-0.50493674791730947</v>
      </c>
      <c r="E206" s="11">
        <v>-1</v>
      </c>
    </row>
    <row r="207" spans="1:5" ht="15.75" customHeight="1" thickBot="1" x14ac:dyDescent="0.3">
      <c r="A207" s="689" t="s">
        <v>478</v>
      </c>
      <c r="B207" s="690"/>
      <c r="C207" s="690"/>
      <c r="D207" s="690"/>
      <c r="E207" s="691"/>
    </row>
    <row r="208" spans="1:5" ht="12.75" customHeight="1" x14ac:dyDescent="0.25">
      <c r="A208" s="698"/>
      <c r="B208" s="8">
        <v>2018</v>
      </c>
      <c r="C208" s="8">
        <v>2019</v>
      </c>
      <c r="D208" s="8">
        <v>2020</v>
      </c>
      <c r="E208" s="8">
        <v>2021</v>
      </c>
    </row>
    <row r="209" spans="1:5" ht="9" customHeight="1" thickBot="1" x14ac:dyDescent="0.3">
      <c r="A209" s="699"/>
      <c r="B209" s="9" t="s">
        <v>8</v>
      </c>
      <c r="C209" s="9" t="s">
        <v>9</v>
      </c>
      <c r="D209" s="9" t="s">
        <v>9</v>
      </c>
      <c r="E209" s="9" t="s">
        <v>9</v>
      </c>
    </row>
    <row r="210" spans="1:5" ht="15.75" thickBot="1" x14ac:dyDescent="0.3">
      <c r="A210" s="13" t="s">
        <v>42</v>
      </c>
      <c r="B210" s="14"/>
      <c r="C210" s="14"/>
      <c r="D210" s="14"/>
      <c r="E210" s="14"/>
    </row>
    <row r="211" spans="1:5" ht="15.75" thickBot="1" x14ac:dyDescent="0.3">
      <c r="A211" s="13" t="s">
        <v>43</v>
      </c>
      <c r="B211" s="15">
        <f>B202</f>
        <v>9987</v>
      </c>
      <c r="C211" s="15">
        <f t="shared" ref="C211:E211" si="17">C202</f>
        <v>1270</v>
      </c>
      <c r="D211" s="15">
        <f t="shared" si="17"/>
        <v>0</v>
      </c>
      <c r="E211" s="15">
        <f t="shared" si="17"/>
        <v>0</v>
      </c>
    </row>
    <row r="212" spans="1:5" ht="15.75" thickBot="1" x14ac:dyDescent="0.3">
      <c r="A212" s="16" t="s">
        <v>440</v>
      </c>
      <c r="B212" s="15">
        <f>B210+B211</f>
        <v>9987</v>
      </c>
      <c r="C212" s="15">
        <f t="shared" ref="C212:E212" si="18">C210+C211</f>
        <v>1270</v>
      </c>
      <c r="D212" s="15">
        <f t="shared" si="18"/>
        <v>0</v>
      </c>
      <c r="E212" s="15">
        <f t="shared" si="18"/>
        <v>0</v>
      </c>
    </row>
    <row r="213" spans="1:5" ht="15.75" thickBot="1" x14ac:dyDescent="0.3">
      <c r="A213" s="149" t="s">
        <v>80</v>
      </c>
      <c r="B213" s="842" t="s">
        <v>479</v>
      </c>
      <c r="C213" s="844"/>
      <c r="D213" s="844"/>
      <c r="E213" s="858"/>
    </row>
    <row r="214" spans="1:5" ht="31.5" customHeight="1" thickBot="1" x14ac:dyDescent="0.3">
      <c r="A214" s="7" t="s">
        <v>115</v>
      </c>
      <c r="B214" s="797" t="s">
        <v>480</v>
      </c>
      <c r="C214" s="799"/>
      <c r="D214" s="161" t="s">
        <v>398</v>
      </c>
      <c r="E214" s="150" t="s">
        <v>481</v>
      </c>
    </row>
    <row r="215" spans="1:5" ht="15.75" thickBot="1" x14ac:dyDescent="0.3">
      <c r="A215" s="7"/>
      <c r="B215" s="862"/>
      <c r="C215" s="863"/>
      <c r="D215" s="863"/>
      <c r="E215" s="864"/>
    </row>
    <row r="216" spans="1:5" ht="32.25" customHeight="1" thickBot="1" x14ac:dyDescent="0.3">
      <c r="A216" s="5" t="s">
        <v>15</v>
      </c>
      <c r="B216" s="702" t="s">
        <v>482</v>
      </c>
      <c r="C216" s="703"/>
      <c r="D216" s="703"/>
      <c r="E216" s="704"/>
    </row>
    <row r="217" spans="1:5" ht="15.75" thickBot="1" x14ac:dyDescent="0.3">
      <c r="A217" s="5" t="s">
        <v>16</v>
      </c>
      <c r="B217" s="717" t="s">
        <v>94</v>
      </c>
      <c r="C217" s="718"/>
      <c r="D217" s="718"/>
      <c r="E217" s="719"/>
    </row>
    <row r="218" spans="1:5" ht="12.75" customHeight="1" x14ac:dyDescent="0.25">
      <c r="A218" s="698"/>
      <c r="B218" s="8">
        <v>2018</v>
      </c>
      <c r="C218" s="8">
        <v>2019</v>
      </c>
      <c r="D218" s="8">
        <v>2020</v>
      </c>
      <c r="E218" s="8">
        <v>2021</v>
      </c>
    </row>
    <row r="219" spans="1:5" ht="9" customHeight="1" thickBot="1" x14ac:dyDescent="0.3">
      <c r="A219" s="699"/>
      <c r="B219" s="9" t="s">
        <v>8</v>
      </c>
      <c r="C219" s="9" t="s">
        <v>9</v>
      </c>
      <c r="D219" s="9" t="s">
        <v>9</v>
      </c>
      <c r="E219" s="9" t="s">
        <v>9</v>
      </c>
    </row>
    <row r="220" spans="1:5" ht="15.75" thickBot="1" x14ac:dyDescent="0.3">
      <c r="A220" s="5" t="s">
        <v>17</v>
      </c>
      <c r="B220" s="104" t="s">
        <v>453</v>
      </c>
      <c r="C220" s="104" t="s">
        <v>453</v>
      </c>
      <c r="D220" s="104" t="s">
        <v>453</v>
      </c>
      <c r="E220" s="104" t="s">
        <v>453</v>
      </c>
    </row>
    <row r="221" spans="1:5" ht="15.75" thickBot="1" x14ac:dyDescent="0.3">
      <c r="A221" s="5" t="s">
        <v>18</v>
      </c>
      <c r="B221" s="10">
        <v>19500</v>
      </c>
      <c r="C221" s="10">
        <f>24000</f>
        <v>24000</v>
      </c>
      <c r="D221" s="10">
        <v>28500</v>
      </c>
      <c r="E221" s="10">
        <v>30000</v>
      </c>
    </row>
    <row r="222" spans="1:5" ht="15.75" thickBot="1" x14ac:dyDescent="0.3">
      <c r="A222" s="5" t="s">
        <v>19</v>
      </c>
      <c r="B222" s="10" t="s">
        <v>453</v>
      </c>
      <c r="C222" s="10" t="s">
        <v>453</v>
      </c>
      <c r="D222" s="10" t="s">
        <v>453</v>
      </c>
      <c r="E222" s="10" t="s">
        <v>453</v>
      </c>
    </row>
    <row r="223" spans="1:5" ht="15.75" thickBot="1" x14ac:dyDescent="0.3">
      <c r="A223" s="5" t="s">
        <v>20</v>
      </c>
      <c r="B223" s="104" t="s">
        <v>21</v>
      </c>
      <c r="C223" s="11">
        <v>1.007239534151716E-2</v>
      </c>
      <c r="D223" s="11">
        <v>9.9719538797133911E-3</v>
      </c>
      <c r="E223" s="11">
        <v>9.8734958346189394E-3</v>
      </c>
    </row>
    <row r="224" spans="1:5" ht="15.75" thickBot="1" x14ac:dyDescent="0.3">
      <c r="A224" s="5" t="s">
        <v>22</v>
      </c>
      <c r="B224" s="104" t="s">
        <v>21</v>
      </c>
      <c r="C224" s="11">
        <v>0.23076923076923084</v>
      </c>
      <c r="D224" s="11">
        <v>0.1875</v>
      </c>
      <c r="E224" s="11">
        <v>5.2631578947368363E-2</v>
      </c>
    </row>
    <row r="225" spans="1:5" ht="15.75" thickBot="1" x14ac:dyDescent="0.3">
      <c r="A225" s="5" t="s">
        <v>23</v>
      </c>
      <c r="B225" s="104" t="s">
        <v>21</v>
      </c>
      <c r="C225" s="11">
        <v>0.21849605676342976</v>
      </c>
      <c r="D225" s="11">
        <v>0.17577522369639009</v>
      </c>
      <c r="E225" s="11">
        <v>4.2340038914885803E-2</v>
      </c>
    </row>
    <row r="226" spans="1:5" ht="15.75" customHeight="1" thickBot="1" x14ac:dyDescent="0.3">
      <c r="A226" s="689" t="s">
        <v>295</v>
      </c>
      <c r="B226" s="690"/>
      <c r="C226" s="690"/>
      <c r="D226" s="690"/>
      <c r="E226" s="691"/>
    </row>
    <row r="227" spans="1:5" ht="12.75" customHeight="1" x14ac:dyDescent="0.25">
      <c r="A227" s="698"/>
      <c r="B227" s="8">
        <v>2018</v>
      </c>
      <c r="C227" s="8">
        <v>2019</v>
      </c>
      <c r="D227" s="8">
        <v>2020</v>
      </c>
      <c r="E227" s="8">
        <v>2021</v>
      </c>
    </row>
    <row r="228" spans="1:5" ht="9" customHeight="1" thickBot="1" x14ac:dyDescent="0.3">
      <c r="A228" s="699"/>
      <c r="B228" s="9" t="s">
        <v>8</v>
      </c>
      <c r="C228" s="9" t="s">
        <v>9</v>
      </c>
      <c r="D228" s="9" t="s">
        <v>9</v>
      </c>
      <c r="E228" s="9" t="s">
        <v>9</v>
      </c>
    </row>
    <row r="229" spans="1:5" ht="15.75" thickBot="1" x14ac:dyDescent="0.3">
      <c r="A229" s="13" t="s">
        <v>42</v>
      </c>
      <c r="B229" s="14"/>
      <c r="C229" s="14"/>
      <c r="D229" s="14"/>
      <c r="E229" s="14"/>
    </row>
    <row r="230" spans="1:5" ht="15.75" thickBot="1" x14ac:dyDescent="0.3">
      <c r="A230" s="13" t="s">
        <v>43</v>
      </c>
      <c r="B230" s="15">
        <f>B221</f>
        <v>19500</v>
      </c>
      <c r="C230" s="15">
        <f t="shared" ref="C230:E230" si="19">C221</f>
        <v>24000</v>
      </c>
      <c r="D230" s="15">
        <f t="shared" si="19"/>
        <v>28500</v>
      </c>
      <c r="E230" s="15">
        <f t="shared" si="19"/>
        <v>30000</v>
      </c>
    </row>
    <row r="231" spans="1:5" ht="15.75" thickBot="1" x14ac:dyDescent="0.3">
      <c r="A231" s="16" t="s">
        <v>440</v>
      </c>
      <c r="B231" s="15">
        <f>B229+B230</f>
        <v>19500</v>
      </c>
      <c r="C231" s="15">
        <f t="shared" ref="C231:E231" si="20">C229+C230</f>
        <v>24000</v>
      </c>
      <c r="D231" s="15">
        <f t="shared" si="20"/>
        <v>28500</v>
      </c>
      <c r="E231" s="15">
        <f t="shared" si="20"/>
        <v>30000</v>
      </c>
    </row>
    <row r="232" spans="1:5" ht="15.75" thickBot="1" x14ac:dyDescent="0.3">
      <c r="A232" s="149" t="s">
        <v>80</v>
      </c>
      <c r="B232" s="859" t="s">
        <v>457</v>
      </c>
      <c r="C232" s="860"/>
      <c r="D232" s="860"/>
      <c r="E232" s="861"/>
    </row>
    <row r="233" spans="1:5" ht="39" customHeight="1" thickBot="1" x14ac:dyDescent="0.3">
      <c r="A233" s="7" t="s">
        <v>96</v>
      </c>
      <c r="B233" s="797" t="s">
        <v>483</v>
      </c>
      <c r="C233" s="799"/>
      <c r="D233" s="161" t="s">
        <v>398</v>
      </c>
      <c r="E233" s="150" t="s">
        <v>484</v>
      </c>
    </row>
    <row r="234" spans="1:5" ht="14.25" customHeight="1" thickBot="1" x14ac:dyDescent="0.3">
      <c r="A234" s="7"/>
      <c r="B234" s="852"/>
      <c r="C234" s="853"/>
      <c r="D234" s="853"/>
      <c r="E234" s="854"/>
    </row>
    <row r="235" spans="1:5" ht="33.75" customHeight="1" thickBot="1" x14ac:dyDescent="0.3">
      <c r="A235" s="5" t="s">
        <v>15</v>
      </c>
      <c r="B235" s="702" t="s">
        <v>485</v>
      </c>
      <c r="C235" s="703"/>
      <c r="D235" s="703"/>
      <c r="E235" s="704"/>
    </row>
    <row r="236" spans="1:5" ht="15.75" thickBot="1" x14ac:dyDescent="0.3">
      <c r="A236" s="5" t="s">
        <v>16</v>
      </c>
      <c r="B236" s="717" t="s">
        <v>486</v>
      </c>
      <c r="C236" s="718"/>
      <c r="D236" s="718"/>
      <c r="E236" s="719"/>
    </row>
    <row r="237" spans="1:5" ht="12.75" customHeight="1" x14ac:dyDescent="0.25">
      <c r="A237" s="698"/>
      <c r="B237" s="8">
        <v>2018</v>
      </c>
      <c r="C237" s="8">
        <v>2019</v>
      </c>
      <c r="D237" s="8">
        <v>2020</v>
      </c>
      <c r="E237" s="8">
        <v>2021</v>
      </c>
    </row>
    <row r="238" spans="1:5" ht="9" customHeight="1" thickBot="1" x14ac:dyDescent="0.3">
      <c r="A238" s="699"/>
      <c r="B238" s="9" t="s">
        <v>8</v>
      </c>
      <c r="C238" s="9" t="s">
        <v>9</v>
      </c>
      <c r="D238" s="9" t="s">
        <v>9</v>
      </c>
      <c r="E238" s="9" t="s">
        <v>9</v>
      </c>
    </row>
    <row r="239" spans="1:5" ht="15.75" thickBot="1" x14ac:dyDescent="0.3">
      <c r="A239" s="5" t="s">
        <v>17</v>
      </c>
      <c r="B239" s="104" t="s">
        <v>453</v>
      </c>
      <c r="C239" s="104" t="s">
        <v>453</v>
      </c>
      <c r="D239" s="104" t="s">
        <v>453</v>
      </c>
      <c r="E239" s="104" t="s">
        <v>453</v>
      </c>
    </row>
    <row r="240" spans="1:5" ht="15.75" thickBot="1" x14ac:dyDescent="0.3">
      <c r="A240" s="5" t="s">
        <v>18</v>
      </c>
      <c r="B240" s="10"/>
      <c r="C240" s="10">
        <v>4311</v>
      </c>
      <c r="D240" s="10"/>
      <c r="E240" s="10"/>
    </row>
    <row r="241" spans="1:5" ht="15.75" thickBot="1" x14ac:dyDescent="0.3">
      <c r="A241" s="5" t="s">
        <v>19</v>
      </c>
      <c r="B241" s="10" t="s">
        <v>453</v>
      </c>
      <c r="C241" s="10" t="s">
        <v>453</v>
      </c>
      <c r="D241" s="10" t="s">
        <v>453</v>
      </c>
      <c r="E241" s="10" t="s">
        <v>453</v>
      </c>
    </row>
    <row r="242" spans="1:5" ht="15.75" thickBot="1" x14ac:dyDescent="0.3">
      <c r="A242" s="5" t="s">
        <v>20</v>
      </c>
      <c r="B242" s="104" t="s">
        <v>21</v>
      </c>
      <c r="C242" s="11">
        <v>1.007239534151716E-2</v>
      </c>
      <c r="D242" s="11">
        <v>9.9719538797133911E-3</v>
      </c>
      <c r="E242" s="11">
        <v>9.8734958346189394E-3</v>
      </c>
    </row>
    <row r="243" spans="1:5" ht="15.75" thickBot="1" x14ac:dyDescent="0.3">
      <c r="A243" s="5" t="s">
        <v>22</v>
      </c>
      <c r="B243" s="104" t="s">
        <v>21</v>
      </c>
      <c r="C243" s="11" t="e">
        <v>#DIV/0!</v>
      </c>
      <c r="D243" s="11">
        <v>-1</v>
      </c>
      <c r="E243" s="11" t="e">
        <v>#DIV/0!</v>
      </c>
    </row>
    <row r="244" spans="1:5" ht="15.75" thickBot="1" x14ac:dyDescent="0.3">
      <c r="A244" s="5" t="s">
        <v>23</v>
      </c>
      <c r="B244" s="104" t="s">
        <v>21</v>
      </c>
      <c r="C244" s="11" t="e">
        <v>#DIV/0!</v>
      </c>
      <c r="D244" s="11">
        <v>-1</v>
      </c>
      <c r="E244" s="11" t="e">
        <v>#DIV/0!</v>
      </c>
    </row>
    <row r="245" spans="1:5" ht="15.75" customHeight="1" thickBot="1" x14ac:dyDescent="0.3">
      <c r="A245" s="689" t="s">
        <v>295</v>
      </c>
      <c r="B245" s="690"/>
      <c r="C245" s="690"/>
      <c r="D245" s="690"/>
      <c r="E245" s="691"/>
    </row>
    <row r="246" spans="1:5" ht="12.75" customHeight="1" x14ac:dyDescent="0.25">
      <c r="A246" s="698"/>
      <c r="B246" s="8">
        <v>2018</v>
      </c>
      <c r="C246" s="8">
        <v>2019</v>
      </c>
      <c r="D246" s="8">
        <v>2020</v>
      </c>
      <c r="E246" s="8">
        <v>2021</v>
      </c>
    </row>
    <row r="247" spans="1:5" ht="9" customHeight="1" thickBot="1" x14ac:dyDescent="0.3">
      <c r="A247" s="699"/>
      <c r="B247" s="9" t="s">
        <v>8</v>
      </c>
      <c r="C247" s="9" t="s">
        <v>9</v>
      </c>
      <c r="D247" s="9" t="s">
        <v>9</v>
      </c>
      <c r="E247" s="9" t="s">
        <v>9</v>
      </c>
    </row>
    <row r="248" spans="1:5" ht="15.75" thickBot="1" x14ac:dyDescent="0.3">
      <c r="A248" s="13" t="s">
        <v>42</v>
      </c>
      <c r="B248" s="14"/>
      <c r="C248" s="14"/>
      <c r="D248" s="14"/>
      <c r="E248" s="14"/>
    </row>
    <row r="249" spans="1:5" ht="15.75" thickBot="1" x14ac:dyDescent="0.3">
      <c r="A249" s="13" t="s">
        <v>43</v>
      </c>
      <c r="B249" s="15">
        <f>B240</f>
        <v>0</v>
      </c>
      <c r="C249" s="15">
        <f t="shared" ref="C249:E249" si="21">C240</f>
        <v>4311</v>
      </c>
      <c r="D249" s="15">
        <f t="shared" si="21"/>
        <v>0</v>
      </c>
      <c r="E249" s="15">
        <f t="shared" si="21"/>
        <v>0</v>
      </c>
    </row>
    <row r="250" spans="1:5" ht="15.75" thickBot="1" x14ac:dyDescent="0.3">
      <c r="A250" s="16" t="s">
        <v>440</v>
      </c>
      <c r="B250" s="15">
        <f>B248+B249</f>
        <v>0</v>
      </c>
      <c r="C250" s="15">
        <f t="shared" ref="C250:E250" si="22">C248+C249</f>
        <v>4311</v>
      </c>
      <c r="D250" s="15">
        <f t="shared" si="22"/>
        <v>0</v>
      </c>
      <c r="E250" s="15">
        <f t="shared" si="22"/>
        <v>0</v>
      </c>
    </row>
    <row r="251" spans="1:5" ht="33" customHeight="1" thickBot="1" x14ac:dyDescent="0.3">
      <c r="A251" s="7" t="s">
        <v>82</v>
      </c>
      <c r="B251" s="797" t="s">
        <v>487</v>
      </c>
      <c r="C251" s="799"/>
      <c r="D251" s="161" t="s">
        <v>398</v>
      </c>
      <c r="E251" s="150" t="s">
        <v>488</v>
      </c>
    </row>
    <row r="252" spans="1:5" ht="14.25" customHeight="1" thickBot="1" x14ac:dyDescent="0.3">
      <c r="A252" s="7"/>
      <c r="B252" s="852"/>
      <c r="C252" s="853"/>
      <c r="D252" s="853"/>
      <c r="E252" s="854"/>
    </row>
    <row r="253" spans="1:5" ht="33.75" customHeight="1" thickBot="1" x14ac:dyDescent="0.3">
      <c r="A253" s="5" t="s">
        <v>15</v>
      </c>
      <c r="B253" s="702" t="s">
        <v>489</v>
      </c>
      <c r="C253" s="703"/>
      <c r="D253" s="703"/>
      <c r="E253" s="704"/>
    </row>
    <row r="254" spans="1:5" ht="15.75" thickBot="1" x14ac:dyDescent="0.3">
      <c r="A254" s="5" t="s">
        <v>16</v>
      </c>
      <c r="B254" s="717" t="s">
        <v>490</v>
      </c>
      <c r="C254" s="718"/>
      <c r="D254" s="718"/>
      <c r="E254" s="719"/>
    </row>
    <row r="255" spans="1:5" ht="12.75" customHeight="1" x14ac:dyDescent="0.25">
      <c r="A255" s="698"/>
      <c r="B255" s="8">
        <v>2018</v>
      </c>
      <c r="C255" s="8">
        <v>2019</v>
      </c>
      <c r="D255" s="8">
        <v>2020</v>
      </c>
      <c r="E255" s="8">
        <v>2021</v>
      </c>
    </row>
    <row r="256" spans="1:5" ht="9" customHeight="1" thickBot="1" x14ac:dyDescent="0.3">
      <c r="A256" s="699"/>
      <c r="B256" s="9" t="s">
        <v>8</v>
      </c>
      <c r="C256" s="9" t="s">
        <v>9</v>
      </c>
      <c r="D256" s="9" t="s">
        <v>9</v>
      </c>
      <c r="E256" s="9" t="s">
        <v>9</v>
      </c>
    </row>
    <row r="257" spans="1:5" ht="15.75" thickBot="1" x14ac:dyDescent="0.3">
      <c r="A257" s="5" t="s">
        <v>17</v>
      </c>
      <c r="B257" s="104" t="s">
        <v>453</v>
      </c>
      <c r="C257" s="104" t="s">
        <v>453</v>
      </c>
      <c r="D257" s="104" t="s">
        <v>453</v>
      </c>
      <c r="E257" s="104" t="s">
        <v>453</v>
      </c>
    </row>
    <row r="258" spans="1:5" ht="15.75" thickBot="1" x14ac:dyDescent="0.3">
      <c r="A258" s="5" t="s">
        <v>18</v>
      </c>
      <c r="B258" s="10"/>
      <c r="C258" s="10">
        <f>11610</f>
        <v>11610</v>
      </c>
      <c r="D258" s="10">
        <v>8940</v>
      </c>
      <c r="E258" s="10">
        <v>7780</v>
      </c>
    </row>
    <row r="259" spans="1:5" ht="15.75" thickBot="1" x14ac:dyDescent="0.3">
      <c r="A259" s="5" t="s">
        <v>19</v>
      </c>
      <c r="B259" s="10" t="s">
        <v>453</v>
      </c>
      <c r="C259" s="10" t="s">
        <v>453</v>
      </c>
      <c r="D259" s="10" t="s">
        <v>453</v>
      </c>
      <c r="E259" s="10" t="s">
        <v>453</v>
      </c>
    </row>
    <row r="260" spans="1:5" ht="15.75" thickBot="1" x14ac:dyDescent="0.3">
      <c r="A260" s="5" t="s">
        <v>20</v>
      </c>
      <c r="B260" s="104" t="s">
        <v>21</v>
      </c>
      <c r="C260" s="11">
        <v>1.007239534151716E-2</v>
      </c>
      <c r="D260" s="11">
        <v>9.9719538797133911E-3</v>
      </c>
      <c r="E260" s="11">
        <v>9.8734958346189394E-3</v>
      </c>
    </row>
    <row r="261" spans="1:5" ht="15.75" thickBot="1" x14ac:dyDescent="0.3">
      <c r="A261" s="5" t="s">
        <v>22</v>
      </c>
      <c r="B261" s="104" t="s">
        <v>21</v>
      </c>
      <c r="C261" s="11" t="e">
        <v>#DIV/0!</v>
      </c>
      <c r="D261" s="11">
        <v>-0.22997416020671835</v>
      </c>
      <c r="E261" s="11">
        <v>-0.12975391498881428</v>
      </c>
    </row>
    <row r="262" spans="1:5" ht="15.75" thickBot="1" x14ac:dyDescent="0.3">
      <c r="A262" s="5" t="s">
        <v>23</v>
      </c>
      <c r="B262" s="104" t="s">
        <v>21</v>
      </c>
      <c r="C262" s="11" t="e">
        <v>#DIV/0!</v>
      </c>
      <c r="D262" s="11">
        <v>-0.23757700712846619</v>
      </c>
      <c r="E262" s="11">
        <v>-0.1382622787897182</v>
      </c>
    </row>
    <row r="263" spans="1:5" ht="15.75" customHeight="1" thickBot="1" x14ac:dyDescent="0.3">
      <c r="A263" s="689" t="s">
        <v>295</v>
      </c>
      <c r="B263" s="690"/>
      <c r="C263" s="690"/>
      <c r="D263" s="690"/>
      <c r="E263" s="691"/>
    </row>
    <row r="264" spans="1:5" ht="12.75" customHeight="1" x14ac:dyDescent="0.25">
      <c r="A264" s="698"/>
      <c r="B264" s="8">
        <v>2018</v>
      </c>
      <c r="C264" s="8">
        <v>2019</v>
      </c>
      <c r="D264" s="8">
        <v>2020</v>
      </c>
      <c r="E264" s="8">
        <v>2021</v>
      </c>
    </row>
    <row r="265" spans="1:5" ht="9" customHeight="1" thickBot="1" x14ac:dyDescent="0.3">
      <c r="A265" s="699"/>
      <c r="B265" s="9" t="s">
        <v>8</v>
      </c>
      <c r="C265" s="9" t="s">
        <v>9</v>
      </c>
      <c r="D265" s="9" t="s">
        <v>9</v>
      </c>
      <c r="E265" s="9" t="s">
        <v>9</v>
      </c>
    </row>
    <row r="266" spans="1:5" ht="15.75" thickBot="1" x14ac:dyDescent="0.3">
      <c r="A266" s="13" t="s">
        <v>42</v>
      </c>
      <c r="B266" s="14"/>
      <c r="C266" s="14"/>
      <c r="D266" s="14"/>
      <c r="E266" s="14"/>
    </row>
    <row r="267" spans="1:5" ht="15.75" thickBot="1" x14ac:dyDescent="0.3">
      <c r="A267" s="13" t="s">
        <v>43</v>
      </c>
      <c r="B267" s="15">
        <f>B258</f>
        <v>0</v>
      </c>
      <c r="C267" s="15">
        <f t="shared" ref="C267:E267" si="23">C258</f>
        <v>11610</v>
      </c>
      <c r="D267" s="15">
        <f t="shared" si="23"/>
        <v>8940</v>
      </c>
      <c r="E267" s="15">
        <f t="shared" si="23"/>
        <v>7780</v>
      </c>
    </row>
    <row r="268" spans="1:5" ht="15.75" thickBot="1" x14ac:dyDescent="0.3">
      <c r="A268" s="16" t="s">
        <v>440</v>
      </c>
      <c r="B268" s="15">
        <f>B266+B267</f>
        <v>0</v>
      </c>
      <c r="C268" s="15">
        <f t="shared" ref="C268:E268" si="24">C266+C267</f>
        <v>11610</v>
      </c>
      <c r="D268" s="15">
        <f t="shared" si="24"/>
        <v>8940</v>
      </c>
      <c r="E268" s="15">
        <f t="shared" si="24"/>
        <v>7780</v>
      </c>
    </row>
    <row r="269" spans="1:5" ht="38.25" customHeight="1" thickBot="1" x14ac:dyDescent="0.3">
      <c r="A269" s="7" t="s">
        <v>114</v>
      </c>
      <c r="B269" s="797" t="s">
        <v>491</v>
      </c>
      <c r="C269" s="799"/>
      <c r="D269" s="161" t="s">
        <v>398</v>
      </c>
      <c r="E269" s="150" t="s">
        <v>492</v>
      </c>
    </row>
    <row r="270" spans="1:5" ht="14.25" customHeight="1" thickBot="1" x14ac:dyDescent="0.3">
      <c r="A270" s="7"/>
      <c r="B270" s="852"/>
      <c r="C270" s="853"/>
      <c r="D270" s="853"/>
      <c r="E270" s="854"/>
    </row>
    <row r="271" spans="1:5" ht="33.75" customHeight="1" thickBot="1" x14ac:dyDescent="0.3">
      <c r="A271" s="5" t="s">
        <v>15</v>
      </c>
      <c r="B271" s="702" t="s">
        <v>493</v>
      </c>
      <c r="C271" s="703"/>
      <c r="D271" s="703"/>
      <c r="E271" s="704"/>
    </row>
    <row r="272" spans="1:5" ht="15.75" thickBot="1" x14ac:dyDescent="0.3">
      <c r="A272" s="5" t="s">
        <v>16</v>
      </c>
      <c r="B272" s="717" t="s">
        <v>494</v>
      </c>
      <c r="C272" s="718"/>
      <c r="D272" s="718"/>
      <c r="E272" s="719"/>
    </row>
    <row r="273" spans="1:5" ht="12.75" customHeight="1" x14ac:dyDescent="0.25">
      <c r="A273" s="698"/>
      <c r="B273" s="8">
        <v>2018</v>
      </c>
      <c r="C273" s="8">
        <v>2019</v>
      </c>
      <c r="D273" s="8">
        <v>2020</v>
      </c>
      <c r="E273" s="8">
        <v>2021</v>
      </c>
    </row>
    <row r="274" spans="1:5" ht="9" customHeight="1" thickBot="1" x14ac:dyDescent="0.3">
      <c r="A274" s="699"/>
      <c r="B274" s="9" t="s">
        <v>8</v>
      </c>
      <c r="C274" s="9" t="s">
        <v>9</v>
      </c>
      <c r="D274" s="9" t="s">
        <v>9</v>
      </c>
      <c r="E274" s="9" t="s">
        <v>9</v>
      </c>
    </row>
    <row r="275" spans="1:5" ht="15.75" thickBot="1" x14ac:dyDescent="0.3">
      <c r="A275" s="5" t="s">
        <v>17</v>
      </c>
      <c r="B275" s="104" t="s">
        <v>453</v>
      </c>
      <c r="C275" s="104" t="s">
        <v>453</v>
      </c>
      <c r="D275" s="104" t="s">
        <v>453</v>
      </c>
      <c r="E275" s="104" t="s">
        <v>453</v>
      </c>
    </row>
    <row r="276" spans="1:5" ht="15.75" thickBot="1" x14ac:dyDescent="0.3">
      <c r="A276" s="5" t="s">
        <v>18</v>
      </c>
      <c r="B276" s="10">
        <v>1140</v>
      </c>
      <c r="C276" s="10">
        <v>188</v>
      </c>
      <c r="D276" s="10">
        <v>70</v>
      </c>
      <c r="E276" s="10">
        <v>126</v>
      </c>
    </row>
    <row r="277" spans="1:5" ht="15.75" thickBot="1" x14ac:dyDescent="0.3">
      <c r="A277" s="5" t="s">
        <v>19</v>
      </c>
      <c r="B277" s="10" t="s">
        <v>453</v>
      </c>
      <c r="C277" s="10" t="s">
        <v>453</v>
      </c>
      <c r="D277" s="10" t="s">
        <v>453</v>
      </c>
      <c r="E277" s="10" t="s">
        <v>453</v>
      </c>
    </row>
    <row r="278" spans="1:5" ht="15.75" thickBot="1" x14ac:dyDescent="0.3">
      <c r="A278" s="5" t="s">
        <v>20</v>
      </c>
      <c r="B278" s="104" t="s">
        <v>21</v>
      </c>
      <c r="C278" s="11">
        <v>1.007239534151716E-2</v>
      </c>
      <c r="D278" s="11">
        <v>9.9719538797133911E-3</v>
      </c>
      <c r="E278" s="11">
        <v>9.8734958346189394E-3</v>
      </c>
    </row>
    <row r="279" spans="1:5" ht="15.75" thickBot="1" x14ac:dyDescent="0.3">
      <c r="A279" s="5" t="s">
        <v>22</v>
      </c>
      <c r="B279" s="104" t="s">
        <v>21</v>
      </c>
      <c r="C279" s="11">
        <v>-0.83508771929824555</v>
      </c>
      <c r="D279" s="11">
        <v>-0.62765957446808507</v>
      </c>
      <c r="E279" s="11">
        <v>0.8</v>
      </c>
    </row>
    <row r="280" spans="1:5" ht="15.75" thickBot="1" x14ac:dyDescent="0.3">
      <c r="A280" s="5" t="s">
        <v>23</v>
      </c>
      <c r="B280" s="104" t="s">
        <v>21</v>
      </c>
      <c r="C280" s="11">
        <v>-0.83673221695560185</v>
      </c>
      <c r="D280" s="11">
        <v>-0.63133587610863473</v>
      </c>
      <c r="E280" s="11">
        <v>0.78240146654445475</v>
      </c>
    </row>
    <row r="281" spans="1:5" ht="15.75" thickBot="1" x14ac:dyDescent="0.3">
      <c r="A281" s="689" t="s">
        <v>495</v>
      </c>
      <c r="B281" s="690"/>
      <c r="C281" s="690"/>
      <c r="D281" s="690"/>
      <c r="E281" s="691"/>
    </row>
    <row r="282" spans="1:5" ht="12.75" customHeight="1" x14ac:dyDescent="0.25">
      <c r="A282" s="698"/>
      <c r="B282" s="8">
        <v>2018</v>
      </c>
      <c r="C282" s="8">
        <v>2019</v>
      </c>
      <c r="D282" s="8">
        <v>2020</v>
      </c>
      <c r="E282" s="8">
        <v>2021</v>
      </c>
    </row>
    <row r="283" spans="1:5" ht="12" customHeight="1" thickBot="1" x14ac:dyDescent="0.3">
      <c r="A283" s="699"/>
      <c r="B283" s="9" t="s">
        <v>8</v>
      </c>
      <c r="C283" s="9" t="s">
        <v>9</v>
      </c>
      <c r="D283" s="9" t="s">
        <v>9</v>
      </c>
      <c r="E283" s="9" t="s">
        <v>9</v>
      </c>
    </row>
    <row r="284" spans="1:5" ht="15.75" thickBot="1" x14ac:dyDescent="0.3">
      <c r="A284" s="13" t="s">
        <v>42</v>
      </c>
      <c r="B284" s="14"/>
      <c r="C284" s="14"/>
      <c r="D284" s="14"/>
      <c r="E284" s="14"/>
    </row>
    <row r="285" spans="1:5" ht="15.75" thickBot="1" x14ac:dyDescent="0.3">
      <c r="A285" s="13" t="s">
        <v>43</v>
      </c>
      <c r="B285" s="15">
        <f>B276</f>
        <v>1140</v>
      </c>
      <c r="C285" s="15">
        <f t="shared" ref="C285:E285" si="25">C276</f>
        <v>188</v>
      </c>
      <c r="D285" s="15">
        <f t="shared" si="25"/>
        <v>70</v>
      </c>
      <c r="E285" s="15">
        <f t="shared" si="25"/>
        <v>126</v>
      </c>
    </row>
    <row r="286" spans="1:5" ht="15.75" thickBot="1" x14ac:dyDescent="0.3">
      <c r="A286" s="162" t="s">
        <v>463</v>
      </c>
      <c r="B286" s="15">
        <f>B284+B285</f>
        <v>1140</v>
      </c>
      <c r="C286" s="15">
        <f t="shared" ref="C286:E286" si="26">C284+C285</f>
        <v>188</v>
      </c>
      <c r="D286" s="15">
        <f t="shared" si="26"/>
        <v>70</v>
      </c>
      <c r="E286" s="15">
        <f t="shared" si="26"/>
        <v>126</v>
      </c>
    </row>
    <row r="287" spans="1:5" ht="15" hidden="1" customHeight="1" x14ac:dyDescent="0.25">
      <c r="A287" s="782" t="s">
        <v>44</v>
      </c>
      <c r="B287" s="785"/>
      <c r="C287" s="786"/>
      <c r="D287" s="786"/>
      <c r="E287" s="787"/>
    </row>
    <row r="288" spans="1:5" hidden="1" x14ac:dyDescent="0.25">
      <c r="A288" s="783"/>
      <c r="B288" s="788"/>
      <c r="C288" s="789"/>
      <c r="D288" s="789"/>
      <c r="E288" s="790"/>
    </row>
    <row r="289" spans="1:5" ht="15.75" hidden="1" thickBot="1" x14ac:dyDescent="0.3">
      <c r="A289" s="784"/>
      <c r="B289" s="791"/>
      <c r="C289" s="792"/>
      <c r="D289" s="792"/>
      <c r="E289" s="793"/>
    </row>
    <row r="290" spans="1:5" ht="15.75" hidden="1" thickBot="1" x14ac:dyDescent="0.3">
      <c r="A290" s="19" t="s">
        <v>45</v>
      </c>
      <c r="B290" s="865"/>
      <c r="C290" s="780"/>
      <c r="D290" s="780"/>
      <c r="E290" s="866"/>
    </row>
    <row r="291" spans="1:5" ht="34.5" hidden="1" thickBot="1" x14ac:dyDescent="0.3">
      <c r="A291" s="7" t="s">
        <v>74</v>
      </c>
      <c r="B291" s="146" t="s">
        <v>62</v>
      </c>
      <c r="C291" s="163" t="s">
        <v>398</v>
      </c>
      <c r="D291" s="147"/>
      <c r="E291" s="148"/>
    </row>
    <row r="292" spans="1:5" ht="17.25" hidden="1" customHeight="1" x14ac:dyDescent="0.25">
      <c r="A292" s="5" t="s">
        <v>15</v>
      </c>
      <c r="B292" s="867" t="s">
        <v>62</v>
      </c>
      <c r="C292" s="781"/>
      <c r="D292" s="781"/>
      <c r="E292" s="868"/>
    </row>
    <row r="293" spans="1:5" ht="15.75" hidden="1" thickBot="1" x14ac:dyDescent="0.3">
      <c r="A293" s="5" t="s">
        <v>16</v>
      </c>
      <c r="B293" s="717" t="s">
        <v>62</v>
      </c>
      <c r="C293" s="718"/>
      <c r="D293" s="718"/>
      <c r="E293" s="719"/>
    </row>
    <row r="294" spans="1:5" ht="12.75" hidden="1" customHeight="1" x14ac:dyDescent="0.25">
      <c r="A294" s="698"/>
      <c r="B294" s="8">
        <v>2018</v>
      </c>
      <c r="C294" s="8">
        <v>2019</v>
      </c>
      <c r="D294" s="8">
        <v>2020</v>
      </c>
      <c r="E294" s="8">
        <v>2021</v>
      </c>
    </row>
    <row r="295" spans="1:5" ht="9" hidden="1" customHeight="1" x14ac:dyDescent="0.25">
      <c r="A295" s="699"/>
      <c r="B295" s="9" t="s">
        <v>8</v>
      </c>
      <c r="C295" s="9" t="s">
        <v>9</v>
      </c>
      <c r="D295" s="9" t="s">
        <v>9</v>
      </c>
      <c r="E295" s="9" t="s">
        <v>9</v>
      </c>
    </row>
    <row r="296" spans="1:5" ht="15.75" hidden="1" thickBot="1" x14ac:dyDescent="0.3">
      <c r="A296" s="5" t="s">
        <v>17</v>
      </c>
      <c r="B296" s="10"/>
      <c r="C296" s="10"/>
      <c r="D296" s="10"/>
      <c r="E296" s="10"/>
    </row>
    <row r="297" spans="1:5" ht="15.75" hidden="1" thickBot="1" x14ac:dyDescent="0.3">
      <c r="A297" s="5" t="s">
        <v>18</v>
      </c>
      <c r="B297" s="10">
        <f>B307</f>
        <v>0</v>
      </c>
      <c r="C297" s="10">
        <f t="shared" ref="C297:D297" si="27">C307</f>
        <v>0</v>
      </c>
      <c r="D297" s="10">
        <f t="shared" si="27"/>
        <v>0</v>
      </c>
      <c r="E297" s="10"/>
    </row>
    <row r="298" spans="1:5" ht="15.75" hidden="1" thickBot="1" x14ac:dyDescent="0.3">
      <c r="A298" s="5" t="s">
        <v>19</v>
      </c>
      <c r="B298" s="10" t="e">
        <f>B297/B296</f>
        <v>#DIV/0!</v>
      </c>
      <c r="C298" s="10" t="e">
        <f t="shared" ref="C298:E298" si="28">C297/C296</f>
        <v>#DIV/0!</v>
      </c>
      <c r="D298" s="10" t="e">
        <f t="shared" si="28"/>
        <v>#DIV/0!</v>
      </c>
      <c r="E298" s="10" t="e">
        <f t="shared" si="28"/>
        <v>#DIV/0!</v>
      </c>
    </row>
    <row r="299" spans="1:5" ht="15.75" hidden="1" thickBot="1" x14ac:dyDescent="0.3">
      <c r="A299" s="5" t="s">
        <v>20</v>
      </c>
      <c r="B299" s="104" t="s">
        <v>21</v>
      </c>
      <c r="C299" s="11" t="e">
        <f>C296/B296-1</f>
        <v>#DIV/0!</v>
      </c>
      <c r="D299" s="11" t="e">
        <f t="shared" ref="D299:E301" si="29">D296/C296-1</f>
        <v>#DIV/0!</v>
      </c>
      <c r="E299" s="11" t="e">
        <f t="shared" si="29"/>
        <v>#DIV/0!</v>
      </c>
    </row>
    <row r="300" spans="1:5" ht="15.75" hidden="1" thickBot="1" x14ac:dyDescent="0.3">
      <c r="A300" s="5" t="s">
        <v>22</v>
      </c>
      <c r="B300" s="104" t="s">
        <v>21</v>
      </c>
      <c r="C300" s="11" t="e">
        <f>C297/B297-1</f>
        <v>#DIV/0!</v>
      </c>
      <c r="D300" s="11" t="e">
        <f t="shared" si="29"/>
        <v>#DIV/0!</v>
      </c>
      <c r="E300" s="11" t="e">
        <f t="shared" si="29"/>
        <v>#DIV/0!</v>
      </c>
    </row>
    <row r="301" spans="1:5" ht="15.75" hidden="1" thickBot="1" x14ac:dyDescent="0.3">
      <c r="A301" s="5" t="s">
        <v>23</v>
      </c>
      <c r="B301" s="104" t="s">
        <v>21</v>
      </c>
      <c r="C301" s="11" t="e">
        <f>C298/B298-1</f>
        <v>#DIV/0!</v>
      </c>
      <c r="D301" s="11" t="e">
        <f t="shared" si="29"/>
        <v>#DIV/0!</v>
      </c>
      <c r="E301" s="11" t="e">
        <f t="shared" si="29"/>
        <v>#DIV/0!</v>
      </c>
    </row>
    <row r="302" spans="1:5" ht="15.75" hidden="1" customHeight="1" x14ac:dyDescent="0.25">
      <c r="A302" s="689" t="s">
        <v>212</v>
      </c>
      <c r="B302" s="690"/>
      <c r="C302" s="690"/>
      <c r="D302" s="690"/>
      <c r="E302" s="691"/>
    </row>
    <row r="303" spans="1:5" ht="12.75" hidden="1" customHeight="1" x14ac:dyDescent="0.25">
      <c r="A303" s="698"/>
      <c r="B303" s="8">
        <v>2018</v>
      </c>
      <c r="C303" s="8">
        <v>2019</v>
      </c>
      <c r="D303" s="8">
        <v>2020</v>
      </c>
      <c r="E303" s="8">
        <v>2021</v>
      </c>
    </row>
    <row r="304" spans="1:5" ht="9" hidden="1" customHeight="1" x14ac:dyDescent="0.25">
      <c r="A304" s="699"/>
      <c r="B304" s="9" t="s">
        <v>8</v>
      </c>
      <c r="C304" s="9" t="s">
        <v>9</v>
      </c>
      <c r="D304" s="9" t="s">
        <v>9</v>
      </c>
      <c r="E304" s="9" t="s">
        <v>9</v>
      </c>
    </row>
    <row r="305" spans="1:5" ht="15.75" hidden="1" thickBot="1" x14ac:dyDescent="0.3">
      <c r="A305" s="13" t="s">
        <v>42</v>
      </c>
      <c r="B305" s="14"/>
      <c r="C305" s="14"/>
      <c r="D305" s="14"/>
      <c r="E305" s="14"/>
    </row>
    <row r="306" spans="1:5" ht="15.75" hidden="1" thickBot="1" x14ac:dyDescent="0.3">
      <c r="A306" s="13" t="s">
        <v>43</v>
      </c>
      <c r="B306" s="15">
        <v>0</v>
      </c>
      <c r="C306" s="14">
        <v>0</v>
      </c>
      <c r="D306" s="14">
        <v>0</v>
      </c>
      <c r="E306" s="14"/>
    </row>
    <row r="307" spans="1:5" ht="15.75" hidden="1" thickBot="1" x14ac:dyDescent="0.3">
      <c r="A307" s="16" t="s">
        <v>53</v>
      </c>
      <c r="B307" s="15">
        <f>B306+B305</f>
        <v>0</v>
      </c>
      <c r="C307" s="15">
        <f t="shared" ref="C307:E307" si="30">C306+C305</f>
        <v>0</v>
      </c>
      <c r="D307" s="15">
        <f t="shared" si="30"/>
        <v>0</v>
      </c>
      <c r="E307" s="15">
        <f t="shared" si="30"/>
        <v>0</v>
      </c>
    </row>
    <row r="308" spans="1:5" ht="15.75" thickBot="1" x14ac:dyDescent="0.3">
      <c r="A308" s="21"/>
      <c r="B308" s="21"/>
      <c r="C308" s="21"/>
      <c r="D308" s="21"/>
      <c r="E308" s="21"/>
    </row>
    <row r="309" spans="1:5" ht="27" customHeight="1" thickBot="1" x14ac:dyDescent="0.3">
      <c r="A309" s="6" t="s">
        <v>57</v>
      </c>
      <c r="B309" s="22">
        <f>B29+B144+B163+B202+B181+B221+B240+B258+B276</f>
        <v>1457647</v>
      </c>
      <c r="C309" s="22">
        <f>C29+C144+C163+C202+C181+C221+C240+C258+C276</f>
        <v>1575000</v>
      </c>
      <c r="D309" s="22">
        <f>D29+D144+D163+D202+D181+D221+D240+D258+D276</f>
        <v>1580000</v>
      </c>
      <c r="E309" s="22">
        <f>E29+E144+E163+E202+E181+E221+E240+E258+E276</f>
        <v>1600000</v>
      </c>
    </row>
    <row r="310" spans="1:5" ht="24.75" thickBot="1" x14ac:dyDescent="0.3">
      <c r="A310" s="6" t="s">
        <v>58</v>
      </c>
      <c r="B310" s="22">
        <f>B311+B314+B317+B320+B323+B326+B329+B332+B333</f>
        <v>1457647</v>
      </c>
      <c r="C310" s="22">
        <f>C311+C314+C317+C320+C323+C326+C329+C332+C333</f>
        <v>1575000</v>
      </c>
      <c r="D310" s="22">
        <f t="shared" ref="D310:E310" si="31">D311+D314+D317+D320+D323+D326+D329+D332+D333</f>
        <v>1580000</v>
      </c>
      <c r="E310" s="22">
        <f t="shared" si="31"/>
        <v>1600000</v>
      </c>
    </row>
    <row r="311" spans="1:5" ht="15.75" thickBot="1" x14ac:dyDescent="0.3">
      <c r="A311" s="13" t="s">
        <v>24</v>
      </c>
      <c r="B311" s="36">
        <f>B312+B313</f>
        <v>856400</v>
      </c>
      <c r="C311" s="36">
        <f t="shared" ref="C311:E311" si="32">C312+C313</f>
        <v>967000</v>
      </c>
      <c r="D311" s="36">
        <f t="shared" si="32"/>
        <v>967000</v>
      </c>
      <c r="E311" s="36">
        <f t="shared" si="32"/>
        <v>967000</v>
      </c>
    </row>
    <row r="312" spans="1:5" ht="15.75" thickBot="1" x14ac:dyDescent="0.3">
      <c r="A312" s="26" t="s">
        <v>388</v>
      </c>
      <c r="B312" s="15">
        <f t="shared" ref="B312:E313" si="33">B38+B75+B112</f>
        <v>856400</v>
      </c>
      <c r="C312" s="15">
        <f t="shared" si="33"/>
        <v>967000</v>
      </c>
      <c r="D312" s="15">
        <f t="shared" si="33"/>
        <v>967000</v>
      </c>
      <c r="E312" s="15">
        <f t="shared" si="33"/>
        <v>967000</v>
      </c>
    </row>
    <row r="313" spans="1:5" ht="15.75" thickBot="1" x14ac:dyDescent="0.3">
      <c r="A313" s="26" t="s">
        <v>417</v>
      </c>
      <c r="B313" s="15">
        <f t="shared" si="33"/>
        <v>0</v>
      </c>
      <c r="C313" s="15">
        <f t="shared" si="33"/>
        <v>0</v>
      </c>
      <c r="D313" s="15">
        <f t="shared" si="33"/>
        <v>0</v>
      </c>
      <c r="E313" s="15">
        <f t="shared" si="33"/>
        <v>0</v>
      </c>
    </row>
    <row r="314" spans="1:5" ht="24.75" thickBot="1" x14ac:dyDescent="0.3">
      <c r="A314" s="13" t="s">
        <v>25</v>
      </c>
      <c r="B314" s="36">
        <f>B315+B316</f>
        <v>140800</v>
      </c>
      <c r="C314" s="36">
        <f t="shared" ref="C314:E314" si="34">C315+C316</f>
        <v>158000</v>
      </c>
      <c r="D314" s="36">
        <f t="shared" si="34"/>
        <v>158000</v>
      </c>
      <c r="E314" s="36">
        <f t="shared" si="34"/>
        <v>158000</v>
      </c>
    </row>
    <row r="315" spans="1:5" ht="15.75" thickBot="1" x14ac:dyDescent="0.3">
      <c r="A315" s="26" t="s">
        <v>388</v>
      </c>
      <c r="B315" s="14">
        <f>B41+B78+B115</f>
        <v>140800</v>
      </c>
      <c r="C315" s="14">
        <f>C41+C78+C115</f>
        <v>158000</v>
      </c>
      <c r="D315" s="14">
        <f>D41+D78+D115</f>
        <v>158000</v>
      </c>
      <c r="E315" s="14">
        <f>E41+E78+E115</f>
        <v>158000</v>
      </c>
    </row>
    <row r="316" spans="1:5" ht="15.75" thickBot="1" x14ac:dyDescent="0.3">
      <c r="A316" s="26" t="s">
        <v>417</v>
      </c>
      <c r="B316" s="15">
        <f>B42+B79+B113</f>
        <v>0</v>
      </c>
      <c r="C316" s="15">
        <f>C42+C79+C113</f>
        <v>0</v>
      </c>
      <c r="D316" s="15">
        <f>D42+D79+D113</f>
        <v>0</v>
      </c>
      <c r="E316" s="15"/>
    </row>
    <row r="317" spans="1:5" ht="15.75" thickBot="1" x14ac:dyDescent="0.3">
      <c r="A317" s="13" t="s">
        <v>26</v>
      </c>
      <c r="B317" s="36">
        <f>B318+B319</f>
        <v>408000</v>
      </c>
      <c r="C317" s="36">
        <f t="shared" ref="C317:E317" si="35">C318+C319</f>
        <v>372000</v>
      </c>
      <c r="D317" s="36">
        <f t="shared" si="35"/>
        <v>380000</v>
      </c>
      <c r="E317" s="36">
        <f t="shared" si="35"/>
        <v>400000</v>
      </c>
    </row>
    <row r="318" spans="1:5" ht="15.75" thickBot="1" x14ac:dyDescent="0.3">
      <c r="A318" s="26" t="s">
        <v>388</v>
      </c>
      <c r="B318" s="15">
        <f t="shared" ref="B318:E319" si="36">B44+B81+B118</f>
        <v>404330</v>
      </c>
      <c r="C318" s="15">
        <f t="shared" si="36"/>
        <v>368880</v>
      </c>
      <c r="D318" s="15">
        <f t="shared" si="36"/>
        <v>376880</v>
      </c>
      <c r="E318" s="15">
        <f t="shared" si="36"/>
        <v>396880</v>
      </c>
    </row>
    <row r="319" spans="1:5" ht="15.75" thickBot="1" x14ac:dyDescent="0.3">
      <c r="A319" s="26" t="s">
        <v>417</v>
      </c>
      <c r="B319" s="15">
        <f t="shared" si="36"/>
        <v>3670</v>
      </c>
      <c r="C319" s="15">
        <f t="shared" si="36"/>
        <v>3120</v>
      </c>
      <c r="D319" s="15">
        <f t="shared" si="36"/>
        <v>3120</v>
      </c>
      <c r="E319" s="15">
        <f t="shared" si="36"/>
        <v>3120</v>
      </c>
    </row>
    <row r="320" spans="1:5" ht="15.75" thickBot="1" x14ac:dyDescent="0.3">
      <c r="A320" s="13" t="s">
        <v>27</v>
      </c>
      <c r="B320" s="36">
        <f>B321+B322</f>
        <v>0</v>
      </c>
      <c r="C320" s="36">
        <f t="shared" ref="C320:E320" si="37">C321+C322</f>
        <v>0</v>
      </c>
      <c r="D320" s="36">
        <f t="shared" si="37"/>
        <v>0</v>
      </c>
      <c r="E320" s="36">
        <f t="shared" si="37"/>
        <v>0</v>
      </c>
    </row>
    <row r="321" spans="1:5" ht="15.75" thickBot="1" x14ac:dyDescent="0.3">
      <c r="A321" s="26" t="s">
        <v>388</v>
      </c>
      <c r="B321" s="14">
        <f t="shared" ref="B321:E322" si="38">B47+B84+B121</f>
        <v>0</v>
      </c>
      <c r="C321" s="14">
        <f t="shared" si="38"/>
        <v>0</v>
      </c>
      <c r="D321" s="14">
        <f t="shared" si="38"/>
        <v>0</v>
      </c>
      <c r="E321" s="14">
        <f t="shared" si="38"/>
        <v>0</v>
      </c>
    </row>
    <row r="322" spans="1:5" ht="15.75" thickBot="1" x14ac:dyDescent="0.3">
      <c r="A322" s="26" t="s">
        <v>417</v>
      </c>
      <c r="B322" s="15">
        <f t="shared" si="38"/>
        <v>0</v>
      </c>
      <c r="C322" s="15">
        <f t="shared" si="38"/>
        <v>0</v>
      </c>
      <c r="D322" s="15">
        <f t="shared" si="38"/>
        <v>0</v>
      </c>
      <c r="E322" s="15">
        <f t="shared" si="38"/>
        <v>0</v>
      </c>
    </row>
    <row r="323" spans="1:5" ht="15.75" thickBot="1" x14ac:dyDescent="0.3">
      <c r="A323" s="13" t="s">
        <v>28</v>
      </c>
      <c r="B323" s="36">
        <f>B324+B325</f>
        <v>0</v>
      </c>
      <c r="C323" s="36">
        <f t="shared" ref="C323:E323" si="39">C324+C325</f>
        <v>0</v>
      </c>
      <c r="D323" s="36">
        <f t="shared" si="39"/>
        <v>0</v>
      </c>
      <c r="E323" s="36">
        <f t="shared" si="39"/>
        <v>0</v>
      </c>
    </row>
    <row r="324" spans="1:5" ht="15.75" thickBot="1" x14ac:dyDescent="0.3">
      <c r="A324" s="26" t="s">
        <v>388</v>
      </c>
      <c r="B324" s="14">
        <f t="shared" ref="B324:E325" si="40">B50+B87+B124</f>
        <v>0</v>
      </c>
      <c r="C324" s="14">
        <f t="shared" si="40"/>
        <v>0</v>
      </c>
      <c r="D324" s="14">
        <f t="shared" si="40"/>
        <v>0</v>
      </c>
      <c r="E324" s="14">
        <f t="shared" si="40"/>
        <v>0</v>
      </c>
    </row>
    <row r="325" spans="1:5" ht="15.75" thickBot="1" x14ac:dyDescent="0.3">
      <c r="A325" s="26" t="s">
        <v>417</v>
      </c>
      <c r="B325" s="15">
        <f t="shared" si="40"/>
        <v>0</v>
      </c>
      <c r="C325" s="15">
        <f t="shared" si="40"/>
        <v>0</v>
      </c>
      <c r="D325" s="15">
        <f t="shared" si="40"/>
        <v>0</v>
      </c>
      <c r="E325" s="15">
        <f t="shared" si="40"/>
        <v>0</v>
      </c>
    </row>
    <row r="326" spans="1:5" ht="15.75" thickBot="1" x14ac:dyDescent="0.3">
      <c r="A326" s="13" t="s">
        <v>29</v>
      </c>
      <c r="B326" s="36">
        <f>B327+B328</f>
        <v>0</v>
      </c>
      <c r="C326" s="36">
        <f>C327+C328</f>
        <v>0</v>
      </c>
      <c r="D326" s="36">
        <f t="shared" ref="D326:E326" si="41">D327+D328</f>
        <v>0</v>
      </c>
      <c r="E326" s="36">
        <f t="shared" si="41"/>
        <v>0</v>
      </c>
    </row>
    <row r="327" spans="1:5" ht="15.75" thickBot="1" x14ac:dyDescent="0.3">
      <c r="A327" s="26" t="s">
        <v>388</v>
      </c>
      <c r="B327" s="14">
        <f t="shared" ref="B327:E328" si="42">B53+B90+B127</f>
        <v>0</v>
      </c>
      <c r="C327" s="14">
        <f t="shared" si="42"/>
        <v>0</v>
      </c>
      <c r="D327" s="14">
        <f t="shared" si="42"/>
        <v>0</v>
      </c>
      <c r="E327" s="14">
        <f t="shared" si="42"/>
        <v>0</v>
      </c>
    </row>
    <row r="328" spans="1:5" ht="15.75" thickBot="1" x14ac:dyDescent="0.3">
      <c r="A328" s="26" t="s">
        <v>417</v>
      </c>
      <c r="B328" s="15">
        <f t="shared" si="42"/>
        <v>0</v>
      </c>
      <c r="C328" s="15">
        <f t="shared" si="42"/>
        <v>0</v>
      </c>
      <c r="D328" s="15">
        <f t="shared" si="42"/>
        <v>0</v>
      </c>
      <c r="E328" s="15">
        <f t="shared" si="42"/>
        <v>0</v>
      </c>
    </row>
    <row r="329" spans="1:5" ht="24.75" thickBot="1" x14ac:dyDescent="0.3">
      <c r="A329" s="13" t="s">
        <v>30</v>
      </c>
      <c r="B329" s="36">
        <f>B92+B55</f>
        <v>20000</v>
      </c>
      <c r="C329" s="36">
        <f>C92+C55</f>
        <v>28000</v>
      </c>
      <c r="D329" s="36">
        <f>D92+D55</f>
        <v>25000</v>
      </c>
      <c r="E329" s="36">
        <f>E92+E55</f>
        <v>25000</v>
      </c>
    </row>
    <row r="330" spans="1:5" ht="15.75" thickBot="1" x14ac:dyDescent="0.3">
      <c r="A330" s="26" t="s">
        <v>388</v>
      </c>
      <c r="B330" s="14">
        <f t="shared" ref="B330:E331" si="43">B56+B93+B130</f>
        <v>20000</v>
      </c>
      <c r="C330" s="14">
        <f t="shared" si="43"/>
        <v>28000</v>
      </c>
      <c r="D330" s="14">
        <f t="shared" si="43"/>
        <v>25000</v>
      </c>
      <c r="E330" s="14">
        <f t="shared" si="43"/>
        <v>25000</v>
      </c>
    </row>
    <row r="331" spans="1:5" ht="15.75" thickBot="1" x14ac:dyDescent="0.3">
      <c r="A331" s="26" t="s">
        <v>417</v>
      </c>
      <c r="B331" s="15">
        <f t="shared" si="43"/>
        <v>0</v>
      </c>
      <c r="C331" s="15">
        <f t="shared" si="43"/>
        <v>0</v>
      </c>
      <c r="D331" s="15">
        <f t="shared" si="43"/>
        <v>0</v>
      </c>
      <c r="E331" s="15">
        <f t="shared" si="43"/>
        <v>0</v>
      </c>
    </row>
    <row r="332" spans="1:5" ht="15.75" thickBot="1" x14ac:dyDescent="0.3">
      <c r="A332" s="13" t="s">
        <v>59</v>
      </c>
      <c r="B332" s="14">
        <f>B189+B229+B284+B305</f>
        <v>0</v>
      </c>
      <c r="C332" s="14">
        <f>C189+C229+C284+C305</f>
        <v>0</v>
      </c>
      <c r="D332" s="14">
        <f>D189+D229+D284+D305</f>
        <v>0</v>
      </c>
      <c r="E332" s="14">
        <f>E189+E229+E284+E305</f>
        <v>0</v>
      </c>
    </row>
    <row r="333" spans="1:5" ht="15.75" thickBot="1" x14ac:dyDescent="0.3">
      <c r="A333" s="13" t="s">
        <v>60</v>
      </c>
      <c r="B333" s="14">
        <f>B190+B230+B285+B306+B154++B172+B268+B250+B212</f>
        <v>32447</v>
      </c>
      <c r="C333" s="14">
        <f>C190+C230+C285+C306+C154++C172+C268+C250+C212</f>
        <v>50000</v>
      </c>
      <c r="D333" s="14">
        <f t="shared" ref="D333:E333" si="44">D190+D230+D285+D306+D154++D172+D268+D250+D212</f>
        <v>50000</v>
      </c>
      <c r="E333" s="14">
        <f t="shared" si="44"/>
        <v>50000</v>
      </c>
    </row>
    <row r="334" spans="1:5" ht="15.75" thickBot="1" x14ac:dyDescent="0.3">
      <c r="A334" s="157" t="s">
        <v>32</v>
      </c>
      <c r="B334" s="158">
        <f>IF(B310-B309=0,0,"Error")</f>
        <v>0</v>
      </c>
      <c r="C334" s="158">
        <f>IF(C310-C309=0,0,"Error")</f>
        <v>0</v>
      </c>
      <c r="D334" s="158">
        <f>IF(D310-D309=0,0,"Error")</f>
        <v>0</v>
      </c>
      <c r="E334" s="158">
        <f>IF(E310-E309=0,0,"Error")</f>
        <v>0</v>
      </c>
    </row>
    <row r="335" spans="1:5" s="164" customFormat="1" ht="11.25" x14ac:dyDescent="0.2"/>
  </sheetData>
  <mergeCells count="103">
    <mergeCell ref="B290:E290"/>
    <mergeCell ref="B292:E292"/>
    <mergeCell ref="B293:E293"/>
    <mergeCell ref="A294:A295"/>
    <mergeCell ref="A302:E302"/>
    <mergeCell ref="A303:A304"/>
    <mergeCell ref="B271:E271"/>
    <mergeCell ref="B272:E272"/>
    <mergeCell ref="A273:A274"/>
    <mergeCell ref="A281:E281"/>
    <mergeCell ref="A282:A283"/>
    <mergeCell ref="A287:A289"/>
    <mergeCell ref="B287:E289"/>
    <mergeCell ref="B254:E254"/>
    <mergeCell ref="A255:A256"/>
    <mergeCell ref="A263:E263"/>
    <mergeCell ref="A264:A265"/>
    <mergeCell ref="B269:C269"/>
    <mergeCell ref="B270:E270"/>
    <mergeCell ref="A237:A238"/>
    <mergeCell ref="A245:E245"/>
    <mergeCell ref="A246:A247"/>
    <mergeCell ref="B251:C251"/>
    <mergeCell ref="B252:E252"/>
    <mergeCell ref="B253:E253"/>
    <mergeCell ref="A227:A228"/>
    <mergeCell ref="B232:E232"/>
    <mergeCell ref="B233:C233"/>
    <mergeCell ref="B234:E234"/>
    <mergeCell ref="B235:E235"/>
    <mergeCell ref="B236:E236"/>
    <mergeCell ref="B214:C214"/>
    <mergeCell ref="B215:E215"/>
    <mergeCell ref="B216:E216"/>
    <mergeCell ref="B217:E217"/>
    <mergeCell ref="A218:A219"/>
    <mergeCell ref="A226:E226"/>
    <mergeCell ref="B197:E197"/>
    <mergeCell ref="B198:E198"/>
    <mergeCell ref="A199:A200"/>
    <mergeCell ref="A207:E207"/>
    <mergeCell ref="A208:A209"/>
    <mergeCell ref="B213:E213"/>
    <mergeCell ref="A187:A188"/>
    <mergeCell ref="A192:E192"/>
    <mergeCell ref="A193:E193"/>
    <mergeCell ref="B194:E194"/>
    <mergeCell ref="B195:C195"/>
    <mergeCell ref="B196:E196"/>
    <mergeCell ref="B174:C174"/>
    <mergeCell ref="B175:E175"/>
    <mergeCell ref="B176:E176"/>
    <mergeCell ref="B177:E177"/>
    <mergeCell ref="A178:A179"/>
    <mergeCell ref="A186:E186"/>
    <mergeCell ref="B157:E157"/>
    <mergeCell ref="B158:E158"/>
    <mergeCell ref="B159:E159"/>
    <mergeCell ref="A160:A161"/>
    <mergeCell ref="A168:E168"/>
    <mergeCell ref="A169:A170"/>
    <mergeCell ref="B140:E140"/>
    <mergeCell ref="A141:A142"/>
    <mergeCell ref="A149:E149"/>
    <mergeCell ref="A150:A151"/>
    <mergeCell ref="B155:E155"/>
    <mergeCell ref="B156:C156"/>
    <mergeCell ref="A109:A110"/>
    <mergeCell ref="A134:E134"/>
    <mergeCell ref="A135:E135"/>
    <mergeCell ref="B136:E136"/>
    <mergeCell ref="B137:C137"/>
    <mergeCell ref="B138:E138"/>
    <mergeCell ref="B139:E139"/>
    <mergeCell ref="B97:E97"/>
    <mergeCell ref="B98:E98"/>
    <mergeCell ref="B99:E99"/>
    <mergeCell ref="A100:A101"/>
    <mergeCell ref="A108:E108"/>
    <mergeCell ref="A35:A36"/>
    <mergeCell ref="B60:E60"/>
    <mergeCell ref="B61:E61"/>
    <mergeCell ref="B62:E62"/>
    <mergeCell ref="A63:A64"/>
    <mergeCell ref="A71:E71"/>
    <mergeCell ref="A26:A27"/>
    <mergeCell ref="A34:E34"/>
    <mergeCell ref="A8:E10"/>
    <mergeCell ref="B11:E11"/>
    <mergeCell ref="A12:A13"/>
    <mergeCell ref="B17:E17"/>
    <mergeCell ref="A18:E18"/>
    <mergeCell ref="A21:E21"/>
    <mergeCell ref="A72:A73"/>
    <mergeCell ref="A2:E2"/>
    <mergeCell ref="B4:E4"/>
    <mergeCell ref="B5:E5"/>
    <mergeCell ref="B6:E6"/>
    <mergeCell ref="A7:E7"/>
    <mergeCell ref="A22:E22"/>
    <mergeCell ref="B23:E23"/>
    <mergeCell ref="B24:E24"/>
    <mergeCell ref="B25:E25"/>
  </mergeCells>
  <pageMargins left="0.7" right="0.7" top="0.75" bottom="0.75" header="0.3" footer="0.3"/>
  <pageSetup orientation="portrait" horizontalDpi="200" verticalDpi="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445"/>
  <sheetViews>
    <sheetView view="pageBreakPreview" topLeftCell="A409" zoomScale="60" zoomScaleNormal="170" workbookViewId="0">
      <selection activeCell="C420" sqref="C420"/>
    </sheetView>
  </sheetViews>
  <sheetFormatPr defaultRowHeight="15" x14ac:dyDescent="0.25"/>
  <cols>
    <col min="1" max="2" width="12.28515625" customWidth="1"/>
    <col min="3" max="3" width="16" customWidth="1"/>
    <col min="4" max="5" width="11.7109375" customWidth="1"/>
  </cols>
  <sheetData>
    <row r="2" spans="1:5" ht="33"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39" thickBot="1" x14ac:dyDescent="0.3">
      <c r="A5" s="2" t="s">
        <v>0</v>
      </c>
      <c r="B5" s="679" t="s">
        <v>1196</v>
      </c>
      <c r="C5" s="679"/>
      <c r="D5" s="679"/>
      <c r="E5" s="679"/>
    </row>
    <row r="6" spans="1:5" ht="26.25" thickBot="1" x14ac:dyDescent="0.3">
      <c r="A6" s="2" t="s">
        <v>1</v>
      </c>
      <c r="B6" s="680" t="s">
        <v>254</v>
      </c>
      <c r="C6" s="681"/>
      <c r="D6" s="681"/>
      <c r="E6" s="682"/>
    </row>
    <row r="7" spans="1:5" ht="39"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1197</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123.75" customHeight="1" thickBot="1" x14ac:dyDescent="0.3">
      <c r="A12" s="3" t="s">
        <v>6</v>
      </c>
      <c r="B12" s="695" t="s">
        <v>1198</v>
      </c>
      <c r="C12" s="696"/>
      <c r="D12" s="696"/>
      <c r="E12" s="697"/>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23.25" thickBot="1" x14ac:dyDescent="0.3">
      <c r="A15" s="114" t="s">
        <v>97</v>
      </c>
      <c r="B15" s="126" t="s">
        <v>68</v>
      </c>
      <c r="C15" s="126" t="s">
        <v>69</v>
      </c>
      <c r="D15" s="126" t="s">
        <v>69</v>
      </c>
      <c r="E15" s="126" t="s">
        <v>69</v>
      </c>
    </row>
    <row r="16" spans="1:5" ht="23.25" thickBot="1" x14ac:dyDescent="0.3">
      <c r="A16" s="5" t="s">
        <v>98</v>
      </c>
      <c r="B16" s="126" t="s">
        <v>68</v>
      </c>
      <c r="C16" s="126" t="s">
        <v>69</v>
      </c>
      <c r="D16" s="126" t="s">
        <v>69</v>
      </c>
      <c r="E16" s="126" t="s">
        <v>69</v>
      </c>
    </row>
    <row r="17" spans="1:5" ht="45.75" thickBot="1" x14ac:dyDescent="0.3">
      <c r="A17" s="5" t="s">
        <v>67</v>
      </c>
      <c r="B17" s="126" t="s">
        <v>68</v>
      </c>
      <c r="C17" s="126" t="s">
        <v>69</v>
      </c>
      <c r="D17" s="126" t="s">
        <v>69</v>
      </c>
      <c r="E17" s="126" t="s">
        <v>69</v>
      </c>
    </row>
    <row r="18" spans="1:5" ht="78" customHeight="1" thickBot="1" x14ac:dyDescent="0.3">
      <c r="A18" s="6" t="s">
        <v>10</v>
      </c>
      <c r="B18" s="1312" t="s">
        <v>1199</v>
      </c>
      <c r="C18" s="1313"/>
      <c r="D18" s="1313"/>
      <c r="E18" s="1314"/>
    </row>
    <row r="19" spans="1:5" ht="23.25" customHeight="1" thickBot="1" x14ac:dyDescent="0.3">
      <c r="A19" s="702" t="s">
        <v>11</v>
      </c>
      <c r="B19" s="703"/>
      <c r="C19" s="703"/>
      <c r="D19" s="703"/>
      <c r="E19" s="704"/>
    </row>
    <row r="20" spans="1:5" ht="15.75" thickBot="1" x14ac:dyDescent="0.3">
      <c r="A20" s="127"/>
      <c r="B20" s="143"/>
      <c r="C20" s="126" t="s">
        <v>152</v>
      </c>
      <c r="D20" s="126" t="s">
        <v>152</v>
      </c>
      <c r="E20" s="126" t="s">
        <v>152</v>
      </c>
    </row>
    <row r="21" spans="1:5" ht="15.75" thickBot="1" x14ac:dyDescent="0.3">
      <c r="A21" s="130"/>
      <c r="B21" s="137"/>
      <c r="C21" s="138" t="s">
        <v>69</v>
      </c>
      <c r="D21" s="138" t="s">
        <v>69</v>
      </c>
      <c r="E21" s="138" t="s">
        <v>69</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689" t="s">
        <v>1200</v>
      </c>
      <c r="C24" s="712"/>
      <c r="D24" s="712"/>
      <c r="E24" s="713"/>
    </row>
    <row r="25" spans="1:5" ht="42" customHeight="1" thickBot="1" x14ac:dyDescent="0.3">
      <c r="A25" s="5" t="s">
        <v>15</v>
      </c>
      <c r="B25" s="714" t="s">
        <v>1201</v>
      </c>
      <c r="C25" s="715"/>
      <c r="D25" s="715"/>
      <c r="E25" s="716"/>
    </row>
    <row r="26" spans="1:5" ht="15.75" thickBot="1" x14ac:dyDescent="0.3">
      <c r="A26" s="5" t="s">
        <v>16</v>
      </c>
      <c r="B26" s="717" t="s">
        <v>1202</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153</v>
      </c>
      <c r="C29" s="10">
        <v>315</v>
      </c>
      <c r="D29" s="10">
        <v>315</v>
      </c>
      <c r="E29" s="10">
        <v>315</v>
      </c>
    </row>
    <row r="30" spans="1:5" ht="23.25" thickBot="1" x14ac:dyDescent="0.3">
      <c r="A30" s="5" t="s">
        <v>18</v>
      </c>
      <c r="B30" s="10">
        <f>B59</f>
        <v>1466962</v>
      </c>
      <c r="C30" s="10">
        <f t="shared" ref="C30:E30" si="0">C59</f>
        <v>1862769</v>
      </c>
      <c r="D30" s="10">
        <f t="shared" si="0"/>
        <v>1394769</v>
      </c>
      <c r="E30" s="10">
        <f t="shared" si="0"/>
        <v>1385195</v>
      </c>
    </row>
    <row r="31" spans="1:5" ht="23.25" thickBot="1" x14ac:dyDescent="0.3">
      <c r="A31" s="5" t="s">
        <v>19</v>
      </c>
      <c r="B31" s="10">
        <f>B30/B29</f>
        <v>9587.9869281045758</v>
      </c>
      <c r="C31" s="10">
        <f t="shared" ref="C31:E31" si="1">C30/C29</f>
        <v>5913.5523809523811</v>
      </c>
      <c r="D31" s="10">
        <f t="shared" si="1"/>
        <v>4427.8380952380949</v>
      </c>
      <c r="E31" s="10">
        <f t="shared" si="1"/>
        <v>4397.4444444444443</v>
      </c>
    </row>
    <row r="32" spans="1:5" ht="23.25" thickBot="1" x14ac:dyDescent="0.3">
      <c r="A32" s="5" t="s">
        <v>20</v>
      </c>
      <c r="B32" s="113" t="s">
        <v>21</v>
      </c>
      <c r="C32" s="11">
        <f>C29/B29-1</f>
        <v>1.0588235294117645</v>
      </c>
      <c r="D32" s="11">
        <f t="shared" ref="D32:E34" si="2">D29/C29-1</f>
        <v>0</v>
      </c>
      <c r="E32" s="11">
        <f t="shared" si="2"/>
        <v>0</v>
      </c>
    </row>
    <row r="33" spans="1:5" ht="23.25" thickBot="1" x14ac:dyDescent="0.3">
      <c r="A33" s="5" t="s">
        <v>22</v>
      </c>
      <c r="B33" s="113" t="s">
        <v>21</v>
      </c>
      <c r="C33" s="11">
        <f>C30/B30-1</f>
        <v>0.26981407834695115</v>
      </c>
      <c r="D33" s="11">
        <f t="shared" si="2"/>
        <v>-0.25123888147161566</v>
      </c>
      <c r="E33" s="11">
        <f t="shared" si="2"/>
        <v>-6.8642190929106839E-3</v>
      </c>
    </row>
    <row r="34" spans="1:5" ht="23.25" thickBot="1" x14ac:dyDescent="0.3">
      <c r="A34" s="5" t="s">
        <v>23</v>
      </c>
      <c r="B34" s="113" t="s">
        <v>21</v>
      </c>
      <c r="C34" s="11">
        <f>C31/B31-1</f>
        <v>-0.38323316194576662</v>
      </c>
      <c r="D34" s="11">
        <f t="shared" si="2"/>
        <v>-0.25123888147161577</v>
      </c>
      <c r="E34" s="11">
        <f t="shared" si="2"/>
        <v>-6.8642190929106839E-3</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f>B39+B40</f>
        <v>274276</v>
      </c>
      <c r="C38" s="14">
        <f t="shared" ref="C38:D38" si="3">C39+C40</f>
        <v>374316</v>
      </c>
      <c r="D38" s="14">
        <f t="shared" si="3"/>
        <v>374316</v>
      </c>
      <c r="E38" s="14">
        <f>E39+E40</f>
        <v>374316</v>
      </c>
    </row>
    <row r="39" spans="1:5" ht="15.75" thickBot="1" x14ac:dyDescent="0.3">
      <c r="A39" s="26" t="s">
        <v>388</v>
      </c>
      <c r="B39" s="15">
        <v>274276</v>
      </c>
      <c r="C39" s="15">
        <v>374316</v>
      </c>
      <c r="D39" s="15">
        <v>374316</v>
      </c>
      <c r="E39" s="15">
        <v>374316</v>
      </c>
    </row>
    <row r="40" spans="1:5" ht="15.75" thickBot="1" x14ac:dyDescent="0.3">
      <c r="A40" s="26" t="s">
        <v>389</v>
      </c>
      <c r="B40" s="15"/>
      <c r="C40" s="27"/>
      <c r="D40" s="27"/>
      <c r="E40" s="27"/>
    </row>
    <row r="41" spans="1:5" ht="36.75" thickBot="1" x14ac:dyDescent="0.3">
      <c r="A41" s="13" t="s">
        <v>25</v>
      </c>
      <c r="B41" s="14">
        <f t="shared" ref="B41:E41" si="4">B42+B43</f>
        <v>38704</v>
      </c>
      <c r="C41" s="14">
        <f t="shared" si="4"/>
        <v>61415</v>
      </c>
      <c r="D41" s="14">
        <f t="shared" si="4"/>
        <v>61415</v>
      </c>
      <c r="E41" s="14">
        <f t="shared" si="4"/>
        <v>61415</v>
      </c>
    </row>
    <row r="42" spans="1:5" ht="15.75" thickBot="1" x14ac:dyDescent="0.3">
      <c r="A42" s="26" t="s">
        <v>388</v>
      </c>
      <c r="B42" s="15">
        <v>38704</v>
      </c>
      <c r="C42" s="14">
        <v>61415</v>
      </c>
      <c r="D42" s="14">
        <v>61415</v>
      </c>
      <c r="E42" s="14">
        <v>61415</v>
      </c>
    </row>
    <row r="43" spans="1:5" ht="15.75" thickBot="1" x14ac:dyDescent="0.3">
      <c r="A43" s="26" t="s">
        <v>389</v>
      </c>
      <c r="B43" s="15"/>
      <c r="C43" s="14"/>
      <c r="D43" s="14"/>
      <c r="E43" s="14"/>
    </row>
    <row r="44" spans="1:5" ht="24.75" thickBot="1" x14ac:dyDescent="0.3">
      <c r="A44" s="13" t="s">
        <v>26</v>
      </c>
      <c r="B44" s="15">
        <f t="shared" ref="B44:E44" si="5">B45+B46</f>
        <v>1132982</v>
      </c>
      <c r="C44" s="14">
        <f t="shared" si="5"/>
        <v>1406038</v>
      </c>
      <c r="D44" s="14">
        <f t="shared" si="5"/>
        <v>937408</v>
      </c>
      <c r="E44" s="14">
        <f t="shared" si="5"/>
        <v>927834</v>
      </c>
    </row>
    <row r="45" spans="1:5" ht="15.75" thickBot="1" x14ac:dyDescent="0.3">
      <c r="A45" s="26" t="s">
        <v>388</v>
      </c>
      <c r="B45" s="15">
        <v>1132982</v>
      </c>
      <c r="C45" s="14">
        <v>1406038</v>
      </c>
      <c r="D45" s="14">
        <f>1448219-525811+15000</f>
        <v>937408</v>
      </c>
      <c r="E45" s="14">
        <f>1448219-525811+15000-9574</f>
        <v>927834</v>
      </c>
    </row>
    <row r="46" spans="1:5" ht="15.75" thickBot="1" x14ac:dyDescent="0.3">
      <c r="A46" s="26" t="s">
        <v>389</v>
      </c>
      <c r="B46" s="15"/>
      <c r="C46" s="14"/>
      <c r="D46" s="14"/>
      <c r="E46" s="14"/>
    </row>
    <row r="47" spans="1:5" ht="24.75" thickBot="1" x14ac:dyDescent="0.3">
      <c r="A47" s="13" t="s">
        <v>27</v>
      </c>
      <c r="B47" s="15">
        <f t="shared" ref="B47:E47" si="6">B48+B49</f>
        <v>0</v>
      </c>
      <c r="C47" s="15">
        <f t="shared" si="6"/>
        <v>0</v>
      </c>
      <c r="D47" s="15">
        <f t="shared" si="6"/>
        <v>0</v>
      </c>
      <c r="E47" s="15">
        <f t="shared" si="6"/>
        <v>0</v>
      </c>
    </row>
    <row r="48" spans="1:5" ht="15.75" thickBot="1" x14ac:dyDescent="0.3">
      <c r="A48" s="26" t="s">
        <v>388</v>
      </c>
      <c r="B48" s="15"/>
      <c r="C48" s="14"/>
      <c r="D48" s="14"/>
      <c r="E48" s="14"/>
    </row>
    <row r="49" spans="1:5" ht="15.75" thickBot="1" x14ac:dyDescent="0.3">
      <c r="A49" s="26" t="s">
        <v>389</v>
      </c>
      <c r="B49" s="15"/>
      <c r="C49" s="14"/>
      <c r="D49" s="14"/>
      <c r="E49" s="14"/>
    </row>
    <row r="50" spans="1:5" ht="36.75" thickBot="1" x14ac:dyDescent="0.3">
      <c r="A50" s="13" t="s">
        <v>28</v>
      </c>
      <c r="B50" s="15">
        <f>B51+B52</f>
        <v>0</v>
      </c>
      <c r="C50" s="15">
        <f t="shared" ref="C50:E50" si="7">C51+C52</f>
        <v>0</v>
      </c>
      <c r="D50" s="15">
        <f t="shared" si="7"/>
        <v>0</v>
      </c>
      <c r="E50" s="15">
        <f t="shared" si="7"/>
        <v>0</v>
      </c>
    </row>
    <row r="51" spans="1:5" ht="15.75" thickBot="1" x14ac:dyDescent="0.3">
      <c r="A51" s="26" t="s">
        <v>388</v>
      </c>
      <c r="B51" s="15"/>
      <c r="C51" s="14"/>
      <c r="D51" s="14"/>
      <c r="E51" s="14"/>
    </row>
    <row r="52" spans="1:5" ht="15.75" thickBot="1" x14ac:dyDescent="0.3">
      <c r="A52" s="26" t="s">
        <v>389</v>
      </c>
      <c r="B52" s="15"/>
      <c r="C52" s="14"/>
      <c r="D52" s="14"/>
      <c r="E52" s="14"/>
    </row>
    <row r="53" spans="1:5" ht="36.75" thickBot="1" x14ac:dyDescent="0.3">
      <c r="A53" s="13" t="s">
        <v>29</v>
      </c>
      <c r="B53" s="15">
        <f>B54+B55</f>
        <v>21000</v>
      </c>
      <c r="C53" s="14">
        <f t="shared" ref="C53:E53" si="8">C54+C55</f>
        <v>21000</v>
      </c>
      <c r="D53" s="14">
        <f t="shared" si="8"/>
        <v>21630</v>
      </c>
      <c r="E53" s="14">
        <f t="shared" si="8"/>
        <v>21630</v>
      </c>
    </row>
    <row r="54" spans="1:5" ht="15.75" thickBot="1" x14ac:dyDescent="0.3">
      <c r="A54" s="26" t="s">
        <v>388</v>
      </c>
      <c r="B54" s="15">
        <v>21000</v>
      </c>
      <c r="C54" s="14">
        <v>21000</v>
      </c>
      <c r="D54" s="14">
        <f>21000*0.03+21000</f>
        <v>21630</v>
      </c>
      <c r="E54" s="14">
        <f>21000*0.03+21000</f>
        <v>21630</v>
      </c>
    </row>
    <row r="55" spans="1:5" ht="15.75" thickBot="1" x14ac:dyDescent="0.3">
      <c r="A55" s="26" t="s">
        <v>389</v>
      </c>
      <c r="B55" s="15"/>
      <c r="C55" s="14"/>
      <c r="D55" s="14"/>
      <c r="E55" s="14"/>
    </row>
    <row r="56" spans="1:5" ht="48.75" thickBot="1" x14ac:dyDescent="0.3">
      <c r="A56" s="13" t="s">
        <v>30</v>
      </c>
      <c r="B56" s="15">
        <f>B57+B58</f>
        <v>0</v>
      </c>
      <c r="C56" s="15">
        <f t="shared" ref="C56:E56" si="9">C57+C58</f>
        <v>0</v>
      </c>
      <c r="D56" s="15">
        <f t="shared" si="9"/>
        <v>0</v>
      </c>
      <c r="E56" s="15">
        <f t="shared" si="9"/>
        <v>0</v>
      </c>
    </row>
    <row r="57" spans="1:5" ht="15.75" thickBot="1" x14ac:dyDescent="0.3">
      <c r="A57" s="26" t="s">
        <v>388</v>
      </c>
      <c r="B57" s="15"/>
      <c r="C57" s="40"/>
      <c r="D57" s="40"/>
      <c r="E57" s="40"/>
    </row>
    <row r="58" spans="1:5" ht="15.75" thickBot="1" x14ac:dyDescent="0.3">
      <c r="A58" s="26" t="s">
        <v>389</v>
      </c>
      <c r="B58" s="15"/>
      <c r="C58" s="135"/>
      <c r="D58" s="40"/>
      <c r="E58" s="40"/>
    </row>
    <row r="59" spans="1:5" ht="24.75" thickBot="1" x14ac:dyDescent="0.3">
      <c r="A59" s="16" t="s">
        <v>31</v>
      </c>
      <c r="B59" s="15">
        <f>B56+B53+B50+B47+B44+B41+B38</f>
        <v>1466962</v>
      </c>
      <c r="C59" s="15">
        <f t="shared" ref="C59:E59" si="10">C56+C53+C50+C47+C44+C41+C38</f>
        <v>1862769</v>
      </c>
      <c r="D59" s="15">
        <f t="shared" si="10"/>
        <v>1394769</v>
      </c>
      <c r="E59" s="15">
        <f t="shared" si="10"/>
        <v>1385195</v>
      </c>
    </row>
    <row r="60" spans="1:5" ht="15.75" thickBot="1" x14ac:dyDescent="0.3">
      <c r="A60" s="17" t="s">
        <v>32</v>
      </c>
      <c r="B60" s="18">
        <f>IF(B59-B30=0,0,"Error")</f>
        <v>0</v>
      </c>
      <c r="C60" s="18">
        <f>IF(C59-C30=0,0,"Error")</f>
        <v>0</v>
      </c>
      <c r="D60" s="18">
        <f>IF(D59-D30=0,0,"Error")</f>
        <v>0</v>
      </c>
      <c r="E60" s="18">
        <f>IF(E59-E30=0,0,"Error")</f>
        <v>0</v>
      </c>
    </row>
    <row r="61" spans="1:5" ht="15.75" thickBot="1" x14ac:dyDescent="0.3">
      <c r="A61" s="51" t="s">
        <v>33</v>
      </c>
      <c r="B61" s="1437" t="s">
        <v>1203</v>
      </c>
      <c r="C61" s="1438"/>
      <c r="D61" s="1438"/>
      <c r="E61" s="1439"/>
    </row>
    <row r="62" spans="1:5" ht="26.25" customHeight="1" thickBot="1" x14ac:dyDescent="0.3">
      <c r="A62" s="5" t="s">
        <v>15</v>
      </c>
      <c r="B62" s="702" t="s">
        <v>1204</v>
      </c>
      <c r="C62" s="703"/>
      <c r="D62" s="703"/>
      <c r="E62" s="704"/>
    </row>
    <row r="63" spans="1:5" ht="15.75" thickBot="1" x14ac:dyDescent="0.3">
      <c r="A63" s="5" t="s">
        <v>16</v>
      </c>
      <c r="B63" s="717" t="s">
        <v>1205</v>
      </c>
      <c r="C63" s="718"/>
      <c r="D63" s="718"/>
      <c r="E63" s="719"/>
    </row>
    <row r="64" spans="1:5" ht="12.75" customHeight="1" x14ac:dyDescent="0.25">
      <c r="A64" s="698"/>
      <c r="B64" s="8">
        <v>2018</v>
      </c>
      <c r="C64" s="8">
        <v>2019</v>
      </c>
      <c r="D64" s="8">
        <v>2020</v>
      </c>
      <c r="E64" s="8">
        <v>2021</v>
      </c>
    </row>
    <row r="65" spans="1:5" ht="9" customHeight="1" thickBot="1" x14ac:dyDescent="0.3">
      <c r="A65" s="699"/>
      <c r="B65" s="9" t="s">
        <v>8</v>
      </c>
      <c r="C65" s="9" t="s">
        <v>9</v>
      </c>
      <c r="D65" s="9" t="s">
        <v>9</v>
      </c>
      <c r="E65" s="9" t="s">
        <v>9</v>
      </c>
    </row>
    <row r="66" spans="1:5" ht="15.75" thickBot="1" x14ac:dyDescent="0.3">
      <c r="A66" s="5" t="s">
        <v>17</v>
      </c>
      <c r="B66" s="113">
        <v>1</v>
      </c>
      <c r="C66" s="113">
        <v>1</v>
      </c>
      <c r="D66" s="113">
        <v>1</v>
      </c>
      <c r="E66" s="113">
        <v>1</v>
      </c>
    </row>
    <row r="67" spans="1:5" ht="23.25" thickBot="1" x14ac:dyDescent="0.3">
      <c r="A67" s="5" t="s">
        <v>18</v>
      </c>
      <c r="B67" s="10">
        <f>B96</f>
        <v>480000</v>
      </c>
      <c r="C67" s="10">
        <f t="shared" ref="C67:E67" si="11">C96</f>
        <v>500000</v>
      </c>
      <c r="D67" s="10">
        <f t="shared" si="11"/>
        <v>500000</v>
      </c>
      <c r="E67" s="10">
        <f t="shared" si="11"/>
        <v>500000</v>
      </c>
    </row>
    <row r="68" spans="1:5" ht="23.25" thickBot="1" x14ac:dyDescent="0.3">
      <c r="A68" s="5" t="s">
        <v>19</v>
      </c>
      <c r="B68" s="10">
        <f>B67/B66</f>
        <v>480000</v>
      </c>
      <c r="C68" s="10">
        <f>C67/C66</f>
        <v>500000</v>
      </c>
      <c r="D68" s="10">
        <f>D67/D66</f>
        <v>500000</v>
      </c>
      <c r="E68" s="10">
        <f>E67/E66</f>
        <v>500000</v>
      </c>
    </row>
    <row r="69" spans="1:5" ht="23.25" thickBot="1" x14ac:dyDescent="0.3">
      <c r="A69" s="5" t="s">
        <v>20</v>
      </c>
      <c r="B69" s="113"/>
      <c r="C69" s="11">
        <f>C66/B66-1</f>
        <v>0</v>
      </c>
      <c r="D69" s="11">
        <f>D66/C66-1</f>
        <v>0</v>
      </c>
      <c r="E69" s="11">
        <f>E66/D66-1</f>
        <v>0</v>
      </c>
    </row>
    <row r="70" spans="1:5" ht="23.25" thickBot="1" x14ac:dyDescent="0.3">
      <c r="A70" s="5" t="s">
        <v>22</v>
      </c>
      <c r="B70" s="113"/>
      <c r="C70" s="11">
        <f>C67/B67-1</f>
        <v>4.1666666666666741E-2</v>
      </c>
      <c r="D70" s="11">
        <f t="shared" ref="D70:E71" si="12">D67/C67-1</f>
        <v>0</v>
      </c>
      <c r="E70" s="11">
        <f t="shared" si="12"/>
        <v>0</v>
      </c>
    </row>
    <row r="71" spans="1:5" ht="23.25" thickBot="1" x14ac:dyDescent="0.3">
      <c r="A71" s="5" t="s">
        <v>23</v>
      </c>
      <c r="B71" s="113"/>
      <c r="C71" s="11">
        <f>C68/B68-1</f>
        <v>4.1666666666666741E-2</v>
      </c>
      <c r="D71" s="11">
        <f t="shared" si="12"/>
        <v>0</v>
      </c>
      <c r="E71" s="11">
        <f t="shared" si="12"/>
        <v>0</v>
      </c>
    </row>
    <row r="72" spans="1:5" ht="24.75" customHeight="1" thickBot="1" x14ac:dyDescent="0.3">
      <c r="A72" s="689" t="s">
        <v>211</v>
      </c>
      <c r="B72" s="690"/>
      <c r="C72" s="690"/>
      <c r="D72" s="690"/>
      <c r="E72" s="691"/>
    </row>
    <row r="73" spans="1:5" ht="12.75" customHeight="1" x14ac:dyDescent="0.25">
      <c r="A73" s="698"/>
      <c r="B73" s="8">
        <v>2018</v>
      </c>
      <c r="C73" s="8">
        <v>2019</v>
      </c>
      <c r="D73" s="8">
        <v>2020</v>
      </c>
      <c r="E73" s="8">
        <v>2021</v>
      </c>
    </row>
    <row r="74" spans="1:5" ht="9" customHeight="1" thickBot="1" x14ac:dyDescent="0.3">
      <c r="A74" s="699"/>
      <c r="B74" s="9" t="s">
        <v>8</v>
      </c>
      <c r="C74" s="9" t="s">
        <v>9</v>
      </c>
      <c r="D74" s="9" t="s">
        <v>9</v>
      </c>
      <c r="E74" s="9" t="s">
        <v>9</v>
      </c>
    </row>
    <row r="75" spans="1:5" ht="24.75" customHeight="1" thickBot="1" x14ac:dyDescent="0.3">
      <c r="A75" s="13" t="s">
        <v>24</v>
      </c>
      <c r="B75" s="14"/>
      <c r="C75" s="14"/>
      <c r="D75" s="14"/>
      <c r="E75" s="14"/>
    </row>
    <row r="76" spans="1:5" ht="38.25" customHeight="1" thickBot="1" x14ac:dyDescent="0.3">
      <c r="A76" s="26" t="s">
        <v>388</v>
      </c>
      <c r="B76" s="15"/>
      <c r="C76" s="27"/>
      <c r="D76" s="27"/>
      <c r="E76" s="27"/>
    </row>
    <row r="77" spans="1:5" ht="24.75" customHeight="1" thickBot="1" x14ac:dyDescent="0.3">
      <c r="A77" s="26" t="s">
        <v>389</v>
      </c>
      <c r="B77" s="15"/>
      <c r="C77" s="27"/>
      <c r="D77" s="27"/>
      <c r="E77" s="27"/>
    </row>
    <row r="78" spans="1:5" ht="24.75" customHeight="1" thickBot="1" x14ac:dyDescent="0.3">
      <c r="A78" s="13" t="s">
        <v>25</v>
      </c>
      <c r="B78" s="14"/>
      <c r="C78" s="14"/>
      <c r="D78" s="14"/>
      <c r="E78" s="14"/>
    </row>
    <row r="79" spans="1:5" ht="15.75" thickBot="1" x14ac:dyDescent="0.3">
      <c r="A79" s="26" t="s">
        <v>388</v>
      </c>
      <c r="B79" s="15"/>
      <c r="C79" s="14"/>
      <c r="D79" s="14"/>
      <c r="E79" s="14"/>
    </row>
    <row r="80" spans="1:5" ht="15.75" thickBot="1" x14ac:dyDescent="0.3">
      <c r="A80" s="26" t="s">
        <v>389</v>
      </c>
      <c r="B80" s="15"/>
      <c r="C80" s="14"/>
      <c r="D80" s="14"/>
      <c r="E80" s="14"/>
    </row>
    <row r="81" spans="1:5" ht="24.75" customHeight="1" thickBot="1" x14ac:dyDescent="0.3">
      <c r="A81" s="13" t="s">
        <v>26</v>
      </c>
      <c r="B81" s="15">
        <f>B82+B83</f>
        <v>480000</v>
      </c>
      <c r="C81" s="15">
        <f t="shared" ref="C81:E81" si="13">C82+C83</f>
        <v>500000</v>
      </c>
      <c r="D81" s="15">
        <f t="shared" si="13"/>
        <v>500000</v>
      </c>
      <c r="E81" s="15">
        <f t="shared" si="13"/>
        <v>500000</v>
      </c>
    </row>
    <row r="82" spans="1:5" ht="15.75" thickBot="1" x14ac:dyDescent="0.3">
      <c r="A82" s="26" t="s">
        <v>388</v>
      </c>
      <c r="B82" s="15">
        <v>480000</v>
      </c>
      <c r="C82" s="14">
        <v>500000</v>
      </c>
      <c r="D82" s="14">
        <v>500000</v>
      </c>
      <c r="E82" s="14">
        <f>500000</f>
        <v>500000</v>
      </c>
    </row>
    <row r="83" spans="1:5" ht="15.75" thickBot="1" x14ac:dyDescent="0.3">
      <c r="A83" s="26" t="s">
        <v>389</v>
      </c>
      <c r="B83" s="15"/>
      <c r="C83" s="14"/>
      <c r="D83" s="14"/>
      <c r="E83" s="14"/>
    </row>
    <row r="84" spans="1:5" ht="24.75" thickBot="1" x14ac:dyDescent="0.3">
      <c r="A84" s="13" t="s">
        <v>27</v>
      </c>
      <c r="B84" s="15"/>
      <c r="C84" s="14"/>
      <c r="D84" s="14"/>
      <c r="E84" s="14"/>
    </row>
    <row r="85" spans="1:5" ht="15.75" thickBot="1" x14ac:dyDescent="0.3">
      <c r="A85" s="26" t="s">
        <v>388</v>
      </c>
      <c r="B85" s="15"/>
      <c r="C85" s="14"/>
      <c r="D85" s="14"/>
      <c r="E85" s="14"/>
    </row>
    <row r="86" spans="1:5" ht="15.75" thickBot="1" x14ac:dyDescent="0.3">
      <c r="A86" s="26" t="s">
        <v>389</v>
      </c>
      <c r="B86" s="15"/>
      <c r="C86" s="14"/>
      <c r="D86" s="14"/>
      <c r="E86" s="14"/>
    </row>
    <row r="87" spans="1:5" ht="36.75" thickBot="1" x14ac:dyDescent="0.3">
      <c r="A87" s="13" t="s">
        <v>28</v>
      </c>
      <c r="B87" s="15"/>
      <c r="C87" s="14"/>
      <c r="D87" s="14"/>
      <c r="E87" s="14"/>
    </row>
    <row r="88" spans="1:5" ht="15.75" thickBot="1" x14ac:dyDescent="0.3">
      <c r="A88" s="26" t="s">
        <v>388</v>
      </c>
      <c r="B88" s="15"/>
      <c r="C88" s="14"/>
      <c r="D88" s="14"/>
      <c r="E88" s="14"/>
    </row>
    <row r="89" spans="1:5" ht="15.75" thickBot="1" x14ac:dyDescent="0.3">
      <c r="A89" s="26" t="s">
        <v>389</v>
      </c>
      <c r="B89" s="15"/>
      <c r="C89" s="14"/>
      <c r="D89" s="14"/>
      <c r="E89" s="14"/>
    </row>
    <row r="90" spans="1:5" ht="36.75" thickBot="1" x14ac:dyDescent="0.3">
      <c r="A90" s="13" t="s">
        <v>29</v>
      </c>
      <c r="B90" s="15"/>
      <c r="C90" s="14"/>
      <c r="D90" s="14"/>
      <c r="E90" s="14"/>
    </row>
    <row r="91" spans="1:5" ht="15.75" thickBot="1" x14ac:dyDescent="0.3">
      <c r="A91" s="26" t="s">
        <v>388</v>
      </c>
      <c r="B91" s="15"/>
      <c r="C91" s="14"/>
      <c r="D91" s="14"/>
      <c r="E91" s="14"/>
    </row>
    <row r="92" spans="1:5" ht="15.75" thickBot="1" x14ac:dyDescent="0.3">
      <c r="A92" s="26" t="s">
        <v>389</v>
      </c>
      <c r="B92" s="15"/>
      <c r="C92" s="14"/>
      <c r="D92" s="14"/>
      <c r="E92" s="14"/>
    </row>
    <row r="93" spans="1:5" ht="48.75" thickBot="1" x14ac:dyDescent="0.3">
      <c r="A93" s="13" t="s">
        <v>30</v>
      </c>
      <c r="B93" s="15"/>
      <c r="C93" s="14"/>
      <c r="D93" s="14"/>
      <c r="E93" s="14"/>
    </row>
    <row r="94" spans="1:5" ht="15.75" thickBot="1" x14ac:dyDescent="0.3">
      <c r="A94" s="26" t="s">
        <v>388</v>
      </c>
      <c r="B94" s="15"/>
      <c r="C94" s="14"/>
      <c r="D94" s="14"/>
      <c r="E94" s="14"/>
    </row>
    <row r="95" spans="1:5" ht="15.75" thickBot="1" x14ac:dyDescent="0.3">
      <c r="A95" s="26" t="s">
        <v>389</v>
      </c>
      <c r="B95" s="15"/>
      <c r="C95" s="14"/>
      <c r="D95" s="14"/>
      <c r="E95" s="14"/>
    </row>
    <row r="96" spans="1:5" ht="24.75" thickBot="1" x14ac:dyDescent="0.3">
      <c r="A96" s="35" t="s">
        <v>34</v>
      </c>
      <c r="B96" s="15">
        <f>B93+B90+B87+B84+B81+B78+B75</f>
        <v>480000</v>
      </c>
      <c r="C96" s="15">
        <f t="shared" ref="C96:E96" si="14">C93+C90+C87+C84+C81+C78+C75</f>
        <v>500000</v>
      </c>
      <c r="D96" s="15">
        <f t="shared" si="14"/>
        <v>500000</v>
      </c>
      <c r="E96" s="15">
        <f t="shared" si="14"/>
        <v>500000</v>
      </c>
    </row>
    <row r="97" spans="1:5" ht="17.25" customHeight="1" thickBot="1" x14ac:dyDescent="0.3">
      <c r="A97" s="17" t="s">
        <v>32</v>
      </c>
      <c r="B97" s="18">
        <f>IF(B96-B67=0,0,"Error")</f>
        <v>0</v>
      </c>
      <c r="C97" s="18">
        <f>IF(C96-C67=0,0,"Error")</f>
        <v>0</v>
      </c>
      <c r="D97" s="18">
        <f>IF(D96-D67=0,0,"Error")</f>
        <v>0</v>
      </c>
      <c r="E97" s="18">
        <f>IF(E96-E67=0,0,"Error")</f>
        <v>0</v>
      </c>
    </row>
    <row r="98" spans="1:5" ht="15.75" thickBot="1" x14ac:dyDescent="0.3">
      <c r="A98" s="708" t="s">
        <v>39</v>
      </c>
      <c r="B98" s="709"/>
      <c r="C98" s="709"/>
      <c r="D98" s="709"/>
      <c r="E98" s="710"/>
    </row>
    <row r="99" spans="1:5" ht="15.75" thickBot="1" x14ac:dyDescent="0.3">
      <c r="A99" s="708" t="s">
        <v>40</v>
      </c>
      <c r="B99" s="709"/>
      <c r="C99" s="709"/>
      <c r="D99" s="709"/>
      <c r="E99" s="710"/>
    </row>
    <row r="100" spans="1:5" ht="15.75" thickBot="1" x14ac:dyDescent="0.3">
      <c r="A100" s="160" t="s">
        <v>56</v>
      </c>
      <c r="B100" s="794" t="s">
        <v>1206</v>
      </c>
      <c r="C100" s="1410"/>
      <c r="D100" s="795"/>
      <c r="E100" s="796"/>
    </row>
    <row r="101" spans="1:5" ht="48.75" customHeight="1" thickBot="1" x14ac:dyDescent="0.3">
      <c r="A101" s="1516" t="s">
        <v>86</v>
      </c>
      <c r="B101" s="169" t="s">
        <v>1207</v>
      </c>
      <c r="C101" s="139" t="s">
        <v>398</v>
      </c>
      <c r="D101" s="795" t="s">
        <v>1208</v>
      </c>
      <c r="E101" s="796"/>
    </row>
    <row r="102" spans="1:5" ht="15.75" thickBot="1" x14ac:dyDescent="0.3">
      <c r="A102" s="160"/>
      <c r="B102" s="720"/>
      <c r="C102" s="800"/>
      <c r="D102" s="721"/>
      <c r="E102" s="722"/>
    </row>
    <row r="103" spans="1:5" ht="75" customHeight="1" thickBot="1" x14ac:dyDescent="0.3">
      <c r="A103" s="5" t="s">
        <v>15</v>
      </c>
      <c r="B103" s="702" t="s">
        <v>1209</v>
      </c>
      <c r="C103" s="703"/>
      <c r="D103" s="703"/>
      <c r="E103" s="704"/>
    </row>
    <row r="104" spans="1:5" ht="15.75" thickBot="1" x14ac:dyDescent="0.3">
      <c r="A104" s="5" t="s">
        <v>16</v>
      </c>
      <c r="B104" s="906" t="s">
        <v>1210</v>
      </c>
      <c r="C104" s="1158"/>
      <c r="D104" s="1158"/>
      <c r="E104" s="951"/>
    </row>
    <row r="105" spans="1:5" ht="12.75" customHeight="1" x14ac:dyDescent="0.25">
      <c r="A105" s="698"/>
      <c r="B105" s="8">
        <v>2018</v>
      </c>
      <c r="C105" s="8">
        <v>2019</v>
      </c>
      <c r="D105" s="8">
        <v>2020</v>
      </c>
      <c r="E105" s="8">
        <v>2021</v>
      </c>
    </row>
    <row r="106" spans="1:5" ht="9" customHeight="1" thickBot="1" x14ac:dyDescent="0.3">
      <c r="A106" s="699"/>
      <c r="B106" s="9" t="s">
        <v>8</v>
      </c>
      <c r="C106" s="9" t="s">
        <v>9</v>
      </c>
      <c r="D106" s="9" t="s">
        <v>9</v>
      </c>
      <c r="E106" s="9" t="s">
        <v>9</v>
      </c>
    </row>
    <row r="107" spans="1:5" ht="15.75" thickBot="1" x14ac:dyDescent="0.3">
      <c r="A107" s="5" t="s">
        <v>17</v>
      </c>
      <c r="B107" s="113">
        <v>1</v>
      </c>
      <c r="C107" s="113">
        <v>1</v>
      </c>
      <c r="D107" s="113">
        <v>1</v>
      </c>
      <c r="E107" s="113">
        <v>1</v>
      </c>
    </row>
    <row r="108" spans="1:5" ht="23.25" thickBot="1" x14ac:dyDescent="0.3">
      <c r="A108" s="5" t="s">
        <v>18</v>
      </c>
      <c r="B108" s="10">
        <f>B126</f>
        <v>110000</v>
      </c>
      <c r="C108" s="10">
        <f t="shared" ref="C108:E108" si="15">C126</f>
        <v>142051</v>
      </c>
      <c r="D108" s="10">
        <f t="shared" si="15"/>
        <v>329660</v>
      </c>
      <c r="E108" s="10">
        <f t="shared" si="15"/>
        <v>229000</v>
      </c>
    </row>
    <row r="109" spans="1:5" ht="23.25" thickBot="1" x14ac:dyDescent="0.3">
      <c r="A109" s="5" t="s">
        <v>19</v>
      </c>
      <c r="B109" s="10">
        <f>B108/B107</f>
        <v>110000</v>
      </c>
      <c r="C109" s="10">
        <f t="shared" ref="C109:E109" si="16">C108/C107</f>
        <v>142051</v>
      </c>
      <c r="D109" s="10">
        <f t="shared" si="16"/>
        <v>329660</v>
      </c>
      <c r="E109" s="10">
        <f t="shared" si="16"/>
        <v>229000</v>
      </c>
    </row>
    <row r="110" spans="1:5" ht="23.25" thickBot="1" x14ac:dyDescent="0.3">
      <c r="A110" s="5" t="s">
        <v>20</v>
      </c>
      <c r="B110" s="113" t="s">
        <v>21</v>
      </c>
      <c r="C110" s="11">
        <f>C107/B107-1</f>
        <v>0</v>
      </c>
      <c r="D110" s="11">
        <f t="shared" ref="D110:E112" si="17">D107/C107-1</f>
        <v>0</v>
      </c>
      <c r="E110" s="11">
        <f t="shared" si="17"/>
        <v>0</v>
      </c>
    </row>
    <row r="111" spans="1:5" ht="23.25" thickBot="1" x14ac:dyDescent="0.3">
      <c r="A111" s="5" t="s">
        <v>22</v>
      </c>
      <c r="B111" s="113" t="s">
        <v>21</v>
      </c>
      <c r="C111" s="11">
        <f>C108/B108-1</f>
        <v>0.29137272727272734</v>
      </c>
      <c r="D111" s="11">
        <f t="shared" si="17"/>
        <v>1.320715799255197</v>
      </c>
      <c r="E111" s="11">
        <f t="shared" si="17"/>
        <v>-0.30534490080689192</v>
      </c>
    </row>
    <row r="112" spans="1:5" ht="23.25" thickBot="1" x14ac:dyDescent="0.3">
      <c r="A112" s="5" t="s">
        <v>23</v>
      </c>
      <c r="B112" s="113" t="s">
        <v>21</v>
      </c>
      <c r="C112" s="11">
        <f>C109/B109-1</f>
        <v>0.29137272727272734</v>
      </c>
      <c r="D112" s="11">
        <f t="shared" si="17"/>
        <v>1.320715799255197</v>
      </c>
      <c r="E112" s="11">
        <f t="shared" si="17"/>
        <v>-0.30534490080689192</v>
      </c>
    </row>
    <row r="113" spans="1:5" ht="15.75" thickBot="1" x14ac:dyDescent="0.3">
      <c r="A113" s="689" t="s">
        <v>439</v>
      </c>
      <c r="B113" s="690"/>
      <c r="C113" s="690"/>
      <c r="D113" s="690"/>
      <c r="E113" s="691"/>
    </row>
    <row r="114" spans="1:5" ht="12.75" customHeight="1" x14ac:dyDescent="0.25">
      <c r="A114" s="698"/>
      <c r="B114" s="8">
        <v>2018</v>
      </c>
      <c r="C114" s="8">
        <v>2019</v>
      </c>
      <c r="D114" s="8">
        <v>2020</v>
      </c>
      <c r="E114" s="8">
        <v>2021</v>
      </c>
    </row>
    <row r="115" spans="1:5" ht="9" customHeight="1" thickBot="1" x14ac:dyDescent="0.3">
      <c r="A115" s="699"/>
      <c r="B115" s="9" t="s">
        <v>8</v>
      </c>
      <c r="C115" s="9" t="s">
        <v>9</v>
      </c>
      <c r="D115" s="9" t="s">
        <v>9</v>
      </c>
      <c r="E115" s="9" t="s">
        <v>9</v>
      </c>
    </row>
    <row r="116" spans="1:5" ht="24.75" thickBot="1" x14ac:dyDescent="0.3">
      <c r="A116" s="13" t="s">
        <v>42</v>
      </c>
      <c r="B116" s="14">
        <f>B117+B118+B119+B120</f>
        <v>0</v>
      </c>
      <c r="C116" s="14">
        <f t="shared" ref="C116:E116" si="18">C117+C118+C119+C120</f>
        <v>0</v>
      </c>
      <c r="D116" s="14">
        <f t="shared" si="18"/>
        <v>0</v>
      </c>
      <c r="E116" s="14">
        <f t="shared" si="18"/>
        <v>0</v>
      </c>
    </row>
    <row r="117" spans="1:5" ht="15.75" thickBot="1" x14ac:dyDescent="0.3">
      <c r="A117" s="26" t="s">
        <v>388</v>
      </c>
      <c r="B117" s="14"/>
      <c r="C117" s="14"/>
      <c r="D117" s="14"/>
      <c r="E117" s="14"/>
    </row>
    <row r="118" spans="1:5" ht="15.75" thickBot="1" x14ac:dyDescent="0.3">
      <c r="A118" s="26" t="s">
        <v>403</v>
      </c>
      <c r="B118" s="14"/>
      <c r="C118" s="14"/>
      <c r="D118" s="14"/>
      <c r="E118" s="14"/>
    </row>
    <row r="119" spans="1:5" ht="15.75" thickBot="1" x14ac:dyDescent="0.3">
      <c r="A119" s="26" t="s">
        <v>404</v>
      </c>
      <c r="B119" s="14"/>
      <c r="C119" s="14"/>
      <c r="D119" s="14"/>
      <c r="E119" s="14"/>
    </row>
    <row r="120" spans="1:5" ht="15.75" thickBot="1" x14ac:dyDescent="0.3">
      <c r="A120" s="26" t="s">
        <v>405</v>
      </c>
      <c r="B120" s="14"/>
      <c r="C120" s="14"/>
      <c r="D120" s="14"/>
      <c r="E120" s="14"/>
    </row>
    <row r="121" spans="1:5" ht="24.75" thickBot="1" x14ac:dyDescent="0.3">
      <c r="A121" s="13" t="s">
        <v>43</v>
      </c>
      <c r="B121" s="15">
        <f>B122+B123+B124+B125</f>
        <v>110000</v>
      </c>
      <c r="C121" s="15">
        <f t="shared" ref="C121:E121" si="19">C122+C123+C124+C125</f>
        <v>142051</v>
      </c>
      <c r="D121" s="15">
        <f t="shared" si="19"/>
        <v>329660</v>
      </c>
      <c r="E121" s="15">
        <f t="shared" si="19"/>
        <v>229000</v>
      </c>
    </row>
    <row r="122" spans="1:5" ht="15.75" thickBot="1" x14ac:dyDescent="0.3">
      <c r="A122" s="26" t="s">
        <v>388</v>
      </c>
      <c r="B122" s="15">
        <v>110000</v>
      </c>
      <c r="C122" s="14">
        <v>130051</v>
      </c>
      <c r="D122" s="14">
        <v>329660</v>
      </c>
      <c r="E122" s="14">
        <v>229000</v>
      </c>
    </row>
    <row r="123" spans="1:5" ht="15.75" thickBot="1" x14ac:dyDescent="0.3">
      <c r="A123" s="26" t="s">
        <v>403</v>
      </c>
      <c r="B123" s="15"/>
      <c r="C123" s="14"/>
      <c r="D123" s="14"/>
      <c r="E123" s="14"/>
    </row>
    <row r="124" spans="1:5" ht="15.75" thickBot="1" x14ac:dyDescent="0.3">
      <c r="A124" s="26" t="s">
        <v>404</v>
      </c>
      <c r="B124" s="15"/>
      <c r="C124" s="14"/>
      <c r="D124" s="14"/>
      <c r="E124" s="14"/>
    </row>
    <row r="125" spans="1:5" ht="15.75" thickBot="1" x14ac:dyDescent="0.3">
      <c r="A125" s="26" t="s">
        <v>405</v>
      </c>
      <c r="B125" s="15"/>
      <c r="C125" s="14">
        <v>12000</v>
      </c>
      <c r="D125" s="14"/>
      <c r="E125" s="14"/>
    </row>
    <row r="126" spans="1:5" ht="24.75" thickBot="1" x14ac:dyDescent="0.3">
      <c r="A126" s="16" t="s">
        <v>440</v>
      </c>
      <c r="B126" s="15">
        <f>B116+B121</f>
        <v>110000</v>
      </c>
      <c r="C126" s="15">
        <f t="shared" ref="C126:E126" si="20">C116+C121</f>
        <v>142051</v>
      </c>
      <c r="D126" s="15">
        <f t="shared" si="20"/>
        <v>329660</v>
      </c>
      <c r="E126" s="15">
        <f t="shared" si="20"/>
        <v>229000</v>
      </c>
    </row>
    <row r="127" spans="1:5" ht="15.75" thickBot="1" x14ac:dyDescent="0.3">
      <c r="A127" s="708" t="s">
        <v>46</v>
      </c>
      <c r="B127" s="709"/>
      <c r="C127" s="709"/>
      <c r="D127" s="709"/>
      <c r="E127" s="710"/>
    </row>
    <row r="128" spans="1:5" ht="15.75" thickBot="1" x14ac:dyDescent="0.3">
      <c r="A128" s="708" t="s">
        <v>47</v>
      </c>
      <c r="B128" s="709"/>
      <c r="C128" s="709"/>
      <c r="D128" s="709"/>
      <c r="E128" s="710"/>
    </row>
    <row r="129" spans="1:5" ht="34.5" thickBot="1" x14ac:dyDescent="0.3">
      <c r="A129" s="7" t="s">
        <v>56</v>
      </c>
      <c r="B129" s="794" t="s">
        <v>1211</v>
      </c>
      <c r="C129" s="1410"/>
      <c r="D129" s="795"/>
      <c r="E129" s="796"/>
    </row>
    <row r="130" spans="1:5" ht="38.25" customHeight="1" thickBot="1" x14ac:dyDescent="0.3">
      <c r="A130" s="7" t="s">
        <v>86</v>
      </c>
      <c r="B130" s="169" t="s">
        <v>1212</v>
      </c>
      <c r="C130" s="139" t="s">
        <v>398</v>
      </c>
      <c r="D130" s="795" t="s">
        <v>1213</v>
      </c>
      <c r="E130" s="796"/>
    </row>
    <row r="131" spans="1:5" ht="15.75" thickBot="1" x14ac:dyDescent="0.3">
      <c r="A131" s="160"/>
      <c r="B131" s="720"/>
      <c r="C131" s="800"/>
      <c r="D131" s="721"/>
      <c r="E131" s="722"/>
    </row>
    <row r="132" spans="1:5" ht="123" customHeight="1" thickBot="1" x14ac:dyDescent="0.3">
      <c r="A132" s="5" t="s">
        <v>15</v>
      </c>
      <c r="B132" s="702" t="s">
        <v>1214</v>
      </c>
      <c r="C132" s="703"/>
      <c r="D132" s="703"/>
      <c r="E132" s="704"/>
    </row>
    <row r="133" spans="1:5" ht="15.75" thickBot="1" x14ac:dyDescent="0.3">
      <c r="A133" s="5" t="s">
        <v>16</v>
      </c>
      <c r="B133" s="717" t="s">
        <v>1215</v>
      </c>
      <c r="C133" s="718"/>
      <c r="D133" s="718"/>
      <c r="E133" s="719"/>
    </row>
    <row r="134" spans="1:5" ht="12.75" customHeight="1" x14ac:dyDescent="0.25">
      <c r="A134" s="698"/>
      <c r="B134" s="8">
        <v>2018</v>
      </c>
      <c r="C134" s="8">
        <v>2019</v>
      </c>
      <c r="D134" s="8">
        <v>2020</v>
      </c>
      <c r="E134" s="8">
        <v>2021</v>
      </c>
    </row>
    <row r="135" spans="1:5" ht="9" customHeight="1" thickBot="1" x14ac:dyDescent="0.3">
      <c r="A135" s="699"/>
      <c r="B135" s="9" t="s">
        <v>8</v>
      </c>
      <c r="C135" s="9" t="s">
        <v>9</v>
      </c>
      <c r="D135" s="9" t="s">
        <v>9</v>
      </c>
      <c r="E135" s="9" t="s">
        <v>9</v>
      </c>
    </row>
    <row r="136" spans="1:5" ht="15.75" thickBot="1" x14ac:dyDescent="0.3">
      <c r="A136" s="5" t="s">
        <v>17</v>
      </c>
      <c r="B136" s="10">
        <v>1</v>
      </c>
      <c r="C136" s="10">
        <v>1</v>
      </c>
      <c r="D136" s="10">
        <v>0</v>
      </c>
      <c r="E136" s="10">
        <v>0</v>
      </c>
    </row>
    <row r="137" spans="1:5" ht="23.25" thickBot="1" x14ac:dyDescent="0.3">
      <c r="A137" s="5" t="s">
        <v>18</v>
      </c>
      <c r="B137" s="10">
        <f>B155</f>
        <v>80000</v>
      </c>
      <c r="C137" s="10">
        <f t="shared" ref="C137:E137" si="21">C155</f>
        <v>27360</v>
      </c>
      <c r="D137" s="10">
        <f t="shared" si="21"/>
        <v>0</v>
      </c>
      <c r="E137" s="10">
        <f t="shared" si="21"/>
        <v>0</v>
      </c>
    </row>
    <row r="138" spans="1:5" ht="23.25" thickBot="1" x14ac:dyDescent="0.3">
      <c r="A138" s="5" t="s">
        <v>19</v>
      </c>
      <c r="B138" s="10">
        <f>B137/B136</f>
        <v>80000</v>
      </c>
      <c r="C138" s="10">
        <f t="shared" ref="C138:E138" si="22">C137/C136</f>
        <v>27360</v>
      </c>
      <c r="D138" s="10" t="e">
        <f t="shared" si="22"/>
        <v>#DIV/0!</v>
      </c>
      <c r="E138" s="10" t="e">
        <f t="shared" si="22"/>
        <v>#DIV/0!</v>
      </c>
    </row>
    <row r="139" spans="1:5" ht="23.25" thickBot="1" x14ac:dyDescent="0.3">
      <c r="A139" s="5" t="s">
        <v>20</v>
      </c>
      <c r="B139" s="113" t="s">
        <v>21</v>
      </c>
      <c r="C139" s="11">
        <f>C136/B136-1</f>
        <v>0</v>
      </c>
      <c r="D139" s="11">
        <f t="shared" ref="D139:E141" si="23">D136/C136-1</f>
        <v>-1</v>
      </c>
      <c r="E139" s="11" t="e">
        <f t="shared" si="23"/>
        <v>#DIV/0!</v>
      </c>
    </row>
    <row r="140" spans="1:5" ht="23.25" thickBot="1" x14ac:dyDescent="0.3">
      <c r="A140" s="5" t="s">
        <v>22</v>
      </c>
      <c r="B140" s="113" t="s">
        <v>21</v>
      </c>
      <c r="C140" s="11">
        <f>C137/B137-1</f>
        <v>-0.65799999999999992</v>
      </c>
      <c r="D140" s="11">
        <f t="shared" si="23"/>
        <v>-1</v>
      </c>
      <c r="E140" s="11" t="e">
        <f t="shared" si="23"/>
        <v>#DIV/0!</v>
      </c>
    </row>
    <row r="141" spans="1:5" ht="23.25" thickBot="1" x14ac:dyDescent="0.3">
      <c r="A141" s="5" t="s">
        <v>23</v>
      </c>
      <c r="B141" s="113" t="s">
        <v>21</v>
      </c>
      <c r="C141" s="11">
        <f>C138/B138-1</f>
        <v>-0.65799999999999992</v>
      </c>
      <c r="D141" s="11" t="e">
        <f t="shared" si="23"/>
        <v>#DIV/0!</v>
      </c>
      <c r="E141" s="11" t="e">
        <f t="shared" si="23"/>
        <v>#DIV/0!</v>
      </c>
    </row>
    <row r="142" spans="1:5" ht="15.75" thickBot="1" x14ac:dyDescent="0.3">
      <c r="A142" s="689" t="s">
        <v>213</v>
      </c>
      <c r="B142" s="690"/>
      <c r="C142" s="690"/>
      <c r="D142" s="690"/>
      <c r="E142" s="691"/>
    </row>
    <row r="143" spans="1:5" ht="12.75" customHeight="1" x14ac:dyDescent="0.25">
      <c r="A143" s="698"/>
      <c r="B143" s="8">
        <v>2018</v>
      </c>
      <c r="C143" s="8">
        <v>2019</v>
      </c>
      <c r="D143" s="8">
        <v>2020</v>
      </c>
      <c r="E143" s="8">
        <v>2021</v>
      </c>
    </row>
    <row r="144" spans="1:5" ht="9" customHeight="1" thickBot="1" x14ac:dyDescent="0.3">
      <c r="A144" s="699"/>
      <c r="B144" s="9" t="s">
        <v>8</v>
      </c>
      <c r="C144" s="9" t="s">
        <v>9</v>
      </c>
      <c r="D144" s="9" t="s">
        <v>9</v>
      </c>
      <c r="E144" s="9" t="s">
        <v>9</v>
      </c>
    </row>
    <row r="145" spans="1:5" ht="24.75" thickBot="1" x14ac:dyDescent="0.3">
      <c r="A145" s="13" t="s">
        <v>42</v>
      </c>
      <c r="B145" s="14">
        <f>B146+B147+B148+B149</f>
        <v>0</v>
      </c>
      <c r="C145" s="14">
        <f t="shared" ref="C145:E145" si="24">C146+C147+C148+C149</f>
        <v>0</v>
      </c>
      <c r="D145" s="14">
        <f t="shared" si="24"/>
        <v>0</v>
      </c>
      <c r="E145" s="14">
        <f t="shared" si="24"/>
        <v>0</v>
      </c>
    </row>
    <row r="146" spans="1:5" ht="15.75" thickBot="1" x14ac:dyDescent="0.3">
      <c r="A146" s="26" t="s">
        <v>388</v>
      </c>
      <c r="B146" s="14"/>
      <c r="C146" s="14"/>
      <c r="D146" s="14"/>
      <c r="E146" s="14"/>
    </row>
    <row r="147" spans="1:5" ht="15.75" thickBot="1" x14ac:dyDescent="0.3">
      <c r="A147" s="26" t="s">
        <v>403</v>
      </c>
      <c r="B147" s="14"/>
      <c r="C147" s="14"/>
      <c r="D147" s="14"/>
      <c r="E147" s="14"/>
    </row>
    <row r="148" spans="1:5" ht="15.75" thickBot="1" x14ac:dyDescent="0.3">
      <c r="A148" s="26" t="s">
        <v>404</v>
      </c>
      <c r="B148" s="14"/>
      <c r="C148" s="14"/>
      <c r="D148" s="14"/>
      <c r="E148" s="14"/>
    </row>
    <row r="149" spans="1:5" ht="15.75" thickBot="1" x14ac:dyDescent="0.3">
      <c r="A149" s="26" t="s">
        <v>405</v>
      </c>
      <c r="B149" s="14"/>
      <c r="C149" s="14"/>
      <c r="D149" s="14"/>
      <c r="E149" s="14"/>
    </row>
    <row r="150" spans="1:5" ht="24.75" thickBot="1" x14ac:dyDescent="0.3">
      <c r="A150" s="13" t="s">
        <v>43</v>
      </c>
      <c r="B150" s="15">
        <f>B151+B152+B153+B154</f>
        <v>80000</v>
      </c>
      <c r="C150" s="15">
        <f t="shared" ref="C150:E150" si="25">C151+C152+C153+C154</f>
        <v>27360</v>
      </c>
      <c r="D150" s="15">
        <f t="shared" si="25"/>
        <v>0</v>
      </c>
      <c r="E150" s="15">
        <f t="shared" si="25"/>
        <v>0</v>
      </c>
    </row>
    <row r="151" spans="1:5" ht="15.75" thickBot="1" x14ac:dyDescent="0.3">
      <c r="A151" s="26" t="s">
        <v>388</v>
      </c>
      <c r="B151" s="15">
        <v>80000</v>
      </c>
      <c r="C151" s="14">
        <v>27360</v>
      </c>
      <c r="D151" s="14"/>
      <c r="E151" s="14"/>
    </row>
    <row r="152" spans="1:5" ht="15.75" thickBot="1" x14ac:dyDescent="0.3">
      <c r="A152" s="26" t="s">
        <v>403</v>
      </c>
      <c r="B152" s="15"/>
      <c r="C152" s="14"/>
      <c r="D152" s="14"/>
      <c r="E152" s="14"/>
    </row>
    <row r="153" spans="1:5" ht="15.75" thickBot="1" x14ac:dyDescent="0.3">
      <c r="A153" s="26" t="s">
        <v>404</v>
      </c>
      <c r="B153" s="15"/>
      <c r="C153" s="14"/>
      <c r="D153" s="14"/>
      <c r="E153" s="14"/>
    </row>
    <row r="154" spans="1:5" ht="15.75" thickBot="1" x14ac:dyDescent="0.3">
      <c r="A154" s="26" t="s">
        <v>405</v>
      </c>
      <c r="B154" s="15"/>
      <c r="C154" s="14"/>
      <c r="D154" s="14"/>
      <c r="E154" s="14"/>
    </row>
    <row r="155" spans="1:5" ht="24.75" thickBot="1" x14ac:dyDescent="0.3">
      <c r="A155" s="140" t="s">
        <v>31</v>
      </c>
      <c r="B155" s="15">
        <f>B145+B150</f>
        <v>80000</v>
      </c>
      <c r="C155" s="15">
        <f t="shared" ref="C155:E155" si="26">C145+C150</f>
        <v>27360</v>
      </c>
      <c r="D155" s="15">
        <f t="shared" si="26"/>
        <v>0</v>
      </c>
      <c r="E155" s="15">
        <f t="shared" si="26"/>
        <v>0</v>
      </c>
    </row>
    <row r="156" spans="1:5" ht="28.5" customHeight="1" thickBot="1" x14ac:dyDescent="0.3">
      <c r="A156" s="1516" t="s">
        <v>33</v>
      </c>
      <c r="B156" s="169" t="s">
        <v>1216</v>
      </c>
      <c r="C156" s="139" t="s">
        <v>398</v>
      </c>
      <c r="D156" s="1082" t="s">
        <v>1217</v>
      </c>
      <c r="E156" s="707"/>
    </row>
    <row r="157" spans="1:5" ht="17.25" customHeight="1" thickBot="1" x14ac:dyDescent="0.3">
      <c r="A157" s="5" t="s">
        <v>15</v>
      </c>
      <c r="B157" s="702" t="s">
        <v>1216</v>
      </c>
      <c r="C157" s="703"/>
      <c r="D157" s="703"/>
      <c r="E157" s="704"/>
    </row>
    <row r="158" spans="1:5" ht="15.75" thickBot="1" x14ac:dyDescent="0.3">
      <c r="A158" s="5" t="s">
        <v>16</v>
      </c>
      <c r="B158" s="717" t="s">
        <v>1218</v>
      </c>
      <c r="C158" s="718"/>
      <c r="D158" s="718"/>
      <c r="E158" s="719"/>
    </row>
    <row r="159" spans="1:5" ht="12.75" customHeight="1" x14ac:dyDescent="0.25">
      <c r="A159" s="698"/>
      <c r="B159" s="8">
        <v>2018</v>
      </c>
      <c r="C159" s="8">
        <v>2019</v>
      </c>
      <c r="D159" s="8">
        <v>2020</v>
      </c>
      <c r="E159" s="8">
        <v>2021</v>
      </c>
    </row>
    <row r="160" spans="1:5" ht="9" customHeight="1" thickBot="1" x14ac:dyDescent="0.3">
      <c r="A160" s="699"/>
      <c r="B160" s="9" t="s">
        <v>8</v>
      </c>
      <c r="C160" s="9" t="s">
        <v>9</v>
      </c>
      <c r="D160" s="9" t="s">
        <v>9</v>
      </c>
      <c r="E160" s="9" t="s">
        <v>9</v>
      </c>
    </row>
    <row r="161" spans="1:5" ht="15.75" thickBot="1" x14ac:dyDescent="0.3">
      <c r="A161" s="5" t="s">
        <v>17</v>
      </c>
      <c r="B161" s="113">
        <v>1</v>
      </c>
      <c r="C161" s="113">
        <v>1</v>
      </c>
      <c r="D161" s="113">
        <v>0</v>
      </c>
      <c r="E161" s="113">
        <v>0</v>
      </c>
    </row>
    <row r="162" spans="1:5" ht="23.25" thickBot="1" x14ac:dyDescent="0.3">
      <c r="A162" s="5" t="s">
        <v>18</v>
      </c>
      <c r="B162" s="10">
        <f>B180</f>
        <v>92000</v>
      </c>
      <c r="C162" s="10">
        <f t="shared" ref="C162:E162" si="27">C180</f>
        <v>90000</v>
      </c>
      <c r="D162" s="10">
        <f t="shared" si="27"/>
        <v>0</v>
      </c>
      <c r="E162" s="10">
        <f t="shared" si="27"/>
        <v>0</v>
      </c>
    </row>
    <row r="163" spans="1:5" ht="23.25" thickBot="1" x14ac:dyDescent="0.3">
      <c r="A163" s="5" t="s">
        <v>19</v>
      </c>
      <c r="B163" s="10">
        <f>B162/B161</f>
        <v>92000</v>
      </c>
      <c r="C163" s="10">
        <f t="shared" ref="C163:E163" si="28">C162/C161</f>
        <v>90000</v>
      </c>
      <c r="D163" s="10" t="e">
        <f t="shared" si="28"/>
        <v>#DIV/0!</v>
      </c>
      <c r="E163" s="10" t="e">
        <f t="shared" si="28"/>
        <v>#DIV/0!</v>
      </c>
    </row>
    <row r="164" spans="1:5" ht="23.25" thickBot="1" x14ac:dyDescent="0.3">
      <c r="A164" s="5" t="s">
        <v>20</v>
      </c>
      <c r="B164" s="113" t="s">
        <v>21</v>
      </c>
      <c r="C164" s="11">
        <f>C161/B161-1</f>
        <v>0</v>
      </c>
      <c r="D164" s="11">
        <f t="shared" ref="D164:E166" si="29">D161/C161-1</f>
        <v>-1</v>
      </c>
      <c r="E164" s="11" t="e">
        <f t="shared" si="29"/>
        <v>#DIV/0!</v>
      </c>
    </row>
    <row r="165" spans="1:5" ht="23.25" thickBot="1" x14ac:dyDescent="0.3">
      <c r="A165" s="5" t="s">
        <v>22</v>
      </c>
      <c r="B165" s="113" t="s">
        <v>21</v>
      </c>
      <c r="C165" s="11">
        <f>C162/B162-1</f>
        <v>-2.1739130434782594E-2</v>
      </c>
      <c r="D165" s="11">
        <f t="shared" si="29"/>
        <v>-1</v>
      </c>
      <c r="E165" s="11" t="e">
        <f t="shared" si="29"/>
        <v>#DIV/0!</v>
      </c>
    </row>
    <row r="166" spans="1:5" ht="23.25" thickBot="1" x14ac:dyDescent="0.3">
      <c r="A166" s="5" t="s">
        <v>23</v>
      </c>
      <c r="B166" s="113" t="s">
        <v>21</v>
      </c>
      <c r="C166" s="11">
        <f>C163/B163-1</f>
        <v>-2.1739130434782594E-2</v>
      </c>
      <c r="D166" s="11" t="e">
        <f t="shared" si="29"/>
        <v>#DIV/0!</v>
      </c>
      <c r="E166" s="11" t="e">
        <f t="shared" si="29"/>
        <v>#DIV/0!</v>
      </c>
    </row>
    <row r="167" spans="1:5" ht="15.75" thickBot="1" x14ac:dyDescent="0.3">
      <c r="A167" s="689" t="s">
        <v>284</v>
      </c>
      <c r="B167" s="690"/>
      <c r="C167" s="690"/>
      <c r="D167" s="690"/>
      <c r="E167" s="691"/>
    </row>
    <row r="168" spans="1:5" ht="12.75" customHeight="1" x14ac:dyDescent="0.25">
      <c r="A168" s="698"/>
      <c r="B168" s="8">
        <v>2018</v>
      </c>
      <c r="C168" s="8">
        <v>2019</v>
      </c>
      <c r="D168" s="8">
        <v>2020</v>
      </c>
      <c r="E168" s="8">
        <v>2021</v>
      </c>
    </row>
    <row r="169" spans="1:5" ht="9" customHeight="1" thickBot="1" x14ac:dyDescent="0.3">
      <c r="A169" s="699"/>
      <c r="B169" s="9" t="s">
        <v>8</v>
      </c>
      <c r="C169" s="9" t="s">
        <v>9</v>
      </c>
      <c r="D169" s="9" t="s">
        <v>9</v>
      </c>
      <c r="E169" s="9" t="s">
        <v>9</v>
      </c>
    </row>
    <row r="170" spans="1:5" ht="24.75" thickBot="1" x14ac:dyDescent="0.3">
      <c r="A170" s="13" t="s">
        <v>42</v>
      </c>
      <c r="B170" s="14">
        <f>B171+B172+B173+B174</f>
        <v>0</v>
      </c>
      <c r="C170" s="14">
        <f t="shared" ref="C170:E170" si="30">C171+C172+C173+C174</f>
        <v>0</v>
      </c>
      <c r="D170" s="14">
        <f t="shared" si="30"/>
        <v>0</v>
      </c>
      <c r="E170" s="14">
        <f t="shared" si="30"/>
        <v>0</v>
      </c>
    </row>
    <row r="171" spans="1:5" ht="15.75" thickBot="1" x14ac:dyDescent="0.3">
      <c r="A171" s="26" t="s">
        <v>388</v>
      </c>
      <c r="B171" s="14"/>
      <c r="C171" s="14"/>
      <c r="D171" s="14"/>
      <c r="E171" s="14"/>
    </row>
    <row r="172" spans="1:5" ht="15.75" thickBot="1" x14ac:dyDescent="0.3">
      <c r="A172" s="26" t="s">
        <v>403</v>
      </c>
      <c r="B172" s="14"/>
      <c r="C172" s="14"/>
      <c r="D172" s="14"/>
      <c r="E172" s="14"/>
    </row>
    <row r="173" spans="1:5" ht="15.75" thickBot="1" x14ac:dyDescent="0.3">
      <c r="A173" s="26" t="s">
        <v>404</v>
      </c>
      <c r="B173" s="14"/>
      <c r="C173" s="14"/>
      <c r="D173" s="14"/>
      <c r="E173" s="14"/>
    </row>
    <row r="174" spans="1:5" ht="15.75" thickBot="1" x14ac:dyDescent="0.3">
      <c r="A174" s="26" t="s">
        <v>405</v>
      </c>
      <c r="B174" s="14"/>
      <c r="C174" s="14"/>
      <c r="D174" s="14"/>
      <c r="E174" s="14"/>
    </row>
    <row r="175" spans="1:5" ht="24.75" thickBot="1" x14ac:dyDescent="0.3">
      <c r="A175" s="13" t="s">
        <v>43</v>
      </c>
      <c r="B175" s="15">
        <f>B176+B177+B178+B179</f>
        <v>92000</v>
      </c>
      <c r="C175" s="15">
        <f t="shared" ref="C175:E175" si="31">C176+C177+C178+C179</f>
        <v>90000</v>
      </c>
      <c r="D175" s="15">
        <f t="shared" si="31"/>
        <v>0</v>
      </c>
      <c r="E175" s="15">
        <f t="shared" si="31"/>
        <v>0</v>
      </c>
    </row>
    <row r="176" spans="1:5" ht="15.75" thickBot="1" x14ac:dyDescent="0.3">
      <c r="A176" s="26" t="s">
        <v>388</v>
      </c>
      <c r="B176" s="14">
        <v>92000</v>
      </c>
      <c r="C176" s="14">
        <v>90000</v>
      </c>
      <c r="D176" s="14">
        <v>0</v>
      </c>
      <c r="E176" s="14">
        <v>0</v>
      </c>
    </row>
    <row r="177" spans="1:5" ht="15.75" thickBot="1" x14ac:dyDescent="0.3">
      <c r="A177" s="26" t="s">
        <v>403</v>
      </c>
      <c r="B177" s="15"/>
      <c r="C177" s="14"/>
      <c r="D177" s="14"/>
      <c r="E177" s="14"/>
    </row>
    <row r="178" spans="1:5" ht="15.75" thickBot="1" x14ac:dyDescent="0.3">
      <c r="A178" s="26" t="s">
        <v>404</v>
      </c>
      <c r="B178" s="15"/>
      <c r="C178" s="14"/>
      <c r="D178" s="14"/>
      <c r="E178" s="14"/>
    </row>
    <row r="179" spans="1:5" ht="15.75" thickBot="1" x14ac:dyDescent="0.3">
      <c r="A179" s="26" t="s">
        <v>405</v>
      </c>
      <c r="B179" s="15"/>
      <c r="C179" s="14"/>
      <c r="D179" s="14"/>
      <c r="E179" s="14"/>
    </row>
    <row r="180" spans="1:5" ht="24.75" thickBot="1" x14ac:dyDescent="0.3">
      <c r="A180" s="140" t="s">
        <v>407</v>
      </c>
      <c r="B180" s="15">
        <f>B170+B175</f>
        <v>92000</v>
      </c>
      <c r="C180" s="15">
        <f t="shared" ref="C180:E180" si="32">C170+C175</f>
        <v>90000</v>
      </c>
      <c r="D180" s="15">
        <f t="shared" si="32"/>
        <v>0</v>
      </c>
      <c r="E180" s="15">
        <f t="shared" si="32"/>
        <v>0</v>
      </c>
    </row>
    <row r="181" spans="1:5" ht="45.75" thickBot="1" x14ac:dyDescent="0.3">
      <c r="A181" s="1516" t="s">
        <v>35</v>
      </c>
      <c r="B181" s="598" t="s">
        <v>1219</v>
      </c>
      <c r="C181" s="141" t="s">
        <v>398</v>
      </c>
      <c r="D181" s="689" t="s">
        <v>1220</v>
      </c>
      <c r="E181" s="691"/>
    </row>
    <row r="182" spans="1:5" ht="17.25" customHeight="1" thickBot="1" x14ac:dyDescent="0.3">
      <c r="A182" s="5" t="s">
        <v>15</v>
      </c>
      <c r="B182" s="702" t="s">
        <v>1219</v>
      </c>
      <c r="C182" s="703"/>
      <c r="D182" s="703"/>
      <c r="E182" s="704"/>
    </row>
    <row r="183" spans="1:5" ht="15.75" thickBot="1" x14ac:dyDescent="0.3">
      <c r="A183" s="5" t="s">
        <v>16</v>
      </c>
      <c r="B183" s="717" t="s">
        <v>1215</v>
      </c>
      <c r="C183" s="718"/>
      <c r="D183" s="718"/>
      <c r="E183" s="719"/>
    </row>
    <row r="184" spans="1:5" ht="12.75" customHeight="1" x14ac:dyDescent="0.25">
      <c r="A184" s="698"/>
      <c r="B184" s="8">
        <v>2018</v>
      </c>
      <c r="C184" s="8">
        <v>2019</v>
      </c>
      <c r="D184" s="8">
        <v>2020</v>
      </c>
      <c r="E184" s="8">
        <v>2021</v>
      </c>
    </row>
    <row r="185" spans="1:5" ht="9" customHeight="1" thickBot="1" x14ac:dyDescent="0.3">
      <c r="A185" s="699"/>
      <c r="B185" s="9" t="s">
        <v>8</v>
      </c>
      <c r="C185" s="9" t="s">
        <v>9</v>
      </c>
      <c r="D185" s="9" t="s">
        <v>9</v>
      </c>
      <c r="E185" s="9" t="s">
        <v>9</v>
      </c>
    </row>
    <row r="186" spans="1:5" ht="15.75" thickBot="1" x14ac:dyDescent="0.3">
      <c r="A186" s="5" t="s">
        <v>17</v>
      </c>
      <c r="B186" s="113">
        <v>1</v>
      </c>
      <c r="C186" s="113">
        <v>1</v>
      </c>
      <c r="D186" s="113">
        <v>0</v>
      </c>
      <c r="E186" s="113">
        <v>0</v>
      </c>
    </row>
    <row r="187" spans="1:5" ht="23.25" thickBot="1" x14ac:dyDescent="0.3">
      <c r="A187" s="5" t="s">
        <v>18</v>
      </c>
      <c r="B187" s="10">
        <f>B205</f>
        <v>40000</v>
      </c>
      <c r="C187" s="10">
        <f t="shared" ref="C187:E187" si="33">C205</f>
        <v>131589</v>
      </c>
      <c r="D187" s="10">
        <f t="shared" si="33"/>
        <v>0</v>
      </c>
      <c r="E187" s="10">
        <f t="shared" si="33"/>
        <v>0</v>
      </c>
    </row>
    <row r="188" spans="1:5" ht="23.25" thickBot="1" x14ac:dyDescent="0.3">
      <c r="A188" s="5" t="s">
        <v>19</v>
      </c>
      <c r="B188" s="10">
        <f>B187/B186</f>
        <v>40000</v>
      </c>
      <c r="C188" s="10">
        <f t="shared" ref="C188:E188" si="34">C187/C186</f>
        <v>131589</v>
      </c>
      <c r="D188" s="10" t="e">
        <f t="shared" si="34"/>
        <v>#DIV/0!</v>
      </c>
      <c r="E188" s="10" t="e">
        <f t="shared" si="34"/>
        <v>#DIV/0!</v>
      </c>
    </row>
    <row r="189" spans="1:5" ht="23.25" thickBot="1" x14ac:dyDescent="0.3">
      <c r="A189" s="5" t="s">
        <v>20</v>
      </c>
      <c r="B189" s="113" t="s">
        <v>21</v>
      </c>
      <c r="C189" s="11">
        <f>C186/B186-1</f>
        <v>0</v>
      </c>
      <c r="D189" s="11">
        <f t="shared" ref="D189:E191" si="35">D186/C186-1</f>
        <v>-1</v>
      </c>
      <c r="E189" s="11" t="e">
        <f t="shared" si="35"/>
        <v>#DIV/0!</v>
      </c>
    </row>
    <row r="190" spans="1:5" ht="23.25" thickBot="1" x14ac:dyDescent="0.3">
      <c r="A190" s="5" t="s">
        <v>22</v>
      </c>
      <c r="B190" s="113" t="s">
        <v>21</v>
      </c>
      <c r="C190" s="11">
        <f>C187/B187-1</f>
        <v>2.2897249999999998</v>
      </c>
      <c r="D190" s="11">
        <f t="shared" si="35"/>
        <v>-1</v>
      </c>
      <c r="E190" s="11" t="e">
        <f t="shared" si="35"/>
        <v>#DIV/0!</v>
      </c>
    </row>
    <row r="191" spans="1:5" ht="23.25" thickBot="1" x14ac:dyDescent="0.3">
      <c r="A191" s="5" t="s">
        <v>23</v>
      </c>
      <c r="B191" s="113" t="s">
        <v>21</v>
      </c>
      <c r="C191" s="11">
        <f>C188/B188-1</f>
        <v>2.2897249999999998</v>
      </c>
      <c r="D191" s="11" t="e">
        <f t="shared" si="35"/>
        <v>#DIV/0!</v>
      </c>
      <c r="E191" s="11" t="e">
        <f t="shared" si="35"/>
        <v>#DIV/0!</v>
      </c>
    </row>
    <row r="192" spans="1:5" ht="15.75" thickBot="1" x14ac:dyDescent="0.3">
      <c r="A192" s="689" t="s">
        <v>409</v>
      </c>
      <c r="B192" s="690"/>
      <c r="C192" s="690"/>
      <c r="D192" s="690"/>
      <c r="E192" s="691"/>
    </row>
    <row r="193" spans="1:5" ht="12.75" customHeight="1" x14ac:dyDescent="0.25">
      <c r="A193" s="698"/>
      <c r="B193" s="8">
        <v>2018</v>
      </c>
      <c r="C193" s="8">
        <v>2019</v>
      </c>
      <c r="D193" s="8">
        <v>2020</v>
      </c>
      <c r="E193" s="8">
        <v>2021</v>
      </c>
    </row>
    <row r="194" spans="1:5" ht="9" customHeight="1" thickBot="1" x14ac:dyDescent="0.3">
      <c r="A194" s="699"/>
      <c r="B194" s="9" t="s">
        <v>8</v>
      </c>
      <c r="C194" s="9" t="s">
        <v>9</v>
      </c>
      <c r="D194" s="9" t="s">
        <v>9</v>
      </c>
      <c r="E194" s="9" t="s">
        <v>9</v>
      </c>
    </row>
    <row r="195" spans="1:5" ht="24.75" thickBot="1" x14ac:dyDescent="0.3">
      <c r="A195" s="13" t="s">
        <v>42</v>
      </c>
      <c r="B195" s="14">
        <f>B196+B197+B198+B199</f>
        <v>0</v>
      </c>
      <c r="C195" s="14">
        <f>C196+C197+C198+C199</f>
        <v>0</v>
      </c>
      <c r="D195" s="14">
        <f t="shared" ref="D195:E195" si="36">D196+D197+D198+D199</f>
        <v>0</v>
      </c>
      <c r="E195" s="14">
        <f t="shared" si="36"/>
        <v>0</v>
      </c>
    </row>
    <row r="196" spans="1:5" ht="15.75" thickBot="1" x14ac:dyDescent="0.3">
      <c r="A196" s="26" t="s">
        <v>388</v>
      </c>
      <c r="B196" s="14"/>
      <c r="C196" s="14"/>
      <c r="D196" s="14"/>
      <c r="E196" s="14"/>
    </row>
    <row r="197" spans="1:5" ht="15.75" thickBot="1" x14ac:dyDescent="0.3">
      <c r="A197" s="26" t="s">
        <v>403</v>
      </c>
      <c r="B197" s="14"/>
      <c r="C197" s="14"/>
      <c r="D197" s="14"/>
      <c r="E197" s="14"/>
    </row>
    <row r="198" spans="1:5" ht="15.75" thickBot="1" x14ac:dyDescent="0.3">
      <c r="A198" s="26" t="s">
        <v>404</v>
      </c>
      <c r="B198" s="14"/>
      <c r="C198" s="14"/>
      <c r="D198" s="14"/>
      <c r="E198" s="14"/>
    </row>
    <row r="199" spans="1:5" ht="15.75" thickBot="1" x14ac:dyDescent="0.3">
      <c r="A199" s="26" t="s">
        <v>405</v>
      </c>
      <c r="B199" s="14"/>
      <c r="C199" s="14"/>
      <c r="D199" s="14"/>
      <c r="E199" s="14"/>
    </row>
    <row r="200" spans="1:5" ht="24.75" thickBot="1" x14ac:dyDescent="0.3">
      <c r="A200" s="13" t="s">
        <v>43</v>
      </c>
      <c r="B200" s="15">
        <f>B201+B202+B203+B204</f>
        <v>40000</v>
      </c>
      <c r="C200" s="15">
        <f>C201+C202+C203+C204</f>
        <v>131589</v>
      </c>
      <c r="D200" s="15">
        <f t="shared" ref="D200:E200" si="37">D201+D202+D203+D204</f>
        <v>0</v>
      </c>
      <c r="E200" s="15">
        <f t="shared" si="37"/>
        <v>0</v>
      </c>
    </row>
    <row r="201" spans="1:5" ht="15.75" thickBot="1" x14ac:dyDescent="0.3">
      <c r="A201" s="26" t="s">
        <v>388</v>
      </c>
      <c r="B201" s="14">
        <v>40000</v>
      </c>
      <c r="C201" s="14">
        <v>131589</v>
      </c>
      <c r="D201" s="14"/>
      <c r="E201" s="14"/>
    </row>
    <row r="202" spans="1:5" ht="15.75" thickBot="1" x14ac:dyDescent="0.3">
      <c r="A202" s="26" t="s">
        <v>403</v>
      </c>
      <c r="B202" s="15"/>
      <c r="C202" s="14"/>
      <c r="D202" s="14"/>
      <c r="E202" s="14"/>
    </row>
    <row r="203" spans="1:5" ht="15.75" thickBot="1" x14ac:dyDescent="0.3">
      <c r="A203" s="26" t="s">
        <v>404</v>
      </c>
      <c r="B203" s="15"/>
      <c r="C203" s="14"/>
      <c r="D203" s="14"/>
      <c r="E203" s="14"/>
    </row>
    <row r="204" spans="1:5" ht="15.75" thickBot="1" x14ac:dyDescent="0.3">
      <c r="A204" s="26" t="s">
        <v>405</v>
      </c>
      <c r="B204" s="15"/>
      <c r="C204" s="14"/>
      <c r="D204" s="14"/>
      <c r="E204" s="14"/>
    </row>
    <row r="205" spans="1:5" ht="24.75" thickBot="1" x14ac:dyDescent="0.3">
      <c r="A205" s="16" t="s">
        <v>416</v>
      </c>
      <c r="B205" s="15">
        <f>B195+B200</f>
        <v>40000</v>
      </c>
      <c r="C205" s="15">
        <f t="shared" ref="C205:E205" si="38">C195+C200</f>
        <v>131589</v>
      </c>
      <c r="D205" s="15">
        <f t="shared" si="38"/>
        <v>0</v>
      </c>
      <c r="E205" s="15">
        <f t="shared" si="38"/>
        <v>0</v>
      </c>
    </row>
    <row r="206" spans="1:5" ht="25.5" customHeight="1" thickBot="1" x14ac:dyDescent="0.3">
      <c r="A206" s="149" t="s">
        <v>45</v>
      </c>
      <c r="B206" s="794" t="s">
        <v>1221</v>
      </c>
      <c r="C206" s="795"/>
      <c r="D206" s="795"/>
      <c r="E206" s="796"/>
    </row>
    <row r="207" spans="1:5" ht="34.5" thickBot="1" x14ac:dyDescent="0.3">
      <c r="A207" s="1516" t="s">
        <v>14</v>
      </c>
      <c r="B207" s="1436" t="s">
        <v>1222</v>
      </c>
      <c r="C207" s="691"/>
      <c r="D207" s="141" t="s">
        <v>398</v>
      </c>
      <c r="E207" s="163" t="s">
        <v>1223</v>
      </c>
    </row>
    <row r="208" spans="1:5" ht="79.5" customHeight="1" thickBot="1" x14ac:dyDescent="0.3">
      <c r="A208" s="5" t="s">
        <v>15</v>
      </c>
      <c r="B208" s="702" t="s">
        <v>1224</v>
      </c>
      <c r="C208" s="703"/>
      <c r="D208" s="703"/>
      <c r="E208" s="704"/>
    </row>
    <row r="209" spans="1:5" ht="15.75" thickBot="1" x14ac:dyDescent="0.3">
      <c r="A209" s="5" t="s">
        <v>16</v>
      </c>
      <c r="B209" s="717" t="s">
        <v>1215</v>
      </c>
      <c r="C209" s="718"/>
      <c r="D209" s="718"/>
      <c r="E209" s="719"/>
    </row>
    <row r="210" spans="1:5" ht="12.75" customHeight="1" x14ac:dyDescent="0.25">
      <c r="A210" s="698"/>
      <c r="B210" s="8">
        <v>2018</v>
      </c>
      <c r="C210" s="8">
        <v>2019</v>
      </c>
      <c r="D210" s="8">
        <v>2020</v>
      </c>
      <c r="E210" s="8">
        <v>2021</v>
      </c>
    </row>
    <row r="211" spans="1:5" ht="9" customHeight="1" thickBot="1" x14ac:dyDescent="0.3">
      <c r="A211" s="699"/>
      <c r="B211" s="9" t="s">
        <v>8</v>
      </c>
      <c r="C211" s="9" t="s">
        <v>9</v>
      </c>
      <c r="D211" s="9" t="s">
        <v>9</v>
      </c>
      <c r="E211" s="9" t="s">
        <v>9</v>
      </c>
    </row>
    <row r="212" spans="1:5" ht="15.75" thickBot="1" x14ac:dyDescent="0.3">
      <c r="A212" s="5" t="s">
        <v>17</v>
      </c>
      <c r="B212" s="113">
        <v>1</v>
      </c>
      <c r="C212" s="113">
        <v>1</v>
      </c>
      <c r="D212" s="113">
        <v>1</v>
      </c>
      <c r="E212" s="113">
        <v>1</v>
      </c>
    </row>
    <row r="213" spans="1:5" ht="23.25" thickBot="1" x14ac:dyDescent="0.3">
      <c r="A213" s="5" t="s">
        <v>18</v>
      </c>
      <c r="B213" s="10">
        <f>B231</f>
        <v>24000</v>
      </c>
      <c r="C213" s="10">
        <f t="shared" ref="C213:E213" si="39">C231</f>
        <v>50000</v>
      </c>
      <c r="D213" s="10">
        <f t="shared" si="39"/>
        <v>49600</v>
      </c>
      <c r="E213" s="10">
        <f t="shared" si="39"/>
        <v>0</v>
      </c>
    </row>
    <row r="214" spans="1:5" ht="23.25" thickBot="1" x14ac:dyDescent="0.3">
      <c r="A214" s="5" t="s">
        <v>19</v>
      </c>
      <c r="B214" s="10">
        <f>B213/B212</f>
        <v>24000</v>
      </c>
      <c r="C214" s="10">
        <f t="shared" ref="C214:E214" si="40">C213/C212</f>
        <v>50000</v>
      </c>
      <c r="D214" s="10">
        <f t="shared" si="40"/>
        <v>49600</v>
      </c>
      <c r="E214" s="10">
        <f t="shared" si="40"/>
        <v>0</v>
      </c>
    </row>
    <row r="215" spans="1:5" ht="23.25" thickBot="1" x14ac:dyDescent="0.3">
      <c r="A215" s="5" t="s">
        <v>20</v>
      </c>
      <c r="B215" s="113" t="s">
        <v>21</v>
      </c>
      <c r="C215" s="11">
        <f>C212/B212-1</f>
        <v>0</v>
      </c>
      <c r="D215" s="11">
        <f t="shared" ref="D215:E217" si="41">D212/C212-1</f>
        <v>0</v>
      </c>
      <c r="E215" s="11">
        <f t="shared" si="41"/>
        <v>0</v>
      </c>
    </row>
    <row r="216" spans="1:5" ht="23.25" thickBot="1" x14ac:dyDescent="0.3">
      <c r="A216" s="5" t="s">
        <v>22</v>
      </c>
      <c r="B216" s="113" t="s">
        <v>21</v>
      </c>
      <c r="C216" s="11">
        <f>C213/B213-1</f>
        <v>1.0833333333333335</v>
      </c>
      <c r="D216" s="11">
        <f t="shared" si="41"/>
        <v>-8.0000000000000071E-3</v>
      </c>
      <c r="E216" s="11">
        <f t="shared" si="41"/>
        <v>-1</v>
      </c>
    </row>
    <row r="217" spans="1:5" ht="23.25" thickBot="1" x14ac:dyDescent="0.3">
      <c r="A217" s="5" t="s">
        <v>23</v>
      </c>
      <c r="B217" s="113" t="s">
        <v>21</v>
      </c>
      <c r="C217" s="11">
        <f>C214/B214-1</f>
        <v>1.0833333333333335</v>
      </c>
      <c r="D217" s="11">
        <f t="shared" si="41"/>
        <v>-8.0000000000000071E-3</v>
      </c>
      <c r="E217" s="11">
        <f t="shared" si="41"/>
        <v>-1</v>
      </c>
    </row>
    <row r="218" spans="1:5" ht="15.75" thickBot="1" x14ac:dyDescent="0.3">
      <c r="A218" s="689" t="s">
        <v>213</v>
      </c>
      <c r="B218" s="690"/>
      <c r="C218" s="690"/>
      <c r="D218" s="690"/>
      <c r="E218" s="691"/>
    </row>
    <row r="219" spans="1:5" ht="12.75" customHeight="1" x14ac:dyDescent="0.25">
      <c r="A219" s="698"/>
      <c r="B219" s="8">
        <v>2018</v>
      </c>
      <c r="C219" s="8">
        <v>2019</v>
      </c>
      <c r="D219" s="8">
        <v>2020</v>
      </c>
      <c r="E219" s="8">
        <v>2021</v>
      </c>
    </row>
    <row r="220" spans="1:5" ht="9" customHeight="1" thickBot="1" x14ac:dyDescent="0.3">
      <c r="A220" s="699"/>
      <c r="B220" s="9" t="s">
        <v>8</v>
      </c>
      <c r="C220" s="9" t="s">
        <v>9</v>
      </c>
      <c r="D220" s="9" t="s">
        <v>9</v>
      </c>
      <c r="E220" s="9" t="s">
        <v>9</v>
      </c>
    </row>
    <row r="221" spans="1:5" ht="24.75" thickBot="1" x14ac:dyDescent="0.3">
      <c r="A221" s="13" t="s">
        <v>42</v>
      </c>
      <c r="B221" s="14">
        <f>B222+B223+B224+B225</f>
        <v>0</v>
      </c>
      <c r="C221" s="14">
        <f t="shared" ref="C221:E221" si="42">C222+C223+C224+C225</f>
        <v>0</v>
      </c>
      <c r="D221" s="14">
        <f t="shared" si="42"/>
        <v>0</v>
      </c>
      <c r="E221" s="14">
        <f t="shared" si="42"/>
        <v>0</v>
      </c>
    </row>
    <row r="222" spans="1:5" ht="15.75" thickBot="1" x14ac:dyDescent="0.3">
      <c r="A222" s="26" t="s">
        <v>388</v>
      </c>
      <c r="B222" s="14"/>
      <c r="C222" s="14"/>
      <c r="D222" s="14"/>
      <c r="E222" s="14"/>
    </row>
    <row r="223" spans="1:5" ht="15.75" thickBot="1" x14ac:dyDescent="0.3">
      <c r="A223" s="26" t="s">
        <v>403</v>
      </c>
      <c r="B223" s="14"/>
      <c r="C223" s="14"/>
      <c r="D223" s="14"/>
      <c r="E223" s="14"/>
    </row>
    <row r="224" spans="1:5" ht="15.75" thickBot="1" x14ac:dyDescent="0.3">
      <c r="A224" s="26" t="s">
        <v>404</v>
      </c>
      <c r="B224" s="14"/>
      <c r="C224" s="14"/>
      <c r="D224" s="14"/>
      <c r="E224" s="14"/>
    </row>
    <row r="225" spans="1:5" ht="15.75" thickBot="1" x14ac:dyDescent="0.3">
      <c r="A225" s="26" t="s">
        <v>405</v>
      </c>
      <c r="B225" s="14"/>
      <c r="C225" s="14"/>
      <c r="D225" s="14"/>
      <c r="E225" s="14"/>
    </row>
    <row r="226" spans="1:5" ht="24.75" thickBot="1" x14ac:dyDescent="0.3">
      <c r="A226" s="13" t="s">
        <v>43</v>
      </c>
      <c r="B226" s="15">
        <f>B227+B228+B229+B230</f>
        <v>24000</v>
      </c>
      <c r="C226" s="15">
        <f t="shared" ref="C226:E226" si="43">C227+C228+C229+C230</f>
        <v>50000</v>
      </c>
      <c r="D226" s="15">
        <f t="shared" si="43"/>
        <v>49600</v>
      </c>
      <c r="E226" s="15">
        <f t="shared" si="43"/>
        <v>0</v>
      </c>
    </row>
    <row r="227" spans="1:5" ht="15.75" thickBot="1" x14ac:dyDescent="0.3">
      <c r="A227" s="26" t="s">
        <v>388</v>
      </c>
      <c r="B227" s="15">
        <v>24000</v>
      </c>
      <c r="C227" s="15">
        <v>50000</v>
      </c>
      <c r="D227" s="15">
        <v>49600</v>
      </c>
      <c r="E227" s="15">
        <v>0</v>
      </c>
    </row>
    <row r="228" spans="1:5" ht="15.75" thickBot="1" x14ac:dyDescent="0.3">
      <c r="A228" s="26" t="s">
        <v>403</v>
      </c>
      <c r="B228" s="15"/>
      <c r="C228" s="15"/>
      <c r="D228" s="15"/>
      <c r="E228" s="15"/>
    </row>
    <row r="229" spans="1:5" ht="15.75" thickBot="1" x14ac:dyDescent="0.3">
      <c r="A229" s="26" t="s">
        <v>404</v>
      </c>
      <c r="B229" s="15"/>
      <c r="C229" s="15"/>
      <c r="D229" s="15"/>
      <c r="E229" s="15"/>
    </row>
    <row r="230" spans="1:5" ht="15.75" thickBot="1" x14ac:dyDescent="0.3">
      <c r="A230" s="26" t="s">
        <v>405</v>
      </c>
      <c r="B230" s="15"/>
      <c r="C230" s="15"/>
      <c r="D230" s="15"/>
      <c r="E230" s="15"/>
    </row>
    <row r="231" spans="1:5" ht="24.75" thickBot="1" x14ac:dyDescent="0.3">
      <c r="A231" s="65" t="s">
        <v>31</v>
      </c>
      <c r="B231" s="47">
        <f>B221+B226</f>
        <v>24000</v>
      </c>
      <c r="C231" s="15">
        <f t="shared" ref="C231:E231" si="44">C221+C226</f>
        <v>50000</v>
      </c>
      <c r="D231" s="15">
        <f t="shared" si="44"/>
        <v>49600</v>
      </c>
      <c r="E231" s="15">
        <f t="shared" si="44"/>
        <v>0</v>
      </c>
    </row>
    <row r="232" spans="1:5" ht="23.25" thickBot="1" x14ac:dyDescent="0.3">
      <c r="A232" s="1516" t="s">
        <v>33</v>
      </c>
      <c r="B232" s="677" t="s">
        <v>1225</v>
      </c>
      <c r="C232" s="139" t="s">
        <v>398</v>
      </c>
      <c r="D232" s="1082" t="s">
        <v>1217</v>
      </c>
      <c r="E232" s="707"/>
    </row>
    <row r="233" spans="1:5" ht="23.25" thickBot="1" x14ac:dyDescent="0.3">
      <c r="A233" s="5" t="s">
        <v>15</v>
      </c>
      <c r="B233" s="702" t="s">
        <v>1225</v>
      </c>
      <c r="C233" s="703"/>
      <c r="D233" s="703"/>
      <c r="E233" s="704"/>
    </row>
    <row r="234" spans="1:5" ht="15.75" thickBot="1" x14ac:dyDescent="0.3">
      <c r="A234" s="5" t="s">
        <v>16</v>
      </c>
      <c r="B234" s="717" t="s">
        <v>1215</v>
      </c>
      <c r="C234" s="718"/>
      <c r="D234" s="718"/>
      <c r="E234" s="719"/>
    </row>
    <row r="235" spans="1:5" x14ac:dyDescent="0.25">
      <c r="A235" s="698"/>
      <c r="B235" s="8">
        <v>2018</v>
      </c>
      <c r="C235" s="8">
        <v>2019</v>
      </c>
      <c r="D235" s="8">
        <v>2020</v>
      </c>
      <c r="E235" s="8">
        <v>2021</v>
      </c>
    </row>
    <row r="236" spans="1:5" ht="15.75" thickBot="1" x14ac:dyDescent="0.3">
      <c r="A236" s="699"/>
      <c r="B236" s="9" t="s">
        <v>8</v>
      </c>
      <c r="C236" s="9" t="s">
        <v>9</v>
      </c>
      <c r="D236" s="9" t="s">
        <v>9</v>
      </c>
      <c r="E236" s="9" t="s">
        <v>9</v>
      </c>
    </row>
    <row r="237" spans="1:5" ht="15.75" thickBot="1" x14ac:dyDescent="0.3">
      <c r="A237" s="5" t="s">
        <v>17</v>
      </c>
      <c r="B237" s="113">
        <v>0</v>
      </c>
      <c r="C237" s="113">
        <v>0</v>
      </c>
      <c r="D237" s="113">
        <v>1</v>
      </c>
      <c r="E237" s="113">
        <v>1</v>
      </c>
    </row>
    <row r="238" spans="1:5" ht="23.25" thickBot="1" x14ac:dyDescent="0.3">
      <c r="A238" s="5" t="s">
        <v>18</v>
      </c>
      <c r="B238" s="10">
        <f>B256</f>
        <v>0</v>
      </c>
      <c r="C238" s="10">
        <f t="shared" ref="C238:E238" si="45">C256</f>
        <v>0</v>
      </c>
      <c r="D238" s="10">
        <f t="shared" si="45"/>
        <v>126000</v>
      </c>
      <c r="E238" s="10">
        <f t="shared" si="45"/>
        <v>230000</v>
      </c>
    </row>
    <row r="239" spans="1:5" ht="23.25" thickBot="1" x14ac:dyDescent="0.3">
      <c r="A239" s="5" t="s">
        <v>19</v>
      </c>
      <c r="B239" s="10" t="e">
        <f>B238/B237</f>
        <v>#DIV/0!</v>
      </c>
      <c r="C239" s="10" t="e">
        <f t="shared" ref="C239:E239" si="46">C238/C237</f>
        <v>#DIV/0!</v>
      </c>
      <c r="D239" s="10">
        <f>D238/D237</f>
        <v>126000</v>
      </c>
      <c r="E239" s="10">
        <f t="shared" si="46"/>
        <v>230000</v>
      </c>
    </row>
    <row r="240" spans="1:5" ht="23.25" thickBot="1" x14ac:dyDescent="0.3">
      <c r="A240" s="5" t="s">
        <v>20</v>
      </c>
      <c r="B240" s="113" t="s">
        <v>21</v>
      </c>
      <c r="C240" s="11" t="e">
        <f>C237/B237-1</f>
        <v>#DIV/0!</v>
      </c>
      <c r="D240" s="11" t="e">
        <f t="shared" ref="D240:E242" si="47">D237/C237-1</f>
        <v>#DIV/0!</v>
      </c>
      <c r="E240" s="11">
        <f t="shared" si="47"/>
        <v>0</v>
      </c>
    </row>
    <row r="241" spans="1:5" ht="23.25" thickBot="1" x14ac:dyDescent="0.3">
      <c r="A241" s="5" t="s">
        <v>22</v>
      </c>
      <c r="B241" s="113" t="s">
        <v>21</v>
      </c>
      <c r="C241" s="11" t="e">
        <f>C238/B238-1</f>
        <v>#DIV/0!</v>
      </c>
      <c r="D241" s="11" t="e">
        <f t="shared" si="47"/>
        <v>#DIV/0!</v>
      </c>
      <c r="E241" s="11">
        <f t="shared" si="47"/>
        <v>0.82539682539682535</v>
      </c>
    </row>
    <row r="242" spans="1:5" ht="23.25" thickBot="1" x14ac:dyDescent="0.3">
      <c r="A242" s="5" t="s">
        <v>23</v>
      </c>
      <c r="B242" s="113" t="s">
        <v>21</v>
      </c>
      <c r="C242" s="11" t="e">
        <f>C239/B239-1</f>
        <v>#DIV/0!</v>
      </c>
      <c r="D242" s="11" t="e">
        <f t="shared" si="47"/>
        <v>#DIV/0!</v>
      </c>
      <c r="E242" s="11">
        <f t="shared" si="47"/>
        <v>0.82539682539682535</v>
      </c>
    </row>
    <row r="243" spans="1:5" ht="15.75" thickBot="1" x14ac:dyDescent="0.3">
      <c r="A243" s="689" t="s">
        <v>284</v>
      </c>
      <c r="B243" s="690"/>
      <c r="C243" s="690"/>
      <c r="D243" s="690"/>
      <c r="E243" s="691"/>
    </row>
    <row r="244" spans="1:5" x14ac:dyDescent="0.25">
      <c r="A244" s="698"/>
      <c r="B244" s="8">
        <v>2018</v>
      </c>
      <c r="C244" s="8">
        <v>2019</v>
      </c>
      <c r="D244" s="8">
        <v>2020</v>
      </c>
      <c r="E244" s="8">
        <v>2021</v>
      </c>
    </row>
    <row r="245" spans="1:5" ht="15.75" thickBot="1" x14ac:dyDescent="0.3">
      <c r="A245" s="699"/>
      <c r="B245" s="9" t="s">
        <v>8</v>
      </c>
      <c r="C245" s="9" t="s">
        <v>9</v>
      </c>
      <c r="D245" s="9" t="s">
        <v>9</v>
      </c>
      <c r="E245" s="9" t="s">
        <v>9</v>
      </c>
    </row>
    <row r="246" spans="1:5" ht="24.75" thickBot="1" x14ac:dyDescent="0.3">
      <c r="A246" s="13" t="s">
        <v>42</v>
      </c>
      <c r="B246" s="14">
        <f>B247+B248+B249+B250</f>
        <v>0</v>
      </c>
      <c r="C246" s="14">
        <f t="shared" ref="C246:E246" si="48">C247+C248+C249+C250</f>
        <v>0</v>
      </c>
      <c r="D246" s="14">
        <f t="shared" si="48"/>
        <v>0</v>
      </c>
      <c r="E246" s="14">
        <f t="shared" si="48"/>
        <v>0</v>
      </c>
    </row>
    <row r="247" spans="1:5" ht="15.75" thickBot="1" x14ac:dyDescent="0.3">
      <c r="A247" s="26" t="s">
        <v>388</v>
      </c>
      <c r="B247" s="14"/>
      <c r="C247" s="14"/>
      <c r="D247" s="14"/>
      <c r="E247" s="14"/>
    </row>
    <row r="248" spans="1:5" ht="15.75" thickBot="1" x14ac:dyDescent="0.3">
      <c r="A248" s="26" t="s">
        <v>403</v>
      </c>
      <c r="B248" s="14"/>
      <c r="C248" s="14"/>
      <c r="D248" s="14"/>
      <c r="E248" s="14"/>
    </row>
    <row r="249" spans="1:5" ht="15.75" thickBot="1" x14ac:dyDescent="0.3">
      <c r="A249" s="26" t="s">
        <v>404</v>
      </c>
      <c r="B249" s="14"/>
      <c r="C249" s="14"/>
      <c r="D249" s="14"/>
      <c r="E249" s="14"/>
    </row>
    <row r="250" spans="1:5" ht="15.75" thickBot="1" x14ac:dyDescent="0.3">
      <c r="A250" s="26" t="s">
        <v>405</v>
      </c>
      <c r="B250" s="14"/>
      <c r="C250" s="14"/>
      <c r="D250" s="14"/>
      <c r="E250" s="14"/>
    </row>
    <row r="251" spans="1:5" ht="24.75" thickBot="1" x14ac:dyDescent="0.3">
      <c r="A251" s="13" t="s">
        <v>43</v>
      </c>
      <c r="B251" s="15">
        <f>B252+B253+B254+B255</f>
        <v>0</v>
      </c>
      <c r="C251" s="15">
        <f t="shared" ref="C251:E251" si="49">C252+C253+C254+C255</f>
        <v>0</v>
      </c>
      <c r="D251" s="15">
        <f t="shared" si="49"/>
        <v>126000</v>
      </c>
      <c r="E251" s="15">
        <f t="shared" si="49"/>
        <v>230000</v>
      </c>
    </row>
    <row r="252" spans="1:5" ht="15.75" thickBot="1" x14ac:dyDescent="0.3">
      <c r="A252" s="26" t="s">
        <v>388</v>
      </c>
      <c r="B252" s="15"/>
      <c r="C252" s="14"/>
      <c r="D252" s="14">
        <v>126000</v>
      </c>
      <c r="E252" s="14">
        <v>230000</v>
      </c>
    </row>
    <row r="253" spans="1:5" ht="15.75" thickBot="1" x14ac:dyDescent="0.3">
      <c r="A253" s="26" t="s">
        <v>403</v>
      </c>
      <c r="B253" s="15"/>
      <c r="C253" s="14"/>
      <c r="D253" s="14"/>
      <c r="E253" s="14"/>
    </row>
    <row r="254" spans="1:5" ht="15.75" thickBot="1" x14ac:dyDescent="0.3">
      <c r="A254" s="26" t="s">
        <v>404</v>
      </c>
      <c r="B254" s="15"/>
      <c r="C254" s="14"/>
      <c r="D254" s="14"/>
      <c r="E254" s="14"/>
    </row>
    <row r="255" spans="1:5" ht="15.75" thickBot="1" x14ac:dyDescent="0.3">
      <c r="A255" s="26" t="s">
        <v>405</v>
      </c>
      <c r="B255" s="15"/>
      <c r="C255" s="14"/>
      <c r="D255" s="14"/>
      <c r="E255" s="14"/>
    </row>
    <row r="256" spans="1:5" ht="15.75" customHeight="1" thickBot="1" x14ac:dyDescent="0.3">
      <c r="A256" s="140" t="s">
        <v>407</v>
      </c>
      <c r="B256" s="15">
        <f>B246+B251</f>
        <v>0</v>
      </c>
      <c r="C256" s="15">
        <f t="shared" ref="C256:E256" si="50">C246+C251</f>
        <v>0</v>
      </c>
      <c r="D256" s="15">
        <f t="shared" si="50"/>
        <v>126000</v>
      </c>
      <c r="E256" s="15">
        <f t="shared" si="50"/>
        <v>230000</v>
      </c>
    </row>
    <row r="257" spans="1:5" ht="27" customHeight="1" thickBot="1" x14ac:dyDescent="0.3">
      <c r="A257" s="7" t="s">
        <v>56</v>
      </c>
      <c r="B257" s="1136" t="s">
        <v>1226</v>
      </c>
      <c r="C257" s="1132"/>
      <c r="D257" s="1132"/>
      <c r="E257" s="1133"/>
    </row>
    <row r="258" spans="1:5" ht="69" customHeight="1" thickBot="1" x14ac:dyDescent="0.3">
      <c r="A258" s="1516" t="s">
        <v>86</v>
      </c>
      <c r="B258" s="169" t="s">
        <v>1227</v>
      </c>
      <c r="C258" s="139" t="s">
        <v>398</v>
      </c>
      <c r="D258" s="794" t="s">
        <v>1228</v>
      </c>
      <c r="E258" s="796"/>
    </row>
    <row r="259" spans="1:5" ht="15.75" thickBot="1" x14ac:dyDescent="0.3">
      <c r="A259" s="160"/>
      <c r="B259" s="720"/>
      <c r="C259" s="800"/>
      <c r="D259" s="721"/>
      <c r="E259" s="722"/>
    </row>
    <row r="260" spans="1:5" ht="23.25" thickBot="1" x14ac:dyDescent="0.3">
      <c r="A260" s="5" t="s">
        <v>15</v>
      </c>
      <c r="B260" s="702" t="s">
        <v>1227</v>
      </c>
      <c r="C260" s="703"/>
      <c r="D260" s="703"/>
      <c r="E260" s="704"/>
    </row>
    <row r="261" spans="1:5" ht="15.75" thickBot="1" x14ac:dyDescent="0.3">
      <c r="A261" s="5" t="s">
        <v>16</v>
      </c>
      <c r="B261" s="717" t="s">
        <v>1215</v>
      </c>
      <c r="C261" s="718"/>
      <c r="D261" s="718"/>
      <c r="E261" s="719"/>
    </row>
    <row r="262" spans="1:5" x14ac:dyDescent="0.25">
      <c r="A262" s="698"/>
      <c r="B262" s="8">
        <v>2018</v>
      </c>
      <c r="C262" s="8">
        <v>2019</v>
      </c>
      <c r="D262" s="8">
        <v>2020</v>
      </c>
      <c r="E262" s="8">
        <v>2021</v>
      </c>
    </row>
    <row r="263" spans="1:5" ht="15.75" thickBot="1" x14ac:dyDescent="0.3">
      <c r="A263" s="699"/>
      <c r="B263" s="9" t="s">
        <v>8</v>
      </c>
      <c r="C263" s="9" t="s">
        <v>9</v>
      </c>
      <c r="D263" s="9" t="s">
        <v>9</v>
      </c>
      <c r="E263" s="9" t="s">
        <v>9</v>
      </c>
    </row>
    <row r="264" spans="1:5" ht="15.75" thickBot="1" x14ac:dyDescent="0.3">
      <c r="A264" s="5" t="s">
        <v>17</v>
      </c>
      <c r="B264" s="10">
        <v>1</v>
      </c>
      <c r="C264" s="10">
        <v>1</v>
      </c>
      <c r="D264" s="10">
        <v>1</v>
      </c>
      <c r="E264" s="10">
        <v>0</v>
      </c>
    </row>
    <row r="265" spans="1:5" ht="23.25" thickBot="1" x14ac:dyDescent="0.3">
      <c r="A265" s="5" t="s">
        <v>18</v>
      </c>
      <c r="B265" s="10">
        <f>B283</f>
        <v>78000</v>
      </c>
      <c r="C265" s="10">
        <f t="shared" ref="C265:E265" si="51">C283</f>
        <v>50000</v>
      </c>
      <c r="D265" s="10">
        <f t="shared" si="51"/>
        <v>50000</v>
      </c>
      <c r="E265" s="10">
        <f t="shared" si="51"/>
        <v>0</v>
      </c>
    </row>
    <row r="266" spans="1:5" ht="23.25" thickBot="1" x14ac:dyDescent="0.3">
      <c r="A266" s="5" t="s">
        <v>19</v>
      </c>
      <c r="B266" s="10">
        <f>B265/B264</f>
        <v>78000</v>
      </c>
      <c r="C266" s="10">
        <f t="shared" ref="C266:E266" si="52">C265/C264</f>
        <v>50000</v>
      </c>
      <c r="D266" s="10">
        <f t="shared" si="52"/>
        <v>50000</v>
      </c>
      <c r="E266" s="10" t="e">
        <f t="shared" si="52"/>
        <v>#DIV/0!</v>
      </c>
    </row>
    <row r="267" spans="1:5" ht="23.25" thickBot="1" x14ac:dyDescent="0.3">
      <c r="A267" s="5" t="s">
        <v>20</v>
      </c>
      <c r="B267" s="113" t="s">
        <v>21</v>
      </c>
      <c r="C267" s="11">
        <f>C264/B264-1</f>
        <v>0</v>
      </c>
      <c r="D267" s="11">
        <f t="shared" ref="D267:E269" si="53">D264/C264-1</f>
        <v>0</v>
      </c>
      <c r="E267" s="11">
        <f t="shared" si="53"/>
        <v>-1</v>
      </c>
    </row>
    <row r="268" spans="1:5" ht="23.25" thickBot="1" x14ac:dyDescent="0.3">
      <c r="A268" s="5" t="s">
        <v>22</v>
      </c>
      <c r="B268" s="113" t="s">
        <v>21</v>
      </c>
      <c r="C268" s="11">
        <f>C265/B265-1</f>
        <v>-0.35897435897435892</v>
      </c>
      <c r="D268" s="11">
        <f t="shared" si="53"/>
        <v>0</v>
      </c>
      <c r="E268" s="11">
        <f t="shared" si="53"/>
        <v>-1</v>
      </c>
    </row>
    <row r="269" spans="1:5" ht="23.25" thickBot="1" x14ac:dyDescent="0.3">
      <c r="A269" s="5" t="s">
        <v>23</v>
      </c>
      <c r="B269" s="113" t="s">
        <v>21</v>
      </c>
      <c r="C269" s="11">
        <f>C266/B266-1</f>
        <v>-0.35897435897435892</v>
      </c>
      <c r="D269" s="11">
        <f t="shared" si="53"/>
        <v>0</v>
      </c>
      <c r="E269" s="11" t="e">
        <f t="shared" si="53"/>
        <v>#DIV/0!</v>
      </c>
    </row>
    <row r="270" spans="1:5" ht="15.75" thickBot="1" x14ac:dyDescent="0.3">
      <c r="A270" s="689" t="s">
        <v>213</v>
      </c>
      <c r="B270" s="690"/>
      <c r="C270" s="690"/>
      <c r="D270" s="690"/>
      <c r="E270" s="691"/>
    </row>
    <row r="271" spans="1:5" x14ac:dyDescent="0.25">
      <c r="A271" s="698"/>
      <c r="B271" s="8">
        <v>2018</v>
      </c>
      <c r="C271" s="8">
        <v>2019</v>
      </c>
      <c r="D271" s="8">
        <v>2020</v>
      </c>
      <c r="E271" s="8">
        <v>2021</v>
      </c>
    </row>
    <row r="272" spans="1:5" ht="15.75" thickBot="1" x14ac:dyDescent="0.3">
      <c r="A272" s="699"/>
      <c r="B272" s="9" t="s">
        <v>8</v>
      </c>
      <c r="C272" s="9" t="s">
        <v>9</v>
      </c>
      <c r="D272" s="9" t="s">
        <v>9</v>
      </c>
      <c r="E272" s="9" t="s">
        <v>9</v>
      </c>
    </row>
    <row r="273" spans="1:5" ht="24.75" thickBot="1" x14ac:dyDescent="0.3">
      <c r="A273" s="13" t="s">
        <v>42</v>
      </c>
      <c r="B273" s="14">
        <f>B274+B275+B276+B277</f>
        <v>0</v>
      </c>
      <c r="C273" s="14">
        <f t="shared" ref="C273:E273" si="54">C274+C275+C276+C277</f>
        <v>0</v>
      </c>
      <c r="D273" s="14">
        <f t="shared" si="54"/>
        <v>0</v>
      </c>
      <c r="E273" s="14">
        <f t="shared" si="54"/>
        <v>0</v>
      </c>
    </row>
    <row r="274" spans="1:5" ht="15.75" thickBot="1" x14ac:dyDescent="0.3">
      <c r="A274" s="26" t="s">
        <v>388</v>
      </c>
      <c r="B274" s="14"/>
      <c r="C274" s="14"/>
      <c r="D274" s="14"/>
      <c r="E274" s="14"/>
    </row>
    <row r="275" spans="1:5" ht="15.75" thickBot="1" x14ac:dyDescent="0.3">
      <c r="A275" s="26" t="s">
        <v>403</v>
      </c>
      <c r="B275" s="14"/>
      <c r="C275" s="14"/>
      <c r="D275" s="14"/>
      <c r="E275" s="14"/>
    </row>
    <row r="276" spans="1:5" ht="15.75" thickBot="1" x14ac:dyDescent="0.3">
      <c r="A276" s="26" t="s">
        <v>404</v>
      </c>
      <c r="B276" s="14"/>
      <c r="C276" s="14"/>
      <c r="D276" s="14"/>
      <c r="E276" s="14"/>
    </row>
    <row r="277" spans="1:5" ht="15.75" thickBot="1" x14ac:dyDescent="0.3">
      <c r="A277" s="26" t="s">
        <v>405</v>
      </c>
      <c r="B277" s="14"/>
      <c r="C277" s="14"/>
      <c r="D277" s="14"/>
      <c r="E277" s="14"/>
    </row>
    <row r="278" spans="1:5" ht="24.75" thickBot="1" x14ac:dyDescent="0.3">
      <c r="A278" s="13" t="s">
        <v>43</v>
      </c>
      <c r="B278" s="15">
        <f>B279+B280+B281+B282</f>
        <v>78000</v>
      </c>
      <c r="C278" s="15">
        <f t="shared" ref="C278:E278" si="55">C279+C280+C281+C282</f>
        <v>50000</v>
      </c>
      <c r="D278" s="15">
        <f t="shared" si="55"/>
        <v>50000</v>
      </c>
      <c r="E278" s="15">
        <f t="shared" si="55"/>
        <v>0</v>
      </c>
    </row>
    <row r="279" spans="1:5" ht="15.75" thickBot="1" x14ac:dyDescent="0.3">
      <c r="A279" s="26" t="s">
        <v>388</v>
      </c>
      <c r="B279" s="15">
        <v>78000</v>
      </c>
      <c r="C279" s="14">
        <v>50000</v>
      </c>
      <c r="D279" s="14">
        <v>50000</v>
      </c>
      <c r="E279" s="14">
        <v>0</v>
      </c>
    </row>
    <row r="280" spans="1:5" ht="15.75" thickBot="1" x14ac:dyDescent="0.3">
      <c r="A280" s="26" t="s">
        <v>403</v>
      </c>
      <c r="B280" s="15"/>
      <c r="C280" s="14"/>
      <c r="D280" s="14"/>
      <c r="E280" s="14"/>
    </row>
    <row r="281" spans="1:5" ht="15.75" thickBot="1" x14ac:dyDescent="0.3">
      <c r="A281" s="26" t="s">
        <v>404</v>
      </c>
      <c r="B281" s="15"/>
      <c r="C281" s="14"/>
      <c r="D281" s="14"/>
      <c r="E281" s="14"/>
    </row>
    <row r="282" spans="1:5" ht="15.75" thickBot="1" x14ac:dyDescent="0.3">
      <c r="A282" s="26" t="s">
        <v>405</v>
      </c>
      <c r="B282" s="15"/>
      <c r="C282" s="14"/>
      <c r="D282" s="14"/>
      <c r="E282" s="14"/>
    </row>
    <row r="283" spans="1:5" ht="24.75" thickBot="1" x14ac:dyDescent="0.3">
      <c r="A283" s="140" t="s">
        <v>31</v>
      </c>
      <c r="B283" s="15">
        <f>B273+B278</f>
        <v>78000</v>
      </c>
      <c r="C283" s="15">
        <f t="shared" ref="C283:E283" si="56">C273+C278</f>
        <v>50000</v>
      </c>
      <c r="D283" s="15">
        <f t="shared" si="56"/>
        <v>50000</v>
      </c>
      <c r="E283" s="15">
        <f t="shared" si="56"/>
        <v>0</v>
      </c>
    </row>
    <row r="284" spans="1:5" ht="124.5" thickBot="1" x14ac:dyDescent="0.3">
      <c r="A284" s="1516" t="s">
        <v>33</v>
      </c>
      <c r="B284" s="169" t="s">
        <v>1229</v>
      </c>
      <c r="C284" s="139" t="s">
        <v>398</v>
      </c>
      <c r="D284" s="795" t="s">
        <v>1228</v>
      </c>
      <c r="E284" s="796"/>
    </row>
    <row r="285" spans="1:5" ht="24.75" customHeight="1" thickBot="1" x14ac:dyDescent="0.3">
      <c r="A285" s="5" t="s">
        <v>15</v>
      </c>
      <c r="B285" s="702" t="s">
        <v>1230</v>
      </c>
      <c r="C285" s="703"/>
      <c r="D285" s="703"/>
      <c r="E285" s="704"/>
    </row>
    <row r="286" spans="1:5" ht="15.75" thickBot="1" x14ac:dyDescent="0.3">
      <c r="A286" s="5" t="s">
        <v>16</v>
      </c>
      <c r="B286" s="717" t="s">
        <v>1215</v>
      </c>
      <c r="C286" s="718"/>
      <c r="D286" s="718"/>
      <c r="E286" s="719"/>
    </row>
    <row r="287" spans="1:5" x14ac:dyDescent="0.25">
      <c r="A287" s="698"/>
      <c r="B287" s="8">
        <v>2018</v>
      </c>
      <c r="C287" s="8">
        <v>2019</v>
      </c>
      <c r="D287" s="8">
        <v>2020</v>
      </c>
      <c r="E287" s="8">
        <v>2021</v>
      </c>
    </row>
    <row r="288" spans="1:5" ht="15.75" thickBot="1" x14ac:dyDescent="0.3">
      <c r="A288" s="699"/>
      <c r="B288" s="9" t="s">
        <v>8</v>
      </c>
      <c r="C288" s="9" t="s">
        <v>9</v>
      </c>
      <c r="D288" s="9" t="s">
        <v>9</v>
      </c>
      <c r="E288" s="9" t="s">
        <v>9</v>
      </c>
    </row>
    <row r="289" spans="1:5" ht="15.75" thickBot="1" x14ac:dyDescent="0.3">
      <c r="A289" s="5" t="s">
        <v>17</v>
      </c>
      <c r="B289" s="113">
        <v>0</v>
      </c>
      <c r="C289" s="113">
        <v>0</v>
      </c>
      <c r="D289" s="113">
        <v>1</v>
      </c>
      <c r="E289" s="113">
        <v>1</v>
      </c>
    </row>
    <row r="290" spans="1:5" ht="23.25" thickBot="1" x14ac:dyDescent="0.3">
      <c r="A290" s="5" t="s">
        <v>18</v>
      </c>
      <c r="B290" s="10">
        <f>B308</f>
        <v>0</v>
      </c>
      <c r="C290" s="10">
        <f t="shared" ref="C290:E290" si="57">C308</f>
        <v>0</v>
      </c>
      <c r="D290" s="10">
        <f t="shared" si="57"/>
        <v>80000</v>
      </c>
      <c r="E290" s="10">
        <f t="shared" si="57"/>
        <v>270000</v>
      </c>
    </row>
    <row r="291" spans="1:5" ht="23.25" thickBot="1" x14ac:dyDescent="0.3">
      <c r="A291" s="5" t="s">
        <v>19</v>
      </c>
      <c r="B291" s="10" t="e">
        <f>B290/B289</f>
        <v>#DIV/0!</v>
      </c>
      <c r="C291" s="10" t="e">
        <f t="shared" ref="C291:E291" si="58">C290/C289</f>
        <v>#DIV/0!</v>
      </c>
      <c r="D291" s="10">
        <f t="shared" si="58"/>
        <v>80000</v>
      </c>
      <c r="E291" s="10">
        <f t="shared" si="58"/>
        <v>270000</v>
      </c>
    </row>
    <row r="292" spans="1:5" ht="23.25" thickBot="1" x14ac:dyDescent="0.3">
      <c r="A292" s="5" t="s">
        <v>20</v>
      </c>
      <c r="B292" s="113" t="s">
        <v>21</v>
      </c>
      <c r="C292" s="11" t="e">
        <f>C289/B289-1</f>
        <v>#DIV/0!</v>
      </c>
      <c r="D292" s="11" t="e">
        <f t="shared" ref="D292:E294" si="59">D289/C289-1</f>
        <v>#DIV/0!</v>
      </c>
      <c r="E292" s="11">
        <f t="shared" si="59"/>
        <v>0</v>
      </c>
    </row>
    <row r="293" spans="1:5" ht="23.25" thickBot="1" x14ac:dyDescent="0.3">
      <c r="A293" s="5" t="s">
        <v>22</v>
      </c>
      <c r="B293" s="113" t="s">
        <v>21</v>
      </c>
      <c r="C293" s="11" t="e">
        <f>C290/B290-1</f>
        <v>#DIV/0!</v>
      </c>
      <c r="D293" s="11" t="e">
        <f t="shared" si="59"/>
        <v>#DIV/0!</v>
      </c>
      <c r="E293" s="11">
        <f t="shared" si="59"/>
        <v>2.375</v>
      </c>
    </row>
    <row r="294" spans="1:5" ht="23.25" thickBot="1" x14ac:dyDescent="0.3">
      <c r="A294" s="5" t="s">
        <v>23</v>
      </c>
      <c r="B294" s="113" t="s">
        <v>21</v>
      </c>
      <c r="C294" s="11" t="e">
        <f>C291/B291-1</f>
        <v>#DIV/0!</v>
      </c>
      <c r="D294" s="11" t="e">
        <f t="shared" si="59"/>
        <v>#DIV/0!</v>
      </c>
      <c r="E294" s="11">
        <f t="shared" si="59"/>
        <v>2.375</v>
      </c>
    </row>
    <row r="295" spans="1:5" ht="15.75" thickBot="1" x14ac:dyDescent="0.3">
      <c r="A295" s="689" t="s">
        <v>284</v>
      </c>
      <c r="B295" s="690"/>
      <c r="C295" s="690"/>
      <c r="D295" s="690"/>
      <c r="E295" s="691"/>
    </row>
    <row r="296" spans="1:5" x14ac:dyDescent="0.25">
      <c r="A296" s="698"/>
      <c r="B296" s="8">
        <v>2018</v>
      </c>
      <c r="C296" s="8">
        <v>2019</v>
      </c>
      <c r="D296" s="8">
        <v>2020</v>
      </c>
      <c r="E296" s="8">
        <v>2021</v>
      </c>
    </row>
    <row r="297" spans="1:5" ht="15.75" thickBot="1" x14ac:dyDescent="0.3">
      <c r="A297" s="699"/>
      <c r="B297" s="9" t="s">
        <v>8</v>
      </c>
      <c r="C297" s="9" t="s">
        <v>9</v>
      </c>
      <c r="D297" s="9" t="s">
        <v>9</v>
      </c>
      <c r="E297" s="9" t="s">
        <v>9</v>
      </c>
    </row>
    <row r="298" spans="1:5" ht="24.75" thickBot="1" x14ac:dyDescent="0.3">
      <c r="A298" s="13" t="s">
        <v>42</v>
      </c>
      <c r="B298" s="14">
        <f>B299+B300+B301+B302</f>
        <v>0</v>
      </c>
      <c r="C298" s="14">
        <f t="shared" ref="C298:E298" si="60">C299+C300+C301+C302</f>
        <v>0</v>
      </c>
      <c r="D298" s="14">
        <f t="shared" si="60"/>
        <v>0</v>
      </c>
      <c r="E298" s="14">
        <f t="shared" si="60"/>
        <v>0</v>
      </c>
    </row>
    <row r="299" spans="1:5" ht="15.75" thickBot="1" x14ac:dyDescent="0.3">
      <c r="A299" s="26" t="s">
        <v>388</v>
      </c>
      <c r="B299" s="14"/>
      <c r="C299" s="14"/>
      <c r="D299" s="14"/>
      <c r="E299" s="14"/>
    </row>
    <row r="300" spans="1:5" ht="15.75" thickBot="1" x14ac:dyDescent="0.3">
      <c r="A300" s="26" t="s">
        <v>403</v>
      </c>
      <c r="B300" s="14"/>
      <c r="C300" s="14"/>
      <c r="D300" s="14"/>
      <c r="E300" s="14"/>
    </row>
    <row r="301" spans="1:5" ht="15.75" thickBot="1" x14ac:dyDescent="0.3">
      <c r="A301" s="26" t="s">
        <v>404</v>
      </c>
      <c r="B301" s="14"/>
      <c r="C301" s="14"/>
      <c r="D301" s="14"/>
      <c r="E301" s="14"/>
    </row>
    <row r="302" spans="1:5" ht="15.75" thickBot="1" x14ac:dyDescent="0.3">
      <c r="A302" s="26" t="s">
        <v>405</v>
      </c>
      <c r="B302" s="14"/>
      <c r="C302" s="14"/>
      <c r="D302" s="14"/>
      <c r="E302" s="14"/>
    </row>
    <row r="303" spans="1:5" ht="24.75" thickBot="1" x14ac:dyDescent="0.3">
      <c r="A303" s="13" t="s">
        <v>43</v>
      </c>
      <c r="B303" s="15">
        <f>B304+B305+B306+B307</f>
        <v>0</v>
      </c>
      <c r="C303" s="15">
        <f t="shared" ref="C303:E303" si="61">C304+C305+C306+C307</f>
        <v>0</v>
      </c>
      <c r="D303" s="15">
        <f t="shared" si="61"/>
        <v>80000</v>
      </c>
      <c r="E303" s="15">
        <f t="shared" si="61"/>
        <v>270000</v>
      </c>
    </row>
    <row r="304" spans="1:5" ht="15.75" thickBot="1" x14ac:dyDescent="0.3">
      <c r="A304" s="26" t="s">
        <v>388</v>
      </c>
      <c r="B304" s="15"/>
      <c r="C304" s="14"/>
      <c r="D304" s="14">
        <v>80000</v>
      </c>
      <c r="E304" s="14">
        <v>270000</v>
      </c>
    </row>
    <row r="305" spans="1:5" ht="15.75" thickBot="1" x14ac:dyDescent="0.3">
      <c r="A305" s="26" t="s">
        <v>403</v>
      </c>
      <c r="B305" s="15"/>
      <c r="C305" s="14"/>
      <c r="D305" s="14"/>
      <c r="E305" s="14"/>
    </row>
    <row r="306" spans="1:5" ht="15.75" thickBot="1" x14ac:dyDescent="0.3">
      <c r="A306" s="26" t="s">
        <v>404</v>
      </c>
      <c r="B306" s="15"/>
      <c r="C306" s="14"/>
      <c r="D306" s="14"/>
      <c r="E306" s="14"/>
    </row>
    <row r="307" spans="1:5" ht="15.75" thickBot="1" x14ac:dyDescent="0.3">
      <c r="A307" s="26" t="s">
        <v>405</v>
      </c>
      <c r="B307" s="15"/>
      <c r="C307" s="14"/>
      <c r="D307" s="14"/>
      <c r="E307" s="14"/>
    </row>
    <row r="308" spans="1:5" ht="24.75" thickBot="1" x14ac:dyDescent="0.3">
      <c r="A308" s="140" t="s">
        <v>407</v>
      </c>
      <c r="B308" s="15">
        <f>B298+B303</f>
        <v>0</v>
      </c>
      <c r="C308" s="15">
        <f t="shared" ref="C308:E308" si="62">C298+C303</f>
        <v>0</v>
      </c>
      <c r="D308" s="15">
        <f t="shared" si="62"/>
        <v>80000</v>
      </c>
      <c r="E308" s="15">
        <f t="shared" si="62"/>
        <v>270000</v>
      </c>
    </row>
    <row r="309" spans="1:5" ht="45.75" thickBot="1" x14ac:dyDescent="0.3">
      <c r="A309" s="1516" t="s">
        <v>35</v>
      </c>
      <c r="B309" s="170" t="s">
        <v>1231</v>
      </c>
      <c r="C309" s="141" t="s">
        <v>398</v>
      </c>
      <c r="D309" s="689" t="s">
        <v>1232</v>
      </c>
      <c r="E309" s="691"/>
    </row>
    <row r="310" spans="1:5" ht="123" customHeight="1" thickBot="1" x14ac:dyDescent="0.3">
      <c r="A310" s="5" t="s">
        <v>15</v>
      </c>
      <c r="B310" s="702" t="s">
        <v>1233</v>
      </c>
      <c r="C310" s="781"/>
      <c r="D310" s="703"/>
      <c r="E310" s="704"/>
    </row>
    <row r="311" spans="1:5" ht="15.75" thickBot="1" x14ac:dyDescent="0.3">
      <c r="A311" s="5" t="s">
        <v>16</v>
      </c>
      <c r="B311" s="717" t="s">
        <v>1215</v>
      </c>
      <c r="C311" s="718"/>
      <c r="D311" s="718"/>
      <c r="E311" s="719"/>
    </row>
    <row r="312" spans="1:5" x14ac:dyDescent="0.25">
      <c r="A312" s="698"/>
      <c r="B312" s="8">
        <v>2018</v>
      </c>
      <c r="C312" s="8">
        <v>2019</v>
      </c>
      <c r="D312" s="8">
        <v>2020</v>
      </c>
      <c r="E312" s="8">
        <v>2021</v>
      </c>
    </row>
    <row r="313" spans="1:5" ht="15.75" thickBot="1" x14ac:dyDescent="0.3">
      <c r="A313" s="699"/>
      <c r="B313" s="9" t="s">
        <v>8</v>
      </c>
      <c r="C313" s="9" t="s">
        <v>9</v>
      </c>
      <c r="D313" s="9" t="s">
        <v>9</v>
      </c>
      <c r="E313" s="9" t="s">
        <v>9</v>
      </c>
    </row>
    <row r="314" spans="1:5" ht="15.75" thickBot="1" x14ac:dyDescent="0.3">
      <c r="A314" s="5" t="s">
        <v>17</v>
      </c>
      <c r="B314" s="113">
        <v>1</v>
      </c>
      <c r="C314" s="113">
        <v>1</v>
      </c>
      <c r="D314" s="113">
        <v>1</v>
      </c>
      <c r="E314" s="113">
        <v>0</v>
      </c>
    </row>
    <row r="315" spans="1:5" ht="23.25" thickBot="1" x14ac:dyDescent="0.3">
      <c r="A315" s="5" t="s">
        <v>18</v>
      </c>
      <c r="B315" s="10">
        <f>B333</f>
        <v>80000</v>
      </c>
      <c r="C315" s="10">
        <f t="shared" ref="C315:E315" si="63">C333</f>
        <v>80000</v>
      </c>
      <c r="D315" s="10">
        <f t="shared" si="63"/>
        <v>32000</v>
      </c>
      <c r="E315" s="10">
        <f t="shared" si="63"/>
        <v>0</v>
      </c>
    </row>
    <row r="316" spans="1:5" ht="23.25" thickBot="1" x14ac:dyDescent="0.3">
      <c r="A316" s="5" t="s">
        <v>19</v>
      </c>
      <c r="B316" s="10">
        <f>B315/B314</f>
        <v>80000</v>
      </c>
      <c r="C316" s="10">
        <f t="shared" ref="C316:E316" si="64">C315/C314</f>
        <v>80000</v>
      </c>
      <c r="D316" s="10">
        <f t="shared" si="64"/>
        <v>32000</v>
      </c>
      <c r="E316" s="10" t="e">
        <f t="shared" si="64"/>
        <v>#DIV/0!</v>
      </c>
    </row>
    <row r="317" spans="1:5" ht="23.25" thickBot="1" x14ac:dyDescent="0.3">
      <c r="A317" s="5" t="s">
        <v>20</v>
      </c>
      <c r="B317" s="113" t="s">
        <v>21</v>
      </c>
      <c r="C317" s="11">
        <f>C314/B314-1</f>
        <v>0</v>
      </c>
      <c r="D317" s="11">
        <f t="shared" ref="D317:E319" si="65">D314/C314-1</f>
        <v>0</v>
      </c>
      <c r="E317" s="11">
        <f t="shared" si="65"/>
        <v>-1</v>
      </c>
    </row>
    <row r="318" spans="1:5" ht="23.25" thickBot="1" x14ac:dyDescent="0.3">
      <c r="A318" s="5" t="s">
        <v>22</v>
      </c>
      <c r="B318" s="113" t="s">
        <v>21</v>
      </c>
      <c r="C318" s="11">
        <f>C315/B315-1</f>
        <v>0</v>
      </c>
      <c r="D318" s="11">
        <f t="shared" si="65"/>
        <v>-0.6</v>
      </c>
      <c r="E318" s="11">
        <f t="shared" si="65"/>
        <v>-1</v>
      </c>
    </row>
    <row r="319" spans="1:5" ht="23.25" thickBot="1" x14ac:dyDescent="0.3">
      <c r="A319" s="5" t="s">
        <v>23</v>
      </c>
      <c r="B319" s="113" t="s">
        <v>21</v>
      </c>
      <c r="C319" s="11">
        <f>C316/B316-1</f>
        <v>0</v>
      </c>
      <c r="D319" s="11">
        <f t="shared" si="65"/>
        <v>-0.6</v>
      </c>
      <c r="E319" s="11" t="e">
        <f t="shared" si="65"/>
        <v>#DIV/0!</v>
      </c>
    </row>
    <row r="320" spans="1:5" ht="15.75" thickBot="1" x14ac:dyDescent="0.3">
      <c r="A320" s="689" t="s">
        <v>409</v>
      </c>
      <c r="B320" s="690"/>
      <c r="C320" s="690"/>
      <c r="D320" s="690"/>
      <c r="E320" s="691"/>
    </row>
    <row r="321" spans="1:5" x14ac:dyDescent="0.25">
      <c r="A321" s="698"/>
      <c r="B321" s="8">
        <v>2018</v>
      </c>
      <c r="C321" s="8">
        <v>2019</v>
      </c>
      <c r="D321" s="8">
        <v>2020</v>
      </c>
      <c r="E321" s="8">
        <v>2021</v>
      </c>
    </row>
    <row r="322" spans="1:5" ht="15.75" thickBot="1" x14ac:dyDescent="0.3">
      <c r="A322" s="699"/>
      <c r="B322" s="9" t="s">
        <v>8</v>
      </c>
      <c r="C322" s="9" t="s">
        <v>9</v>
      </c>
      <c r="D322" s="9" t="s">
        <v>9</v>
      </c>
      <c r="E322" s="9" t="s">
        <v>9</v>
      </c>
    </row>
    <row r="323" spans="1:5" ht="24.75" thickBot="1" x14ac:dyDescent="0.3">
      <c r="A323" s="13" t="s">
        <v>42</v>
      </c>
      <c r="B323" s="14">
        <f>B324+B325+B326+B327</f>
        <v>0</v>
      </c>
      <c r="C323" s="14">
        <f t="shared" ref="C323:E323" si="66">C324+C325+C326+C327</f>
        <v>0</v>
      </c>
      <c r="D323" s="14">
        <f t="shared" si="66"/>
        <v>0</v>
      </c>
      <c r="E323" s="14">
        <f t="shared" si="66"/>
        <v>0</v>
      </c>
    </row>
    <row r="324" spans="1:5" ht="15.75" thickBot="1" x14ac:dyDescent="0.3">
      <c r="A324" s="26" t="s">
        <v>388</v>
      </c>
      <c r="B324" s="14"/>
      <c r="C324" s="14"/>
      <c r="D324" s="14"/>
      <c r="E324" s="14"/>
    </row>
    <row r="325" spans="1:5" ht="15.75" thickBot="1" x14ac:dyDescent="0.3">
      <c r="A325" s="26" t="s">
        <v>403</v>
      </c>
      <c r="B325" s="14"/>
      <c r="C325" s="14"/>
      <c r="D325" s="14"/>
      <c r="E325" s="14"/>
    </row>
    <row r="326" spans="1:5" ht="15.75" thickBot="1" x14ac:dyDescent="0.3">
      <c r="A326" s="26" t="s">
        <v>404</v>
      </c>
      <c r="B326" s="14"/>
      <c r="C326" s="14"/>
      <c r="D326" s="14"/>
      <c r="E326" s="14"/>
    </row>
    <row r="327" spans="1:5" ht="15.75" thickBot="1" x14ac:dyDescent="0.3">
      <c r="A327" s="26" t="s">
        <v>405</v>
      </c>
      <c r="B327" s="14"/>
      <c r="C327" s="14"/>
      <c r="D327" s="14"/>
      <c r="E327" s="14"/>
    </row>
    <row r="328" spans="1:5" ht="24.75" thickBot="1" x14ac:dyDescent="0.3">
      <c r="A328" s="13" t="s">
        <v>43</v>
      </c>
      <c r="B328" s="15">
        <f>B329+B330+B331+B332</f>
        <v>80000</v>
      </c>
      <c r="C328" s="15">
        <f t="shared" ref="C328:E328" si="67">C329+C330+C331+C332</f>
        <v>80000</v>
      </c>
      <c r="D328" s="15">
        <f t="shared" si="67"/>
        <v>32000</v>
      </c>
      <c r="E328" s="15">
        <f t="shared" si="67"/>
        <v>0</v>
      </c>
    </row>
    <row r="329" spans="1:5" ht="15.75" thickBot="1" x14ac:dyDescent="0.3">
      <c r="A329" s="26" t="s">
        <v>388</v>
      </c>
      <c r="B329" s="14">
        <v>80000</v>
      </c>
      <c r="C329" s="14">
        <v>80000</v>
      </c>
      <c r="D329" s="14">
        <v>32000</v>
      </c>
      <c r="E329" s="14"/>
    </row>
    <row r="330" spans="1:5" ht="15.75" thickBot="1" x14ac:dyDescent="0.3">
      <c r="A330" s="26" t="s">
        <v>403</v>
      </c>
      <c r="B330" s="15"/>
      <c r="C330" s="14"/>
      <c r="D330" s="14"/>
      <c r="E330" s="14"/>
    </row>
    <row r="331" spans="1:5" ht="15.75" thickBot="1" x14ac:dyDescent="0.3">
      <c r="A331" s="26" t="s">
        <v>404</v>
      </c>
      <c r="B331" s="15"/>
      <c r="C331" s="14"/>
      <c r="D331" s="14"/>
      <c r="E331" s="14"/>
    </row>
    <row r="332" spans="1:5" ht="15.75" thickBot="1" x14ac:dyDescent="0.3">
      <c r="A332" s="26" t="s">
        <v>405</v>
      </c>
      <c r="B332" s="15"/>
      <c r="C332" s="14"/>
      <c r="D332" s="14"/>
      <c r="E332" s="14"/>
    </row>
    <row r="333" spans="1:5" ht="24.75" thickBot="1" x14ac:dyDescent="0.3">
      <c r="A333" s="16" t="s">
        <v>416</v>
      </c>
      <c r="B333" s="15">
        <f>B323+B328</f>
        <v>80000</v>
      </c>
      <c r="C333" s="15">
        <f t="shared" ref="C333:E333" si="68">C323+C328</f>
        <v>80000</v>
      </c>
      <c r="D333" s="15">
        <f t="shared" si="68"/>
        <v>32000</v>
      </c>
      <c r="E333" s="15">
        <f t="shared" si="68"/>
        <v>0</v>
      </c>
    </row>
    <row r="334" spans="1:5" ht="34.5" thickBot="1" x14ac:dyDescent="0.3">
      <c r="A334" s="1516" t="s">
        <v>37</v>
      </c>
      <c r="B334" s="170" t="s">
        <v>1234</v>
      </c>
      <c r="C334" s="141" t="s">
        <v>398</v>
      </c>
      <c r="D334" s="797" t="s">
        <v>1235</v>
      </c>
      <c r="E334" s="799"/>
    </row>
    <row r="335" spans="1:5" ht="23.25" thickBot="1" x14ac:dyDescent="0.3">
      <c r="A335" s="5" t="s">
        <v>15</v>
      </c>
      <c r="B335" s="702" t="s">
        <v>1234</v>
      </c>
      <c r="C335" s="781"/>
      <c r="D335" s="703"/>
      <c r="E335" s="704"/>
    </row>
    <row r="336" spans="1:5" ht="15.75" thickBot="1" x14ac:dyDescent="0.3">
      <c r="A336" s="5" t="s">
        <v>16</v>
      </c>
      <c r="B336" s="717" t="s">
        <v>1215</v>
      </c>
      <c r="C336" s="718"/>
      <c r="D336" s="718"/>
      <c r="E336" s="719"/>
    </row>
    <row r="337" spans="1:5" x14ac:dyDescent="0.25">
      <c r="A337" s="698"/>
      <c r="B337" s="8">
        <v>2018</v>
      </c>
      <c r="C337" s="8">
        <v>2019</v>
      </c>
      <c r="D337" s="8">
        <v>2020</v>
      </c>
      <c r="E337" s="8">
        <v>2021</v>
      </c>
    </row>
    <row r="338" spans="1:5" ht="15.75" thickBot="1" x14ac:dyDescent="0.3">
      <c r="A338" s="699"/>
      <c r="B338" s="9" t="s">
        <v>8</v>
      </c>
      <c r="C338" s="9" t="s">
        <v>9</v>
      </c>
      <c r="D338" s="9" t="s">
        <v>9</v>
      </c>
      <c r="E338" s="9" t="s">
        <v>9</v>
      </c>
    </row>
    <row r="339" spans="1:5" ht="15.75" thickBot="1" x14ac:dyDescent="0.3">
      <c r="A339" s="5" t="s">
        <v>17</v>
      </c>
      <c r="B339" s="113">
        <v>1</v>
      </c>
      <c r="C339" s="113">
        <v>1</v>
      </c>
      <c r="D339" s="113">
        <v>0</v>
      </c>
      <c r="E339" s="113">
        <v>0</v>
      </c>
    </row>
    <row r="340" spans="1:5" ht="23.25" thickBot="1" x14ac:dyDescent="0.3">
      <c r="A340" s="5" t="s">
        <v>18</v>
      </c>
      <c r="B340" s="10">
        <f>B358</f>
        <v>95000</v>
      </c>
      <c r="C340" s="10">
        <f t="shared" ref="C340:E340" si="69">C358</f>
        <v>65000</v>
      </c>
      <c r="D340" s="10">
        <f t="shared" si="69"/>
        <v>0</v>
      </c>
      <c r="E340" s="10">
        <f t="shared" si="69"/>
        <v>0</v>
      </c>
    </row>
    <row r="341" spans="1:5" ht="23.25" thickBot="1" x14ac:dyDescent="0.3">
      <c r="A341" s="5" t="s">
        <v>19</v>
      </c>
      <c r="B341" s="10">
        <f>B340/B339</f>
        <v>95000</v>
      </c>
      <c r="C341" s="10">
        <f t="shared" ref="C341:E341" si="70">C340/C339</f>
        <v>65000</v>
      </c>
      <c r="D341" s="10" t="e">
        <f t="shared" si="70"/>
        <v>#DIV/0!</v>
      </c>
      <c r="E341" s="10" t="e">
        <f t="shared" si="70"/>
        <v>#DIV/0!</v>
      </c>
    </row>
    <row r="342" spans="1:5" ht="23.25" thickBot="1" x14ac:dyDescent="0.3">
      <c r="A342" s="5" t="s">
        <v>20</v>
      </c>
      <c r="B342" s="113" t="s">
        <v>21</v>
      </c>
      <c r="C342" s="11">
        <f>C339/B339-1</f>
        <v>0</v>
      </c>
      <c r="D342" s="11">
        <f t="shared" ref="D342:E344" si="71">D339/C339-1</f>
        <v>-1</v>
      </c>
      <c r="E342" s="11" t="e">
        <f t="shared" si="71"/>
        <v>#DIV/0!</v>
      </c>
    </row>
    <row r="343" spans="1:5" ht="23.25" thickBot="1" x14ac:dyDescent="0.3">
      <c r="A343" s="5" t="s">
        <v>22</v>
      </c>
      <c r="B343" s="113" t="s">
        <v>21</v>
      </c>
      <c r="C343" s="11">
        <f>C340/B340-1</f>
        <v>-0.31578947368421051</v>
      </c>
      <c r="D343" s="11">
        <f t="shared" si="71"/>
        <v>-1</v>
      </c>
      <c r="E343" s="11" t="e">
        <f t="shared" si="71"/>
        <v>#DIV/0!</v>
      </c>
    </row>
    <row r="344" spans="1:5" ht="23.25" thickBot="1" x14ac:dyDescent="0.3">
      <c r="A344" s="5" t="s">
        <v>23</v>
      </c>
      <c r="B344" s="113" t="s">
        <v>21</v>
      </c>
      <c r="C344" s="11">
        <f>C341/B341-1</f>
        <v>-0.31578947368421051</v>
      </c>
      <c r="D344" s="11" t="e">
        <f t="shared" si="71"/>
        <v>#DIV/0!</v>
      </c>
      <c r="E344" s="11" t="e">
        <f t="shared" si="71"/>
        <v>#DIV/0!</v>
      </c>
    </row>
    <row r="345" spans="1:5" ht="15.75" thickBot="1" x14ac:dyDescent="0.3">
      <c r="A345" s="952" t="s">
        <v>304</v>
      </c>
      <c r="B345" s="953"/>
      <c r="C345" s="953"/>
      <c r="D345" s="953"/>
      <c r="E345" s="954"/>
    </row>
    <row r="346" spans="1:5" x14ac:dyDescent="0.25">
      <c r="A346" s="698"/>
      <c r="B346" s="8">
        <v>2018</v>
      </c>
      <c r="C346" s="8">
        <v>2019</v>
      </c>
      <c r="D346" s="8">
        <v>2020</v>
      </c>
      <c r="E346" s="8">
        <v>2021</v>
      </c>
    </row>
    <row r="347" spans="1:5" ht="15.75" thickBot="1" x14ac:dyDescent="0.3">
      <c r="A347" s="699"/>
      <c r="B347" s="9" t="s">
        <v>8</v>
      </c>
      <c r="C347" s="9" t="s">
        <v>9</v>
      </c>
      <c r="D347" s="9" t="s">
        <v>9</v>
      </c>
      <c r="E347" s="9" t="s">
        <v>9</v>
      </c>
    </row>
    <row r="348" spans="1:5" ht="24.75" thickBot="1" x14ac:dyDescent="0.3">
      <c r="A348" s="13" t="s">
        <v>42</v>
      </c>
      <c r="B348" s="14">
        <f>B349+B350+B351+B352</f>
        <v>0</v>
      </c>
      <c r="C348" s="14">
        <f t="shared" ref="C348:E348" si="72">C349+C350+C351+C352</f>
        <v>0</v>
      </c>
      <c r="D348" s="14">
        <f t="shared" si="72"/>
        <v>0</v>
      </c>
      <c r="E348" s="14">
        <f t="shared" si="72"/>
        <v>0</v>
      </c>
    </row>
    <row r="349" spans="1:5" ht="15.75" thickBot="1" x14ac:dyDescent="0.3">
      <c r="A349" s="26" t="s">
        <v>388</v>
      </c>
      <c r="B349" s="14"/>
      <c r="C349" s="14"/>
      <c r="D349" s="14"/>
      <c r="E349" s="14"/>
    </row>
    <row r="350" spans="1:5" ht="15.75" thickBot="1" x14ac:dyDescent="0.3">
      <c r="A350" s="26" t="s">
        <v>403</v>
      </c>
      <c r="B350" s="14"/>
      <c r="C350" s="14"/>
      <c r="D350" s="14"/>
      <c r="E350" s="14"/>
    </row>
    <row r="351" spans="1:5" ht="15.75" thickBot="1" x14ac:dyDescent="0.3">
      <c r="A351" s="26" t="s">
        <v>404</v>
      </c>
      <c r="B351" s="14"/>
      <c r="C351" s="14"/>
      <c r="D351" s="14"/>
      <c r="E351" s="14"/>
    </row>
    <row r="352" spans="1:5" ht="15.75" thickBot="1" x14ac:dyDescent="0.3">
      <c r="A352" s="26" t="s">
        <v>405</v>
      </c>
      <c r="B352" s="14"/>
      <c r="C352" s="14"/>
      <c r="D352" s="14"/>
      <c r="E352" s="14"/>
    </row>
    <row r="353" spans="1:5" ht="24.75" thickBot="1" x14ac:dyDescent="0.3">
      <c r="A353" s="13" t="s">
        <v>43</v>
      </c>
      <c r="B353" s="15">
        <f>B354+B355+B356+B357</f>
        <v>95000</v>
      </c>
      <c r="C353" s="15">
        <f t="shared" ref="C353:E353" si="73">C354+C355+C356+C357</f>
        <v>65000</v>
      </c>
      <c r="D353" s="15">
        <f t="shared" si="73"/>
        <v>0</v>
      </c>
      <c r="E353" s="15">
        <f t="shared" si="73"/>
        <v>0</v>
      </c>
    </row>
    <row r="354" spans="1:5" ht="15.75" thickBot="1" x14ac:dyDescent="0.3">
      <c r="A354" s="26" t="s">
        <v>388</v>
      </c>
      <c r="B354" s="14">
        <v>95000</v>
      </c>
      <c r="C354" s="14">
        <v>65000</v>
      </c>
      <c r="D354" s="14"/>
      <c r="E354" s="14"/>
    </row>
    <row r="355" spans="1:5" ht="15.75" thickBot="1" x14ac:dyDescent="0.3">
      <c r="A355" s="26" t="s">
        <v>403</v>
      </c>
      <c r="B355" s="15"/>
      <c r="C355" s="14"/>
      <c r="D355" s="14"/>
      <c r="E355" s="14"/>
    </row>
    <row r="356" spans="1:5" ht="15.75" thickBot="1" x14ac:dyDescent="0.3">
      <c r="A356" s="26" t="s">
        <v>404</v>
      </c>
      <c r="B356" s="15"/>
      <c r="C356" s="14"/>
      <c r="D356" s="14"/>
      <c r="E356" s="14"/>
    </row>
    <row r="357" spans="1:5" ht="15.75" thickBot="1" x14ac:dyDescent="0.3">
      <c r="A357" s="26" t="s">
        <v>405</v>
      </c>
      <c r="B357" s="15"/>
      <c r="C357" s="14"/>
      <c r="D357" s="14"/>
      <c r="E357" s="14"/>
    </row>
    <row r="358" spans="1:5" ht="24.75" thickBot="1" x14ac:dyDescent="0.3">
      <c r="A358" s="162" t="s">
        <v>416</v>
      </c>
      <c r="B358" s="15">
        <f>B348+B353</f>
        <v>95000</v>
      </c>
      <c r="C358" s="15">
        <f t="shared" ref="C358:E358" si="74">C348+C353</f>
        <v>65000</v>
      </c>
      <c r="D358" s="15">
        <f t="shared" si="74"/>
        <v>0</v>
      </c>
      <c r="E358" s="15">
        <f t="shared" si="74"/>
        <v>0</v>
      </c>
    </row>
    <row r="359" spans="1:5" ht="30.75" customHeight="1" thickBot="1" x14ac:dyDescent="0.3">
      <c r="A359" s="7" t="s">
        <v>56</v>
      </c>
      <c r="B359" s="1434" t="s">
        <v>1236</v>
      </c>
      <c r="C359" s="1410"/>
      <c r="D359" s="1410"/>
      <c r="E359" s="1435"/>
    </row>
    <row r="360" spans="1:5" ht="33.75" customHeight="1" thickBot="1" x14ac:dyDescent="0.3">
      <c r="A360" s="1516" t="s">
        <v>86</v>
      </c>
      <c r="B360" s="600" t="s">
        <v>1237</v>
      </c>
      <c r="C360" s="139" t="s">
        <v>398</v>
      </c>
      <c r="D360" s="795" t="s">
        <v>1238</v>
      </c>
      <c r="E360" s="796"/>
    </row>
    <row r="361" spans="1:5" ht="15.75" thickBot="1" x14ac:dyDescent="0.3">
      <c r="A361" s="160"/>
      <c r="B361" s="720"/>
      <c r="C361" s="800"/>
      <c r="D361" s="721"/>
      <c r="E361" s="722"/>
    </row>
    <row r="362" spans="1:5" ht="112.5" customHeight="1" thickBot="1" x14ac:dyDescent="0.3">
      <c r="A362" s="5" t="s">
        <v>15</v>
      </c>
      <c r="B362" s="867" t="s">
        <v>1239</v>
      </c>
      <c r="C362" s="781"/>
      <c r="D362" s="781"/>
      <c r="E362" s="868"/>
    </row>
    <row r="363" spans="1:5" ht="15.75" thickBot="1" x14ac:dyDescent="0.3">
      <c r="A363" s="5" t="s">
        <v>16</v>
      </c>
      <c r="B363" s="717" t="s">
        <v>1215</v>
      </c>
      <c r="C363" s="718"/>
      <c r="D363" s="718"/>
      <c r="E363" s="719"/>
    </row>
    <row r="364" spans="1:5" x14ac:dyDescent="0.25">
      <c r="A364" s="698"/>
      <c r="B364" s="8">
        <v>2018</v>
      </c>
      <c r="C364" s="8">
        <v>2019</v>
      </c>
      <c r="D364" s="8">
        <v>2020</v>
      </c>
      <c r="E364" s="8">
        <v>2021</v>
      </c>
    </row>
    <row r="365" spans="1:5" ht="15.75" thickBot="1" x14ac:dyDescent="0.3">
      <c r="A365" s="699"/>
      <c r="B365" s="9" t="s">
        <v>8</v>
      </c>
      <c r="C365" s="9" t="s">
        <v>9</v>
      </c>
      <c r="D365" s="9" t="s">
        <v>9</v>
      </c>
      <c r="E365" s="9" t="s">
        <v>9</v>
      </c>
    </row>
    <row r="366" spans="1:5" ht="15.75" thickBot="1" x14ac:dyDescent="0.3">
      <c r="A366" s="19" t="s">
        <v>17</v>
      </c>
      <c r="B366" s="601">
        <v>1</v>
      </c>
      <c r="C366" s="601">
        <v>1</v>
      </c>
      <c r="D366" s="601">
        <v>1</v>
      </c>
      <c r="E366" s="601">
        <v>0</v>
      </c>
    </row>
    <row r="367" spans="1:5" ht="23.25" thickBot="1" x14ac:dyDescent="0.3">
      <c r="A367" s="19" t="s">
        <v>18</v>
      </c>
      <c r="B367" s="601">
        <f>B385</f>
        <v>20000</v>
      </c>
      <c r="C367" s="601">
        <f t="shared" ref="C367:E367" si="75">C385</f>
        <v>36000</v>
      </c>
      <c r="D367" s="601">
        <f t="shared" si="75"/>
        <v>32740</v>
      </c>
      <c r="E367" s="601">
        <f t="shared" si="75"/>
        <v>0</v>
      </c>
    </row>
    <row r="368" spans="1:5" ht="23.25" thickBot="1" x14ac:dyDescent="0.3">
      <c r="A368" s="19" t="s">
        <v>19</v>
      </c>
      <c r="B368" s="601">
        <f>B367/B366</f>
        <v>20000</v>
      </c>
      <c r="C368" s="601">
        <f t="shared" ref="C368:E368" si="76">C367/C366</f>
        <v>36000</v>
      </c>
      <c r="D368" s="601">
        <f t="shared" si="76"/>
        <v>32740</v>
      </c>
      <c r="E368" s="601" t="e">
        <f t="shared" si="76"/>
        <v>#DIV/0!</v>
      </c>
    </row>
    <row r="369" spans="1:5" ht="23.25" thickBot="1" x14ac:dyDescent="0.3">
      <c r="A369" s="19" t="s">
        <v>20</v>
      </c>
      <c r="B369" s="602" t="s">
        <v>21</v>
      </c>
      <c r="C369" s="603">
        <f>C366/B366-1</f>
        <v>0</v>
      </c>
      <c r="D369" s="603">
        <f t="shared" ref="D369:E371" si="77">D366/C366-1</f>
        <v>0</v>
      </c>
      <c r="E369" s="603">
        <f t="shared" si="77"/>
        <v>-1</v>
      </c>
    </row>
    <row r="370" spans="1:5" ht="23.25" thickBot="1" x14ac:dyDescent="0.3">
      <c r="A370" s="19" t="s">
        <v>22</v>
      </c>
      <c r="B370" s="602" t="s">
        <v>21</v>
      </c>
      <c r="C370" s="603">
        <f>C367/B367-1</f>
        <v>0.8</v>
      </c>
      <c r="D370" s="603">
        <f t="shared" si="77"/>
        <v>-9.05555555555555E-2</v>
      </c>
      <c r="E370" s="603">
        <f t="shared" si="77"/>
        <v>-1</v>
      </c>
    </row>
    <row r="371" spans="1:5" ht="23.25" thickBot="1" x14ac:dyDescent="0.3">
      <c r="A371" s="19" t="s">
        <v>23</v>
      </c>
      <c r="B371" s="602" t="s">
        <v>21</v>
      </c>
      <c r="C371" s="603">
        <f>C368/B368-1</f>
        <v>0.8</v>
      </c>
      <c r="D371" s="603">
        <f t="shared" si="77"/>
        <v>-9.05555555555555E-2</v>
      </c>
      <c r="E371" s="603" t="e">
        <f t="shared" si="77"/>
        <v>#DIV/0!</v>
      </c>
    </row>
    <row r="372" spans="1:5" ht="15.75" thickBot="1" x14ac:dyDescent="0.3">
      <c r="A372" s="689" t="s">
        <v>213</v>
      </c>
      <c r="B372" s="690"/>
      <c r="C372" s="690"/>
      <c r="D372" s="690"/>
      <c r="E372" s="691"/>
    </row>
    <row r="373" spans="1:5" x14ac:dyDescent="0.25">
      <c r="A373" s="698"/>
      <c r="B373" s="8">
        <v>2018</v>
      </c>
      <c r="C373" s="8">
        <v>2019</v>
      </c>
      <c r="D373" s="8">
        <v>2020</v>
      </c>
      <c r="E373" s="8">
        <v>2021</v>
      </c>
    </row>
    <row r="374" spans="1:5" ht="15.75" thickBot="1" x14ac:dyDescent="0.3">
      <c r="A374" s="699"/>
      <c r="B374" s="9" t="s">
        <v>8</v>
      </c>
      <c r="C374" s="9" t="s">
        <v>9</v>
      </c>
      <c r="D374" s="9" t="s">
        <v>9</v>
      </c>
      <c r="E374" s="9" t="s">
        <v>9</v>
      </c>
    </row>
    <row r="375" spans="1:5" ht="24.75" thickBot="1" x14ac:dyDescent="0.3">
      <c r="A375" s="13" t="s">
        <v>42</v>
      </c>
      <c r="B375" s="14">
        <f>B376+B377+B378+B379</f>
        <v>0</v>
      </c>
      <c r="C375" s="14">
        <f t="shared" ref="C375:E375" si="78">C376+C377+C378+C379</f>
        <v>0</v>
      </c>
      <c r="D375" s="14">
        <f t="shared" si="78"/>
        <v>0</v>
      </c>
      <c r="E375" s="14">
        <f t="shared" si="78"/>
        <v>0</v>
      </c>
    </row>
    <row r="376" spans="1:5" ht="15.75" thickBot="1" x14ac:dyDescent="0.3">
      <c r="A376" s="26" t="s">
        <v>388</v>
      </c>
      <c r="B376" s="14"/>
      <c r="C376" s="14"/>
      <c r="D376" s="14"/>
      <c r="E376" s="14"/>
    </row>
    <row r="377" spans="1:5" ht="15.75" thickBot="1" x14ac:dyDescent="0.3">
      <c r="A377" s="26" t="s">
        <v>403</v>
      </c>
      <c r="B377" s="14"/>
      <c r="C377" s="14"/>
      <c r="D377" s="14"/>
      <c r="E377" s="14"/>
    </row>
    <row r="378" spans="1:5" ht="15.75" thickBot="1" x14ac:dyDescent="0.3">
      <c r="A378" s="26" t="s">
        <v>404</v>
      </c>
      <c r="B378" s="14"/>
      <c r="C378" s="14"/>
      <c r="D378" s="14"/>
      <c r="E378" s="14"/>
    </row>
    <row r="379" spans="1:5" ht="15.75" thickBot="1" x14ac:dyDescent="0.3">
      <c r="A379" s="26" t="s">
        <v>405</v>
      </c>
      <c r="B379" s="14"/>
      <c r="C379" s="14"/>
      <c r="D379" s="14"/>
      <c r="E379" s="14"/>
    </row>
    <row r="380" spans="1:5" ht="24.75" thickBot="1" x14ac:dyDescent="0.3">
      <c r="A380" s="13" t="s">
        <v>43</v>
      </c>
      <c r="B380" s="15">
        <f>B381+B382+B383+B384</f>
        <v>20000</v>
      </c>
      <c r="C380" s="15">
        <f t="shared" ref="C380:E380" si="79">C381+C382+C383+C384</f>
        <v>36000</v>
      </c>
      <c r="D380" s="15">
        <f t="shared" si="79"/>
        <v>32740</v>
      </c>
      <c r="E380" s="15">
        <f t="shared" si="79"/>
        <v>0</v>
      </c>
    </row>
    <row r="381" spans="1:5" ht="15.75" thickBot="1" x14ac:dyDescent="0.3">
      <c r="A381" s="26" t="s">
        <v>388</v>
      </c>
      <c r="B381" s="14">
        <v>20000</v>
      </c>
      <c r="C381" s="14">
        <v>36000</v>
      </c>
      <c r="D381" s="14">
        <v>32740</v>
      </c>
      <c r="E381" s="14">
        <v>0</v>
      </c>
    </row>
    <row r="382" spans="1:5" ht="15.75" thickBot="1" x14ac:dyDescent="0.3">
      <c r="A382" s="26" t="s">
        <v>403</v>
      </c>
      <c r="B382" s="15"/>
      <c r="C382" s="14"/>
      <c r="D382" s="14"/>
      <c r="E382" s="14"/>
    </row>
    <row r="383" spans="1:5" ht="15.75" thickBot="1" x14ac:dyDescent="0.3">
      <c r="A383" s="26" t="s">
        <v>404</v>
      </c>
      <c r="B383" s="15"/>
      <c r="C383" s="14"/>
      <c r="D383" s="14"/>
      <c r="E383" s="14"/>
    </row>
    <row r="384" spans="1:5" ht="15.75" thickBot="1" x14ac:dyDescent="0.3">
      <c r="A384" s="26" t="s">
        <v>405</v>
      </c>
      <c r="B384" s="15"/>
      <c r="C384" s="14"/>
      <c r="D384" s="14"/>
      <c r="E384" s="14"/>
    </row>
    <row r="385" spans="1:5" ht="24.75" thickBot="1" x14ac:dyDescent="0.3">
      <c r="A385" s="140" t="s">
        <v>31</v>
      </c>
      <c r="B385" s="15">
        <f>B375+B380</f>
        <v>20000</v>
      </c>
      <c r="C385" s="15">
        <f t="shared" ref="C385:E385" si="80">C375+C380</f>
        <v>36000</v>
      </c>
      <c r="D385" s="15">
        <f t="shared" si="80"/>
        <v>32740</v>
      </c>
      <c r="E385" s="15">
        <f t="shared" si="80"/>
        <v>0</v>
      </c>
    </row>
    <row r="386" spans="1:5" ht="57" thickBot="1" x14ac:dyDescent="0.3">
      <c r="A386" s="1516" t="s">
        <v>33</v>
      </c>
      <c r="B386" s="599" t="s">
        <v>1240</v>
      </c>
      <c r="C386" s="139" t="s">
        <v>398</v>
      </c>
      <c r="D386" s="795" t="s">
        <v>1241</v>
      </c>
      <c r="E386" s="796"/>
    </row>
    <row r="387" spans="1:5" ht="67.5" customHeight="1" thickBot="1" x14ac:dyDescent="0.3">
      <c r="A387" s="5" t="s">
        <v>15</v>
      </c>
      <c r="B387" s="702" t="s">
        <v>1242</v>
      </c>
      <c r="C387" s="781"/>
      <c r="D387" s="703"/>
      <c r="E387" s="704"/>
    </row>
    <row r="388" spans="1:5" ht="15.75" thickBot="1" x14ac:dyDescent="0.3">
      <c r="A388" s="5" t="s">
        <v>16</v>
      </c>
      <c r="B388" s="717" t="s">
        <v>1215</v>
      </c>
      <c r="C388" s="718"/>
      <c r="D388" s="718"/>
      <c r="E388" s="719"/>
    </row>
    <row r="389" spans="1:5" x14ac:dyDescent="0.25">
      <c r="A389" s="698"/>
      <c r="B389" s="8">
        <v>2018</v>
      </c>
      <c r="C389" s="8">
        <v>2019</v>
      </c>
      <c r="D389" s="8">
        <v>2020</v>
      </c>
      <c r="E389" s="8">
        <v>2021</v>
      </c>
    </row>
    <row r="390" spans="1:5" ht="15.75" thickBot="1" x14ac:dyDescent="0.3">
      <c r="A390" s="699"/>
      <c r="B390" s="9" t="s">
        <v>8</v>
      </c>
      <c r="C390" s="9" t="s">
        <v>9</v>
      </c>
      <c r="D390" s="9" t="s">
        <v>9</v>
      </c>
      <c r="E390" s="9" t="s">
        <v>9</v>
      </c>
    </row>
    <row r="391" spans="1:5" ht="15.75" thickBot="1" x14ac:dyDescent="0.3">
      <c r="A391" s="19" t="s">
        <v>17</v>
      </c>
      <c r="B391" s="602">
        <v>1</v>
      </c>
      <c r="C391" s="602">
        <v>1</v>
      </c>
      <c r="D391" s="602">
        <v>0</v>
      </c>
      <c r="E391" s="602">
        <v>0</v>
      </c>
    </row>
    <row r="392" spans="1:5" ht="23.25" thickBot="1" x14ac:dyDescent="0.3">
      <c r="A392" s="19" t="s">
        <v>18</v>
      </c>
      <c r="B392" s="601">
        <f>B410</f>
        <v>30000</v>
      </c>
      <c r="C392" s="601">
        <f t="shared" ref="C392:E392" si="81">C410</f>
        <v>40000</v>
      </c>
      <c r="D392" s="601">
        <f t="shared" si="81"/>
        <v>0</v>
      </c>
      <c r="E392" s="601">
        <f t="shared" si="81"/>
        <v>0</v>
      </c>
    </row>
    <row r="393" spans="1:5" ht="23.25" thickBot="1" x14ac:dyDescent="0.3">
      <c r="A393" s="19" t="s">
        <v>19</v>
      </c>
      <c r="B393" s="601">
        <f>B392/B391</f>
        <v>30000</v>
      </c>
      <c r="C393" s="601">
        <f t="shared" ref="C393:E393" si="82">C392/C391</f>
        <v>40000</v>
      </c>
      <c r="D393" s="601" t="e">
        <f t="shared" si="82"/>
        <v>#DIV/0!</v>
      </c>
      <c r="E393" s="601" t="e">
        <f t="shared" si="82"/>
        <v>#DIV/0!</v>
      </c>
    </row>
    <row r="394" spans="1:5" ht="23.25" thickBot="1" x14ac:dyDescent="0.3">
      <c r="A394" s="19" t="s">
        <v>20</v>
      </c>
      <c r="B394" s="602" t="s">
        <v>21</v>
      </c>
      <c r="C394" s="603">
        <f>C391/B391-1</f>
        <v>0</v>
      </c>
      <c r="D394" s="603">
        <f t="shared" ref="D394:E396" si="83">D391/C391-1</f>
        <v>-1</v>
      </c>
      <c r="E394" s="603" t="e">
        <f t="shared" si="83"/>
        <v>#DIV/0!</v>
      </c>
    </row>
    <row r="395" spans="1:5" ht="23.25" thickBot="1" x14ac:dyDescent="0.3">
      <c r="A395" s="19" t="s">
        <v>22</v>
      </c>
      <c r="B395" s="602" t="s">
        <v>21</v>
      </c>
      <c r="C395" s="603">
        <f>C392/B392-1</f>
        <v>0.33333333333333326</v>
      </c>
      <c r="D395" s="603">
        <f t="shared" si="83"/>
        <v>-1</v>
      </c>
      <c r="E395" s="603" t="e">
        <f t="shared" si="83"/>
        <v>#DIV/0!</v>
      </c>
    </row>
    <row r="396" spans="1:5" ht="23.25" thickBot="1" x14ac:dyDescent="0.3">
      <c r="A396" s="19" t="s">
        <v>23</v>
      </c>
      <c r="B396" s="602" t="s">
        <v>21</v>
      </c>
      <c r="C396" s="603">
        <f>C393/B393-1</f>
        <v>0.33333333333333326</v>
      </c>
      <c r="D396" s="603" t="e">
        <f t="shared" si="83"/>
        <v>#DIV/0!</v>
      </c>
      <c r="E396" s="603" t="e">
        <f t="shared" si="83"/>
        <v>#DIV/0!</v>
      </c>
    </row>
    <row r="397" spans="1:5" ht="15.75" thickBot="1" x14ac:dyDescent="0.3">
      <c r="A397" s="689" t="s">
        <v>284</v>
      </c>
      <c r="B397" s="690"/>
      <c r="C397" s="690"/>
      <c r="D397" s="690"/>
      <c r="E397" s="691"/>
    </row>
    <row r="398" spans="1:5" x14ac:dyDescent="0.25">
      <c r="A398" s="698"/>
      <c r="B398" s="8">
        <v>2018</v>
      </c>
      <c r="C398" s="8">
        <v>2019</v>
      </c>
      <c r="D398" s="8">
        <v>2020</v>
      </c>
      <c r="E398" s="8">
        <v>2021</v>
      </c>
    </row>
    <row r="399" spans="1:5" ht="15.75" thickBot="1" x14ac:dyDescent="0.3">
      <c r="A399" s="699"/>
      <c r="B399" s="9" t="s">
        <v>8</v>
      </c>
      <c r="C399" s="9" t="s">
        <v>9</v>
      </c>
      <c r="D399" s="9" t="s">
        <v>9</v>
      </c>
      <c r="E399" s="9" t="s">
        <v>9</v>
      </c>
    </row>
    <row r="400" spans="1:5" ht="24.75" thickBot="1" x14ac:dyDescent="0.3">
      <c r="A400" s="13" t="s">
        <v>42</v>
      </c>
      <c r="B400" s="14">
        <f>B401+B402+B403+B404</f>
        <v>0</v>
      </c>
      <c r="C400" s="14">
        <f t="shared" ref="C400:E400" si="84">C401+C402+C403+C404</f>
        <v>0</v>
      </c>
      <c r="D400" s="14">
        <f t="shared" si="84"/>
        <v>0</v>
      </c>
      <c r="E400" s="14">
        <f t="shared" si="84"/>
        <v>0</v>
      </c>
    </row>
    <row r="401" spans="1:5" ht="15.75" thickBot="1" x14ac:dyDescent="0.3">
      <c r="A401" s="26" t="s">
        <v>388</v>
      </c>
      <c r="B401" s="14"/>
      <c r="C401" s="14"/>
      <c r="D401" s="14"/>
      <c r="E401" s="14"/>
    </row>
    <row r="402" spans="1:5" ht="15.75" thickBot="1" x14ac:dyDescent="0.3">
      <c r="A402" s="26" t="s">
        <v>403</v>
      </c>
      <c r="B402" s="14"/>
      <c r="C402" s="14"/>
      <c r="D402" s="14"/>
      <c r="E402" s="14"/>
    </row>
    <row r="403" spans="1:5" ht="15.75" thickBot="1" x14ac:dyDescent="0.3">
      <c r="A403" s="26" t="s">
        <v>404</v>
      </c>
      <c r="B403" s="14"/>
      <c r="C403" s="14"/>
      <c r="D403" s="14"/>
      <c r="E403" s="14"/>
    </row>
    <row r="404" spans="1:5" ht="15.75" thickBot="1" x14ac:dyDescent="0.3">
      <c r="A404" s="26" t="s">
        <v>405</v>
      </c>
      <c r="B404" s="14"/>
      <c r="C404" s="14"/>
      <c r="D404" s="14"/>
      <c r="E404" s="14"/>
    </row>
    <row r="405" spans="1:5" ht="24.75" thickBot="1" x14ac:dyDescent="0.3">
      <c r="A405" s="13" t="s">
        <v>43</v>
      </c>
      <c r="B405" s="15">
        <f>B406+B407+B408+B409</f>
        <v>30000</v>
      </c>
      <c r="C405" s="15">
        <f t="shared" ref="C405:E405" si="85">C406+C407+C408+C409</f>
        <v>40000</v>
      </c>
      <c r="D405" s="15">
        <f t="shared" si="85"/>
        <v>0</v>
      </c>
      <c r="E405" s="15">
        <f t="shared" si="85"/>
        <v>0</v>
      </c>
    </row>
    <row r="406" spans="1:5" ht="15.75" thickBot="1" x14ac:dyDescent="0.3">
      <c r="A406" s="26" t="s">
        <v>388</v>
      </c>
      <c r="B406" s="14">
        <v>30000</v>
      </c>
      <c r="C406" s="14">
        <v>40000</v>
      </c>
      <c r="D406" s="14"/>
      <c r="E406" s="14"/>
    </row>
    <row r="407" spans="1:5" ht="15.75" thickBot="1" x14ac:dyDescent="0.3">
      <c r="A407" s="26" t="s">
        <v>403</v>
      </c>
      <c r="B407" s="15"/>
      <c r="C407" s="14"/>
      <c r="D407" s="14"/>
      <c r="E407" s="14"/>
    </row>
    <row r="408" spans="1:5" ht="15.75" thickBot="1" x14ac:dyDescent="0.3">
      <c r="A408" s="26" t="s">
        <v>404</v>
      </c>
      <c r="B408" s="15"/>
      <c r="C408" s="14"/>
      <c r="D408" s="14"/>
      <c r="E408" s="14"/>
    </row>
    <row r="409" spans="1:5" ht="15.75" thickBot="1" x14ac:dyDescent="0.3">
      <c r="A409" s="26" t="s">
        <v>405</v>
      </c>
      <c r="B409" s="15"/>
      <c r="C409" s="14"/>
      <c r="D409" s="14"/>
      <c r="E409" s="14"/>
    </row>
    <row r="410" spans="1:5" ht="24.75" thickBot="1" x14ac:dyDescent="0.3">
      <c r="A410" s="162" t="s">
        <v>407</v>
      </c>
      <c r="B410" s="15">
        <f>B400+B405</f>
        <v>30000</v>
      </c>
      <c r="C410" s="15">
        <f t="shared" ref="C410:E410" si="86">C400+C405</f>
        <v>40000</v>
      </c>
      <c r="D410" s="15">
        <f t="shared" si="86"/>
        <v>0</v>
      </c>
      <c r="E410" s="15">
        <f t="shared" si="86"/>
        <v>0</v>
      </c>
    </row>
    <row r="411" spans="1:5" ht="15.75" thickBot="1" x14ac:dyDescent="0.3">
      <c r="A411" s="20"/>
      <c r="B411" s="21"/>
      <c r="C411" s="21"/>
      <c r="D411" s="21"/>
      <c r="E411" s="21"/>
    </row>
    <row r="412" spans="1:5" ht="27" customHeight="1" thickBot="1" x14ac:dyDescent="0.3">
      <c r="A412" s="6" t="s">
        <v>57</v>
      </c>
      <c r="B412" s="22">
        <f>B30+B67+B108+B137+B162+B187+B213+B238+B265+B290+B315+B340+B367+B392</f>
        <v>2595962</v>
      </c>
      <c r="C412" s="22">
        <f>C30+C67+C108+C137+C162+C187+C213+C238+C265+C290+C315+C340+C367+C392</f>
        <v>3074769</v>
      </c>
      <c r="D412" s="22">
        <f>D30+D67+D108+D137+D162+D187+D213+D238+D265+D290+D315+D340+D367+D392</f>
        <v>2594769</v>
      </c>
      <c r="E412" s="22">
        <f>E30+E67+E108+E137+E162+E187+E213+E238+E265+E290+E315+E340+E367+E392</f>
        <v>2614195</v>
      </c>
    </row>
    <row r="413" spans="1:5" ht="60.75" thickBot="1" x14ac:dyDescent="0.3">
      <c r="A413" s="6" t="s">
        <v>58</v>
      </c>
      <c r="B413" s="22">
        <f>B59+B96+B126+B155+B180+B205+B231+B256+B283+B308+B333+B358+B385+B410</f>
        <v>2595962</v>
      </c>
      <c r="C413" s="22">
        <f>C59+C96+C126+C155+C180+C205+C231+C256+C283+C308+C333+C358+C385+C410</f>
        <v>3074769</v>
      </c>
      <c r="D413" s="22">
        <f>D59+D96+D126+D155+D180+D205+D231+D256+D283+D308+D333+D358+D385+D410</f>
        <v>2594769</v>
      </c>
      <c r="E413" s="22">
        <f>E59+E96+E126+E155+E180+E205+E231+E256+E283+E308+E333+E358+E385+E410</f>
        <v>2614195</v>
      </c>
    </row>
    <row r="414" spans="1:5" ht="15.75" thickBot="1" x14ac:dyDescent="0.3">
      <c r="A414" s="604" t="s">
        <v>24</v>
      </c>
      <c r="B414" s="22">
        <f>B415+B416</f>
        <v>274276</v>
      </c>
      <c r="C414" s="22">
        <f t="shared" ref="C414:E414" si="87">C415+C416</f>
        <v>374316</v>
      </c>
      <c r="D414" s="22">
        <f t="shared" si="87"/>
        <v>374316</v>
      </c>
      <c r="E414" s="22">
        <f t="shared" si="87"/>
        <v>374316</v>
      </c>
    </row>
    <row r="415" spans="1:5" ht="15.75" thickBot="1" x14ac:dyDescent="0.3">
      <c r="A415" s="26" t="s">
        <v>388</v>
      </c>
      <c r="B415" s="15">
        <f t="shared" ref="B415:E416" si="88">B39+B76</f>
        <v>274276</v>
      </c>
      <c r="C415" s="15">
        <f t="shared" si="88"/>
        <v>374316</v>
      </c>
      <c r="D415" s="15">
        <f t="shared" si="88"/>
        <v>374316</v>
      </c>
      <c r="E415" s="15">
        <f t="shared" si="88"/>
        <v>374316</v>
      </c>
    </row>
    <row r="416" spans="1:5" ht="15.75" thickBot="1" x14ac:dyDescent="0.3">
      <c r="A416" s="26" t="s">
        <v>417</v>
      </c>
      <c r="B416" s="15">
        <f t="shared" si="88"/>
        <v>0</v>
      </c>
      <c r="C416" s="15">
        <f t="shared" si="88"/>
        <v>0</v>
      </c>
      <c r="D416" s="15">
        <f t="shared" si="88"/>
        <v>0</v>
      </c>
      <c r="E416" s="15">
        <f t="shared" si="88"/>
        <v>0</v>
      </c>
    </row>
    <row r="417" spans="1:5" ht="36.75" thickBot="1" x14ac:dyDescent="0.3">
      <c r="A417" s="604" t="s">
        <v>25</v>
      </c>
      <c r="B417" s="22">
        <f>B418+B419</f>
        <v>38704</v>
      </c>
      <c r="C417" s="22">
        <f t="shared" ref="C417:E417" si="89">C418+C419</f>
        <v>61415</v>
      </c>
      <c r="D417" s="22">
        <f t="shared" si="89"/>
        <v>61415</v>
      </c>
      <c r="E417" s="22">
        <f t="shared" si="89"/>
        <v>61415</v>
      </c>
    </row>
    <row r="418" spans="1:5" ht="15.75" thickBot="1" x14ac:dyDescent="0.3">
      <c r="A418" s="26" t="s">
        <v>388</v>
      </c>
      <c r="B418" s="14">
        <f t="shared" ref="B418:E419" si="90">B42+B79</f>
        <v>38704</v>
      </c>
      <c r="C418" s="14">
        <f t="shared" si="90"/>
        <v>61415</v>
      </c>
      <c r="D418" s="14">
        <f t="shared" si="90"/>
        <v>61415</v>
      </c>
      <c r="E418" s="14">
        <f t="shared" si="90"/>
        <v>61415</v>
      </c>
    </row>
    <row r="419" spans="1:5" ht="15.75" thickBot="1" x14ac:dyDescent="0.3">
      <c r="A419" s="26" t="s">
        <v>417</v>
      </c>
      <c r="B419" s="14">
        <f t="shared" si="90"/>
        <v>0</v>
      </c>
      <c r="C419" s="14">
        <f t="shared" si="90"/>
        <v>0</v>
      </c>
      <c r="D419" s="14">
        <f t="shared" si="90"/>
        <v>0</v>
      </c>
      <c r="E419" s="14">
        <f t="shared" si="90"/>
        <v>0</v>
      </c>
    </row>
    <row r="420" spans="1:5" ht="24.75" thickBot="1" x14ac:dyDescent="0.3">
      <c r="A420" s="604" t="s">
        <v>26</v>
      </c>
      <c r="B420" s="22">
        <f>B421+B422</f>
        <v>1612982</v>
      </c>
      <c r="C420" s="22">
        <f t="shared" ref="C420:E420" si="91">C421+C422</f>
        <v>1906038</v>
      </c>
      <c r="D420" s="22">
        <f t="shared" si="91"/>
        <v>1437408</v>
      </c>
      <c r="E420" s="22">
        <f t="shared" si="91"/>
        <v>1427834</v>
      </c>
    </row>
    <row r="421" spans="1:5" ht="15.75" thickBot="1" x14ac:dyDescent="0.3">
      <c r="A421" s="26" t="s">
        <v>388</v>
      </c>
      <c r="B421" s="15">
        <f t="shared" ref="B421:E422" si="92">B45+B82</f>
        <v>1612982</v>
      </c>
      <c r="C421" s="15">
        <f t="shared" si="92"/>
        <v>1906038</v>
      </c>
      <c r="D421" s="15">
        <f t="shared" si="92"/>
        <v>1437408</v>
      </c>
      <c r="E421" s="15">
        <f t="shared" si="92"/>
        <v>1427834</v>
      </c>
    </row>
    <row r="422" spans="1:5" ht="15.75" thickBot="1" x14ac:dyDescent="0.3">
      <c r="A422" s="26" t="s">
        <v>417</v>
      </c>
      <c r="B422" s="15">
        <f t="shared" si="92"/>
        <v>0</v>
      </c>
      <c r="C422" s="15">
        <f t="shared" si="92"/>
        <v>0</v>
      </c>
      <c r="D422" s="15">
        <f t="shared" si="92"/>
        <v>0</v>
      </c>
      <c r="E422" s="15">
        <f t="shared" si="92"/>
        <v>0</v>
      </c>
    </row>
    <row r="423" spans="1:5" ht="24.75" thickBot="1" x14ac:dyDescent="0.3">
      <c r="A423" s="604" t="s">
        <v>27</v>
      </c>
      <c r="B423" s="22">
        <f>B424+B425</f>
        <v>0</v>
      </c>
      <c r="C423" s="22">
        <f t="shared" ref="C423:E423" si="93">C424+C425</f>
        <v>0</v>
      </c>
      <c r="D423" s="22">
        <f t="shared" si="93"/>
        <v>0</v>
      </c>
      <c r="E423" s="22">
        <f t="shared" si="93"/>
        <v>0</v>
      </c>
    </row>
    <row r="424" spans="1:5" ht="15.75" thickBot="1" x14ac:dyDescent="0.3">
      <c r="A424" s="26" t="s">
        <v>388</v>
      </c>
      <c r="B424" s="14">
        <f t="shared" ref="B424:E425" si="94">B48+B85</f>
        <v>0</v>
      </c>
      <c r="C424" s="14">
        <f t="shared" si="94"/>
        <v>0</v>
      </c>
      <c r="D424" s="14">
        <f t="shared" si="94"/>
        <v>0</v>
      </c>
      <c r="E424" s="14">
        <f t="shared" si="94"/>
        <v>0</v>
      </c>
    </row>
    <row r="425" spans="1:5" ht="15.75" thickBot="1" x14ac:dyDescent="0.3">
      <c r="A425" s="26" t="s">
        <v>417</v>
      </c>
      <c r="B425" s="14">
        <f t="shared" si="94"/>
        <v>0</v>
      </c>
      <c r="C425" s="14">
        <f t="shared" si="94"/>
        <v>0</v>
      </c>
      <c r="D425" s="14">
        <f t="shared" si="94"/>
        <v>0</v>
      </c>
      <c r="E425" s="14">
        <f t="shared" si="94"/>
        <v>0</v>
      </c>
    </row>
    <row r="426" spans="1:5" ht="36.75" thickBot="1" x14ac:dyDescent="0.3">
      <c r="A426" s="604" t="s">
        <v>28</v>
      </c>
      <c r="B426" s="22">
        <f>B427+B428</f>
        <v>0</v>
      </c>
      <c r="C426" s="22">
        <f t="shared" ref="C426:E426" si="95">C427+C428</f>
        <v>0</v>
      </c>
      <c r="D426" s="22">
        <f t="shared" si="95"/>
        <v>0</v>
      </c>
      <c r="E426" s="22">
        <f t="shared" si="95"/>
        <v>0</v>
      </c>
    </row>
    <row r="427" spans="1:5" ht="15.75" thickBot="1" x14ac:dyDescent="0.3">
      <c r="A427" s="26" t="s">
        <v>388</v>
      </c>
      <c r="B427" s="14">
        <f t="shared" ref="B427:E428" si="96">B51+B88</f>
        <v>0</v>
      </c>
      <c r="C427" s="14">
        <f t="shared" si="96"/>
        <v>0</v>
      </c>
      <c r="D427" s="14">
        <f t="shared" si="96"/>
        <v>0</v>
      </c>
      <c r="E427" s="14">
        <f t="shared" si="96"/>
        <v>0</v>
      </c>
    </row>
    <row r="428" spans="1:5" ht="15.75" thickBot="1" x14ac:dyDescent="0.3">
      <c r="A428" s="26" t="s">
        <v>417</v>
      </c>
      <c r="B428" s="14">
        <f t="shared" si="96"/>
        <v>0</v>
      </c>
      <c r="C428" s="14">
        <f t="shared" si="96"/>
        <v>0</v>
      </c>
      <c r="D428" s="14">
        <f t="shared" si="96"/>
        <v>0</v>
      </c>
      <c r="E428" s="14">
        <f t="shared" si="96"/>
        <v>0</v>
      </c>
    </row>
    <row r="429" spans="1:5" ht="36.75" thickBot="1" x14ac:dyDescent="0.3">
      <c r="A429" s="604" t="s">
        <v>29</v>
      </c>
      <c r="B429" s="22">
        <f>B430+B431</f>
        <v>21000</v>
      </c>
      <c r="C429" s="22">
        <f>C430+C431</f>
        <v>21000</v>
      </c>
      <c r="D429" s="22">
        <f t="shared" ref="D429:E429" si="97">D430+D431</f>
        <v>21630</v>
      </c>
      <c r="E429" s="22">
        <f t="shared" si="97"/>
        <v>21630</v>
      </c>
    </row>
    <row r="430" spans="1:5" ht="15.75" thickBot="1" x14ac:dyDescent="0.3">
      <c r="A430" s="26" t="s">
        <v>388</v>
      </c>
      <c r="B430" s="14">
        <f t="shared" ref="B430:E431" si="98">B54+B91</f>
        <v>21000</v>
      </c>
      <c r="C430" s="14">
        <f t="shared" si="98"/>
        <v>21000</v>
      </c>
      <c r="D430" s="14">
        <f t="shared" si="98"/>
        <v>21630</v>
      </c>
      <c r="E430" s="14">
        <f t="shared" si="98"/>
        <v>21630</v>
      </c>
    </row>
    <row r="431" spans="1:5" ht="15.75" thickBot="1" x14ac:dyDescent="0.3">
      <c r="A431" s="26" t="s">
        <v>417</v>
      </c>
      <c r="B431" s="14">
        <f t="shared" si="98"/>
        <v>0</v>
      </c>
      <c r="C431" s="14">
        <f t="shared" si="98"/>
        <v>0</v>
      </c>
      <c r="D431" s="14">
        <f t="shared" si="98"/>
        <v>0</v>
      </c>
      <c r="E431" s="14">
        <f t="shared" si="98"/>
        <v>0</v>
      </c>
    </row>
    <row r="432" spans="1:5" ht="18" customHeight="1" thickBot="1" x14ac:dyDescent="0.3">
      <c r="A432" s="53" t="s">
        <v>30</v>
      </c>
      <c r="B432" s="54">
        <f>B93+B56</f>
        <v>0</v>
      </c>
      <c r="C432" s="54">
        <f>C93+C56</f>
        <v>0</v>
      </c>
      <c r="D432" s="54">
        <f>D93+D56</f>
        <v>0</v>
      </c>
      <c r="E432" s="54">
        <f>E93+E56</f>
        <v>0</v>
      </c>
    </row>
    <row r="433" spans="1:5" ht="15.75" thickBot="1" x14ac:dyDescent="0.3">
      <c r="A433" s="26" t="s">
        <v>388</v>
      </c>
      <c r="B433" s="14">
        <f t="shared" ref="B433:E434" si="99">B57+B94</f>
        <v>0</v>
      </c>
      <c r="C433" s="14">
        <f t="shared" si="99"/>
        <v>0</v>
      </c>
      <c r="D433" s="14">
        <f t="shared" si="99"/>
        <v>0</v>
      </c>
      <c r="E433" s="14">
        <f t="shared" si="99"/>
        <v>0</v>
      </c>
    </row>
    <row r="434" spans="1:5" ht="15.75" thickBot="1" x14ac:dyDescent="0.3">
      <c r="A434" s="26" t="s">
        <v>417</v>
      </c>
      <c r="B434" s="14">
        <f t="shared" si="99"/>
        <v>0</v>
      </c>
      <c r="C434" s="14">
        <f t="shared" si="99"/>
        <v>0</v>
      </c>
      <c r="D434" s="14">
        <f t="shared" si="99"/>
        <v>0</v>
      </c>
      <c r="E434" s="14">
        <f t="shared" si="99"/>
        <v>0</v>
      </c>
    </row>
    <row r="435" spans="1:5" ht="24.75" thickBot="1" x14ac:dyDescent="0.3">
      <c r="A435" s="53" t="s">
        <v>59</v>
      </c>
      <c r="B435" s="54">
        <f>B436+B437+B438+B439</f>
        <v>0</v>
      </c>
      <c r="C435" s="83">
        <f t="shared" ref="C435:E435" si="100">C436+C437+C438+C439</f>
        <v>0</v>
      </c>
      <c r="D435" s="54">
        <f t="shared" si="100"/>
        <v>0</v>
      </c>
      <c r="E435" s="54">
        <f t="shared" si="100"/>
        <v>0</v>
      </c>
    </row>
    <row r="436" spans="1:5" ht="15.75" thickBot="1" x14ac:dyDescent="0.3">
      <c r="A436" s="26" t="s">
        <v>388</v>
      </c>
      <c r="B436" s="14">
        <f>B117+B146+B171+B196+B222+B247+B274+B299+B324+B349+B376+B401</f>
        <v>0</v>
      </c>
      <c r="C436" s="14">
        <f>C117+C146+C171+C196+C222+C247+C274+C299+C324+C349+C376+C401</f>
        <v>0</v>
      </c>
      <c r="D436" s="14">
        <f t="shared" ref="B436:E439" si="101">D117+D146+D171+D196+D222+D247+D274+D299+D324+D349+D376+D401</f>
        <v>0</v>
      </c>
      <c r="E436" s="14">
        <f t="shared" si="101"/>
        <v>0</v>
      </c>
    </row>
    <row r="437" spans="1:5" ht="15.75" thickBot="1" x14ac:dyDescent="0.3">
      <c r="A437" s="26" t="s">
        <v>418</v>
      </c>
      <c r="B437" s="14">
        <f t="shared" si="101"/>
        <v>0</v>
      </c>
      <c r="C437" s="14">
        <f t="shared" si="101"/>
        <v>0</v>
      </c>
      <c r="D437" s="14">
        <f t="shared" si="101"/>
        <v>0</v>
      </c>
      <c r="E437" s="14">
        <f t="shared" si="101"/>
        <v>0</v>
      </c>
    </row>
    <row r="438" spans="1:5" ht="15.75" thickBot="1" x14ac:dyDescent="0.3">
      <c r="A438" s="26" t="s">
        <v>404</v>
      </c>
      <c r="B438" s="14">
        <f t="shared" si="101"/>
        <v>0</v>
      </c>
      <c r="C438" s="14">
        <f t="shared" si="101"/>
        <v>0</v>
      </c>
      <c r="D438" s="14">
        <f t="shared" si="101"/>
        <v>0</v>
      </c>
      <c r="E438" s="14">
        <f t="shared" si="101"/>
        <v>0</v>
      </c>
    </row>
    <row r="439" spans="1:5" ht="15.75" thickBot="1" x14ac:dyDescent="0.3">
      <c r="A439" s="26" t="s">
        <v>405</v>
      </c>
      <c r="B439" s="14">
        <f t="shared" si="101"/>
        <v>0</v>
      </c>
      <c r="C439" s="14">
        <f t="shared" si="101"/>
        <v>0</v>
      </c>
      <c r="D439" s="14">
        <f t="shared" si="101"/>
        <v>0</v>
      </c>
      <c r="E439" s="14">
        <f t="shared" si="101"/>
        <v>0</v>
      </c>
    </row>
    <row r="440" spans="1:5" ht="24.75" thickBot="1" x14ac:dyDescent="0.3">
      <c r="A440" s="53" t="s">
        <v>60</v>
      </c>
      <c r="B440" s="54">
        <f t="shared" ref="B440:E440" si="102">B441+B442+B443+B444</f>
        <v>649000</v>
      </c>
      <c r="C440" s="54">
        <f t="shared" si="102"/>
        <v>712000</v>
      </c>
      <c r="D440" s="54">
        <f t="shared" si="102"/>
        <v>700000</v>
      </c>
      <c r="E440" s="54">
        <f t="shared" si="102"/>
        <v>729000</v>
      </c>
    </row>
    <row r="441" spans="1:5" ht="15.75" thickBot="1" x14ac:dyDescent="0.3">
      <c r="A441" s="26" t="s">
        <v>388</v>
      </c>
      <c r="B441" s="14">
        <f>B122+B151+B176+B201+B227+B252+B279+B304+B329+B354+B381+B406</f>
        <v>649000</v>
      </c>
      <c r="C441" s="14">
        <f>C122+C151+C176+C201+C227+C252+C279+C304+C329+C354+C381+C406</f>
        <v>700000</v>
      </c>
      <c r="D441" s="14">
        <f t="shared" ref="B441:E444" si="103">D122+D151+D176+D201+D227+D252+D279+D304+D329+D354+D381+D406</f>
        <v>700000</v>
      </c>
      <c r="E441" s="14">
        <f t="shared" si="103"/>
        <v>729000</v>
      </c>
    </row>
    <row r="442" spans="1:5" ht="15.75" thickBot="1" x14ac:dyDescent="0.3">
      <c r="A442" s="26" t="s">
        <v>418</v>
      </c>
      <c r="B442" s="14">
        <f t="shared" si="103"/>
        <v>0</v>
      </c>
      <c r="C442" s="14">
        <f t="shared" si="103"/>
        <v>0</v>
      </c>
      <c r="D442" s="14">
        <f t="shared" si="103"/>
        <v>0</v>
      </c>
      <c r="E442" s="14">
        <f t="shared" si="103"/>
        <v>0</v>
      </c>
    </row>
    <row r="443" spans="1:5" ht="15.75" thickBot="1" x14ac:dyDescent="0.3">
      <c r="A443" s="26" t="s">
        <v>404</v>
      </c>
      <c r="B443" s="14">
        <f t="shared" si="103"/>
        <v>0</v>
      </c>
      <c r="C443" s="14">
        <f t="shared" si="103"/>
        <v>0</v>
      </c>
      <c r="D443" s="14">
        <f t="shared" si="103"/>
        <v>0</v>
      </c>
      <c r="E443" s="14">
        <f t="shared" si="103"/>
        <v>0</v>
      </c>
    </row>
    <row r="444" spans="1:5" ht="15.75" thickBot="1" x14ac:dyDescent="0.3">
      <c r="A444" s="26" t="s">
        <v>405</v>
      </c>
      <c r="B444" s="14">
        <f t="shared" si="103"/>
        <v>0</v>
      </c>
      <c r="C444" s="14">
        <f t="shared" si="103"/>
        <v>12000</v>
      </c>
      <c r="D444" s="14">
        <f t="shared" si="103"/>
        <v>0</v>
      </c>
      <c r="E444" s="14">
        <f t="shared" si="103"/>
        <v>0</v>
      </c>
    </row>
    <row r="445" spans="1:5" ht="15.75" thickBot="1" x14ac:dyDescent="0.3">
      <c r="A445" s="17" t="s">
        <v>32</v>
      </c>
      <c r="B445" s="18">
        <f>IF(B413-B412=0,0,"Error")</f>
        <v>0</v>
      </c>
      <c r="C445" s="18">
        <f>IF(C413-C412=0,0,"Error")</f>
        <v>0</v>
      </c>
      <c r="D445" s="18">
        <f>IF(D413-D412=0,0,"Error")</f>
        <v>0</v>
      </c>
      <c r="E445" s="18">
        <f>IF(E413-E412=0,0,"Error")</f>
        <v>0</v>
      </c>
    </row>
  </sheetData>
  <mergeCells count="110">
    <mergeCell ref="A2:E2"/>
    <mergeCell ref="A9:E11"/>
    <mergeCell ref="B12:E12"/>
    <mergeCell ref="A13:A14"/>
    <mergeCell ref="B18:E18"/>
    <mergeCell ref="A19:E19"/>
    <mergeCell ref="A22:E22"/>
    <mergeCell ref="A3:E3"/>
    <mergeCell ref="B5:E5"/>
    <mergeCell ref="B6:E6"/>
    <mergeCell ref="B7:E7"/>
    <mergeCell ref="A8:E8"/>
    <mergeCell ref="A36:A37"/>
    <mergeCell ref="B61:E61"/>
    <mergeCell ref="B62:E62"/>
    <mergeCell ref="B63:E63"/>
    <mergeCell ref="A64:A65"/>
    <mergeCell ref="A72:E72"/>
    <mergeCell ref="A23:E23"/>
    <mergeCell ref="B24:E24"/>
    <mergeCell ref="B25:E25"/>
    <mergeCell ref="B26:E26"/>
    <mergeCell ref="A27:A28"/>
    <mergeCell ref="A35:E35"/>
    <mergeCell ref="B104:E104"/>
    <mergeCell ref="A105:A106"/>
    <mergeCell ref="A113:E113"/>
    <mergeCell ref="A114:A115"/>
    <mergeCell ref="A127:E127"/>
    <mergeCell ref="A128:E128"/>
    <mergeCell ref="A73:A74"/>
    <mergeCell ref="A98:E98"/>
    <mergeCell ref="A99:E99"/>
    <mergeCell ref="B100:E100"/>
    <mergeCell ref="D101:E101"/>
    <mergeCell ref="B102:E102"/>
    <mergeCell ref="B103:E103"/>
    <mergeCell ref="A134:A135"/>
    <mergeCell ref="A142:E142"/>
    <mergeCell ref="A143:A144"/>
    <mergeCell ref="D156:E156"/>
    <mergeCell ref="B157:E157"/>
    <mergeCell ref="B158:E158"/>
    <mergeCell ref="B129:E129"/>
    <mergeCell ref="D130:E130"/>
    <mergeCell ref="B131:E131"/>
    <mergeCell ref="B132:E132"/>
    <mergeCell ref="B133:E133"/>
    <mergeCell ref="A184:A185"/>
    <mergeCell ref="A192:E192"/>
    <mergeCell ref="A193:A194"/>
    <mergeCell ref="B206:E206"/>
    <mergeCell ref="B207:C207"/>
    <mergeCell ref="B208:E208"/>
    <mergeCell ref="A159:A160"/>
    <mergeCell ref="A167:E167"/>
    <mergeCell ref="A168:A169"/>
    <mergeCell ref="D181:E181"/>
    <mergeCell ref="B182:E182"/>
    <mergeCell ref="B183:E183"/>
    <mergeCell ref="B234:E234"/>
    <mergeCell ref="A235:A236"/>
    <mergeCell ref="A243:E243"/>
    <mergeCell ref="A244:A245"/>
    <mergeCell ref="B257:E257"/>
    <mergeCell ref="D258:E258"/>
    <mergeCell ref="B209:E209"/>
    <mergeCell ref="A210:A211"/>
    <mergeCell ref="A218:E218"/>
    <mergeCell ref="A219:A220"/>
    <mergeCell ref="D232:E232"/>
    <mergeCell ref="B233:E233"/>
    <mergeCell ref="D284:E284"/>
    <mergeCell ref="B285:E285"/>
    <mergeCell ref="B286:E286"/>
    <mergeCell ref="A287:A288"/>
    <mergeCell ref="A295:E295"/>
    <mergeCell ref="A296:A297"/>
    <mergeCell ref="B259:E259"/>
    <mergeCell ref="B260:E260"/>
    <mergeCell ref="B261:E261"/>
    <mergeCell ref="A262:A263"/>
    <mergeCell ref="A270:E270"/>
    <mergeCell ref="A271:A272"/>
    <mergeCell ref="D334:E334"/>
    <mergeCell ref="B335:E335"/>
    <mergeCell ref="B336:E336"/>
    <mergeCell ref="A337:A338"/>
    <mergeCell ref="A345:E345"/>
    <mergeCell ref="A346:A347"/>
    <mergeCell ref="D309:E309"/>
    <mergeCell ref="B310:E310"/>
    <mergeCell ref="B311:E311"/>
    <mergeCell ref="A312:A313"/>
    <mergeCell ref="A320:E320"/>
    <mergeCell ref="A321:A322"/>
    <mergeCell ref="A397:E397"/>
    <mergeCell ref="A398:A399"/>
    <mergeCell ref="A372:E372"/>
    <mergeCell ref="A373:A374"/>
    <mergeCell ref="D386:E386"/>
    <mergeCell ref="B387:E387"/>
    <mergeCell ref="B388:E388"/>
    <mergeCell ref="A389:A390"/>
    <mergeCell ref="B359:E359"/>
    <mergeCell ref="D360:E360"/>
    <mergeCell ref="B361:E361"/>
    <mergeCell ref="B362:E362"/>
    <mergeCell ref="B363:E363"/>
    <mergeCell ref="A364:A365"/>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2:E407"/>
  <sheetViews>
    <sheetView view="pageBreakPreview" topLeftCell="A366" zoomScale="60" zoomScaleNormal="150" workbookViewId="0">
      <selection activeCell="A2" sqref="A2:E2"/>
    </sheetView>
  </sheetViews>
  <sheetFormatPr defaultRowHeight="15" x14ac:dyDescent="0.25"/>
  <cols>
    <col min="1" max="1" width="28.5703125" customWidth="1"/>
    <col min="2" max="4" width="11.7109375" customWidth="1"/>
    <col min="5" max="5" width="15.85546875" customWidth="1"/>
  </cols>
  <sheetData>
    <row r="2" spans="1:5" ht="18"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253</v>
      </c>
      <c r="C5" s="679"/>
      <c r="D5" s="679"/>
      <c r="E5" s="679"/>
    </row>
    <row r="6" spans="1:5" ht="15.75" thickBot="1" x14ac:dyDescent="0.3">
      <c r="A6" s="2" t="s">
        <v>1</v>
      </c>
      <c r="B6" s="680" t="s">
        <v>254</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253</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105.75" customHeight="1" thickBot="1" x14ac:dyDescent="0.3">
      <c r="A12" s="3" t="s">
        <v>6</v>
      </c>
      <c r="B12" s="1321" t="s">
        <v>255</v>
      </c>
      <c r="C12" s="1322"/>
      <c r="D12" s="1322"/>
      <c r="E12" s="1323"/>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23.25" thickBot="1" x14ac:dyDescent="0.3">
      <c r="A15" s="114" t="s">
        <v>1180</v>
      </c>
      <c r="B15" s="587">
        <v>4</v>
      </c>
      <c r="C15" s="587">
        <v>78</v>
      </c>
      <c r="D15" s="587">
        <v>78</v>
      </c>
      <c r="E15" s="587">
        <v>78</v>
      </c>
    </row>
    <row r="16" spans="1:5" ht="23.25" thickBot="1" x14ac:dyDescent="0.3">
      <c r="A16" s="5" t="s">
        <v>1181</v>
      </c>
      <c r="B16" s="588" t="s">
        <v>1182</v>
      </c>
      <c r="C16" s="588" t="s">
        <v>1182</v>
      </c>
      <c r="D16" s="588" t="s">
        <v>1182</v>
      </c>
      <c r="E16" s="588" t="s">
        <v>1182</v>
      </c>
    </row>
    <row r="17" spans="1:5" ht="23.25" thickBot="1" x14ac:dyDescent="0.3">
      <c r="A17" s="5" t="s">
        <v>1183</v>
      </c>
      <c r="B17" s="587">
        <v>7</v>
      </c>
      <c r="C17" s="587">
        <v>4</v>
      </c>
      <c r="D17" s="587">
        <v>2</v>
      </c>
      <c r="E17" s="587">
        <v>1</v>
      </c>
    </row>
    <row r="18" spans="1:5" ht="24.75" customHeight="1" thickBot="1" x14ac:dyDescent="0.3">
      <c r="A18" s="6" t="s">
        <v>10</v>
      </c>
      <c r="B18" s="700" t="s">
        <v>421</v>
      </c>
      <c r="C18" s="695"/>
      <c r="D18" s="695"/>
      <c r="E18" s="701"/>
    </row>
    <row r="19" spans="1:5" ht="23.25" customHeight="1" thickBot="1" x14ac:dyDescent="0.3">
      <c r="A19" s="702" t="s">
        <v>11</v>
      </c>
      <c r="B19" s="703"/>
      <c r="C19" s="703"/>
      <c r="D19" s="703"/>
      <c r="E19" s="704"/>
    </row>
    <row r="20" spans="1:5" ht="15.75" thickBot="1" x14ac:dyDescent="0.3">
      <c r="A20" s="127"/>
      <c r="B20" s="143"/>
      <c r="C20" s="126" t="s">
        <v>152</v>
      </c>
      <c r="D20" s="126" t="s">
        <v>152</v>
      </c>
      <c r="E20" s="126" t="s">
        <v>152</v>
      </c>
    </row>
    <row r="21" spans="1:5" ht="15.75" thickBot="1" x14ac:dyDescent="0.3">
      <c r="A21" s="130"/>
      <c r="B21" s="137"/>
      <c r="C21" s="138" t="s">
        <v>69</v>
      </c>
      <c r="D21" s="138" t="s">
        <v>69</v>
      </c>
      <c r="E21" s="138" t="s">
        <v>69</v>
      </c>
    </row>
    <row r="22" spans="1:5" ht="15.75"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256</v>
      </c>
      <c r="C24" s="712"/>
      <c r="D24" s="712"/>
      <c r="E24" s="713"/>
    </row>
    <row r="25" spans="1:5" ht="31.5" customHeight="1" thickBot="1" x14ac:dyDescent="0.3">
      <c r="A25" s="5" t="s">
        <v>15</v>
      </c>
      <c r="B25" s="714" t="s">
        <v>256</v>
      </c>
      <c r="C25" s="715"/>
      <c r="D25" s="715"/>
      <c r="E25" s="716"/>
    </row>
    <row r="26" spans="1:5" ht="15.75" thickBot="1" x14ac:dyDescent="0.3">
      <c r="A26" s="5" t="s">
        <v>16</v>
      </c>
      <c r="B26" s="717" t="s">
        <v>257</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c r="C29" s="10">
        <v>17</v>
      </c>
      <c r="D29" s="10">
        <v>17</v>
      </c>
      <c r="E29" s="10">
        <v>17</v>
      </c>
    </row>
    <row r="30" spans="1:5" ht="15.75" thickBot="1" x14ac:dyDescent="0.3">
      <c r="A30" s="5" t="s">
        <v>18</v>
      </c>
      <c r="B30" s="10"/>
      <c r="C30" s="10">
        <f>C59</f>
        <v>39103</v>
      </c>
      <c r="D30" s="10">
        <f t="shared" ref="D30:E30" si="0">D59</f>
        <v>42603</v>
      </c>
      <c r="E30" s="10">
        <f t="shared" si="0"/>
        <v>42603</v>
      </c>
    </row>
    <row r="31" spans="1:5" ht="15.75" thickBot="1" x14ac:dyDescent="0.3">
      <c r="A31" s="5" t="s">
        <v>19</v>
      </c>
      <c r="B31" s="10" t="e">
        <f>B30/B29</f>
        <v>#DIV/0!</v>
      </c>
      <c r="C31" s="10">
        <f t="shared" ref="C31:E31" si="1">C30/C29</f>
        <v>2300.1764705882351</v>
      </c>
      <c r="D31" s="10">
        <f t="shared" si="1"/>
        <v>2506.0588235294117</v>
      </c>
      <c r="E31" s="10">
        <f t="shared" si="1"/>
        <v>2506.0588235294117</v>
      </c>
    </row>
    <row r="32" spans="1:5" ht="15.75" thickBot="1" x14ac:dyDescent="0.3">
      <c r="A32" s="5" t="s">
        <v>20</v>
      </c>
      <c r="B32" s="113" t="s">
        <v>21</v>
      </c>
      <c r="C32" s="11" t="e">
        <f>C29/B29-1</f>
        <v>#DIV/0!</v>
      </c>
      <c r="D32" s="11">
        <f t="shared" ref="D32:E34" si="2">D29/C29-1</f>
        <v>0</v>
      </c>
      <c r="E32" s="11">
        <f t="shared" si="2"/>
        <v>0</v>
      </c>
    </row>
    <row r="33" spans="1:5" ht="15.75" thickBot="1" x14ac:dyDescent="0.3">
      <c r="A33" s="5" t="s">
        <v>22</v>
      </c>
      <c r="B33" s="113" t="s">
        <v>21</v>
      </c>
      <c r="C33" s="11" t="e">
        <f>C30/B30-1</f>
        <v>#DIV/0!</v>
      </c>
      <c r="D33" s="11">
        <f t="shared" si="2"/>
        <v>8.9507198936143118E-2</v>
      </c>
      <c r="E33" s="11">
        <f t="shared" si="2"/>
        <v>0</v>
      </c>
    </row>
    <row r="34" spans="1:5" ht="15.75" thickBot="1" x14ac:dyDescent="0.3">
      <c r="A34" s="5" t="s">
        <v>23</v>
      </c>
      <c r="B34" s="113" t="s">
        <v>21</v>
      </c>
      <c r="C34" s="11" t="e">
        <f>C31/B31-1</f>
        <v>#DIV/0!</v>
      </c>
      <c r="D34" s="11">
        <f t="shared" si="2"/>
        <v>8.9507198936143118E-2</v>
      </c>
      <c r="E34" s="11">
        <f t="shared" si="2"/>
        <v>0</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14"/>
      <c r="C38" s="14">
        <v>22164</v>
      </c>
      <c r="D38" s="14">
        <v>22164</v>
      </c>
      <c r="E38" s="14">
        <v>22164</v>
      </c>
    </row>
    <row r="39" spans="1:5" ht="15.75" thickBot="1" x14ac:dyDescent="0.3">
      <c r="A39" s="26" t="s">
        <v>388</v>
      </c>
      <c r="B39" s="14"/>
      <c r="C39" s="14">
        <v>22164</v>
      </c>
      <c r="D39" s="14">
        <v>22164</v>
      </c>
      <c r="E39" s="14">
        <v>22164</v>
      </c>
    </row>
    <row r="40" spans="1:5" ht="15.75" thickBot="1" x14ac:dyDescent="0.3">
      <c r="A40" s="26" t="s">
        <v>389</v>
      </c>
      <c r="B40" s="15"/>
      <c r="C40" s="27"/>
      <c r="D40" s="27"/>
      <c r="E40" s="27"/>
    </row>
    <row r="41" spans="1:5" ht="24.75" thickBot="1" x14ac:dyDescent="0.3">
      <c r="A41" s="13" t="s">
        <v>25</v>
      </c>
      <c r="B41" s="14"/>
      <c r="C41" s="14">
        <v>3439</v>
      </c>
      <c r="D41" s="14">
        <v>3439</v>
      </c>
      <c r="E41" s="14">
        <v>3439</v>
      </c>
    </row>
    <row r="42" spans="1:5" ht="15.75" thickBot="1" x14ac:dyDescent="0.3">
      <c r="A42" s="26" t="s">
        <v>388</v>
      </c>
      <c r="B42" s="14"/>
      <c r="C42" s="14">
        <v>3439</v>
      </c>
      <c r="D42" s="14">
        <v>3439</v>
      </c>
      <c r="E42" s="14">
        <v>3439</v>
      </c>
    </row>
    <row r="43" spans="1:5" ht="15.75" thickBot="1" x14ac:dyDescent="0.3">
      <c r="A43" s="26" t="s">
        <v>389</v>
      </c>
      <c r="B43" s="15"/>
      <c r="C43" s="14"/>
      <c r="D43" s="14"/>
      <c r="E43" s="14"/>
    </row>
    <row r="44" spans="1:5" ht="15.75" thickBot="1" x14ac:dyDescent="0.3">
      <c r="A44" s="13" t="s">
        <v>26</v>
      </c>
      <c r="B44" s="15"/>
      <c r="C44" s="14">
        <v>13500</v>
      </c>
      <c r="D44" s="14">
        <v>17000</v>
      </c>
      <c r="E44" s="14">
        <v>17000</v>
      </c>
    </row>
    <row r="45" spans="1:5" ht="15.75" thickBot="1" x14ac:dyDescent="0.3">
      <c r="A45" s="26" t="s">
        <v>388</v>
      </c>
      <c r="B45" s="15"/>
      <c r="C45" s="14">
        <v>13500</v>
      </c>
      <c r="D45" s="14">
        <f>-3000+20000</f>
        <v>17000</v>
      </c>
      <c r="E45" s="14">
        <f>-3000+20000</f>
        <v>17000</v>
      </c>
    </row>
    <row r="46" spans="1:5" ht="15.75" thickBot="1" x14ac:dyDescent="0.3">
      <c r="A46" s="26" t="s">
        <v>389</v>
      </c>
      <c r="B46" s="15"/>
      <c r="C46" s="14"/>
      <c r="D46" s="14"/>
      <c r="E46" s="14"/>
    </row>
    <row r="47" spans="1:5" ht="15.75" thickBot="1" x14ac:dyDescent="0.3">
      <c r="A47" s="13" t="s">
        <v>27</v>
      </c>
      <c r="B47" s="15"/>
      <c r="C47" s="14"/>
      <c r="D47" s="14"/>
      <c r="E47" s="14"/>
    </row>
    <row r="48" spans="1:5" ht="15.75" thickBot="1" x14ac:dyDescent="0.3">
      <c r="A48" s="26" t="s">
        <v>388</v>
      </c>
      <c r="B48" s="15"/>
      <c r="C48" s="14"/>
      <c r="D48" s="14"/>
      <c r="E48" s="14"/>
    </row>
    <row r="49" spans="1:5" ht="15.75" thickBot="1" x14ac:dyDescent="0.3">
      <c r="A49" s="26" t="s">
        <v>389</v>
      </c>
      <c r="B49" s="15"/>
      <c r="C49" s="14"/>
      <c r="D49" s="14"/>
      <c r="E49" s="14"/>
    </row>
    <row r="50" spans="1:5" ht="15.75" thickBot="1" x14ac:dyDescent="0.3">
      <c r="A50" s="13" t="s">
        <v>28</v>
      </c>
      <c r="B50" s="15"/>
      <c r="C50" s="14"/>
      <c r="D50" s="14"/>
      <c r="E50" s="14"/>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29</v>
      </c>
      <c r="B53" s="15"/>
      <c r="C53" s="14"/>
      <c r="D53" s="14"/>
      <c r="E53" s="14"/>
    </row>
    <row r="54" spans="1:5" ht="15.75" thickBot="1" x14ac:dyDescent="0.3">
      <c r="A54" s="26" t="s">
        <v>388</v>
      </c>
      <c r="B54" s="15"/>
      <c r="C54" s="14"/>
      <c r="D54" s="14"/>
      <c r="E54" s="14"/>
    </row>
    <row r="55" spans="1:5" ht="15.75" thickBot="1" x14ac:dyDescent="0.3">
      <c r="A55" s="26" t="s">
        <v>389</v>
      </c>
      <c r="B55" s="15"/>
      <c r="C55" s="14"/>
      <c r="D55" s="14"/>
      <c r="E55" s="14"/>
    </row>
    <row r="56" spans="1:5" ht="24.75" thickBot="1" x14ac:dyDescent="0.3">
      <c r="A56" s="13" t="s">
        <v>30</v>
      </c>
      <c r="B56" s="15">
        <v>0</v>
      </c>
      <c r="C56" s="14">
        <v>0</v>
      </c>
      <c r="D56" s="14">
        <f>C56*1.03*0.99</f>
        <v>0</v>
      </c>
      <c r="E56" s="14">
        <f>D56*1.03*0.99</f>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6" t="s">
        <v>31</v>
      </c>
      <c r="B59" s="15">
        <f>B56+B53+B50+B47+B44+B41+B38</f>
        <v>0</v>
      </c>
      <c r="C59" s="15">
        <f t="shared" ref="C59:E59" si="3">C56+C53+C50+C47+C44+C41+C38</f>
        <v>39103</v>
      </c>
      <c r="D59" s="15">
        <f t="shared" si="3"/>
        <v>42603</v>
      </c>
      <c r="E59" s="15">
        <f t="shared" si="3"/>
        <v>42603</v>
      </c>
    </row>
    <row r="60" spans="1:5" ht="15.75" thickBot="1" x14ac:dyDescent="0.3">
      <c r="A60" s="17" t="s">
        <v>32</v>
      </c>
      <c r="B60" s="18">
        <f>IF(B59-B30=0,0,"Error")</f>
        <v>0</v>
      </c>
      <c r="C60" s="18">
        <f>IF(C59-C30=0,0,"Error")</f>
        <v>0</v>
      </c>
      <c r="D60" s="18">
        <f>IF(D59-D30=0,0,"Error")</f>
        <v>0</v>
      </c>
      <c r="E60" s="18">
        <f>IF(E59-E30=0,0,"Error")</f>
        <v>0</v>
      </c>
    </row>
    <row r="61" spans="1:5" ht="15.75" hidden="1" thickBot="1" x14ac:dyDescent="0.3">
      <c r="A61" s="37" t="s">
        <v>455</v>
      </c>
      <c r="B61" s="725"/>
      <c r="C61" s="712"/>
      <c r="D61" s="712"/>
      <c r="E61" s="713"/>
    </row>
    <row r="62" spans="1:5" ht="26.25" hidden="1" customHeight="1" thickBot="1" x14ac:dyDescent="0.3">
      <c r="A62" s="5" t="s">
        <v>15</v>
      </c>
      <c r="B62" s="702"/>
      <c r="C62" s="703"/>
      <c r="D62" s="703"/>
      <c r="E62" s="704"/>
    </row>
    <row r="63" spans="1:5" ht="15.75" hidden="1" thickBot="1" x14ac:dyDescent="0.3">
      <c r="A63" s="5" t="s">
        <v>16</v>
      </c>
      <c r="B63" s="717"/>
      <c r="C63" s="718"/>
      <c r="D63" s="718"/>
      <c r="E63" s="719"/>
    </row>
    <row r="64" spans="1:5" ht="12.75" hidden="1" customHeight="1" x14ac:dyDescent="0.25">
      <c r="A64" s="698"/>
      <c r="B64" s="8">
        <v>2018</v>
      </c>
      <c r="C64" s="8">
        <v>2019</v>
      </c>
      <c r="D64" s="8">
        <v>2020</v>
      </c>
      <c r="E64" s="8">
        <v>2021</v>
      </c>
    </row>
    <row r="65" spans="1:5" ht="9" hidden="1" customHeight="1" thickBot="1" x14ac:dyDescent="0.3">
      <c r="A65" s="699"/>
      <c r="B65" s="9" t="s">
        <v>8</v>
      </c>
      <c r="C65" s="9" t="s">
        <v>9</v>
      </c>
      <c r="D65" s="9" t="s">
        <v>9</v>
      </c>
      <c r="E65" s="9" t="s">
        <v>9</v>
      </c>
    </row>
    <row r="66" spans="1:5" ht="15.75" hidden="1" thickBot="1" x14ac:dyDescent="0.3">
      <c r="A66" s="5" t="s">
        <v>17</v>
      </c>
      <c r="B66" s="5"/>
      <c r="C66" s="5"/>
      <c r="D66" s="5"/>
      <c r="E66" s="5"/>
    </row>
    <row r="67" spans="1:5" ht="15.75" hidden="1" thickBot="1" x14ac:dyDescent="0.3">
      <c r="A67" s="5" t="s">
        <v>18</v>
      </c>
      <c r="B67" s="10">
        <f>B96</f>
        <v>0</v>
      </c>
      <c r="C67" s="10">
        <f t="shared" ref="C67:E67" si="4">C96</f>
        <v>0</v>
      </c>
      <c r="D67" s="10">
        <f t="shared" si="4"/>
        <v>0</v>
      </c>
      <c r="E67" s="10">
        <f t="shared" si="4"/>
        <v>0</v>
      </c>
    </row>
    <row r="68" spans="1:5" ht="15.75" hidden="1" thickBot="1" x14ac:dyDescent="0.3">
      <c r="A68" s="5" t="s">
        <v>19</v>
      </c>
      <c r="B68" s="10" t="e">
        <f>B67/B66</f>
        <v>#DIV/0!</v>
      </c>
      <c r="C68" s="10" t="e">
        <f>C67/C66</f>
        <v>#DIV/0!</v>
      </c>
      <c r="D68" s="10" t="e">
        <f>D67/D66</f>
        <v>#DIV/0!</v>
      </c>
      <c r="E68" s="10" t="e">
        <f>E67/E66</f>
        <v>#DIV/0!</v>
      </c>
    </row>
    <row r="69" spans="1:5" ht="15.75" hidden="1" thickBot="1" x14ac:dyDescent="0.3">
      <c r="A69" s="5" t="s">
        <v>20</v>
      </c>
      <c r="B69" s="113"/>
      <c r="C69" s="11" t="e">
        <f>C66/B66-1</f>
        <v>#DIV/0!</v>
      </c>
      <c r="D69" s="11" t="e">
        <f>D66/C66-1</f>
        <v>#DIV/0!</v>
      </c>
      <c r="E69" s="11" t="e">
        <f>E66/D66-1</f>
        <v>#DIV/0!</v>
      </c>
    </row>
    <row r="70" spans="1:5" ht="15.75" hidden="1" thickBot="1" x14ac:dyDescent="0.3">
      <c r="A70" s="5" t="s">
        <v>22</v>
      </c>
      <c r="B70" s="113"/>
      <c r="C70" s="11" t="e">
        <f>C67/B67-1</f>
        <v>#DIV/0!</v>
      </c>
      <c r="D70" s="11" t="e">
        <f t="shared" ref="D70:E71" si="5">D67/C67-1</f>
        <v>#DIV/0!</v>
      </c>
      <c r="E70" s="11" t="e">
        <f t="shared" si="5"/>
        <v>#DIV/0!</v>
      </c>
    </row>
    <row r="71" spans="1:5" ht="15.75" hidden="1" thickBot="1" x14ac:dyDescent="0.3">
      <c r="A71" s="5" t="s">
        <v>23</v>
      </c>
      <c r="B71" s="113"/>
      <c r="C71" s="11" t="e">
        <f>C68/B68-1</f>
        <v>#DIV/0!</v>
      </c>
      <c r="D71" s="11" t="e">
        <f t="shared" si="5"/>
        <v>#DIV/0!</v>
      </c>
      <c r="E71" s="11" t="e">
        <f t="shared" si="5"/>
        <v>#DIV/0!</v>
      </c>
    </row>
    <row r="72" spans="1:5" ht="24.75" hidden="1" customHeight="1" thickBot="1" x14ac:dyDescent="0.3">
      <c r="A72" s="689" t="s">
        <v>281</v>
      </c>
      <c r="B72" s="690"/>
      <c r="C72" s="690"/>
      <c r="D72" s="690"/>
      <c r="E72" s="691"/>
    </row>
    <row r="73" spans="1:5" ht="12.75" hidden="1" customHeight="1" x14ac:dyDescent="0.25">
      <c r="A73" s="698"/>
      <c r="B73" s="8">
        <v>2018</v>
      </c>
      <c r="C73" s="8">
        <v>2019</v>
      </c>
      <c r="D73" s="8">
        <v>2020</v>
      </c>
      <c r="E73" s="8">
        <v>2021</v>
      </c>
    </row>
    <row r="74" spans="1:5" ht="9" hidden="1" customHeight="1" thickBot="1" x14ac:dyDescent="0.3">
      <c r="A74" s="699"/>
      <c r="B74" s="9" t="s">
        <v>8</v>
      </c>
      <c r="C74" s="9" t="s">
        <v>9</v>
      </c>
      <c r="D74" s="9" t="s">
        <v>9</v>
      </c>
      <c r="E74" s="9" t="s">
        <v>9</v>
      </c>
    </row>
    <row r="75" spans="1:5" ht="24.75" hidden="1" customHeight="1" thickBot="1" x14ac:dyDescent="0.3">
      <c r="A75" s="13" t="s">
        <v>24</v>
      </c>
      <c r="B75" s="14"/>
      <c r="C75" s="14"/>
      <c r="D75" s="14"/>
      <c r="E75" s="14"/>
    </row>
    <row r="76" spans="1:5" ht="38.25" hidden="1" customHeight="1" thickBot="1" x14ac:dyDescent="0.3">
      <c r="A76" s="26" t="s">
        <v>388</v>
      </c>
      <c r="B76" s="15"/>
      <c r="C76" s="27"/>
      <c r="D76" s="27"/>
      <c r="E76" s="27"/>
    </row>
    <row r="77" spans="1:5" ht="24.75" hidden="1" customHeight="1" thickBot="1" x14ac:dyDescent="0.3">
      <c r="A77" s="26" t="s">
        <v>389</v>
      </c>
      <c r="B77" s="15"/>
      <c r="C77" s="27"/>
      <c r="D77" s="27"/>
      <c r="E77" s="27"/>
    </row>
    <row r="78" spans="1:5" ht="24.75" hidden="1" customHeight="1" thickBot="1" x14ac:dyDescent="0.3">
      <c r="A78" s="13" t="s">
        <v>25</v>
      </c>
      <c r="B78" s="14"/>
      <c r="C78" s="14"/>
      <c r="D78" s="14"/>
      <c r="E78" s="14"/>
    </row>
    <row r="79" spans="1:5" ht="15.75" hidden="1" thickBot="1" x14ac:dyDescent="0.3">
      <c r="A79" s="26" t="s">
        <v>388</v>
      </c>
      <c r="B79" s="15"/>
      <c r="C79" s="14"/>
      <c r="D79" s="14"/>
      <c r="E79" s="14"/>
    </row>
    <row r="80" spans="1:5" ht="15.75" hidden="1" thickBot="1" x14ac:dyDescent="0.3">
      <c r="A80" s="26" t="s">
        <v>389</v>
      </c>
      <c r="B80" s="15"/>
      <c r="C80" s="14"/>
      <c r="D80" s="14"/>
      <c r="E80" s="14"/>
    </row>
    <row r="81" spans="1:5" ht="24.75" hidden="1" customHeight="1" thickBot="1" x14ac:dyDescent="0.3">
      <c r="A81" s="13" t="s">
        <v>26</v>
      </c>
      <c r="B81" s="15">
        <v>0</v>
      </c>
      <c r="C81" s="14">
        <v>0</v>
      </c>
      <c r="D81" s="14">
        <v>0</v>
      </c>
      <c r="E81" s="14">
        <v>0</v>
      </c>
    </row>
    <row r="82" spans="1:5" ht="15.75" hidden="1" thickBot="1" x14ac:dyDescent="0.3">
      <c r="A82" s="26" t="s">
        <v>388</v>
      </c>
      <c r="B82" s="15"/>
      <c r="C82" s="14"/>
      <c r="D82" s="14"/>
      <c r="E82" s="14"/>
    </row>
    <row r="83" spans="1:5" ht="15.75" hidden="1" thickBot="1" x14ac:dyDescent="0.3">
      <c r="A83" s="26" t="s">
        <v>389</v>
      </c>
      <c r="B83" s="15"/>
      <c r="C83" s="14"/>
      <c r="D83" s="14"/>
      <c r="E83" s="14"/>
    </row>
    <row r="84" spans="1:5" ht="15.75" hidden="1" thickBot="1" x14ac:dyDescent="0.3">
      <c r="A84" s="13" t="s">
        <v>27</v>
      </c>
      <c r="B84" s="15"/>
      <c r="C84" s="14"/>
      <c r="D84" s="14"/>
      <c r="E84" s="14"/>
    </row>
    <row r="85" spans="1:5" ht="15.75" hidden="1" thickBot="1" x14ac:dyDescent="0.3">
      <c r="A85" s="26" t="s">
        <v>388</v>
      </c>
      <c r="B85" s="15"/>
      <c r="C85" s="14"/>
      <c r="D85" s="14"/>
      <c r="E85" s="14"/>
    </row>
    <row r="86" spans="1:5" ht="15.75" hidden="1" thickBot="1" x14ac:dyDescent="0.3">
      <c r="A86" s="26" t="s">
        <v>389</v>
      </c>
      <c r="B86" s="15"/>
      <c r="C86" s="14"/>
      <c r="D86" s="14"/>
      <c r="E86" s="14"/>
    </row>
    <row r="87" spans="1:5" ht="15.75" hidden="1" thickBot="1" x14ac:dyDescent="0.3">
      <c r="A87" s="13" t="s">
        <v>28</v>
      </c>
      <c r="B87" s="15"/>
      <c r="C87" s="14"/>
      <c r="D87" s="14"/>
      <c r="E87" s="14"/>
    </row>
    <row r="88" spans="1:5" ht="15.75" hidden="1" thickBot="1" x14ac:dyDescent="0.3">
      <c r="A88" s="26" t="s">
        <v>388</v>
      </c>
      <c r="B88" s="15"/>
      <c r="C88" s="14"/>
      <c r="D88" s="14"/>
      <c r="E88" s="14"/>
    </row>
    <row r="89" spans="1:5" ht="15.75" hidden="1" thickBot="1" x14ac:dyDescent="0.3">
      <c r="A89" s="26" t="s">
        <v>389</v>
      </c>
      <c r="B89" s="15"/>
      <c r="C89" s="14"/>
      <c r="D89" s="14"/>
      <c r="E89" s="14"/>
    </row>
    <row r="90" spans="1:5" ht="15.75" hidden="1" thickBot="1" x14ac:dyDescent="0.3">
      <c r="A90" s="13" t="s">
        <v>29</v>
      </c>
      <c r="B90" s="15"/>
      <c r="C90" s="14"/>
      <c r="D90" s="14"/>
      <c r="E90" s="14"/>
    </row>
    <row r="91" spans="1:5" ht="15.75" hidden="1" thickBot="1" x14ac:dyDescent="0.3">
      <c r="A91" s="26" t="s">
        <v>388</v>
      </c>
      <c r="B91" s="15"/>
      <c r="C91" s="14"/>
      <c r="D91" s="14"/>
      <c r="E91" s="14"/>
    </row>
    <row r="92" spans="1:5" ht="15.75" hidden="1" thickBot="1" x14ac:dyDescent="0.3">
      <c r="A92" s="26" t="s">
        <v>389</v>
      </c>
      <c r="B92" s="15"/>
      <c r="C92" s="14"/>
      <c r="D92" s="14"/>
      <c r="E92" s="14"/>
    </row>
    <row r="93" spans="1:5" ht="24.75" hidden="1" thickBot="1" x14ac:dyDescent="0.3">
      <c r="A93" s="13" t="s">
        <v>30</v>
      </c>
      <c r="B93" s="15"/>
      <c r="C93" s="14"/>
      <c r="D93" s="14"/>
      <c r="E93" s="14"/>
    </row>
    <row r="94" spans="1:5" ht="15.75" hidden="1" thickBot="1" x14ac:dyDescent="0.3">
      <c r="A94" s="26" t="s">
        <v>388</v>
      </c>
      <c r="B94" s="15"/>
      <c r="C94" s="14"/>
      <c r="D94" s="14"/>
      <c r="E94" s="14"/>
    </row>
    <row r="95" spans="1:5" ht="15.75" hidden="1" thickBot="1" x14ac:dyDescent="0.3">
      <c r="A95" s="26" t="s">
        <v>389</v>
      </c>
      <c r="B95" s="15"/>
      <c r="C95" s="14"/>
      <c r="D95" s="14"/>
      <c r="E95" s="14"/>
    </row>
    <row r="96" spans="1:5" ht="15.75" hidden="1" thickBot="1" x14ac:dyDescent="0.3">
      <c r="A96" s="35" t="s">
        <v>53</v>
      </c>
      <c r="B96" s="15">
        <f>B93+B90+B87+B84+B81+B78+B75</f>
        <v>0</v>
      </c>
      <c r="C96" s="15">
        <f t="shared" ref="C96:E96" si="6">C93+C90+C87+C84+C81+C78+C75</f>
        <v>0</v>
      </c>
      <c r="D96" s="15">
        <f t="shared" si="6"/>
        <v>0</v>
      </c>
      <c r="E96" s="15">
        <f t="shared" si="6"/>
        <v>0</v>
      </c>
    </row>
    <row r="97" spans="1:5" ht="17.25" hidden="1" customHeight="1" thickBot="1" x14ac:dyDescent="0.3">
      <c r="A97" s="17" t="s">
        <v>32</v>
      </c>
      <c r="B97" s="18">
        <f>IF(B96-B67=0,0,"Error")</f>
        <v>0</v>
      </c>
      <c r="C97" s="18">
        <f>IF(C96-C67=0,0,"Error")</f>
        <v>0</v>
      </c>
      <c r="D97" s="18">
        <f>IF(D96-D67=0,0,"Error")</f>
        <v>0</v>
      </c>
      <c r="E97" s="18">
        <f>IF(E96-E67=0,0,"Error")</f>
        <v>0</v>
      </c>
    </row>
    <row r="98" spans="1:5" ht="15.75" hidden="1" thickBot="1" x14ac:dyDescent="0.3">
      <c r="A98" s="37" t="s">
        <v>456</v>
      </c>
      <c r="B98" s="725"/>
      <c r="C98" s="712"/>
      <c r="D98" s="712"/>
      <c r="E98" s="713"/>
    </row>
    <row r="99" spans="1:5" ht="26.25" hidden="1" customHeight="1" thickBot="1" x14ac:dyDescent="0.3">
      <c r="A99" s="5" t="s">
        <v>15</v>
      </c>
      <c r="B99" s="702"/>
      <c r="C99" s="703"/>
      <c r="D99" s="703"/>
      <c r="E99" s="704"/>
    </row>
    <row r="100" spans="1:5" ht="15.75" hidden="1" thickBot="1" x14ac:dyDescent="0.3">
      <c r="A100" s="5" t="s">
        <v>16</v>
      </c>
      <c r="B100" s="717"/>
      <c r="C100" s="718"/>
      <c r="D100" s="718"/>
      <c r="E100" s="719"/>
    </row>
    <row r="101" spans="1:5" ht="12.75" hidden="1" customHeight="1" x14ac:dyDescent="0.25">
      <c r="A101" s="698"/>
      <c r="B101" s="8">
        <v>2018</v>
      </c>
      <c r="C101" s="8">
        <v>2019</v>
      </c>
      <c r="D101" s="8">
        <v>2020</v>
      </c>
      <c r="E101" s="8">
        <v>2021</v>
      </c>
    </row>
    <row r="102" spans="1:5" ht="9" hidden="1" customHeight="1" thickBot="1" x14ac:dyDescent="0.3">
      <c r="A102" s="699"/>
      <c r="B102" s="9" t="s">
        <v>8</v>
      </c>
      <c r="C102" s="9" t="s">
        <v>9</v>
      </c>
      <c r="D102" s="9" t="s">
        <v>9</v>
      </c>
      <c r="E102" s="9" t="s">
        <v>9</v>
      </c>
    </row>
    <row r="103" spans="1:5" ht="15.75" hidden="1" thickBot="1" x14ac:dyDescent="0.3">
      <c r="A103" s="5" t="s">
        <v>17</v>
      </c>
      <c r="B103" s="41"/>
      <c r="C103" s="41"/>
      <c r="D103" s="41"/>
      <c r="E103" s="41"/>
    </row>
    <row r="104" spans="1:5" ht="15.75" hidden="1" thickBot="1" x14ac:dyDescent="0.3">
      <c r="A104" s="5" t="s">
        <v>18</v>
      </c>
      <c r="B104" s="10">
        <f>B133</f>
        <v>0</v>
      </c>
      <c r="C104" s="10">
        <f t="shared" ref="C104:E104" si="7">C133</f>
        <v>0</v>
      </c>
      <c r="D104" s="10">
        <f t="shared" si="7"/>
        <v>0</v>
      </c>
      <c r="E104" s="10">
        <f t="shared" si="7"/>
        <v>0</v>
      </c>
    </row>
    <row r="105" spans="1:5" ht="15.75" hidden="1" thickBot="1" x14ac:dyDescent="0.3">
      <c r="A105" s="5" t="s">
        <v>19</v>
      </c>
      <c r="B105" s="10" t="e">
        <f>B104/B103</f>
        <v>#DIV/0!</v>
      </c>
      <c r="C105" s="10" t="e">
        <f>C104/C103</f>
        <v>#DIV/0!</v>
      </c>
      <c r="D105" s="10" t="e">
        <f>D104/D103</f>
        <v>#DIV/0!</v>
      </c>
      <c r="E105" s="10" t="e">
        <f>E104/E103</f>
        <v>#DIV/0!</v>
      </c>
    </row>
    <row r="106" spans="1:5" ht="15.75" hidden="1" thickBot="1" x14ac:dyDescent="0.3">
      <c r="A106" s="5" t="s">
        <v>20</v>
      </c>
      <c r="B106" s="113"/>
      <c r="C106" s="11" t="e">
        <f>C103/B103-1</f>
        <v>#DIV/0!</v>
      </c>
      <c r="D106" s="11" t="e">
        <f>D103/C103-1</f>
        <v>#DIV/0!</v>
      </c>
      <c r="E106" s="11" t="e">
        <f>E103/D103-1</f>
        <v>#DIV/0!</v>
      </c>
    </row>
    <row r="107" spans="1:5" ht="15.75" hidden="1" thickBot="1" x14ac:dyDescent="0.3">
      <c r="A107" s="5" t="s">
        <v>22</v>
      </c>
      <c r="B107" s="113"/>
      <c r="C107" s="11" t="e">
        <f>C104/B104-1</f>
        <v>#DIV/0!</v>
      </c>
      <c r="D107" s="11" t="e">
        <f t="shared" ref="D107:E108" si="8">D104/C104-1</f>
        <v>#DIV/0!</v>
      </c>
      <c r="E107" s="11" t="e">
        <f t="shared" si="8"/>
        <v>#DIV/0!</v>
      </c>
    </row>
    <row r="108" spans="1:5" ht="15.75" hidden="1" thickBot="1" x14ac:dyDescent="0.3">
      <c r="A108" s="5" t="s">
        <v>23</v>
      </c>
      <c r="B108" s="113"/>
      <c r="C108" s="11" t="e">
        <f>C105/B105-1</f>
        <v>#DIV/0!</v>
      </c>
      <c r="D108" s="11" t="e">
        <f t="shared" si="8"/>
        <v>#DIV/0!</v>
      </c>
      <c r="E108" s="11" t="e">
        <f t="shared" si="8"/>
        <v>#DIV/0!</v>
      </c>
    </row>
    <row r="109" spans="1:5" ht="24.75" hidden="1" customHeight="1" thickBot="1" x14ac:dyDescent="0.3">
      <c r="A109" s="689" t="s">
        <v>281</v>
      </c>
      <c r="B109" s="690"/>
      <c r="C109" s="690"/>
      <c r="D109" s="690"/>
      <c r="E109" s="691"/>
    </row>
    <row r="110" spans="1:5" ht="12.75" hidden="1" customHeight="1" x14ac:dyDescent="0.25">
      <c r="A110" s="698"/>
      <c r="B110" s="8">
        <v>2018</v>
      </c>
      <c r="C110" s="8">
        <v>2019</v>
      </c>
      <c r="D110" s="8">
        <v>2020</v>
      </c>
      <c r="E110" s="8">
        <v>2021</v>
      </c>
    </row>
    <row r="111" spans="1:5" ht="9" hidden="1" customHeight="1" thickBot="1" x14ac:dyDescent="0.3">
      <c r="A111" s="699"/>
      <c r="B111" s="9" t="s">
        <v>8</v>
      </c>
      <c r="C111" s="9" t="s">
        <v>9</v>
      </c>
      <c r="D111" s="9" t="s">
        <v>9</v>
      </c>
      <c r="E111" s="9" t="s">
        <v>9</v>
      </c>
    </row>
    <row r="112" spans="1:5" ht="24.75" hidden="1" customHeight="1" thickBot="1" x14ac:dyDescent="0.3">
      <c r="A112" s="13" t="s">
        <v>24</v>
      </c>
      <c r="B112" s="14"/>
      <c r="C112" s="14"/>
      <c r="D112" s="14"/>
      <c r="E112" s="14"/>
    </row>
    <row r="113" spans="1:5" ht="15.75" hidden="1" thickBot="1" x14ac:dyDescent="0.3">
      <c r="A113" s="26" t="s">
        <v>388</v>
      </c>
      <c r="B113" s="15"/>
      <c r="C113" s="27"/>
      <c r="D113" s="27"/>
      <c r="E113" s="27"/>
    </row>
    <row r="114" spans="1:5" ht="15.75" hidden="1" thickBot="1" x14ac:dyDescent="0.3">
      <c r="A114" s="26" t="s">
        <v>389</v>
      </c>
      <c r="B114" s="15"/>
      <c r="C114" s="27"/>
      <c r="D114" s="27"/>
      <c r="E114" s="27"/>
    </row>
    <row r="115" spans="1:5" ht="24.75" hidden="1" customHeight="1" thickBot="1" x14ac:dyDescent="0.3">
      <c r="A115" s="13" t="s">
        <v>25</v>
      </c>
      <c r="B115" s="14"/>
      <c r="C115" s="14"/>
      <c r="D115" s="14"/>
      <c r="E115" s="14"/>
    </row>
    <row r="116" spans="1:5" ht="15.75" hidden="1" thickBot="1" x14ac:dyDescent="0.3">
      <c r="A116" s="26" t="s">
        <v>388</v>
      </c>
      <c r="B116" s="15"/>
      <c r="C116" s="14"/>
      <c r="D116" s="14"/>
      <c r="E116" s="14"/>
    </row>
    <row r="117" spans="1:5" ht="15.75" hidden="1" thickBot="1" x14ac:dyDescent="0.3">
      <c r="A117" s="26" t="s">
        <v>389</v>
      </c>
      <c r="B117" s="15"/>
      <c r="C117" s="14"/>
      <c r="D117" s="14"/>
      <c r="E117" s="14"/>
    </row>
    <row r="118" spans="1:5" ht="24.75" hidden="1" customHeight="1" thickBot="1" x14ac:dyDescent="0.3">
      <c r="A118" s="13" t="s">
        <v>26</v>
      </c>
      <c r="B118" s="42">
        <v>0</v>
      </c>
      <c r="C118" s="43">
        <v>0</v>
      </c>
      <c r="D118" s="43">
        <v>0</v>
      </c>
      <c r="E118" s="43">
        <v>0</v>
      </c>
    </row>
    <row r="119" spans="1:5" ht="15.75" hidden="1" thickBot="1" x14ac:dyDescent="0.3">
      <c r="A119" s="26" t="s">
        <v>388</v>
      </c>
      <c r="B119" s="15"/>
      <c r="C119" s="14"/>
      <c r="D119" s="14"/>
      <c r="E119" s="14"/>
    </row>
    <row r="120" spans="1:5" ht="15.75" hidden="1" thickBot="1" x14ac:dyDescent="0.3">
      <c r="A120" s="26" t="s">
        <v>389</v>
      </c>
      <c r="B120" s="15"/>
      <c r="C120" s="14"/>
      <c r="D120" s="14"/>
      <c r="E120" s="14"/>
    </row>
    <row r="121" spans="1:5" ht="15.75" hidden="1" thickBot="1" x14ac:dyDescent="0.3">
      <c r="A121" s="13" t="s">
        <v>27</v>
      </c>
      <c r="B121" s="15"/>
      <c r="C121" s="14"/>
      <c r="D121" s="14"/>
      <c r="E121" s="14"/>
    </row>
    <row r="122" spans="1:5" ht="15.75" hidden="1" thickBot="1" x14ac:dyDescent="0.3">
      <c r="A122" s="26" t="s">
        <v>388</v>
      </c>
      <c r="B122" s="15"/>
      <c r="C122" s="14"/>
      <c r="D122" s="14"/>
      <c r="E122" s="14"/>
    </row>
    <row r="123" spans="1:5" ht="15.75" hidden="1" thickBot="1" x14ac:dyDescent="0.3">
      <c r="A123" s="26" t="s">
        <v>389</v>
      </c>
      <c r="B123" s="15"/>
      <c r="C123" s="14"/>
      <c r="D123" s="14"/>
      <c r="E123" s="14"/>
    </row>
    <row r="124" spans="1:5" ht="15.75" hidden="1" thickBot="1" x14ac:dyDescent="0.3">
      <c r="A124" s="13" t="s">
        <v>28</v>
      </c>
      <c r="B124" s="15"/>
      <c r="C124" s="14"/>
      <c r="D124" s="14"/>
      <c r="E124" s="14"/>
    </row>
    <row r="125" spans="1:5" ht="15.75" hidden="1" thickBot="1" x14ac:dyDescent="0.3">
      <c r="A125" s="26" t="s">
        <v>388</v>
      </c>
      <c r="B125" s="15"/>
      <c r="C125" s="14"/>
      <c r="D125" s="14"/>
      <c r="E125" s="14"/>
    </row>
    <row r="126" spans="1:5" ht="15" hidden="1" customHeight="1" thickBot="1" x14ac:dyDescent="0.3">
      <c r="A126" s="26" t="s">
        <v>389</v>
      </c>
      <c r="B126" s="15"/>
      <c r="C126" s="14"/>
      <c r="D126" s="14"/>
      <c r="E126" s="14"/>
    </row>
    <row r="127" spans="1:5" ht="15.75" hidden="1" thickBot="1" x14ac:dyDescent="0.3">
      <c r="A127" s="13" t="s">
        <v>29</v>
      </c>
      <c r="B127" s="15">
        <v>0</v>
      </c>
      <c r="C127" s="14">
        <v>0</v>
      </c>
      <c r="D127" s="14">
        <v>0</v>
      </c>
      <c r="E127" s="14">
        <v>0</v>
      </c>
    </row>
    <row r="128" spans="1:5" ht="15.75" hidden="1" thickBot="1" x14ac:dyDescent="0.3">
      <c r="A128" s="26" t="s">
        <v>388</v>
      </c>
      <c r="B128" s="15"/>
      <c r="C128" s="14"/>
      <c r="D128" s="14"/>
      <c r="E128" s="14"/>
    </row>
    <row r="129" spans="1:5" ht="15.75" hidden="1" thickBot="1" x14ac:dyDescent="0.3">
      <c r="A129" s="26" t="s">
        <v>389</v>
      </c>
      <c r="B129" s="15"/>
      <c r="C129" s="14"/>
      <c r="D129" s="14"/>
      <c r="E129" s="14"/>
    </row>
    <row r="130" spans="1:5" ht="24.75" hidden="1" thickBot="1" x14ac:dyDescent="0.3">
      <c r="A130" s="13" t="s">
        <v>30</v>
      </c>
      <c r="B130" s="15"/>
      <c r="C130" s="14"/>
      <c r="D130" s="14"/>
      <c r="E130" s="14"/>
    </row>
    <row r="131" spans="1:5" ht="15.75" hidden="1" thickBot="1" x14ac:dyDescent="0.3">
      <c r="A131" s="26" t="s">
        <v>388</v>
      </c>
      <c r="B131" s="15"/>
      <c r="C131" s="14"/>
      <c r="D131" s="14"/>
      <c r="E131" s="14"/>
    </row>
    <row r="132" spans="1:5" ht="15.75" hidden="1" thickBot="1" x14ac:dyDescent="0.3">
      <c r="A132" s="26" t="s">
        <v>389</v>
      </c>
      <c r="B132" s="15"/>
      <c r="C132" s="14"/>
      <c r="D132" s="14"/>
      <c r="E132" s="14"/>
    </row>
    <row r="133" spans="1:5" ht="15.75" hidden="1" thickBot="1" x14ac:dyDescent="0.3">
      <c r="A133" s="35" t="s">
        <v>53</v>
      </c>
      <c r="B133" s="15">
        <f>B130+B127+B124+B121+B118+B115+B112</f>
        <v>0</v>
      </c>
      <c r="C133" s="15">
        <f t="shared" ref="C133:E133" si="9">C130+C127+C124+C121+C118+C115+C112</f>
        <v>0</v>
      </c>
      <c r="D133" s="15">
        <f t="shared" si="9"/>
        <v>0</v>
      </c>
      <c r="E133" s="15">
        <f t="shared" si="9"/>
        <v>0</v>
      </c>
    </row>
    <row r="134" spans="1:5" ht="17.25" hidden="1" customHeight="1" thickBot="1" x14ac:dyDescent="0.3">
      <c r="A134" s="17" t="s">
        <v>32</v>
      </c>
      <c r="B134" s="18">
        <f>IF(B133-B104=0,0,"Error")</f>
        <v>0</v>
      </c>
      <c r="C134" s="18">
        <f>IF(C133-C104=0,0,"Error")</f>
        <v>0</v>
      </c>
      <c r="D134" s="18">
        <f>IF(D133-D104=0,0,"Error")</f>
        <v>0</v>
      </c>
      <c r="E134" s="18">
        <f>IF(E133-E104=0,0,"Error")</f>
        <v>0</v>
      </c>
    </row>
    <row r="135" spans="1:5" ht="15.75" thickBot="1" x14ac:dyDescent="0.3">
      <c r="A135" s="708" t="s">
        <v>39</v>
      </c>
      <c r="B135" s="709"/>
      <c r="C135" s="709"/>
      <c r="D135" s="709"/>
      <c r="E135" s="710"/>
    </row>
    <row r="136" spans="1:5" ht="15.75" thickBot="1" x14ac:dyDescent="0.3">
      <c r="A136" s="708" t="s">
        <v>40</v>
      </c>
      <c r="B136" s="709"/>
      <c r="C136" s="709"/>
      <c r="D136" s="709"/>
      <c r="E136" s="710"/>
    </row>
    <row r="137" spans="1:5" ht="24" customHeight="1" thickBot="1" x14ac:dyDescent="0.3">
      <c r="A137" s="7" t="s">
        <v>56</v>
      </c>
      <c r="B137" s="1043" t="s">
        <v>1184</v>
      </c>
      <c r="C137" s="1446"/>
      <c r="D137" s="1372"/>
      <c r="E137" s="1373"/>
    </row>
    <row r="138" spans="1:5" ht="30.75" customHeight="1" thickBot="1" x14ac:dyDescent="0.3">
      <c r="A138" s="7" t="s">
        <v>86</v>
      </c>
      <c r="B138" s="7" t="s">
        <v>1185</v>
      </c>
      <c r="C138" s="139" t="s">
        <v>398</v>
      </c>
      <c r="D138" s="721" t="s">
        <v>258</v>
      </c>
      <c r="E138" s="722"/>
    </row>
    <row r="139" spans="1:5" ht="15.75" thickBot="1" x14ac:dyDescent="0.3">
      <c r="A139" s="160"/>
      <c r="B139" s="720"/>
      <c r="C139" s="800"/>
      <c r="D139" s="721"/>
      <c r="E139" s="722"/>
    </row>
    <row r="140" spans="1:5" ht="33" customHeight="1" thickBot="1" x14ac:dyDescent="0.3">
      <c r="A140" s="5" t="s">
        <v>15</v>
      </c>
      <c r="B140" s="702" t="s">
        <v>1186</v>
      </c>
      <c r="C140" s="703"/>
      <c r="D140" s="703"/>
      <c r="E140" s="704"/>
    </row>
    <row r="141" spans="1:5" ht="15.75" thickBot="1" x14ac:dyDescent="0.3">
      <c r="A141" s="5" t="s">
        <v>16</v>
      </c>
      <c r="B141" s="717" t="s">
        <v>1187</v>
      </c>
      <c r="C141" s="718"/>
      <c r="D141" s="718"/>
      <c r="E141" s="719"/>
    </row>
    <row r="142" spans="1:5" ht="12.75" customHeight="1" x14ac:dyDescent="0.25">
      <c r="A142" s="698"/>
      <c r="B142" s="8">
        <v>2018</v>
      </c>
      <c r="C142" s="8">
        <v>2019</v>
      </c>
      <c r="D142" s="8">
        <v>2020</v>
      </c>
      <c r="E142" s="8">
        <v>2021</v>
      </c>
    </row>
    <row r="143" spans="1:5" ht="9" customHeight="1" thickBot="1" x14ac:dyDescent="0.3">
      <c r="A143" s="699"/>
      <c r="B143" s="9" t="s">
        <v>8</v>
      </c>
      <c r="C143" s="9" t="s">
        <v>9</v>
      </c>
      <c r="D143" s="9" t="s">
        <v>9</v>
      </c>
      <c r="E143" s="9" t="s">
        <v>9</v>
      </c>
    </row>
    <row r="144" spans="1:5" ht="15.75" thickBot="1" x14ac:dyDescent="0.3">
      <c r="A144" s="5" t="s">
        <v>17</v>
      </c>
      <c r="B144" s="10"/>
      <c r="C144" s="10">
        <v>1</v>
      </c>
      <c r="D144" s="10">
        <v>0</v>
      </c>
      <c r="E144" s="10">
        <v>0</v>
      </c>
    </row>
    <row r="145" spans="1:5" ht="15.75" thickBot="1" x14ac:dyDescent="0.3">
      <c r="A145" s="5" t="s">
        <v>18</v>
      </c>
      <c r="B145" s="10"/>
      <c r="C145" s="10">
        <v>4000</v>
      </c>
      <c r="D145" s="10">
        <v>0</v>
      </c>
      <c r="E145" s="10">
        <v>0</v>
      </c>
    </row>
    <row r="146" spans="1:5" ht="15.75" thickBot="1" x14ac:dyDescent="0.3">
      <c r="A146" s="5" t="s">
        <v>19</v>
      </c>
      <c r="B146" s="10" t="e">
        <f>B145/B144</f>
        <v>#DIV/0!</v>
      </c>
      <c r="C146" s="10">
        <f t="shared" ref="C146:E146" si="10">C145/C144</f>
        <v>4000</v>
      </c>
      <c r="D146" s="10" t="e">
        <f t="shared" si="10"/>
        <v>#DIV/0!</v>
      </c>
      <c r="E146" s="10" t="e">
        <f t="shared" si="10"/>
        <v>#DIV/0!</v>
      </c>
    </row>
    <row r="147" spans="1:5" ht="15.75" thickBot="1" x14ac:dyDescent="0.3">
      <c r="A147" s="5" t="s">
        <v>20</v>
      </c>
      <c r="B147" s="113" t="s">
        <v>21</v>
      </c>
      <c r="C147" s="11" t="e">
        <f>C144/B144-1</f>
        <v>#DIV/0!</v>
      </c>
      <c r="D147" s="11">
        <f t="shared" ref="D147:E149" si="11">D144/C144-1</f>
        <v>-1</v>
      </c>
      <c r="E147" s="11" t="e">
        <f t="shared" si="11"/>
        <v>#DIV/0!</v>
      </c>
    </row>
    <row r="148" spans="1:5" ht="15.75" thickBot="1" x14ac:dyDescent="0.3">
      <c r="A148" s="5" t="s">
        <v>22</v>
      </c>
      <c r="B148" s="113" t="s">
        <v>21</v>
      </c>
      <c r="C148" s="11" t="e">
        <f>C145/B145-1</f>
        <v>#DIV/0!</v>
      </c>
      <c r="D148" s="11">
        <f t="shared" si="11"/>
        <v>-1</v>
      </c>
      <c r="E148" s="11" t="e">
        <f t="shared" si="11"/>
        <v>#DIV/0!</v>
      </c>
    </row>
    <row r="149" spans="1:5" ht="15.75" thickBot="1" x14ac:dyDescent="0.3">
      <c r="A149" s="5" t="s">
        <v>23</v>
      </c>
      <c r="B149" s="113" t="s">
        <v>21</v>
      </c>
      <c r="C149" s="11" t="e">
        <f>C146/B146-1</f>
        <v>#DIV/0!</v>
      </c>
      <c r="D149" s="11" t="e">
        <f t="shared" si="11"/>
        <v>#DIV/0!</v>
      </c>
      <c r="E149" s="11" t="e">
        <f t="shared" si="11"/>
        <v>#DIV/0!</v>
      </c>
    </row>
    <row r="150" spans="1:5" ht="15.75" thickBot="1" x14ac:dyDescent="0.3">
      <c r="A150" s="689" t="s">
        <v>213</v>
      </c>
      <c r="B150" s="690"/>
      <c r="C150" s="690"/>
      <c r="D150" s="690"/>
      <c r="E150" s="691"/>
    </row>
    <row r="151" spans="1:5" ht="12.75" customHeight="1" x14ac:dyDescent="0.25">
      <c r="A151" s="698"/>
      <c r="B151" s="8">
        <v>2018</v>
      </c>
      <c r="C151" s="8">
        <v>2019</v>
      </c>
      <c r="D151" s="8">
        <v>2020</v>
      </c>
      <c r="E151" s="8">
        <v>2021</v>
      </c>
    </row>
    <row r="152" spans="1:5" ht="9" customHeight="1" thickBot="1" x14ac:dyDescent="0.3">
      <c r="A152" s="699"/>
      <c r="B152" s="9" t="s">
        <v>8</v>
      </c>
      <c r="C152" s="9" t="s">
        <v>9</v>
      </c>
      <c r="D152" s="9" t="s">
        <v>9</v>
      </c>
      <c r="E152" s="9" t="s">
        <v>9</v>
      </c>
    </row>
    <row r="153" spans="1:5" ht="15.75" thickBot="1" x14ac:dyDescent="0.3">
      <c r="A153" s="13" t="s">
        <v>42</v>
      </c>
      <c r="B153" s="14">
        <f>B154+B155+B156+B157</f>
        <v>0</v>
      </c>
      <c r="C153" s="14">
        <f t="shared" ref="C153:E153" si="12">C154+C155+C156+C157</f>
        <v>0</v>
      </c>
      <c r="D153" s="14">
        <f t="shared" si="12"/>
        <v>0</v>
      </c>
      <c r="E153" s="14">
        <f t="shared" si="12"/>
        <v>0</v>
      </c>
    </row>
    <row r="154" spans="1:5" ht="15.75" thickBot="1" x14ac:dyDescent="0.3">
      <c r="A154" s="26" t="s">
        <v>388</v>
      </c>
      <c r="B154" s="14"/>
      <c r="C154" s="14"/>
      <c r="D154" s="14"/>
      <c r="E154" s="14"/>
    </row>
    <row r="155" spans="1:5" ht="15.75" thickBot="1" x14ac:dyDescent="0.3">
      <c r="A155" s="26" t="s">
        <v>403</v>
      </c>
      <c r="B155" s="14"/>
      <c r="C155" s="14"/>
      <c r="D155" s="14"/>
      <c r="E155" s="14"/>
    </row>
    <row r="156" spans="1:5" ht="15.75" thickBot="1" x14ac:dyDescent="0.3">
      <c r="A156" s="26" t="s">
        <v>404</v>
      </c>
      <c r="B156" s="14"/>
      <c r="C156" s="14"/>
      <c r="D156" s="14"/>
      <c r="E156" s="14"/>
    </row>
    <row r="157" spans="1:5" ht="15.75" thickBot="1" x14ac:dyDescent="0.3">
      <c r="A157" s="26" t="s">
        <v>405</v>
      </c>
      <c r="B157" s="14"/>
      <c r="C157" s="14"/>
      <c r="D157" s="14"/>
      <c r="E157" s="14"/>
    </row>
    <row r="158" spans="1:5" ht="15.75" thickBot="1" x14ac:dyDescent="0.3">
      <c r="A158" s="13" t="s">
        <v>43</v>
      </c>
      <c r="B158" s="15">
        <f>B159</f>
        <v>0</v>
      </c>
      <c r="C158" s="14">
        <v>4000</v>
      </c>
      <c r="D158" s="15">
        <v>0</v>
      </c>
      <c r="E158" s="15">
        <v>0</v>
      </c>
    </row>
    <row r="159" spans="1:5" ht="15.75" thickBot="1" x14ac:dyDescent="0.3">
      <c r="A159" s="26" t="s">
        <v>388</v>
      </c>
      <c r="B159" s="15"/>
      <c r="C159" s="14">
        <v>4000</v>
      </c>
      <c r="D159" s="14"/>
      <c r="E159" s="14"/>
    </row>
    <row r="160" spans="1:5" ht="15.75" thickBot="1" x14ac:dyDescent="0.3">
      <c r="A160" s="26" t="s">
        <v>403</v>
      </c>
      <c r="B160" s="15"/>
      <c r="C160" s="14"/>
      <c r="D160" s="14"/>
      <c r="E160" s="14"/>
    </row>
    <row r="161" spans="1:5" ht="15.75" thickBot="1" x14ac:dyDescent="0.3">
      <c r="A161" s="26" t="s">
        <v>404</v>
      </c>
      <c r="B161" s="15"/>
      <c r="C161" s="14"/>
      <c r="D161" s="14"/>
      <c r="E161" s="14"/>
    </row>
    <row r="162" spans="1:5" ht="15.75" thickBot="1" x14ac:dyDescent="0.3">
      <c r="A162" s="26" t="s">
        <v>405</v>
      </c>
      <c r="B162" s="15"/>
      <c r="C162" s="14"/>
      <c r="D162" s="14"/>
      <c r="E162" s="14"/>
    </row>
    <row r="163" spans="1:5" ht="15.75" thickBot="1" x14ac:dyDescent="0.3">
      <c r="A163" s="140" t="s">
        <v>31</v>
      </c>
      <c r="B163" s="15">
        <f>B153+B158</f>
        <v>0</v>
      </c>
      <c r="C163" s="15">
        <f t="shared" ref="C163:E163" si="13">C153+C158</f>
        <v>4000</v>
      </c>
      <c r="D163" s="15">
        <f t="shared" si="13"/>
        <v>0</v>
      </c>
      <c r="E163" s="15">
        <f t="shared" si="13"/>
        <v>0</v>
      </c>
    </row>
    <row r="164" spans="1:5" ht="15.75" hidden="1" thickBot="1" x14ac:dyDescent="0.3">
      <c r="A164" s="7" t="s">
        <v>33</v>
      </c>
      <c r="B164" s="7"/>
      <c r="C164" s="139"/>
      <c r="D164" s="721"/>
      <c r="E164" s="722"/>
    </row>
    <row r="165" spans="1:5" ht="24" hidden="1" customHeight="1" thickBot="1" x14ac:dyDescent="0.3">
      <c r="A165" s="5" t="s">
        <v>15</v>
      </c>
      <c r="B165" s="702"/>
      <c r="C165" s="703"/>
      <c r="D165" s="703"/>
      <c r="E165" s="704"/>
    </row>
    <row r="166" spans="1:5" ht="15.75" hidden="1" thickBot="1" x14ac:dyDescent="0.3">
      <c r="A166" s="5" t="s">
        <v>16</v>
      </c>
      <c r="B166" s="717"/>
      <c r="C166" s="718"/>
      <c r="D166" s="718"/>
      <c r="E166" s="719"/>
    </row>
    <row r="167" spans="1:5" ht="12.75" hidden="1" customHeight="1" x14ac:dyDescent="0.25">
      <c r="A167" s="698"/>
      <c r="B167" s="8">
        <v>2018</v>
      </c>
      <c r="C167" s="8">
        <v>2019</v>
      </c>
      <c r="D167" s="8">
        <v>2020</v>
      </c>
      <c r="E167" s="8">
        <v>2021</v>
      </c>
    </row>
    <row r="168" spans="1:5" ht="9" hidden="1" customHeight="1" thickBot="1" x14ac:dyDescent="0.3">
      <c r="A168" s="699"/>
      <c r="B168" s="9" t="s">
        <v>8</v>
      </c>
      <c r="C168" s="9" t="s">
        <v>9</v>
      </c>
      <c r="D168" s="9" t="s">
        <v>9</v>
      </c>
      <c r="E168" s="9" t="s">
        <v>9</v>
      </c>
    </row>
    <row r="169" spans="1:5" ht="15.75" hidden="1" thickBot="1" x14ac:dyDescent="0.3">
      <c r="A169" s="5" t="s">
        <v>17</v>
      </c>
      <c r="B169" s="10"/>
      <c r="C169" s="10"/>
      <c r="D169" s="10"/>
      <c r="E169" s="10"/>
    </row>
    <row r="170" spans="1:5" ht="15.75" hidden="1" thickBot="1" x14ac:dyDescent="0.3">
      <c r="A170" s="5" t="s">
        <v>18</v>
      </c>
      <c r="B170" s="10"/>
      <c r="C170" s="10"/>
      <c r="D170" s="10"/>
      <c r="E170" s="10"/>
    </row>
    <row r="171" spans="1:5" ht="15.75" hidden="1" thickBot="1" x14ac:dyDescent="0.3">
      <c r="A171" s="5" t="s">
        <v>19</v>
      </c>
      <c r="B171" s="10" t="e">
        <f>B170/B169</f>
        <v>#DIV/0!</v>
      </c>
      <c r="C171" s="10" t="e">
        <f t="shared" ref="C171:E171" si="14">C170/C169</f>
        <v>#DIV/0!</v>
      </c>
      <c r="D171" s="10" t="e">
        <f t="shared" si="14"/>
        <v>#DIV/0!</v>
      </c>
      <c r="E171" s="10" t="e">
        <f t="shared" si="14"/>
        <v>#DIV/0!</v>
      </c>
    </row>
    <row r="172" spans="1:5" ht="15.75" hidden="1" thickBot="1" x14ac:dyDescent="0.3">
      <c r="A172" s="5" t="s">
        <v>20</v>
      </c>
      <c r="B172" s="113" t="s">
        <v>21</v>
      </c>
      <c r="C172" s="11" t="e">
        <f>C169/B169-1</f>
        <v>#DIV/0!</v>
      </c>
      <c r="D172" s="11" t="e">
        <f t="shared" ref="D172:E174" si="15">D169/C169-1</f>
        <v>#DIV/0!</v>
      </c>
      <c r="E172" s="11" t="e">
        <f t="shared" si="15"/>
        <v>#DIV/0!</v>
      </c>
    </row>
    <row r="173" spans="1:5" ht="15.75" hidden="1" thickBot="1" x14ac:dyDescent="0.3">
      <c r="A173" s="5" t="s">
        <v>22</v>
      </c>
      <c r="B173" s="113" t="s">
        <v>21</v>
      </c>
      <c r="C173" s="11" t="e">
        <f>C170/B170-1</f>
        <v>#DIV/0!</v>
      </c>
      <c r="D173" s="11" t="e">
        <f t="shared" si="15"/>
        <v>#DIV/0!</v>
      </c>
      <c r="E173" s="11" t="e">
        <f t="shared" si="15"/>
        <v>#DIV/0!</v>
      </c>
    </row>
    <row r="174" spans="1:5" ht="15.75" hidden="1" thickBot="1" x14ac:dyDescent="0.3">
      <c r="A174" s="5" t="s">
        <v>23</v>
      </c>
      <c r="B174" s="113" t="s">
        <v>21</v>
      </c>
      <c r="C174" s="11" t="e">
        <f>C171/B171-1</f>
        <v>#DIV/0!</v>
      </c>
      <c r="D174" s="11" t="e">
        <f t="shared" si="15"/>
        <v>#DIV/0!</v>
      </c>
      <c r="E174" s="11" t="e">
        <f t="shared" si="15"/>
        <v>#DIV/0!</v>
      </c>
    </row>
    <row r="175" spans="1:5" ht="15.75" hidden="1" thickBot="1" x14ac:dyDescent="0.3">
      <c r="A175" s="689" t="s">
        <v>284</v>
      </c>
      <c r="B175" s="690"/>
      <c r="C175" s="690"/>
      <c r="D175" s="690"/>
      <c r="E175" s="691"/>
    </row>
    <row r="176" spans="1:5" ht="12.75" hidden="1" customHeight="1" x14ac:dyDescent="0.25">
      <c r="A176" s="698"/>
      <c r="B176" s="8">
        <v>2018</v>
      </c>
      <c r="C176" s="8">
        <v>2019</v>
      </c>
      <c r="D176" s="8">
        <v>2020</v>
      </c>
      <c r="E176" s="8">
        <v>2021</v>
      </c>
    </row>
    <row r="177" spans="1:5" ht="9" hidden="1" customHeight="1" thickBot="1" x14ac:dyDescent="0.3">
      <c r="A177" s="699"/>
      <c r="B177" s="9" t="s">
        <v>8</v>
      </c>
      <c r="C177" s="9" t="s">
        <v>9</v>
      </c>
      <c r="D177" s="9" t="s">
        <v>9</v>
      </c>
      <c r="E177" s="9" t="s">
        <v>9</v>
      </c>
    </row>
    <row r="178" spans="1:5" ht="15.75" hidden="1" thickBot="1" x14ac:dyDescent="0.3">
      <c r="A178" s="13" t="s">
        <v>42</v>
      </c>
      <c r="B178" s="14">
        <f>B179+B180+B181+B182</f>
        <v>0</v>
      </c>
      <c r="C178" s="14">
        <f t="shared" ref="C178:E178" si="16">C179+C180+C181+C182</f>
        <v>0</v>
      </c>
      <c r="D178" s="14">
        <f t="shared" si="16"/>
        <v>0</v>
      </c>
      <c r="E178" s="14">
        <f t="shared" si="16"/>
        <v>0</v>
      </c>
    </row>
    <row r="179" spans="1:5" ht="15.75" hidden="1" thickBot="1" x14ac:dyDescent="0.3">
      <c r="A179" s="26" t="s">
        <v>388</v>
      </c>
      <c r="B179" s="14"/>
      <c r="C179" s="14"/>
      <c r="D179" s="14"/>
      <c r="E179" s="14"/>
    </row>
    <row r="180" spans="1:5" ht="15.75" hidden="1" thickBot="1" x14ac:dyDescent="0.3">
      <c r="A180" s="26" t="s">
        <v>403</v>
      </c>
      <c r="B180" s="14"/>
      <c r="C180" s="14"/>
      <c r="D180" s="14"/>
      <c r="E180" s="14"/>
    </row>
    <row r="181" spans="1:5" ht="15.75" hidden="1" thickBot="1" x14ac:dyDescent="0.3">
      <c r="A181" s="26" t="s">
        <v>404</v>
      </c>
      <c r="B181" s="14"/>
      <c r="C181" s="14"/>
      <c r="D181" s="14"/>
      <c r="E181" s="14"/>
    </row>
    <row r="182" spans="1:5" ht="15.75" hidden="1" thickBot="1" x14ac:dyDescent="0.3">
      <c r="A182" s="26" t="s">
        <v>405</v>
      </c>
      <c r="B182" s="14"/>
      <c r="C182" s="14"/>
      <c r="D182" s="14"/>
      <c r="E182" s="14"/>
    </row>
    <row r="183" spans="1:5" ht="15.75" hidden="1" thickBot="1" x14ac:dyDescent="0.3">
      <c r="A183" s="13" t="s">
        <v>43</v>
      </c>
      <c r="B183" s="15">
        <f t="shared" ref="B183:E183" si="17">B184+B185+B186+B187</f>
        <v>0</v>
      </c>
      <c r="C183" s="15">
        <f t="shared" si="17"/>
        <v>0</v>
      </c>
      <c r="D183" s="15">
        <f t="shared" si="17"/>
        <v>0</v>
      </c>
      <c r="E183" s="15">
        <f t="shared" si="17"/>
        <v>0</v>
      </c>
    </row>
    <row r="184" spans="1:5" ht="15.75" hidden="1" thickBot="1" x14ac:dyDescent="0.3">
      <c r="A184" s="26" t="s">
        <v>388</v>
      </c>
      <c r="B184" s="15"/>
      <c r="C184" s="14"/>
      <c r="D184" s="14"/>
      <c r="E184" s="14"/>
    </row>
    <row r="185" spans="1:5" ht="15.75" hidden="1" thickBot="1" x14ac:dyDescent="0.3">
      <c r="A185" s="26" t="s">
        <v>403</v>
      </c>
      <c r="B185" s="15"/>
      <c r="C185" s="14"/>
      <c r="D185" s="14"/>
      <c r="E185" s="14"/>
    </row>
    <row r="186" spans="1:5" ht="15.75" hidden="1" thickBot="1" x14ac:dyDescent="0.3">
      <c r="A186" s="26" t="s">
        <v>404</v>
      </c>
      <c r="B186" s="15"/>
      <c r="C186" s="14"/>
      <c r="D186" s="14"/>
      <c r="E186" s="14"/>
    </row>
    <row r="187" spans="1:5" ht="15.75" hidden="1" thickBot="1" x14ac:dyDescent="0.3">
      <c r="A187" s="26" t="s">
        <v>405</v>
      </c>
      <c r="B187" s="15"/>
      <c r="C187" s="14"/>
      <c r="D187" s="14"/>
      <c r="E187" s="14"/>
    </row>
    <row r="188" spans="1:5" ht="15.75" hidden="1" thickBot="1" x14ac:dyDescent="0.3">
      <c r="A188" s="140" t="s">
        <v>407</v>
      </c>
      <c r="B188" s="15">
        <f>B178+B183</f>
        <v>0</v>
      </c>
      <c r="C188" s="15">
        <f t="shared" ref="C188:E188" si="18">C178+C183</f>
        <v>0</v>
      </c>
      <c r="D188" s="15">
        <f t="shared" si="18"/>
        <v>0</v>
      </c>
      <c r="E188" s="15">
        <f t="shared" si="18"/>
        <v>0</v>
      </c>
    </row>
    <row r="189" spans="1:5" ht="15.75" hidden="1" thickBot="1" x14ac:dyDescent="0.3">
      <c r="A189" s="7" t="s">
        <v>74</v>
      </c>
      <c r="B189" s="146"/>
      <c r="C189" s="141"/>
      <c r="D189" s="147"/>
      <c r="E189" s="148"/>
    </row>
    <row r="190" spans="1:5" ht="17.25" hidden="1" customHeight="1" thickBot="1" x14ac:dyDescent="0.3">
      <c r="A190" s="5" t="s">
        <v>15</v>
      </c>
      <c r="B190" s="702"/>
      <c r="C190" s="703"/>
      <c r="D190" s="703"/>
      <c r="E190" s="704"/>
    </row>
    <row r="191" spans="1:5" ht="15.75" hidden="1" thickBot="1" x14ac:dyDescent="0.3">
      <c r="A191" s="5" t="s">
        <v>16</v>
      </c>
      <c r="B191" s="717"/>
      <c r="C191" s="718"/>
      <c r="D191" s="718"/>
      <c r="E191" s="719"/>
    </row>
    <row r="192" spans="1:5" ht="12.75" hidden="1" customHeight="1" x14ac:dyDescent="0.25">
      <c r="A192" s="698"/>
      <c r="B192" s="8">
        <v>2018</v>
      </c>
      <c r="C192" s="8">
        <v>2019</v>
      </c>
      <c r="D192" s="8">
        <v>2020</v>
      </c>
      <c r="E192" s="8">
        <v>2021</v>
      </c>
    </row>
    <row r="193" spans="1:5" ht="9" hidden="1" customHeight="1" thickBot="1" x14ac:dyDescent="0.3">
      <c r="A193" s="699"/>
      <c r="B193" s="9" t="s">
        <v>8</v>
      </c>
      <c r="C193" s="9" t="s">
        <v>9</v>
      </c>
      <c r="D193" s="9" t="s">
        <v>9</v>
      </c>
      <c r="E193" s="9" t="s">
        <v>9</v>
      </c>
    </row>
    <row r="194" spans="1:5" ht="15.75" hidden="1" thickBot="1" x14ac:dyDescent="0.3">
      <c r="A194" s="5" t="s">
        <v>17</v>
      </c>
      <c r="B194" s="5"/>
      <c r="C194" s="5"/>
      <c r="D194" s="5"/>
      <c r="E194" s="5"/>
    </row>
    <row r="195" spans="1:5" ht="15.75" hidden="1" thickBot="1" x14ac:dyDescent="0.3">
      <c r="A195" s="5" t="s">
        <v>18</v>
      </c>
      <c r="B195" s="10">
        <f t="shared" ref="B195:E195" si="19">B213</f>
        <v>0</v>
      </c>
      <c r="C195" s="10">
        <f t="shared" si="19"/>
        <v>0</v>
      </c>
      <c r="D195" s="10">
        <f t="shared" si="19"/>
        <v>0</v>
      </c>
      <c r="E195" s="10">
        <f t="shared" si="19"/>
        <v>0</v>
      </c>
    </row>
    <row r="196" spans="1:5" ht="15.75" hidden="1" thickBot="1" x14ac:dyDescent="0.3">
      <c r="A196" s="5" t="s">
        <v>19</v>
      </c>
      <c r="B196" s="10" t="e">
        <f>B195/B194</f>
        <v>#DIV/0!</v>
      </c>
      <c r="C196" s="10" t="e">
        <f t="shared" ref="C196:E196" si="20">C195/C194</f>
        <v>#DIV/0!</v>
      </c>
      <c r="D196" s="10" t="e">
        <f t="shared" si="20"/>
        <v>#DIV/0!</v>
      </c>
      <c r="E196" s="10" t="e">
        <f t="shared" si="20"/>
        <v>#DIV/0!</v>
      </c>
    </row>
    <row r="197" spans="1:5" ht="15.75" hidden="1" thickBot="1" x14ac:dyDescent="0.3">
      <c r="A197" s="5" t="s">
        <v>20</v>
      </c>
      <c r="B197" s="113" t="s">
        <v>21</v>
      </c>
      <c r="C197" s="11" t="e">
        <f>C194/B194-1</f>
        <v>#DIV/0!</v>
      </c>
      <c r="D197" s="11" t="e">
        <f t="shared" ref="D197:E199" si="21">D194/C194-1</f>
        <v>#DIV/0!</v>
      </c>
      <c r="E197" s="11" t="e">
        <f t="shared" si="21"/>
        <v>#DIV/0!</v>
      </c>
    </row>
    <row r="198" spans="1:5" ht="15.75" hidden="1" thickBot="1" x14ac:dyDescent="0.3">
      <c r="A198" s="5" t="s">
        <v>22</v>
      </c>
      <c r="B198" s="113" t="s">
        <v>21</v>
      </c>
      <c r="C198" s="11" t="e">
        <f>C195/B195-1</f>
        <v>#DIV/0!</v>
      </c>
      <c r="D198" s="11" t="e">
        <f t="shared" si="21"/>
        <v>#DIV/0!</v>
      </c>
      <c r="E198" s="11" t="e">
        <f t="shared" si="21"/>
        <v>#DIV/0!</v>
      </c>
    </row>
    <row r="199" spans="1:5" ht="15.75" hidden="1" thickBot="1" x14ac:dyDescent="0.3">
      <c r="A199" s="5" t="s">
        <v>23</v>
      </c>
      <c r="B199" s="113" t="s">
        <v>21</v>
      </c>
      <c r="C199" s="11" t="e">
        <f>C196/B196-1</f>
        <v>#DIV/0!</v>
      </c>
      <c r="D199" s="11" t="e">
        <f t="shared" si="21"/>
        <v>#DIV/0!</v>
      </c>
      <c r="E199" s="11" t="e">
        <f t="shared" si="21"/>
        <v>#DIV/0!</v>
      </c>
    </row>
    <row r="200" spans="1:5" ht="15.75" hidden="1" thickBot="1" x14ac:dyDescent="0.3">
      <c r="A200" s="689" t="s">
        <v>439</v>
      </c>
      <c r="B200" s="690"/>
      <c r="C200" s="690"/>
      <c r="D200" s="690"/>
      <c r="E200" s="691"/>
    </row>
    <row r="201" spans="1:5" ht="12.75" hidden="1" customHeight="1" x14ac:dyDescent="0.25">
      <c r="A201" s="698"/>
      <c r="B201" s="8">
        <v>2018</v>
      </c>
      <c r="C201" s="8">
        <v>2019</v>
      </c>
      <c r="D201" s="8">
        <v>2020</v>
      </c>
      <c r="E201" s="8">
        <v>2021</v>
      </c>
    </row>
    <row r="202" spans="1:5" ht="9" hidden="1" customHeight="1" thickBot="1" x14ac:dyDescent="0.3">
      <c r="A202" s="699"/>
      <c r="B202" s="9" t="s">
        <v>8</v>
      </c>
      <c r="C202" s="9" t="s">
        <v>9</v>
      </c>
      <c r="D202" s="9" t="s">
        <v>9</v>
      </c>
      <c r="E202" s="9" t="s">
        <v>9</v>
      </c>
    </row>
    <row r="203" spans="1:5" ht="15.75" hidden="1" thickBot="1" x14ac:dyDescent="0.3">
      <c r="A203" s="13" t="s">
        <v>42</v>
      </c>
      <c r="B203" s="14">
        <f>B204+B205+B206+B207</f>
        <v>0</v>
      </c>
      <c r="C203" s="14">
        <f t="shared" ref="C203:E203" si="22">C204+C205+C206+C207</f>
        <v>0</v>
      </c>
      <c r="D203" s="14">
        <f t="shared" si="22"/>
        <v>0</v>
      </c>
      <c r="E203" s="14">
        <f t="shared" si="22"/>
        <v>0</v>
      </c>
    </row>
    <row r="204" spans="1:5" ht="15.75" hidden="1" thickBot="1" x14ac:dyDescent="0.3">
      <c r="A204" s="26" t="s">
        <v>388</v>
      </c>
      <c r="B204" s="14"/>
      <c r="C204" s="14"/>
      <c r="D204" s="14"/>
      <c r="E204" s="14"/>
    </row>
    <row r="205" spans="1:5" ht="15.75" hidden="1" thickBot="1" x14ac:dyDescent="0.3">
      <c r="A205" s="26" t="s">
        <v>403</v>
      </c>
      <c r="B205" s="14"/>
      <c r="C205" s="14"/>
      <c r="D205" s="14"/>
      <c r="E205" s="14"/>
    </row>
    <row r="206" spans="1:5" ht="15.75" hidden="1" thickBot="1" x14ac:dyDescent="0.3">
      <c r="A206" s="26" t="s">
        <v>404</v>
      </c>
      <c r="B206" s="14"/>
      <c r="C206" s="14"/>
      <c r="D206" s="14"/>
      <c r="E206" s="14"/>
    </row>
    <row r="207" spans="1:5" ht="15.75" hidden="1" thickBot="1" x14ac:dyDescent="0.3">
      <c r="A207" s="26" t="s">
        <v>405</v>
      </c>
      <c r="B207" s="14"/>
      <c r="C207" s="14"/>
      <c r="D207" s="14"/>
      <c r="E207" s="14"/>
    </row>
    <row r="208" spans="1:5" ht="15.75" hidden="1" thickBot="1" x14ac:dyDescent="0.3">
      <c r="A208" s="13" t="s">
        <v>43</v>
      </c>
      <c r="B208" s="15">
        <f t="shared" ref="B208:E208" si="23">B209+B210+B211+B212</f>
        <v>0</v>
      </c>
      <c r="C208" s="15">
        <f t="shared" si="23"/>
        <v>0</v>
      </c>
      <c r="D208" s="15">
        <f t="shared" si="23"/>
        <v>0</v>
      </c>
      <c r="E208" s="15">
        <f t="shared" si="23"/>
        <v>0</v>
      </c>
    </row>
    <row r="209" spans="1:5" ht="15.75" hidden="1" thickBot="1" x14ac:dyDescent="0.3">
      <c r="A209" s="26" t="s">
        <v>388</v>
      </c>
      <c r="B209" s="15"/>
      <c r="C209" s="14"/>
      <c r="D209" s="14"/>
      <c r="E209" s="14"/>
    </row>
    <row r="210" spans="1:5" ht="15.75" hidden="1" thickBot="1" x14ac:dyDescent="0.3">
      <c r="A210" s="26" t="s">
        <v>403</v>
      </c>
      <c r="B210" s="15"/>
      <c r="C210" s="14"/>
      <c r="D210" s="14"/>
      <c r="E210" s="14"/>
    </row>
    <row r="211" spans="1:5" ht="15.75" hidden="1" thickBot="1" x14ac:dyDescent="0.3">
      <c r="A211" s="26" t="s">
        <v>404</v>
      </c>
      <c r="B211" s="15"/>
      <c r="C211" s="14"/>
      <c r="D211" s="14"/>
      <c r="E211" s="14"/>
    </row>
    <row r="212" spans="1:5" ht="15.75" hidden="1" thickBot="1" x14ac:dyDescent="0.3">
      <c r="A212" s="26" t="s">
        <v>405</v>
      </c>
      <c r="B212" s="15"/>
      <c r="C212" s="14"/>
      <c r="D212" s="14"/>
      <c r="E212" s="14"/>
    </row>
    <row r="213" spans="1:5" ht="15.75" hidden="1" thickBot="1" x14ac:dyDescent="0.3">
      <c r="A213" s="16" t="s">
        <v>440</v>
      </c>
      <c r="B213" s="15">
        <f>B203+B208</f>
        <v>0</v>
      </c>
      <c r="C213" s="15">
        <f t="shared" ref="C213:E213" si="24">C203+C208</f>
        <v>0</v>
      </c>
      <c r="D213" s="15">
        <f t="shared" si="24"/>
        <v>0</v>
      </c>
      <c r="E213" s="15">
        <f t="shared" si="24"/>
        <v>0</v>
      </c>
    </row>
    <row r="214" spans="1:5" ht="25.5" hidden="1" customHeight="1" thickBot="1" x14ac:dyDescent="0.3">
      <c r="A214" s="149" t="s">
        <v>45</v>
      </c>
      <c r="B214" s="720"/>
      <c r="C214" s="721"/>
      <c r="D214" s="721"/>
      <c r="E214" s="722"/>
    </row>
    <row r="215" spans="1:5" ht="15.75" hidden="1" thickBot="1" x14ac:dyDescent="0.3">
      <c r="A215" s="7" t="s">
        <v>74</v>
      </c>
      <c r="B215" s="146"/>
      <c r="C215" s="141" t="s">
        <v>258</v>
      </c>
      <c r="D215" s="147"/>
      <c r="E215" s="148"/>
    </row>
    <row r="216" spans="1:5" ht="25.5" hidden="1" customHeight="1" thickBot="1" x14ac:dyDescent="0.3">
      <c r="A216" s="5" t="s">
        <v>15</v>
      </c>
      <c r="B216" s="702" t="s">
        <v>259</v>
      </c>
      <c r="C216" s="703"/>
      <c r="D216" s="703"/>
      <c r="E216" s="704"/>
    </row>
    <row r="217" spans="1:5" ht="15.75" hidden="1" thickBot="1" x14ac:dyDescent="0.3">
      <c r="A217" s="5" t="s">
        <v>16</v>
      </c>
      <c r="B217" s="717"/>
      <c r="C217" s="718"/>
      <c r="D217" s="718"/>
      <c r="E217" s="719"/>
    </row>
    <row r="218" spans="1:5" ht="12.75" hidden="1" customHeight="1" x14ac:dyDescent="0.25">
      <c r="A218" s="698"/>
      <c r="B218" s="8">
        <v>2018</v>
      </c>
      <c r="C218" s="8">
        <v>2019</v>
      </c>
      <c r="D218" s="8">
        <v>2020</v>
      </c>
      <c r="E218" s="8">
        <v>2021</v>
      </c>
    </row>
    <row r="219" spans="1:5" ht="9" hidden="1" customHeight="1" thickBot="1" x14ac:dyDescent="0.3">
      <c r="A219" s="699"/>
      <c r="B219" s="9" t="s">
        <v>8</v>
      </c>
      <c r="C219" s="9" t="s">
        <v>9</v>
      </c>
      <c r="D219" s="9" t="s">
        <v>9</v>
      </c>
      <c r="E219" s="9" t="s">
        <v>9</v>
      </c>
    </row>
    <row r="220" spans="1:5" ht="15.75" hidden="1" thickBot="1" x14ac:dyDescent="0.3">
      <c r="A220" s="5" t="s">
        <v>17</v>
      </c>
      <c r="B220" s="10"/>
      <c r="C220" s="10">
        <v>0</v>
      </c>
      <c r="D220" s="10">
        <v>0</v>
      </c>
      <c r="E220" s="10">
        <v>0</v>
      </c>
    </row>
    <row r="221" spans="1:5" ht="15.75" hidden="1" thickBot="1" x14ac:dyDescent="0.3">
      <c r="A221" s="5" t="s">
        <v>18</v>
      </c>
      <c r="B221" s="10"/>
      <c r="C221" s="10">
        <v>0</v>
      </c>
      <c r="D221" s="10">
        <v>0</v>
      </c>
      <c r="E221" s="10">
        <v>0</v>
      </c>
    </row>
    <row r="222" spans="1:5" ht="15.75" hidden="1" thickBot="1" x14ac:dyDescent="0.3">
      <c r="A222" s="5" t="s">
        <v>19</v>
      </c>
      <c r="B222" s="10" t="e">
        <f>B221/B220</f>
        <v>#DIV/0!</v>
      </c>
      <c r="C222" s="10" t="e">
        <f t="shared" ref="C222:E222" si="25">C221/C220</f>
        <v>#DIV/0!</v>
      </c>
      <c r="D222" s="10" t="e">
        <f t="shared" si="25"/>
        <v>#DIV/0!</v>
      </c>
      <c r="E222" s="10" t="e">
        <f t="shared" si="25"/>
        <v>#DIV/0!</v>
      </c>
    </row>
    <row r="223" spans="1:5" ht="15.75" hidden="1" thickBot="1" x14ac:dyDescent="0.3">
      <c r="A223" s="5" t="s">
        <v>20</v>
      </c>
      <c r="B223" s="113" t="s">
        <v>21</v>
      </c>
      <c r="C223" s="11" t="e">
        <f>C220/B220-1</f>
        <v>#DIV/0!</v>
      </c>
      <c r="D223" s="11" t="e">
        <f t="shared" ref="D223:E225" si="26">D220/C220-1</f>
        <v>#DIV/0!</v>
      </c>
      <c r="E223" s="11" t="e">
        <f t="shared" si="26"/>
        <v>#DIV/0!</v>
      </c>
    </row>
    <row r="224" spans="1:5" ht="15.75" hidden="1" thickBot="1" x14ac:dyDescent="0.3">
      <c r="A224" s="5" t="s">
        <v>22</v>
      </c>
      <c r="B224" s="113" t="s">
        <v>21</v>
      </c>
      <c r="C224" s="11" t="e">
        <f>C221/B221-1</f>
        <v>#DIV/0!</v>
      </c>
      <c r="D224" s="11" t="e">
        <f t="shared" si="26"/>
        <v>#DIV/0!</v>
      </c>
      <c r="E224" s="11" t="e">
        <f t="shared" si="26"/>
        <v>#DIV/0!</v>
      </c>
    </row>
    <row r="225" spans="1:5" ht="15.75" hidden="1" thickBot="1" x14ac:dyDescent="0.3">
      <c r="A225" s="5" t="s">
        <v>23</v>
      </c>
      <c r="B225" s="113" t="s">
        <v>21</v>
      </c>
      <c r="C225" s="11" t="e">
        <f>C222/B222-1</f>
        <v>#DIV/0!</v>
      </c>
      <c r="D225" s="11" t="e">
        <f t="shared" si="26"/>
        <v>#DIV/0!</v>
      </c>
      <c r="E225" s="11" t="e">
        <f t="shared" si="26"/>
        <v>#DIV/0!</v>
      </c>
    </row>
    <row r="226" spans="1:5" ht="15.75" hidden="1" thickBot="1" x14ac:dyDescent="0.3">
      <c r="A226" s="689" t="s">
        <v>212</v>
      </c>
      <c r="B226" s="690"/>
      <c r="C226" s="690"/>
      <c r="D226" s="690"/>
      <c r="E226" s="691"/>
    </row>
    <row r="227" spans="1:5" ht="12.75" hidden="1" customHeight="1" x14ac:dyDescent="0.25">
      <c r="A227" s="698"/>
      <c r="B227" s="8">
        <v>2018</v>
      </c>
      <c r="C227" s="8">
        <v>2019</v>
      </c>
      <c r="D227" s="8">
        <v>2020</v>
      </c>
      <c r="E227" s="8">
        <v>2021</v>
      </c>
    </row>
    <row r="228" spans="1:5" ht="9" hidden="1" customHeight="1" thickBot="1" x14ac:dyDescent="0.3">
      <c r="A228" s="699"/>
      <c r="B228" s="9" t="s">
        <v>8</v>
      </c>
      <c r="C228" s="9" t="s">
        <v>9</v>
      </c>
      <c r="D228" s="9" t="s">
        <v>9</v>
      </c>
      <c r="E228" s="9" t="s">
        <v>9</v>
      </c>
    </row>
    <row r="229" spans="1:5" ht="15.75" hidden="1" thickBot="1" x14ac:dyDescent="0.3">
      <c r="A229" s="13" t="s">
        <v>42</v>
      </c>
      <c r="B229" s="14">
        <f>B230+B231+B232+B233</f>
        <v>0</v>
      </c>
      <c r="C229" s="14">
        <f t="shared" ref="C229:E229" si="27">C230+C231+C232+C233</f>
        <v>0</v>
      </c>
      <c r="D229" s="14">
        <f t="shared" si="27"/>
        <v>0</v>
      </c>
      <c r="E229" s="14">
        <f t="shared" si="27"/>
        <v>0</v>
      </c>
    </row>
    <row r="230" spans="1:5" ht="15.75" hidden="1" thickBot="1" x14ac:dyDescent="0.3">
      <c r="A230" s="26" t="s">
        <v>388</v>
      </c>
      <c r="B230" s="14"/>
      <c r="C230" s="14"/>
      <c r="D230" s="14"/>
      <c r="E230" s="14"/>
    </row>
    <row r="231" spans="1:5" ht="15.75" hidden="1" thickBot="1" x14ac:dyDescent="0.3">
      <c r="A231" s="26" t="s">
        <v>403</v>
      </c>
      <c r="B231" s="14"/>
      <c r="C231" s="14"/>
      <c r="D231" s="14"/>
      <c r="E231" s="14"/>
    </row>
    <row r="232" spans="1:5" ht="15.75" hidden="1" thickBot="1" x14ac:dyDescent="0.3">
      <c r="A232" s="26" t="s">
        <v>404</v>
      </c>
      <c r="B232" s="14"/>
      <c r="C232" s="14"/>
      <c r="D232" s="14"/>
      <c r="E232" s="14"/>
    </row>
    <row r="233" spans="1:5" ht="15.75" hidden="1" thickBot="1" x14ac:dyDescent="0.3">
      <c r="A233" s="26" t="s">
        <v>405</v>
      </c>
      <c r="B233" s="14"/>
      <c r="C233" s="14"/>
      <c r="D233" s="14"/>
      <c r="E233" s="14"/>
    </row>
    <row r="234" spans="1:5" ht="15.75" hidden="1" thickBot="1" x14ac:dyDescent="0.3">
      <c r="A234" s="13" t="s">
        <v>43</v>
      </c>
      <c r="B234" s="15">
        <f>B235+B236+B237+B238</f>
        <v>0</v>
      </c>
      <c r="C234" s="15">
        <f t="shared" ref="C234:E234" si="28">C235+C236+C237+C238</f>
        <v>0</v>
      </c>
      <c r="D234" s="15">
        <f t="shared" si="28"/>
        <v>0</v>
      </c>
      <c r="E234" s="15">
        <f t="shared" si="28"/>
        <v>0</v>
      </c>
    </row>
    <row r="235" spans="1:5" ht="15.75" hidden="1" thickBot="1" x14ac:dyDescent="0.3">
      <c r="A235" s="26" t="s">
        <v>388</v>
      </c>
      <c r="B235" s="15"/>
      <c r="C235" s="15"/>
      <c r="D235" s="15"/>
      <c r="E235" s="15"/>
    </row>
    <row r="236" spans="1:5" ht="15.75" hidden="1" thickBot="1" x14ac:dyDescent="0.3">
      <c r="A236" s="26" t="s">
        <v>403</v>
      </c>
      <c r="B236" s="15"/>
      <c r="C236" s="15"/>
      <c r="D236" s="15"/>
      <c r="E236" s="15"/>
    </row>
    <row r="237" spans="1:5" ht="15.75" hidden="1" thickBot="1" x14ac:dyDescent="0.3">
      <c r="A237" s="26" t="s">
        <v>404</v>
      </c>
      <c r="B237" s="15"/>
      <c r="C237" s="15"/>
      <c r="D237" s="15"/>
      <c r="E237" s="15"/>
    </row>
    <row r="238" spans="1:5" ht="15.75" hidden="1" thickBot="1" x14ac:dyDescent="0.3">
      <c r="A238" s="26" t="s">
        <v>405</v>
      </c>
      <c r="B238" s="15"/>
      <c r="C238" s="15"/>
      <c r="D238" s="15"/>
      <c r="E238" s="15"/>
    </row>
    <row r="239" spans="1:5" ht="15.75" hidden="1" thickBot="1" x14ac:dyDescent="0.3">
      <c r="A239" s="16" t="s">
        <v>53</v>
      </c>
      <c r="B239" s="15">
        <f>B229+B234</f>
        <v>0</v>
      </c>
      <c r="C239" s="15">
        <f t="shared" ref="C239:E239" si="29">C229+C234</f>
        <v>0</v>
      </c>
      <c r="D239" s="15">
        <f t="shared" si="29"/>
        <v>0</v>
      </c>
      <c r="E239" s="15">
        <f t="shared" si="29"/>
        <v>0</v>
      </c>
    </row>
    <row r="240" spans="1:5" ht="15.75" thickBot="1" x14ac:dyDescent="0.3">
      <c r="A240" s="708" t="s">
        <v>46</v>
      </c>
      <c r="B240" s="709"/>
      <c r="C240" s="709"/>
      <c r="D240" s="709"/>
      <c r="E240" s="710"/>
    </row>
    <row r="241" spans="1:5" ht="15.75" thickBot="1" x14ac:dyDescent="0.3">
      <c r="A241" s="708" t="s">
        <v>47</v>
      </c>
      <c r="B241" s="709"/>
      <c r="C241" s="709"/>
      <c r="D241" s="709"/>
      <c r="E241" s="710"/>
    </row>
    <row r="242" spans="1:5" ht="15.75" thickBot="1" x14ac:dyDescent="0.3">
      <c r="A242" s="7" t="s">
        <v>56</v>
      </c>
      <c r="B242" s="720" t="s">
        <v>1188</v>
      </c>
      <c r="C242" s="780"/>
      <c r="D242" s="721"/>
      <c r="E242" s="722"/>
    </row>
    <row r="243" spans="1:5" ht="30.75" customHeight="1" thickBot="1" x14ac:dyDescent="0.3">
      <c r="A243" s="7" t="s">
        <v>86</v>
      </c>
      <c r="B243" s="7" t="s">
        <v>1189</v>
      </c>
      <c r="C243" s="139" t="s">
        <v>398</v>
      </c>
      <c r="D243" s="721" t="s">
        <v>1190</v>
      </c>
      <c r="E243" s="722"/>
    </row>
    <row r="244" spans="1:5" ht="15.75" thickBot="1" x14ac:dyDescent="0.3">
      <c r="A244" s="160"/>
      <c r="B244" s="720"/>
      <c r="C244" s="800"/>
      <c r="D244" s="721"/>
      <c r="E244" s="722"/>
    </row>
    <row r="245" spans="1:5" ht="17.25" customHeight="1" thickBot="1" x14ac:dyDescent="0.3">
      <c r="A245" s="5" t="s">
        <v>15</v>
      </c>
      <c r="B245" s="702" t="s">
        <v>1189</v>
      </c>
      <c r="C245" s="703"/>
      <c r="D245" s="703"/>
      <c r="E245" s="704"/>
    </row>
    <row r="246" spans="1:5" ht="15.75" thickBot="1" x14ac:dyDescent="0.3">
      <c r="A246" s="5" t="s">
        <v>16</v>
      </c>
      <c r="B246" s="717" t="s">
        <v>260</v>
      </c>
      <c r="C246" s="718"/>
      <c r="D246" s="718"/>
      <c r="E246" s="719"/>
    </row>
    <row r="247" spans="1:5" ht="12.75" customHeight="1" x14ac:dyDescent="0.25">
      <c r="A247" s="698"/>
      <c r="B247" s="8">
        <v>2018</v>
      </c>
      <c r="C247" s="8">
        <v>2019</v>
      </c>
      <c r="D247" s="8">
        <v>2020</v>
      </c>
      <c r="E247" s="8">
        <v>2021</v>
      </c>
    </row>
    <row r="248" spans="1:5" ht="9" customHeight="1" thickBot="1" x14ac:dyDescent="0.3">
      <c r="A248" s="699"/>
      <c r="B248" s="9" t="s">
        <v>8</v>
      </c>
      <c r="C248" s="9" t="s">
        <v>9</v>
      </c>
      <c r="D248" s="9" t="s">
        <v>9</v>
      </c>
      <c r="E248" s="9" t="s">
        <v>9</v>
      </c>
    </row>
    <row r="249" spans="1:5" ht="15.75" thickBot="1" x14ac:dyDescent="0.3">
      <c r="A249" s="5" t="s">
        <v>17</v>
      </c>
      <c r="B249" s="10">
        <v>1</v>
      </c>
      <c r="C249" s="10">
        <v>1</v>
      </c>
      <c r="D249" s="10">
        <v>0</v>
      </c>
      <c r="E249" s="10">
        <v>0</v>
      </c>
    </row>
    <row r="250" spans="1:5" ht="15.75" thickBot="1" x14ac:dyDescent="0.3">
      <c r="A250" s="5" t="s">
        <v>18</v>
      </c>
      <c r="B250" s="10">
        <v>10000</v>
      </c>
      <c r="C250" s="10">
        <v>31300</v>
      </c>
      <c r="D250" s="10">
        <v>0</v>
      </c>
      <c r="E250" s="10">
        <v>0</v>
      </c>
    </row>
    <row r="251" spans="1:5" ht="15.75" thickBot="1" x14ac:dyDescent="0.3">
      <c r="A251" s="5" t="s">
        <v>19</v>
      </c>
      <c r="B251" s="10">
        <f>B250/B249</f>
        <v>10000</v>
      </c>
      <c r="C251" s="10">
        <f t="shared" ref="C251:E251" si="30">C250/C249</f>
        <v>31300</v>
      </c>
      <c r="D251" s="10" t="e">
        <f t="shared" si="30"/>
        <v>#DIV/0!</v>
      </c>
      <c r="E251" s="10" t="e">
        <f t="shared" si="30"/>
        <v>#DIV/0!</v>
      </c>
    </row>
    <row r="252" spans="1:5" ht="15.75" thickBot="1" x14ac:dyDescent="0.3">
      <c r="A252" s="5" t="s">
        <v>20</v>
      </c>
      <c r="B252" s="113" t="s">
        <v>21</v>
      </c>
      <c r="C252" s="11">
        <f>C249/B249-1</f>
        <v>0</v>
      </c>
      <c r="D252" s="11">
        <f t="shared" ref="D252:E254" si="31">D249/C249-1</f>
        <v>-1</v>
      </c>
      <c r="E252" s="11" t="e">
        <f t="shared" si="31"/>
        <v>#DIV/0!</v>
      </c>
    </row>
    <row r="253" spans="1:5" ht="15.75" thickBot="1" x14ac:dyDescent="0.3">
      <c r="A253" s="5" t="s">
        <v>22</v>
      </c>
      <c r="B253" s="113" t="s">
        <v>21</v>
      </c>
      <c r="C253" s="11">
        <f>C250/B250-1</f>
        <v>2.13</v>
      </c>
      <c r="D253" s="11">
        <f t="shared" si="31"/>
        <v>-1</v>
      </c>
      <c r="E253" s="11" t="e">
        <f t="shared" si="31"/>
        <v>#DIV/0!</v>
      </c>
    </row>
    <row r="254" spans="1:5" ht="15.75" thickBot="1" x14ac:dyDescent="0.3">
      <c r="A254" s="5" t="s">
        <v>23</v>
      </c>
      <c r="B254" s="113" t="s">
        <v>21</v>
      </c>
      <c r="C254" s="11">
        <f>C251/B251-1</f>
        <v>2.13</v>
      </c>
      <c r="D254" s="11" t="e">
        <f t="shared" si="31"/>
        <v>#DIV/0!</v>
      </c>
      <c r="E254" s="11" t="e">
        <f t="shared" si="31"/>
        <v>#DIV/0!</v>
      </c>
    </row>
    <row r="255" spans="1:5" ht="15.75" thickBot="1" x14ac:dyDescent="0.3">
      <c r="A255" s="689" t="s">
        <v>213</v>
      </c>
      <c r="B255" s="690"/>
      <c r="C255" s="690"/>
      <c r="D255" s="690"/>
      <c r="E255" s="691"/>
    </row>
    <row r="256" spans="1:5" ht="12.75" customHeight="1" x14ac:dyDescent="0.25">
      <c r="A256" s="698"/>
      <c r="B256" s="8">
        <v>2018</v>
      </c>
      <c r="C256" s="8">
        <v>2019</v>
      </c>
      <c r="D256" s="8">
        <v>2020</v>
      </c>
      <c r="E256" s="8">
        <v>2021</v>
      </c>
    </row>
    <row r="257" spans="1:5" ht="9" customHeight="1" thickBot="1" x14ac:dyDescent="0.3">
      <c r="A257" s="699"/>
      <c r="B257" s="9" t="s">
        <v>8</v>
      </c>
      <c r="C257" s="9" t="s">
        <v>9</v>
      </c>
      <c r="D257" s="9" t="s">
        <v>9</v>
      </c>
      <c r="E257" s="9" t="s">
        <v>9</v>
      </c>
    </row>
    <row r="258" spans="1:5" ht="15.75" thickBot="1" x14ac:dyDescent="0.3">
      <c r="A258" s="13" t="s">
        <v>42</v>
      </c>
      <c r="B258" s="14">
        <f>B259+B260+B261+B262</f>
        <v>0</v>
      </c>
      <c r="C258" s="14">
        <f t="shared" ref="C258:E258" si="32">C259+C260+C261+C262</f>
        <v>0</v>
      </c>
      <c r="D258" s="14">
        <f t="shared" si="32"/>
        <v>0</v>
      </c>
      <c r="E258" s="14">
        <f t="shared" si="32"/>
        <v>0</v>
      </c>
    </row>
    <row r="259" spans="1:5" ht="15.75" thickBot="1" x14ac:dyDescent="0.3">
      <c r="A259" s="26" t="s">
        <v>388</v>
      </c>
      <c r="B259" s="14"/>
      <c r="C259" s="14"/>
      <c r="D259" s="14"/>
      <c r="E259" s="14"/>
    </row>
    <row r="260" spans="1:5" ht="15.75" thickBot="1" x14ac:dyDescent="0.3">
      <c r="A260" s="26" t="s">
        <v>403</v>
      </c>
      <c r="B260" s="14"/>
      <c r="C260" s="14"/>
      <c r="D260" s="14"/>
      <c r="E260" s="14"/>
    </row>
    <row r="261" spans="1:5" ht="15.75" thickBot="1" x14ac:dyDescent="0.3">
      <c r="A261" s="26" t="s">
        <v>404</v>
      </c>
      <c r="B261" s="14"/>
      <c r="C261" s="14"/>
      <c r="D261" s="14"/>
      <c r="E261" s="14"/>
    </row>
    <row r="262" spans="1:5" ht="15.75" thickBot="1" x14ac:dyDescent="0.3">
      <c r="A262" s="26" t="s">
        <v>405</v>
      </c>
      <c r="B262" s="14"/>
      <c r="C262" s="14"/>
      <c r="D262" s="14"/>
      <c r="E262" s="14"/>
    </row>
    <row r="263" spans="1:5" ht="15.75" thickBot="1" x14ac:dyDescent="0.3">
      <c r="A263" s="13" t="s">
        <v>43</v>
      </c>
      <c r="B263" s="15">
        <f>B264+B265+B266+B267</f>
        <v>10000</v>
      </c>
      <c r="C263" s="15">
        <f t="shared" ref="C263:E263" si="33">C264+C265+C266+C267</f>
        <v>31300</v>
      </c>
      <c r="D263" s="15">
        <f t="shared" si="33"/>
        <v>0</v>
      </c>
      <c r="E263" s="15">
        <f t="shared" si="33"/>
        <v>0</v>
      </c>
    </row>
    <row r="264" spans="1:5" ht="15.75" thickBot="1" x14ac:dyDescent="0.3">
      <c r="A264" s="26" t="s">
        <v>388</v>
      </c>
      <c r="B264" s="15">
        <v>10000</v>
      </c>
      <c r="C264" s="14">
        <v>31300</v>
      </c>
      <c r="D264" s="14"/>
      <c r="E264" s="14"/>
    </row>
    <row r="265" spans="1:5" ht="15.75" thickBot="1" x14ac:dyDescent="0.3">
      <c r="A265" s="26" t="s">
        <v>403</v>
      </c>
      <c r="B265" s="15"/>
      <c r="C265" s="14"/>
      <c r="D265" s="14"/>
      <c r="E265" s="14"/>
    </row>
    <row r="266" spans="1:5" ht="15.75" thickBot="1" x14ac:dyDescent="0.3">
      <c r="A266" s="26" t="s">
        <v>404</v>
      </c>
      <c r="B266" s="15"/>
      <c r="C266" s="14"/>
      <c r="D266" s="14"/>
      <c r="E266" s="14"/>
    </row>
    <row r="267" spans="1:5" ht="15.75" thickBot="1" x14ac:dyDescent="0.3">
      <c r="A267" s="26" t="s">
        <v>405</v>
      </c>
      <c r="B267" s="15"/>
      <c r="C267" s="14"/>
      <c r="D267" s="14"/>
      <c r="E267" s="14"/>
    </row>
    <row r="268" spans="1:5" ht="15.75" thickBot="1" x14ac:dyDescent="0.3">
      <c r="A268" s="140" t="s">
        <v>31</v>
      </c>
      <c r="B268" s="15">
        <f>B258+B263</f>
        <v>10000</v>
      </c>
      <c r="C268" s="15">
        <f t="shared" ref="C268:E268" si="34">C258+C263</f>
        <v>31300</v>
      </c>
      <c r="D268" s="15">
        <f t="shared" si="34"/>
        <v>0</v>
      </c>
      <c r="E268" s="15">
        <f t="shared" si="34"/>
        <v>0</v>
      </c>
    </row>
    <row r="269" spans="1:5" ht="15.75" hidden="1" thickBot="1" x14ac:dyDescent="0.3">
      <c r="A269" s="7" t="s">
        <v>33</v>
      </c>
      <c r="B269" s="7"/>
      <c r="C269" s="139"/>
      <c r="D269" s="721"/>
      <c r="E269" s="722"/>
    </row>
    <row r="270" spans="1:5" ht="32.25" hidden="1" customHeight="1" thickBot="1" x14ac:dyDescent="0.3">
      <c r="A270" s="5" t="s">
        <v>15</v>
      </c>
      <c r="B270" s="702"/>
      <c r="C270" s="703"/>
      <c r="D270" s="703"/>
      <c r="E270" s="704"/>
    </row>
    <row r="271" spans="1:5" ht="15.75" hidden="1" thickBot="1" x14ac:dyDescent="0.3">
      <c r="A271" s="5" t="s">
        <v>16</v>
      </c>
      <c r="B271" s="702"/>
      <c r="C271" s="718"/>
      <c r="D271" s="718"/>
      <c r="E271" s="719"/>
    </row>
    <row r="272" spans="1:5" ht="12.75" hidden="1" customHeight="1" x14ac:dyDescent="0.25">
      <c r="A272" s="698"/>
      <c r="B272" s="8">
        <v>2018</v>
      </c>
      <c r="C272" s="8">
        <v>2019</v>
      </c>
      <c r="D272" s="8">
        <v>2020</v>
      </c>
      <c r="E272" s="8">
        <v>2021</v>
      </c>
    </row>
    <row r="273" spans="1:5" ht="9" hidden="1" customHeight="1" thickBot="1" x14ac:dyDescent="0.3">
      <c r="A273" s="699"/>
      <c r="B273" s="9" t="s">
        <v>8</v>
      </c>
      <c r="C273" s="9" t="s">
        <v>9</v>
      </c>
      <c r="D273" s="9" t="s">
        <v>9</v>
      </c>
      <c r="E273" s="9" t="s">
        <v>9</v>
      </c>
    </row>
    <row r="274" spans="1:5" ht="15.75" hidden="1" thickBot="1" x14ac:dyDescent="0.3">
      <c r="A274" s="5" t="s">
        <v>17</v>
      </c>
      <c r="B274" s="5"/>
      <c r="C274" s="5"/>
      <c r="D274" s="5"/>
      <c r="E274" s="5"/>
    </row>
    <row r="275" spans="1:5" ht="15.75" hidden="1" thickBot="1" x14ac:dyDescent="0.3">
      <c r="A275" s="5" t="s">
        <v>18</v>
      </c>
      <c r="B275" s="10"/>
      <c r="C275" s="10"/>
      <c r="D275" s="10"/>
      <c r="E275" s="10"/>
    </row>
    <row r="276" spans="1:5" ht="15.75" hidden="1" thickBot="1" x14ac:dyDescent="0.3">
      <c r="A276" s="5" t="s">
        <v>19</v>
      </c>
      <c r="B276" s="10" t="e">
        <f>B275/B274</f>
        <v>#DIV/0!</v>
      </c>
      <c r="C276" s="10" t="e">
        <f t="shared" ref="C276:E276" si="35">C275/C274</f>
        <v>#DIV/0!</v>
      </c>
      <c r="D276" s="10" t="e">
        <f t="shared" si="35"/>
        <v>#DIV/0!</v>
      </c>
      <c r="E276" s="10" t="e">
        <f t="shared" si="35"/>
        <v>#DIV/0!</v>
      </c>
    </row>
    <row r="277" spans="1:5" ht="15.75" hidden="1" thickBot="1" x14ac:dyDescent="0.3">
      <c r="A277" s="5" t="s">
        <v>20</v>
      </c>
      <c r="B277" s="113" t="s">
        <v>21</v>
      </c>
      <c r="C277" s="11" t="e">
        <f>C274/B274-1</f>
        <v>#DIV/0!</v>
      </c>
      <c r="D277" s="11" t="e">
        <f t="shared" ref="D277:E279" si="36">D274/C274-1</f>
        <v>#DIV/0!</v>
      </c>
      <c r="E277" s="11" t="e">
        <f t="shared" si="36"/>
        <v>#DIV/0!</v>
      </c>
    </row>
    <row r="278" spans="1:5" ht="15.75" hidden="1" thickBot="1" x14ac:dyDescent="0.3">
      <c r="A278" s="5" t="s">
        <v>22</v>
      </c>
      <c r="B278" s="113" t="s">
        <v>21</v>
      </c>
      <c r="C278" s="11" t="e">
        <f>C275/B275-1</f>
        <v>#DIV/0!</v>
      </c>
      <c r="D278" s="11" t="e">
        <f t="shared" si="36"/>
        <v>#DIV/0!</v>
      </c>
      <c r="E278" s="11" t="e">
        <f t="shared" si="36"/>
        <v>#DIV/0!</v>
      </c>
    </row>
    <row r="279" spans="1:5" ht="15.75" hidden="1" thickBot="1" x14ac:dyDescent="0.3">
      <c r="A279" s="5" t="s">
        <v>23</v>
      </c>
      <c r="B279" s="113" t="s">
        <v>21</v>
      </c>
      <c r="C279" s="11" t="e">
        <f>C276/B276-1</f>
        <v>#DIV/0!</v>
      </c>
      <c r="D279" s="11" t="e">
        <f t="shared" si="36"/>
        <v>#DIV/0!</v>
      </c>
      <c r="E279" s="11" t="e">
        <f t="shared" si="36"/>
        <v>#DIV/0!</v>
      </c>
    </row>
    <row r="280" spans="1:5" ht="15.75" hidden="1" thickBot="1" x14ac:dyDescent="0.3">
      <c r="A280" s="689" t="s">
        <v>284</v>
      </c>
      <c r="B280" s="690"/>
      <c r="C280" s="690"/>
      <c r="D280" s="690"/>
      <c r="E280" s="691"/>
    </row>
    <row r="281" spans="1:5" ht="12.75" hidden="1" customHeight="1" x14ac:dyDescent="0.25">
      <c r="A281" s="698"/>
      <c r="B281" s="8">
        <v>2018</v>
      </c>
      <c r="C281" s="8">
        <v>2019</v>
      </c>
      <c r="D281" s="8">
        <v>2020</v>
      </c>
      <c r="E281" s="8">
        <v>2021</v>
      </c>
    </row>
    <row r="282" spans="1:5" ht="9" hidden="1" customHeight="1" thickBot="1" x14ac:dyDescent="0.3">
      <c r="A282" s="699"/>
      <c r="B282" s="9" t="s">
        <v>8</v>
      </c>
      <c r="C282" s="9" t="s">
        <v>9</v>
      </c>
      <c r="D282" s="9" t="s">
        <v>9</v>
      </c>
      <c r="E282" s="9" t="s">
        <v>9</v>
      </c>
    </row>
    <row r="283" spans="1:5" ht="15.75" hidden="1" thickBot="1" x14ac:dyDescent="0.3">
      <c r="A283" s="13" t="s">
        <v>42</v>
      </c>
      <c r="B283" s="14">
        <f>B284+B285+B286+B287</f>
        <v>0</v>
      </c>
      <c r="C283" s="14">
        <f t="shared" ref="C283:E283" si="37">C284+C285+C286+C287</f>
        <v>0</v>
      </c>
      <c r="D283" s="14">
        <f t="shared" si="37"/>
        <v>0</v>
      </c>
      <c r="E283" s="14">
        <f t="shared" si="37"/>
        <v>0</v>
      </c>
    </row>
    <row r="284" spans="1:5" ht="15.75" hidden="1" thickBot="1" x14ac:dyDescent="0.3">
      <c r="A284" s="26" t="s">
        <v>388</v>
      </c>
      <c r="B284" s="14"/>
      <c r="C284" s="14"/>
      <c r="D284" s="14"/>
      <c r="E284" s="14"/>
    </row>
    <row r="285" spans="1:5" ht="15.75" hidden="1" thickBot="1" x14ac:dyDescent="0.3">
      <c r="A285" s="26" t="s">
        <v>403</v>
      </c>
      <c r="B285" s="14"/>
      <c r="C285" s="14"/>
      <c r="D285" s="14"/>
      <c r="E285" s="14"/>
    </row>
    <row r="286" spans="1:5" ht="15.75" hidden="1" thickBot="1" x14ac:dyDescent="0.3">
      <c r="A286" s="26" t="s">
        <v>404</v>
      </c>
      <c r="B286" s="14"/>
      <c r="C286" s="14"/>
      <c r="D286" s="14"/>
      <c r="E286" s="14"/>
    </row>
    <row r="287" spans="1:5" ht="15.75" hidden="1" thickBot="1" x14ac:dyDescent="0.3">
      <c r="A287" s="26" t="s">
        <v>405</v>
      </c>
      <c r="B287" s="14"/>
      <c r="C287" s="14"/>
      <c r="D287" s="14"/>
      <c r="E287" s="14"/>
    </row>
    <row r="288" spans="1:5" ht="15.75" hidden="1" thickBot="1" x14ac:dyDescent="0.3">
      <c r="A288" s="13" t="s">
        <v>43</v>
      </c>
      <c r="B288" s="15">
        <f>B289+B290+B291+B292</f>
        <v>0</v>
      </c>
      <c r="C288" s="15"/>
      <c r="D288" s="15">
        <f t="shared" ref="D288:E288" si="38">D289+D290+D291+D292</f>
        <v>0</v>
      </c>
      <c r="E288" s="15">
        <f t="shared" si="38"/>
        <v>0</v>
      </c>
    </row>
    <row r="289" spans="1:5" ht="15.75" hidden="1" thickBot="1" x14ac:dyDescent="0.3">
      <c r="A289" s="26" t="s">
        <v>388</v>
      </c>
      <c r="B289" s="15"/>
      <c r="C289" s="14"/>
      <c r="D289" s="14"/>
      <c r="E289" s="14"/>
    </row>
    <row r="290" spans="1:5" ht="15.75" hidden="1" thickBot="1" x14ac:dyDescent="0.3">
      <c r="A290" s="26" t="s">
        <v>403</v>
      </c>
      <c r="B290" s="15"/>
      <c r="C290" s="14"/>
      <c r="D290" s="14"/>
      <c r="E290" s="14"/>
    </row>
    <row r="291" spans="1:5" ht="15.75" hidden="1" thickBot="1" x14ac:dyDescent="0.3">
      <c r="A291" s="26" t="s">
        <v>404</v>
      </c>
      <c r="B291" s="15"/>
      <c r="C291" s="14"/>
      <c r="D291" s="14"/>
      <c r="E291" s="14"/>
    </row>
    <row r="292" spans="1:5" ht="15.75" hidden="1" thickBot="1" x14ac:dyDescent="0.3">
      <c r="A292" s="26" t="s">
        <v>405</v>
      </c>
      <c r="B292" s="15"/>
      <c r="C292" s="14"/>
      <c r="D292" s="14"/>
      <c r="E292" s="14"/>
    </row>
    <row r="293" spans="1:5" ht="15.75" hidden="1" thickBot="1" x14ac:dyDescent="0.3">
      <c r="A293" s="140" t="s">
        <v>407</v>
      </c>
      <c r="B293" s="15">
        <f>B283+B288</f>
        <v>0</v>
      </c>
      <c r="C293" s="15">
        <f t="shared" ref="C293:E293" si="39">C283+C288</f>
        <v>0</v>
      </c>
      <c r="D293" s="15">
        <f t="shared" si="39"/>
        <v>0</v>
      </c>
      <c r="E293" s="15">
        <f t="shared" si="39"/>
        <v>0</v>
      </c>
    </row>
    <row r="294" spans="1:5" ht="21.75" customHeight="1" thickBot="1" x14ac:dyDescent="0.3">
      <c r="A294" s="589" t="s">
        <v>45</v>
      </c>
      <c r="B294" s="1440" t="s">
        <v>262</v>
      </c>
      <c r="C294" s="1441"/>
      <c r="D294" s="1441"/>
      <c r="E294" s="1442"/>
    </row>
    <row r="295" spans="1:5" ht="42" customHeight="1" thickBot="1" x14ac:dyDescent="0.3">
      <c r="A295" s="590" t="s">
        <v>74</v>
      </c>
      <c r="B295" s="591" t="s">
        <v>1191</v>
      </c>
      <c r="C295" s="592" t="s">
        <v>398</v>
      </c>
      <c r="D295" s="902" t="s">
        <v>261</v>
      </c>
      <c r="E295" s="904"/>
    </row>
    <row r="296" spans="1:5" ht="28.5" customHeight="1" thickBot="1" x14ac:dyDescent="0.3">
      <c r="A296" s="68" t="s">
        <v>15</v>
      </c>
      <c r="B296" s="1330" t="s">
        <v>262</v>
      </c>
      <c r="C296" s="1331"/>
      <c r="D296" s="1331"/>
      <c r="E296" s="1332"/>
    </row>
    <row r="297" spans="1:5" ht="15.75" thickBot="1" x14ac:dyDescent="0.3">
      <c r="A297" s="68" t="s">
        <v>16</v>
      </c>
      <c r="B297" s="902" t="s">
        <v>1192</v>
      </c>
      <c r="C297" s="903"/>
      <c r="D297" s="903"/>
      <c r="E297" s="904"/>
    </row>
    <row r="298" spans="1:5" ht="12.75" customHeight="1" x14ac:dyDescent="0.25">
      <c r="A298" s="1325"/>
      <c r="B298" s="593">
        <v>2018</v>
      </c>
      <c r="C298" s="593">
        <v>2019</v>
      </c>
      <c r="D298" s="593">
        <v>2020</v>
      </c>
      <c r="E298" s="593">
        <v>2021</v>
      </c>
    </row>
    <row r="299" spans="1:5" ht="9" customHeight="1" thickBot="1" x14ac:dyDescent="0.3">
      <c r="A299" s="1326"/>
      <c r="B299" s="594" t="s">
        <v>8</v>
      </c>
      <c r="C299" s="594" t="s">
        <v>9</v>
      </c>
      <c r="D299" s="594" t="s">
        <v>9</v>
      </c>
      <c r="E299" s="594" t="s">
        <v>9</v>
      </c>
    </row>
    <row r="300" spans="1:5" ht="15.75" thickBot="1" x14ac:dyDescent="0.3">
      <c r="A300" s="68" t="s">
        <v>17</v>
      </c>
      <c r="B300" s="435">
        <v>1</v>
      </c>
      <c r="C300" s="435">
        <v>1</v>
      </c>
      <c r="D300" s="435">
        <v>1</v>
      </c>
      <c r="E300" s="68"/>
    </row>
    <row r="301" spans="1:5" ht="15.75" thickBot="1" x14ac:dyDescent="0.3">
      <c r="A301" s="68" t="s">
        <v>18</v>
      </c>
      <c r="B301" s="41">
        <v>2000</v>
      </c>
      <c r="C301" s="41">
        <v>2000</v>
      </c>
      <c r="D301" s="41">
        <v>2000</v>
      </c>
      <c r="E301" s="41">
        <f t="shared" ref="E301" si="40">E319</f>
        <v>0</v>
      </c>
    </row>
    <row r="302" spans="1:5" ht="15.75" thickBot="1" x14ac:dyDescent="0.3">
      <c r="A302" s="68" t="s">
        <v>19</v>
      </c>
      <c r="B302" s="41">
        <f>B301/B300</f>
        <v>2000</v>
      </c>
      <c r="C302" s="41">
        <f t="shared" ref="C302:E302" si="41">C301/C300</f>
        <v>2000</v>
      </c>
      <c r="D302" s="41">
        <f t="shared" si="41"/>
        <v>2000</v>
      </c>
      <c r="E302" s="41" t="e">
        <f t="shared" si="41"/>
        <v>#DIV/0!</v>
      </c>
    </row>
    <row r="303" spans="1:5" ht="15.75" thickBot="1" x14ac:dyDescent="0.3">
      <c r="A303" s="68" t="s">
        <v>20</v>
      </c>
      <c r="B303" s="435" t="s">
        <v>21</v>
      </c>
      <c r="C303" s="85">
        <f>C300/B300-1</f>
        <v>0</v>
      </c>
      <c r="D303" s="85">
        <f t="shared" ref="D303:E305" si="42">D300/C300-1</f>
        <v>0</v>
      </c>
      <c r="E303" s="85">
        <f t="shared" si="42"/>
        <v>-1</v>
      </c>
    </row>
    <row r="304" spans="1:5" ht="15.75" thickBot="1" x14ac:dyDescent="0.3">
      <c r="A304" s="68" t="s">
        <v>22</v>
      </c>
      <c r="B304" s="435" t="s">
        <v>21</v>
      </c>
      <c r="C304" s="85">
        <f>C301/B301-1</f>
        <v>0</v>
      </c>
      <c r="D304" s="85">
        <f t="shared" si="42"/>
        <v>0</v>
      </c>
      <c r="E304" s="85">
        <f t="shared" si="42"/>
        <v>-1</v>
      </c>
    </row>
    <row r="305" spans="1:5" ht="15.75" thickBot="1" x14ac:dyDescent="0.3">
      <c r="A305" s="68" t="s">
        <v>23</v>
      </c>
      <c r="B305" s="435" t="s">
        <v>21</v>
      </c>
      <c r="C305" s="85">
        <f>C302/B302-1</f>
        <v>0</v>
      </c>
      <c r="D305" s="85">
        <f t="shared" si="42"/>
        <v>0</v>
      </c>
      <c r="E305" s="85" t="e">
        <f t="shared" si="42"/>
        <v>#DIV/0!</v>
      </c>
    </row>
    <row r="306" spans="1:5" ht="15.75" customHeight="1" thickBot="1" x14ac:dyDescent="0.3">
      <c r="A306" s="1327" t="s">
        <v>212</v>
      </c>
      <c r="B306" s="1328"/>
      <c r="C306" s="1328"/>
      <c r="D306" s="1328"/>
      <c r="E306" s="1329"/>
    </row>
    <row r="307" spans="1:5" ht="12.75" customHeight="1" x14ac:dyDescent="0.25">
      <c r="A307" s="1325"/>
      <c r="B307" s="593">
        <v>2018</v>
      </c>
      <c r="C307" s="593">
        <v>2019</v>
      </c>
      <c r="D307" s="593">
        <v>2020</v>
      </c>
      <c r="E307" s="593">
        <v>2021</v>
      </c>
    </row>
    <row r="308" spans="1:5" ht="9" customHeight="1" thickBot="1" x14ac:dyDescent="0.3">
      <c r="A308" s="1326"/>
      <c r="B308" s="594" t="s">
        <v>8</v>
      </c>
      <c r="C308" s="594" t="s">
        <v>9</v>
      </c>
      <c r="D308" s="594" t="s">
        <v>9</v>
      </c>
      <c r="E308" s="594" t="s">
        <v>9</v>
      </c>
    </row>
    <row r="309" spans="1:5" ht="15.75" thickBot="1" x14ac:dyDescent="0.3">
      <c r="A309" s="595" t="s">
        <v>42</v>
      </c>
      <c r="B309" s="43">
        <f>B310+B311+B312+B313</f>
        <v>0</v>
      </c>
      <c r="C309" s="43">
        <f t="shared" ref="C309:E309" si="43">C310+C311+C312+C313</f>
        <v>0</v>
      </c>
      <c r="D309" s="43">
        <f t="shared" si="43"/>
        <v>0</v>
      </c>
      <c r="E309" s="43">
        <f t="shared" si="43"/>
        <v>0</v>
      </c>
    </row>
    <row r="310" spans="1:5" ht="15.75" thickBot="1" x14ac:dyDescent="0.3">
      <c r="A310" s="596" t="s">
        <v>388</v>
      </c>
      <c r="B310" s="43"/>
      <c r="C310" s="43"/>
      <c r="D310" s="43"/>
      <c r="E310" s="43"/>
    </row>
    <row r="311" spans="1:5" ht="15.75" thickBot="1" x14ac:dyDescent="0.3">
      <c r="A311" s="596" t="s">
        <v>403</v>
      </c>
      <c r="B311" s="43"/>
      <c r="C311" s="43"/>
      <c r="D311" s="43"/>
      <c r="E311" s="43"/>
    </row>
    <row r="312" spans="1:5" ht="15.75" thickBot="1" x14ac:dyDescent="0.3">
      <c r="A312" s="596" t="s">
        <v>404</v>
      </c>
      <c r="B312" s="43"/>
      <c r="C312" s="43"/>
      <c r="D312" s="43"/>
      <c r="E312" s="43"/>
    </row>
    <row r="313" spans="1:5" ht="15.75" thickBot="1" x14ac:dyDescent="0.3">
      <c r="A313" s="596" t="s">
        <v>405</v>
      </c>
      <c r="B313" s="43"/>
      <c r="C313" s="43"/>
      <c r="D313" s="43"/>
      <c r="E313" s="43"/>
    </row>
    <row r="314" spans="1:5" ht="15.75" thickBot="1" x14ac:dyDescent="0.3">
      <c r="A314" s="595" t="s">
        <v>43</v>
      </c>
      <c r="B314" s="42">
        <f>B315+B316+B317+B318</f>
        <v>2000</v>
      </c>
      <c r="C314" s="42">
        <f t="shared" ref="C314:E314" si="44">C315+C316+C317+C318</f>
        <v>2000</v>
      </c>
      <c r="D314" s="42">
        <f t="shared" si="44"/>
        <v>2000</v>
      </c>
      <c r="E314" s="42">
        <f t="shared" si="44"/>
        <v>0</v>
      </c>
    </row>
    <row r="315" spans="1:5" ht="15.75" thickBot="1" x14ac:dyDescent="0.3">
      <c r="A315" s="596" t="s">
        <v>388</v>
      </c>
      <c r="B315" s="42">
        <v>2000</v>
      </c>
      <c r="C315" s="42">
        <v>2000</v>
      </c>
      <c r="D315" s="42">
        <v>2000</v>
      </c>
      <c r="E315" s="42"/>
    </row>
    <row r="316" spans="1:5" ht="15.75" thickBot="1" x14ac:dyDescent="0.3">
      <c r="A316" s="596" t="s">
        <v>403</v>
      </c>
      <c r="B316" s="42"/>
      <c r="C316" s="42"/>
      <c r="D316" s="42"/>
      <c r="E316" s="42"/>
    </row>
    <row r="317" spans="1:5" ht="15.75" thickBot="1" x14ac:dyDescent="0.3">
      <c r="A317" s="596" t="s">
        <v>404</v>
      </c>
      <c r="B317" s="42"/>
      <c r="C317" s="42"/>
      <c r="D317" s="42"/>
      <c r="E317" s="42"/>
    </row>
    <row r="318" spans="1:5" ht="15.75" thickBot="1" x14ac:dyDescent="0.3">
      <c r="A318" s="596" t="s">
        <v>405</v>
      </c>
      <c r="B318" s="42"/>
      <c r="C318" s="42"/>
      <c r="D318" s="42"/>
      <c r="E318" s="42"/>
    </row>
    <row r="319" spans="1:5" ht="15.75" thickBot="1" x14ac:dyDescent="0.3">
      <c r="A319" s="90" t="s">
        <v>53</v>
      </c>
      <c r="B319" s="42">
        <f>B309+B314</f>
        <v>2000</v>
      </c>
      <c r="C319" s="42">
        <f t="shared" ref="C319:E319" si="45">C309+C314</f>
        <v>2000</v>
      </c>
      <c r="D319" s="42">
        <f t="shared" si="45"/>
        <v>2000</v>
      </c>
      <c r="E319" s="42">
        <f t="shared" si="45"/>
        <v>0</v>
      </c>
    </row>
    <row r="320" spans="1:5" ht="25.5" customHeight="1" thickBot="1" x14ac:dyDescent="0.3">
      <c r="A320" s="589" t="s">
        <v>45</v>
      </c>
      <c r="B320" s="936" t="s">
        <v>1193</v>
      </c>
      <c r="C320" s="938"/>
      <c r="D320" s="938"/>
      <c r="E320" s="939"/>
    </row>
    <row r="321" spans="1:5" ht="60.75" customHeight="1" thickBot="1" x14ac:dyDescent="0.3">
      <c r="A321" s="590" t="s">
        <v>74</v>
      </c>
      <c r="B321" s="597" t="s">
        <v>263</v>
      </c>
      <c r="C321" s="592" t="s">
        <v>398</v>
      </c>
      <c r="D321" s="902"/>
      <c r="E321" s="904"/>
    </row>
    <row r="322" spans="1:5" ht="24" customHeight="1" thickBot="1" x14ac:dyDescent="0.3">
      <c r="A322" s="68" t="s">
        <v>15</v>
      </c>
      <c r="B322" s="1330" t="s">
        <v>1193</v>
      </c>
      <c r="C322" s="1331"/>
      <c r="D322" s="1331"/>
      <c r="E322" s="1332"/>
    </row>
    <row r="323" spans="1:5" ht="15.75" thickBot="1" x14ac:dyDescent="0.3">
      <c r="A323" s="68" t="s">
        <v>16</v>
      </c>
      <c r="B323" s="902" t="s">
        <v>1192</v>
      </c>
      <c r="C323" s="903"/>
      <c r="D323" s="903"/>
      <c r="E323" s="904"/>
    </row>
    <row r="324" spans="1:5" ht="12.75" customHeight="1" x14ac:dyDescent="0.25">
      <c r="A324" s="1325"/>
      <c r="B324" s="593">
        <v>2018</v>
      </c>
      <c r="C324" s="593">
        <v>2019</v>
      </c>
      <c r="D324" s="593">
        <v>2020</v>
      </c>
      <c r="E324" s="593">
        <v>2021</v>
      </c>
    </row>
    <row r="325" spans="1:5" ht="9" customHeight="1" thickBot="1" x14ac:dyDescent="0.3">
      <c r="A325" s="1326"/>
      <c r="B325" s="594" t="s">
        <v>8</v>
      </c>
      <c r="C325" s="594" t="s">
        <v>9</v>
      </c>
      <c r="D325" s="594" t="s">
        <v>9</v>
      </c>
      <c r="E325" s="594" t="s">
        <v>9</v>
      </c>
    </row>
    <row r="326" spans="1:5" ht="15.75" thickBot="1" x14ac:dyDescent="0.3">
      <c r="A326" s="68" t="s">
        <v>17</v>
      </c>
      <c r="B326" s="68"/>
      <c r="C326" s="68"/>
      <c r="D326" s="435">
        <v>1</v>
      </c>
      <c r="E326" s="435">
        <v>1</v>
      </c>
    </row>
    <row r="327" spans="1:5" ht="15.75" thickBot="1" x14ac:dyDescent="0.3">
      <c r="A327" s="68" t="s">
        <v>18</v>
      </c>
      <c r="B327" s="41"/>
      <c r="C327" s="41"/>
      <c r="D327" s="41">
        <v>72600</v>
      </c>
      <c r="E327" s="41">
        <v>100000</v>
      </c>
    </row>
    <row r="328" spans="1:5" ht="15.75" thickBot="1" x14ac:dyDescent="0.3">
      <c r="A328" s="68" t="s">
        <v>19</v>
      </c>
      <c r="B328" s="41" t="e">
        <f>B327/B326</f>
        <v>#DIV/0!</v>
      </c>
      <c r="C328" s="41" t="e">
        <f t="shared" ref="C328:E328" si="46">C327/C326</f>
        <v>#DIV/0!</v>
      </c>
      <c r="D328" s="41">
        <f t="shared" si="46"/>
        <v>72600</v>
      </c>
      <c r="E328" s="41">
        <f t="shared" si="46"/>
        <v>100000</v>
      </c>
    </row>
    <row r="329" spans="1:5" ht="15.75" thickBot="1" x14ac:dyDescent="0.3">
      <c r="A329" s="68" t="s">
        <v>20</v>
      </c>
      <c r="B329" s="435" t="s">
        <v>21</v>
      </c>
      <c r="C329" s="85" t="e">
        <f>C326/B326-1</f>
        <v>#DIV/0!</v>
      </c>
      <c r="D329" s="85" t="e">
        <f t="shared" ref="D329:E331" si="47">D326/C326-1</f>
        <v>#DIV/0!</v>
      </c>
      <c r="E329" s="85">
        <f t="shared" si="47"/>
        <v>0</v>
      </c>
    </row>
    <row r="330" spans="1:5" ht="15.75" thickBot="1" x14ac:dyDescent="0.3">
      <c r="A330" s="68" t="s">
        <v>22</v>
      </c>
      <c r="B330" s="435" t="s">
        <v>21</v>
      </c>
      <c r="C330" s="85" t="e">
        <f>C327/B327-1</f>
        <v>#DIV/0!</v>
      </c>
      <c r="D330" s="85" t="e">
        <f t="shared" si="47"/>
        <v>#DIV/0!</v>
      </c>
      <c r="E330" s="85">
        <f t="shared" si="47"/>
        <v>0.37741046831955916</v>
      </c>
    </row>
    <row r="331" spans="1:5" ht="15.75" thickBot="1" x14ac:dyDescent="0.3">
      <c r="A331" s="68" t="s">
        <v>23</v>
      </c>
      <c r="B331" s="435" t="s">
        <v>21</v>
      </c>
      <c r="C331" s="85" t="e">
        <f>C328/B328-1</f>
        <v>#DIV/0!</v>
      </c>
      <c r="D331" s="85" t="e">
        <f t="shared" si="47"/>
        <v>#DIV/0!</v>
      </c>
      <c r="E331" s="85">
        <f t="shared" si="47"/>
        <v>0.37741046831955916</v>
      </c>
    </row>
    <row r="332" spans="1:5" ht="15.75" thickBot="1" x14ac:dyDescent="0.3">
      <c r="A332" s="1327" t="s">
        <v>212</v>
      </c>
      <c r="B332" s="1328"/>
      <c r="C332" s="1328"/>
      <c r="D332" s="1328"/>
      <c r="E332" s="1329"/>
    </row>
    <row r="333" spans="1:5" ht="12.75" customHeight="1" x14ac:dyDescent="0.25">
      <c r="A333" s="1325"/>
      <c r="B333" s="593">
        <v>2018</v>
      </c>
      <c r="C333" s="593">
        <v>2019</v>
      </c>
      <c r="D333" s="593">
        <v>2020</v>
      </c>
      <c r="E333" s="593">
        <v>2021</v>
      </c>
    </row>
    <row r="334" spans="1:5" ht="9" customHeight="1" thickBot="1" x14ac:dyDescent="0.3">
      <c r="A334" s="1326"/>
      <c r="B334" s="594" t="s">
        <v>8</v>
      </c>
      <c r="C334" s="594" t="s">
        <v>9</v>
      </c>
      <c r="D334" s="594" t="s">
        <v>9</v>
      </c>
      <c r="E334" s="594" t="s">
        <v>9</v>
      </c>
    </row>
    <row r="335" spans="1:5" ht="15.75" thickBot="1" x14ac:dyDescent="0.3">
      <c r="A335" s="595" t="s">
        <v>42</v>
      </c>
      <c r="B335" s="43">
        <f>B336+B337+B338+B339</f>
        <v>0</v>
      </c>
      <c r="C335" s="43">
        <f t="shared" ref="C335:E335" si="48">C336+C337+C338+C339</f>
        <v>0</v>
      </c>
      <c r="D335" s="43">
        <f t="shared" si="48"/>
        <v>0</v>
      </c>
      <c r="E335" s="43">
        <f t="shared" si="48"/>
        <v>0</v>
      </c>
    </row>
    <row r="336" spans="1:5" ht="15.75" thickBot="1" x14ac:dyDescent="0.3">
      <c r="A336" s="596" t="s">
        <v>388</v>
      </c>
      <c r="B336" s="43"/>
      <c r="C336" s="43"/>
      <c r="D336" s="43"/>
      <c r="E336" s="43"/>
    </row>
    <row r="337" spans="1:5" ht="15.75" thickBot="1" x14ac:dyDescent="0.3">
      <c r="A337" s="596" t="s">
        <v>403</v>
      </c>
      <c r="B337" s="43"/>
      <c r="C337" s="43"/>
      <c r="D337" s="43"/>
      <c r="E337" s="43"/>
    </row>
    <row r="338" spans="1:5" ht="15.75" thickBot="1" x14ac:dyDescent="0.3">
      <c r="A338" s="596" t="s">
        <v>404</v>
      </c>
      <c r="B338" s="43"/>
      <c r="C338" s="43"/>
      <c r="D338" s="43"/>
      <c r="E338" s="43"/>
    </row>
    <row r="339" spans="1:5" ht="15.75" thickBot="1" x14ac:dyDescent="0.3">
      <c r="A339" s="596" t="s">
        <v>405</v>
      </c>
      <c r="B339" s="43"/>
      <c r="C339" s="43"/>
      <c r="D339" s="43"/>
      <c r="E339" s="43"/>
    </row>
    <row r="340" spans="1:5" ht="15.75" thickBot="1" x14ac:dyDescent="0.3">
      <c r="A340" s="595" t="s">
        <v>43</v>
      </c>
      <c r="B340" s="42">
        <f>B341+B342+B343+B344</f>
        <v>0</v>
      </c>
      <c r="C340" s="42">
        <f t="shared" ref="C340:E340" si="49">C341+C342+C343+C344</f>
        <v>0</v>
      </c>
      <c r="D340" s="42">
        <f t="shared" si="49"/>
        <v>72600</v>
      </c>
      <c r="E340" s="42">
        <f t="shared" si="49"/>
        <v>100000</v>
      </c>
    </row>
    <row r="341" spans="1:5" ht="15.75" thickBot="1" x14ac:dyDescent="0.3">
      <c r="A341" s="596" t="s">
        <v>388</v>
      </c>
      <c r="B341" s="42"/>
      <c r="C341" s="42"/>
      <c r="D341" s="42">
        <v>72600</v>
      </c>
      <c r="E341" s="42">
        <v>100000</v>
      </c>
    </row>
    <row r="342" spans="1:5" ht="15.75" thickBot="1" x14ac:dyDescent="0.3">
      <c r="A342" s="596" t="s">
        <v>403</v>
      </c>
      <c r="B342" s="42"/>
      <c r="C342" s="42"/>
      <c r="D342" s="42"/>
      <c r="E342" s="42"/>
    </row>
    <row r="343" spans="1:5" ht="15.75" thickBot="1" x14ac:dyDescent="0.3">
      <c r="A343" s="596" t="s">
        <v>404</v>
      </c>
      <c r="B343" s="42"/>
      <c r="C343" s="42"/>
      <c r="D343" s="42"/>
      <c r="E343" s="42"/>
    </row>
    <row r="344" spans="1:5" ht="15.75" thickBot="1" x14ac:dyDescent="0.3">
      <c r="A344" s="596" t="s">
        <v>405</v>
      </c>
      <c r="B344" s="42"/>
      <c r="C344" s="42"/>
      <c r="D344" s="42"/>
      <c r="E344" s="42"/>
    </row>
    <row r="345" spans="1:5" ht="15.75" thickBot="1" x14ac:dyDescent="0.3">
      <c r="A345" s="90" t="s">
        <v>53</v>
      </c>
      <c r="B345" s="42">
        <f>B335+B340</f>
        <v>0</v>
      </c>
      <c r="C345" s="42">
        <f t="shared" ref="C345:E345" si="50">C335+C340</f>
        <v>0</v>
      </c>
      <c r="D345" s="42">
        <f t="shared" si="50"/>
        <v>72600</v>
      </c>
      <c r="E345" s="42">
        <f t="shared" si="50"/>
        <v>100000</v>
      </c>
    </row>
    <row r="346" spans="1:5" ht="15.75" thickBot="1" x14ac:dyDescent="0.3">
      <c r="A346" s="589" t="s">
        <v>45</v>
      </c>
      <c r="B346" s="1443" t="s">
        <v>1194</v>
      </c>
      <c r="C346" s="1444"/>
      <c r="D346" s="1444"/>
      <c r="E346" s="1445"/>
    </row>
    <row r="347" spans="1:5" ht="70.5" customHeight="1" thickBot="1" x14ac:dyDescent="0.3">
      <c r="A347" s="590" t="s">
        <v>74</v>
      </c>
      <c r="B347" s="597" t="s">
        <v>1195</v>
      </c>
      <c r="C347" s="592" t="s">
        <v>398</v>
      </c>
      <c r="D347" s="902"/>
      <c r="E347" s="904"/>
    </row>
    <row r="348" spans="1:5" ht="23.25" customHeight="1" thickBot="1" x14ac:dyDescent="0.3">
      <c r="A348" s="68" t="s">
        <v>15</v>
      </c>
      <c r="B348" s="1330" t="s">
        <v>1194</v>
      </c>
      <c r="C348" s="1331"/>
      <c r="D348" s="1331"/>
      <c r="E348" s="1332"/>
    </row>
    <row r="349" spans="1:5" ht="15.75" thickBot="1" x14ac:dyDescent="0.3">
      <c r="A349" s="68" t="s">
        <v>16</v>
      </c>
      <c r="B349" s="902" t="s">
        <v>1192</v>
      </c>
      <c r="C349" s="903"/>
      <c r="D349" s="903"/>
      <c r="E349" s="904"/>
    </row>
    <row r="350" spans="1:5" x14ac:dyDescent="0.25">
      <c r="A350" s="1325"/>
      <c r="B350" s="593">
        <v>2018</v>
      </c>
      <c r="C350" s="593">
        <v>2019</v>
      </c>
      <c r="D350" s="593">
        <v>2020</v>
      </c>
      <c r="E350" s="593">
        <v>2021</v>
      </c>
    </row>
    <row r="351" spans="1:5" ht="15.75" thickBot="1" x14ac:dyDescent="0.3">
      <c r="A351" s="1326"/>
      <c r="B351" s="594" t="s">
        <v>8</v>
      </c>
      <c r="C351" s="594" t="s">
        <v>9</v>
      </c>
      <c r="D351" s="594" t="s">
        <v>9</v>
      </c>
      <c r="E351" s="594" t="s">
        <v>9</v>
      </c>
    </row>
    <row r="352" spans="1:5" ht="15.75" thickBot="1" x14ac:dyDescent="0.3">
      <c r="A352" s="68" t="s">
        <v>17</v>
      </c>
      <c r="B352" s="68"/>
      <c r="C352" s="68"/>
      <c r="D352" s="10">
        <v>1</v>
      </c>
      <c r="E352" s="10"/>
    </row>
    <row r="353" spans="1:5" ht="15.75" thickBot="1" x14ac:dyDescent="0.3">
      <c r="A353" s="68" t="s">
        <v>18</v>
      </c>
      <c r="B353" s="41"/>
      <c r="C353" s="41"/>
      <c r="D353" s="10">
        <v>26000</v>
      </c>
      <c r="E353" s="10"/>
    </row>
    <row r="354" spans="1:5" ht="15.75" thickBot="1" x14ac:dyDescent="0.3">
      <c r="A354" s="68" t="s">
        <v>19</v>
      </c>
      <c r="B354" s="41" t="e">
        <f>B353/B352</f>
        <v>#DIV/0!</v>
      </c>
      <c r="C354" s="41" t="e">
        <f t="shared" ref="C354:E354" si="51">C353/C352</f>
        <v>#DIV/0!</v>
      </c>
      <c r="D354" s="41">
        <f t="shared" si="51"/>
        <v>26000</v>
      </c>
      <c r="E354" s="41" t="e">
        <f t="shared" si="51"/>
        <v>#DIV/0!</v>
      </c>
    </row>
    <row r="355" spans="1:5" ht="15.75" thickBot="1" x14ac:dyDescent="0.3">
      <c r="A355" s="68" t="s">
        <v>20</v>
      </c>
      <c r="B355" s="435" t="s">
        <v>21</v>
      </c>
      <c r="C355" s="85" t="e">
        <f>C352/B352-1</f>
        <v>#DIV/0!</v>
      </c>
      <c r="D355" s="85" t="e">
        <f t="shared" ref="D355:E357" si="52">D352/C352-1</f>
        <v>#DIV/0!</v>
      </c>
      <c r="E355" s="85">
        <f t="shared" si="52"/>
        <v>-1</v>
      </c>
    </row>
    <row r="356" spans="1:5" ht="15.75" thickBot="1" x14ac:dyDescent="0.3">
      <c r="A356" s="68" t="s">
        <v>22</v>
      </c>
      <c r="B356" s="435" t="s">
        <v>21</v>
      </c>
      <c r="C356" s="85" t="e">
        <f>C353/B353-1</f>
        <v>#DIV/0!</v>
      </c>
      <c r="D356" s="85" t="e">
        <f t="shared" si="52"/>
        <v>#DIV/0!</v>
      </c>
      <c r="E356" s="85">
        <f t="shared" si="52"/>
        <v>-1</v>
      </c>
    </row>
    <row r="357" spans="1:5" ht="15.75" thickBot="1" x14ac:dyDescent="0.3">
      <c r="A357" s="68" t="s">
        <v>23</v>
      </c>
      <c r="B357" s="435" t="s">
        <v>21</v>
      </c>
      <c r="C357" s="85" t="e">
        <f>C354/B354-1</f>
        <v>#DIV/0!</v>
      </c>
      <c r="D357" s="85" t="e">
        <f t="shared" si="52"/>
        <v>#DIV/0!</v>
      </c>
      <c r="E357" s="85" t="e">
        <f t="shared" si="52"/>
        <v>#DIV/0!</v>
      </c>
    </row>
    <row r="358" spans="1:5" ht="15.75" thickBot="1" x14ac:dyDescent="0.3">
      <c r="A358" s="1327" t="s">
        <v>212</v>
      </c>
      <c r="B358" s="1328"/>
      <c r="C358" s="1328"/>
      <c r="D358" s="1328"/>
      <c r="E358" s="1329"/>
    </row>
    <row r="359" spans="1:5" x14ac:dyDescent="0.25">
      <c r="A359" s="1325"/>
      <c r="B359" s="593">
        <v>2018</v>
      </c>
      <c r="C359" s="593">
        <v>2019</v>
      </c>
      <c r="D359" s="593">
        <v>2020</v>
      </c>
      <c r="E359" s="593">
        <v>2021</v>
      </c>
    </row>
    <row r="360" spans="1:5" ht="15.75" thickBot="1" x14ac:dyDescent="0.3">
      <c r="A360" s="1326"/>
      <c r="B360" s="594" t="s">
        <v>8</v>
      </c>
      <c r="C360" s="594" t="s">
        <v>9</v>
      </c>
      <c r="D360" s="594" t="s">
        <v>9</v>
      </c>
      <c r="E360" s="594" t="s">
        <v>9</v>
      </c>
    </row>
    <row r="361" spans="1:5" ht="15.75" thickBot="1" x14ac:dyDescent="0.3">
      <c r="A361" s="595" t="s">
        <v>42</v>
      </c>
      <c r="B361" s="43">
        <f>B362+B363+B364+B365</f>
        <v>0</v>
      </c>
      <c r="C361" s="43">
        <f t="shared" ref="C361:E361" si="53">C362+C363+C364+C365</f>
        <v>0</v>
      </c>
      <c r="D361" s="43">
        <f t="shared" si="53"/>
        <v>0</v>
      </c>
      <c r="E361" s="43">
        <f t="shared" si="53"/>
        <v>0</v>
      </c>
    </row>
    <row r="362" spans="1:5" ht="15.75" thickBot="1" x14ac:dyDescent="0.3">
      <c r="A362" s="596" t="s">
        <v>388</v>
      </c>
      <c r="B362" s="43"/>
      <c r="C362" s="43"/>
      <c r="D362" s="43"/>
      <c r="E362" s="43"/>
    </row>
    <row r="363" spans="1:5" ht="15.75" thickBot="1" x14ac:dyDescent="0.3">
      <c r="A363" s="596" t="s">
        <v>403</v>
      </c>
      <c r="B363" s="43"/>
      <c r="C363" s="43"/>
      <c r="D363" s="43"/>
      <c r="E363" s="43"/>
    </row>
    <row r="364" spans="1:5" ht="15.75" thickBot="1" x14ac:dyDescent="0.3">
      <c r="A364" s="596" t="s">
        <v>404</v>
      </c>
      <c r="B364" s="43"/>
      <c r="C364" s="43"/>
      <c r="D364" s="43"/>
      <c r="E364" s="43"/>
    </row>
    <row r="365" spans="1:5" ht="15.75" thickBot="1" x14ac:dyDescent="0.3">
      <c r="A365" s="596" t="s">
        <v>405</v>
      </c>
      <c r="B365" s="43"/>
      <c r="C365" s="43"/>
      <c r="D365" s="43"/>
      <c r="E365" s="43"/>
    </row>
    <row r="366" spans="1:5" ht="15.75" thickBot="1" x14ac:dyDescent="0.3">
      <c r="A366" s="595" t="s">
        <v>43</v>
      </c>
      <c r="B366" s="42">
        <f>B367+B368+B369+B370</f>
        <v>0</v>
      </c>
      <c r="C366" s="42">
        <f t="shared" ref="C366:E366" si="54">C367+C368+C369+C370</f>
        <v>0</v>
      </c>
      <c r="D366" s="42">
        <f t="shared" si="54"/>
        <v>26000</v>
      </c>
      <c r="E366" s="42">
        <f t="shared" si="54"/>
        <v>0</v>
      </c>
    </row>
    <row r="367" spans="1:5" ht="15.75" thickBot="1" x14ac:dyDescent="0.3">
      <c r="A367" s="596" t="s">
        <v>388</v>
      </c>
      <c r="B367" s="42"/>
      <c r="C367" s="42"/>
      <c r="D367" s="42">
        <v>26000</v>
      </c>
      <c r="E367" s="42"/>
    </row>
    <row r="368" spans="1:5" ht="15.75" thickBot="1" x14ac:dyDescent="0.3">
      <c r="A368" s="596" t="s">
        <v>403</v>
      </c>
      <c r="B368" s="42"/>
      <c r="C368" s="42"/>
      <c r="D368" s="42"/>
      <c r="E368" s="42"/>
    </row>
    <row r="369" spans="1:5" ht="15.75" thickBot="1" x14ac:dyDescent="0.3">
      <c r="A369" s="596" t="s">
        <v>404</v>
      </c>
      <c r="B369" s="42"/>
      <c r="C369" s="42"/>
      <c r="D369" s="42"/>
      <c r="E369" s="42"/>
    </row>
    <row r="370" spans="1:5" ht="15.75" thickBot="1" x14ac:dyDescent="0.3">
      <c r="A370" s="596" t="s">
        <v>405</v>
      </c>
      <c r="B370" s="42"/>
      <c r="C370" s="42"/>
      <c r="D370" s="42"/>
      <c r="E370" s="42"/>
    </row>
    <row r="371" spans="1:5" ht="15.75" thickBot="1" x14ac:dyDescent="0.3">
      <c r="A371" s="90" t="s">
        <v>53</v>
      </c>
      <c r="B371" s="42">
        <f>B361+B366</f>
        <v>0</v>
      </c>
      <c r="C371" s="42">
        <f t="shared" ref="C371:E371" si="55">C361+C366</f>
        <v>0</v>
      </c>
      <c r="D371" s="42">
        <f t="shared" si="55"/>
        <v>26000</v>
      </c>
      <c r="E371" s="42">
        <f t="shared" si="55"/>
        <v>0</v>
      </c>
    </row>
    <row r="372" spans="1:5" ht="15.75" thickBot="1" x14ac:dyDescent="0.3">
      <c r="A372" s="90"/>
      <c r="B372" s="42"/>
      <c r="C372" s="42"/>
      <c r="D372" s="42"/>
      <c r="E372" s="42"/>
    </row>
    <row r="373" spans="1:5" ht="15.75" thickBot="1" x14ac:dyDescent="0.3">
      <c r="A373" s="20"/>
      <c r="B373" s="21"/>
      <c r="C373" s="21"/>
      <c r="D373" s="21"/>
      <c r="E373" s="21"/>
    </row>
    <row r="374" spans="1:5" ht="27" customHeight="1" thickBot="1" x14ac:dyDescent="0.3">
      <c r="A374" s="6" t="s">
        <v>57</v>
      </c>
      <c r="B374" s="22">
        <f>+B221+B145+B67+B30+B170+B104+B327+B301+B275+B250+B195</f>
        <v>12000</v>
      </c>
      <c r="C374" s="22">
        <f t="shared" ref="C374:E374" si="56">+C221+C145+C67+C30+C170+C104+C327+C301+C275+C250+C195</f>
        <v>76403</v>
      </c>
      <c r="D374" s="22">
        <f>+D221+D145+D67+D30+D170+D104+D327+D301+D275+D250+D195+D353</f>
        <v>143203</v>
      </c>
      <c r="E374" s="22">
        <f t="shared" si="56"/>
        <v>142603</v>
      </c>
    </row>
    <row r="375" spans="1:5" ht="24.75" thickBot="1" x14ac:dyDescent="0.3">
      <c r="A375" s="6" t="s">
        <v>58</v>
      </c>
      <c r="B375" s="22">
        <f>+B239+B213+B133+B96+B59+B345+B319+B293+B268+B188+B163</f>
        <v>12000</v>
      </c>
      <c r="C375" s="22">
        <f t="shared" ref="C375:E375" si="57">+C239+C213+C133+C96+C59+C345+C319+C293+C268+C188+C163</f>
        <v>76403</v>
      </c>
      <c r="D375" s="22">
        <f>+D239+D213+D133+D96+D59+D345+D319+D293+D268+D188+D163+D371</f>
        <v>143203</v>
      </c>
      <c r="E375" s="22">
        <f t="shared" si="57"/>
        <v>142603</v>
      </c>
    </row>
    <row r="376" spans="1:5" ht="15.75" thickBot="1" x14ac:dyDescent="0.3">
      <c r="A376" s="13" t="s">
        <v>24</v>
      </c>
      <c r="B376" s="36">
        <f>B377+B378</f>
        <v>0</v>
      </c>
      <c r="C376" s="36">
        <f t="shared" ref="C376:E376" si="58">C377+C378</f>
        <v>22164</v>
      </c>
      <c r="D376" s="36">
        <f t="shared" si="58"/>
        <v>22164</v>
      </c>
      <c r="E376" s="36">
        <f t="shared" si="58"/>
        <v>22164</v>
      </c>
    </row>
    <row r="377" spans="1:5" ht="15.75" thickBot="1" x14ac:dyDescent="0.3">
      <c r="A377" s="26" t="s">
        <v>388</v>
      </c>
      <c r="B377" s="15">
        <f t="shared" ref="B377:E378" si="59">B39+B76+B113</f>
        <v>0</v>
      </c>
      <c r="C377" s="15">
        <f t="shared" si="59"/>
        <v>22164</v>
      </c>
      <c r="D377" s="15">
        <f t="shared" si="59"/>
        <v>22164</v>
      </c>
      <c r="E377" s="15">
        <f t="shared" si="59"/>
        <v>22164</v>
      </c>
    </row>
    <row r="378" spans="1:5" ht="15.75" thickBot="1" x14ac:dyDescent="0.3">
      <c r="A378" s="26" t="s">
        <v>417</v>
      </c>
      <c r="B378" s="15">
        <f t="shared" si="59"/>
        <v>0</v>
      </c>
      <c r="C378" s="15">
        <f t="shared" si="59"/>
        <v>0</v>
      </c>
      <c r="D378" s="15">
        <f t="shared" si="59"/>
        <v>0</v>
      </c>
      <c r="E378" s="15">
        <f t="shared" si="59"/>
        <v>0</v>
      </c>
    </row>
    <row r="379" spans="1:5" ht="24.75" thickBot="1" x14ac:dyDescent="0.3">
      <c r="A379" s="13" t="s">
        <v>25</v>
      </c>
      <c r="B379" s="36">
        <f>B380+B381</f>
        <v>0</v>
      </c>
      <c r="C379" s="36">
        <f t="shared" ref="C379:E379" si="60">C380+C381</f>
        <v>3439</v>
      </c>
      <c r="D379" s="36">
        <f t="shared" si="60"/>
        <v>3439</v>
      </c>
      <c r="E379" s="36">
        <f t="shared" si="60"/>
        <v>3439</v>
      </c>
    </row>
    <row r="380" spans="1:5" ht="15.75" thickBot="1" x14ac:dyDescent="0.3">
      <c r="A380" s="26" t="s">
        <v>388</v>
      </c>
      <c r="B380" s="14">
        <f>B42+B79+B116</f>
        <v>0</v>
      </c>
      <c r="C380" s="14">
        <f>C42+C79+C116</f>
        <v>3439</v>
      </c>
      <c r="D380" s="14">
        <f>D42+D79+D116</f>
        <v>3439</v>
      </c>
      <c r="E380" s="14">
        <f>E42+E79+E116</f>
        <v>3439</v>
      </c>
    </row>
    <row r="381" spans="1:5" ht="15.75" thickBot="1" x14ac:dyDescent="0.3">
      <c r="A381" s="26" t="s">
        <v>417</v>
      </c>
      <c r="B381" s="15">
        <f>B43+B80+B114</f>
        <v>0</v>
      </c>
      <c r="C381" s="15">
        <f>C43+C80+C114</f>
        <v>0</v>
      </c>
      <c r="D381" s="15">
        <f>D43+D80+D114</f>
        <v>0</v>
      </c>
      <c r="E381" s="15">
        <f>E43+E80+E114</f>
        <v>0</v>
      </c>
    </row>
    <row r="382" spans="1:5" ht="15.75" thickBot="1" x14ac:dyDescent="0.3">
      <c r="A382" s="13" t="s">
        <v>26</v>
      </c>
      <c r="B382" s="36">
        <f>B383+B384</f>
        <v>0</v>
      </c>
      <c r="C382" s="36">
        <f t="shared" ref="C382:E382" si="61">C383+C384</f>
        <v>13500</v>
      </c>
      <c r="D382" s="36">
        <f t="shared" si="61"/>
        <v>17000</v>
      </c>
      <c r="E382" s="36">
        <f t="shared" si="61"/>
        <v>17000</v>
      </c>
    </row>
    <row r="383" spans="1:5" ht="15.75" thickBot="1" x14ac:dyDescent="0.3">
      <c r="A383" s="26" t="s">
        <v>388</v>
      </c>
      <c r="B383" s="15">
        <f t="shared" ref="B383:E384" si="62">B45+B82+B119</f>
        <v>0</v>
      </c>
      <c r="C383" s="15">
        <f t="shared" si="62"/>
        <v>13500</v>
      </c>
      <c r="D383" s="15">
        <f t="shared" si="62"/>
        <v>17000</v>
      </c>
      <c r="E383" s="15">
        <f t="shared" si="62"/>
        <v>17000</v>
      </c>
    </row>
    <row r="384" spans="1:5" ht="15.75" thickBot="1" x14ac:dyDescent="0.3">
      <c r="A384" s="26" t="s">
        <v>417</v>
      </c>
      <c r="B384" s="15">
        <f t="shared" si="62"/>
        <v>0</v>
      </c>
      <c r="C384" s="15">
        <f t="shared" si="62"/>
        <v>0</v>
      </c>
      <c r="D384" s="15">
        <f t="shared" si="62"/>
        <v>0</v>
      </c>
      <c r="E384" s="15">
        <f t="shared" si="62"/>
        <v>0</v>
      </c>
    </row>
    <row r="385" spans="1:5" ht="15.75" thickBot="1" x14ac:dyDescent="0.3">
      <c r="A385" s="13" t="s">
        <v>27</v>
      </c>
      <c r="B385" s="36">
        <f>B386+B387</f>
        <v>0</v>
      </c>
      <c r="C385" s="36">
        <f t="shared" ref="C385:E385" si="63">C386+C387</f>
        <v>0</v>
      </c>
      <c r="D385" s="36">
        <f t="shared" si="63"/>
        <v>0</v>
      </c>
      <c r="E385" s="36">
        <f t="shared" si="63"/>
        <v>0</v>
      </c>
    </row>
    <row r="386" spans="1:5" ht="15.75" thickBot="1" x14ac:dyDescent="0.3">
      <c r="A386" s="26" t="s">
        <v>388</v>
      </c>
      <c r="B386" s="14">
        <f t="shared" ref="B386:E387" si="64">B48+B85+B122</f>
        <v>0</v>
      </c>
      <c r="C386" s="14">
        <f t="shared" si="64"/>
        <v>0</v>
      </c>
      <c r="D386" s="14">
        <f t="shared" si="64"/>
        <v>0</v>
      </c>
      <c r="E386" s="14">
        <f t="shared" si="64"/>
        <v>0</v>
      </c>
    </row>
    <row r="387" spans="1:5" ht="15.75" thickBot="1" x14ac:dyDescent="0.3">
      <c r="A387" s="26" t="s">
        <v>417</v>
      </c>
      <c r="B387" s="15">
        <f t="shared" si="64"/>
        <v>0</v>
      </c>
      <c r="C387" s="15">
        <f t="shared" si="64"/>
        <v>0</v>
      </c>
      <c r="D387" s="15">
        <f t="shared" si="64"/>
        <v>0</v>
      </c>
      <c r="E387" s="15">
        <f t="shared" si="64"/>
        <v>0</v>
      </c>
    </row>
    <row r="388" spans="1:5" ht="15.75" thickBot="1" x14ac:dyDescent="0.3">
      <c r="A388" s="13" t="s">
        <v>28</v>
      </c>
      <c r="B388" s="36">
        <f>B389+B390</f>
        <v>0</v>
      </c>
      <c r="C388" s="36">
        <f t="shared" ref="C388:E388" si="65">C389+C390</f>
        <v>0</v>
      </c>
      <c r="D388" s="36">
        <f t="shared" si="65"/>
        <v>0</v>
      </c>
      <c r="E388" s="36">
        <f t="shared" si="65"/>
        <v>0</v>
      </c>
    </row>
    <row r="389" spans="1:5" ht="15.75" thickBot="1" x14ac:dyDescent="0.3">
      <c r="A389" s="26" t="s">
        <v>388</v>
      </c>
      <c r="B389" s="14">
        <f t="shared" ref="B389:E390" si="66">B51+B88+B125</f>
        <v>0</v>
      </c>
      <c r="C389" s="14">
        <f t="shared" si="66"/>
        <v>0</v>
      </c>
      <c r="D389" s="14">
        <f t="shared" si="66"/>
        <v>0</v>
      </c>
      <c r="E389" s="14">
        <f t="shared" si="66"/>
        <v>0</v>
      </c>
    </row>
    <row r="390" spans="1:5" ht="15.75" thickBot="1" x14ac:dyDescent="0.3">
      <c r="A390" s="26" t="s">
        <v>417</v>
      </c>
      <c r="B390" s="15">
        <f t="shared" si="66"/>
        <v>0</v>
      </c>
      <c r="C390" s="15">
        <f t="shared" si="66"/>
        <v>0</v>
      </c>
      <c r="D390" s="15">
        <f t="shared" si="66"/>
        <v>0</v>
      </c>
      <c r="E390" s="15">
        <f t="shared" si="66"/>
        <v>0</v>
      </c>
    </row>
    <row r="391" spans="1:5" ht="15.75" thickBot="1" x14ac:dyDescent="0.3">
      <c r="A391" s="13" t="s">
        <v>29</v>
      </c>
      <c r="B391" s="36">
        <f>B392+B393</f>
        <v>0</v>
      </c>
      <c r="C391" s="36">
        <f>C392+C393</f>
        <v>0</v>
      </c>
      <c r="D391" s="36">
        <f t="shared" ref="D391:E391" si="67">D392+D393</f>
        <v>0</v>
      </c>
      <c r="E391" s="36">
        <f t="shared" si="67"/>
        <v>0</v>
      </c>
    </row>
    <row r="392" spans="1:5" ht="15.75" thickBot="1" x14ac:dyDescent="0.3">
      <c r="A392" s="26" t="s">
        <v>388</v>
      </c>
      <c r="B392" s="14">
        <f t="shared" ref="B392:E393" si="68">B54+B91+B128</f>
        <v>0</v>
      </c>
      <c r="C392" s="14">
        <f t="shared" si="68"/>
        <v>0</v>
      </c>
      <c r="D392" s="14">
        <f t="shared" si="68"/>
        <v>0</v>
      </c>
      <c r="E392" s="14">
        <f t="shared" si="68"/>
        <v>0</v>
      </c>
    </row>
    <row r="393" spans="1:5" ht="15.75" thickBot="1" x14ac:dyDescent="0.3">
      <c r="A393" s="26" t="s">
        <v>417</v>
      </c>
      <c r="B393" s="15">
        <f t="shared" si="68"/>
        <v>0</v>
      </c>
      <c r="C393" s="15">
        <f t="shared" si="68"/>
        <v>0</v>
      </c>
      <c r="D393" s="15">
        <f t="shared" si="68"/>
        <v>0</v>
      </c>
      <c r="E393" s="15">
        <f t="shared" si="68"/>
        <v>0</v>
      </c>
    </row>
    <row r="394" spans="1:5" ht="24.75" thickBot="1" x14ac:dyDescent="0.3">
      <c r="A394" s="13" t="s">
        <v>30</v>
      </c>
      <c r="B394" s="36">
        <f>B93+B56</f>
        <v>0</v>
      </c>
      <c r="C394" s="36">
        <f>C93+C56</f>
        <v>0</v>
      </c>
      <c r="D394" s="36">
        <f>D93+D56</f>
        <v>0</v>
      </c>
      <c r="E394" s="36">
        <f>E93+E56</f>
        <v>0</v>
      </c>
    </row>
    <row r="395" spans="1:5" ht="15.75" thickBot="1" x14ac:dyDescent="0.3">
      <c r="A395" s="26" t="s">
        <v>388</v>
      </c>
      <c r="B395" s="14">
        <f t="shared" ref="B395:E396" si="69">B57+B94+B131</f>
        <v>0</v>
      </c>
      <c r="C395" s="14">
        <f t="shared" si="69"/>
        <v>0</v>
      </c>
      <c r="D395" s="14">
        <f t="shared" si="69"/>
        <v>0</v>
      </c>
      <c r="E395" s="14">
        <f t="shared" si="69"/>
        <v>0</v>
      </c>
    </row>
    <row r="396" spans="1:5" ht="15.75" thickBot="1" x14ac:dyDescent="0.3">
      <c r="A396" s="26" t="s">
        <v>417</v>
      </c>
      <c r="B396" s="15">
        <f t="shared" si="69"/>
        <v>0</v>
      </c>
      <c r="C396" s="15">
        <f t="shared" si="69"/>
        <v>0</v>
      </c>
      <c r="D396" s="15">
        <f t="shared" si="69"/>
        <v>0</v>
      </c>
      <c r="E396" s="15">
        <f t="shared" si="69"/>
        <v>0</v>
      </c>
    </row>
    <row r="397" spans="1:5" ht="15.75" thickBot="1" x14ac:dyDescent="0.3">
      <c r="A397" s="13" t="s">
        <v>59</v>
      </c>
      <c r="B397" s="36">
        <f>B398+B399+B400+B401</f>
        <v>0</v>
      </c>
      <c r="C397" s="36">
        <f t="shared" ref="C397:E397" si="70">C398+C399+C400+C401</f>
        <v>0</v>
      </c>
      <c r="D397" s="36">
        <f t="shared" si="70"/>
        <v>0</v>
      </c>
      <c r="E397" s="36">
        <f t="shared" si="70"/>
        <v>0</v>
      </c>
    </row>
    <row r="398" spans="1:5" ht="15.75" thickBot="1" x14ac:dyDescent="0.3">
      <c r="A398" s="26" t="s">
        <v>388</v>
      </c>
      <c r="B398" s="14">
        <f>B154+B179+B204+B230+B259+B284+B310+B336</f>
        <v>0</v>
      </c>
      <c r="C398" s="14">
        <f t="shared" ref="C398:E401" si="71">C154+C179+C204+C230+C259+C284+C310+C336</f>
        <v>0</v>
      </c>
      <c r="D398" s="14">
        <f t="shared" si="71"/>
        <v>0</v>
      </c>
      <c r="E398" s="14">
        <f t="shared" si="71"/>
        <v>0</v>
      </c>
    </row>
    <row r="399" spans="1:5" ht="15.75" thickBot="1" x14ac:dyDescent="0.3">
      <c r="A399" s="26" t="s">
        <v>418</v>
      </c>
      <c r="B399" s="14">
        <f>B155+B180+B205+B231+B260+B285+B311+B337</f>
        <v>0</v>
      </c>
      <c r="C399" s="14">
        <f t="shared" si="71"/>
        <v>0</v>
      </c>
      <c r="D399" s="14">
        <f t="shared" si="71"/>
        <v>0</v>
      </c>
      <c r="E399" s="14">
        <f t="shared" si="71"/>
        <v>0</v>
      </c>
    </row>
    <row r="400" spans="1:5" ht="15.75" thickBot="1" x14ac:dyDescent="0.3">
      <c r="A400" s="26" t="s">
        <v>404</v>
      </c>
      <c r="B400" s="14">
        <f>B156+B181+B206+B232+B261+B286+B312+B338</f>
        <v>0</v>
      </c>
      <c r="C400" s="14">
        <f t="shared" si="71"/>
        <v>0</v>
      </c>
      <c r="D400" s="14">
        <f t="shared" si="71"/>
        <v>0</v>
      </c>
      <c r="E400" s="14">
        <f t="shared" si="71"/>
        <v>0</v>
      </c>
    </row>
    <row r="401" spans="1:5" ht="15.75" thickBot="1" x14ac:dyDescent="0.3">
      <c r="A401" s="26" t="s">
        <v>405</v>
      </c>
      <c r="B401" s="14">
        <f>B157+B182+B207+B233+B262+B287+B313+B339</f>
        <v>0</v>
      </c>
      <c r="C401" s="14">
        <f t="shared" si="71"/>
        <v>0</v>
      </c>
      <c r="D401" s="14">
        <f t="shared" si="71"/>
        <v>0</v>
      </c>
      <c r="E401" s="14">
        <f t="shared" si="71"/>
        <v>0</v>
      </c>
    </row>
    <row r="402" spans="1:5" ht="15.75" thickBot="1" x14ac:dyDescent="0.3">
      <c r="A402" s="13" t="s">
        <v>60</v>
      </c>
      <c r="B402" s="36">
        <f>B403+B404+B405+B406</f>
        <v>12000</v>
      </c>
      <c r="C402" s="36">
        <f t="shared" ref="C402:E402" si="72">C403+C404+C405+C406</f>
        <v>37300</v>
      </c>
      <c r="D402" s="36">
        <f t="shared" si="72"/>
        <v>100600</v>
      </c>
      <c r="E402" s="36">
        <f t="shared" si="72"/>
        <v>100000</v>
      </c>
    </row>
    <row r="403" spans="1:5" ht="15.75" thickBot="1" x14ac:dyDescent="0.3">
      <c r="A403" s="26" t="s">
        <v>388</v>
      </c>
      <c r="B403" s="14">
        <f>B159+B184+B209+B235+B264+B289+B315+B341</f>
        <v>12000</v>
      </c>
      <c r="C403" s="14">
        <f t="shared" ref="C403:E406" si="73">C159+C184+C209+C235+C264+C289+C315+C341</f>
        <v>37300</v>
      </c>
      <c r="D403" s="14">
        <f>D159+D184+D209+D235+D264+D289+D315+D341+D367</f>
        <v>100600</v>
      </c>
      <c r="E403" s="14">
        <f t="shared" si="73"/>
        <v>100000</v>
      </c>
    </row>
    <row r="404" spans="1:5" ht="15.75" thickBot="1" x14ac:dyDescent="0.3">
      <c r="A404" s="26" t="s">
        <v>418</v>
      </c>
      <c r="B404" s="14">
        <f>B160+B185+B210+B236+B265+B290+B316+B342</f>
        <v>0</v>
      </c>
      <c r="C404" s="14">
        <f t="shared" si="73"/>
        <v>0</v>
      </c>
      <c r="D404" s="14">
        <f t="shared" si="73"/>
        <v>0</v>
      </c>
      <c r="E404" s="14">
        <f t="shared" si="73"/>
        <v>0</v>
      </c>
    </row>
    <row r="405" spans="1:5" ht="15.75" thickBot="1" x14ac:dyDescent="0.3">
      <c r="A405" s="26" t="s">
        <v>404</v>
      </c>
      <c r="B405" s="14">
        <f>B161+B186+B211+B237+B266+B291+B317+B343</f>
        <v>0</v>
      </c>
      <c r="C405" s="14">
        <f t="shared" si="73"/>
        <v>0</v>
      </c>
      <c r="D405" s="14">
        <f t="shared" si="73"/>
        <v>0</v>
      </c>
      <c r="E405" s="14">
        <f t="shared" si="73"/>
        <v>0</v>
      </c>
    </row>
    <row r="406" spans="1:5" ht="15.75" thickBot="1" x14ac:dyDescent="0.3">
      <c r="A406" s="26" t="s">
        <v>405</v>
      </c>
      <c r="B406" s="14">
        <f>B162+B187+B212+B238+B267+B292+B318+B344</f>
        <v>0</v>
      </c>
      <c r="C406" s="14">
        <f t="shared" si="73"/>
        <v>0</v>
      </c>
      <c r="D406" s="14">
        <f t="shared" si="73"/>
        <v>0</v>
      </c>
      <c r="E406" s="14">
        <f t="shared" si="73"/>
        <v>0</v>
      </c>
    </row>
    <row r="407" spans="1:5" ht="15.75" thickBot="1" x14ac:dyDescent="0.3">
      <c r="A407" s="17" t="s">
        <v>32</v>
      </c>
      <c r="B407" s="18">
        <f>IF(B375-B374=0,0,"Error")</f>
        <v>0</v>
      </c>
      <c r="C407" s="18">
        <f>IF(C375-C374=0,0,"Error")</f>
        <v>0</v>
      </c>
      <c r="D407" s="18">
        <f>IF(D375-D374=0,0,"Error")</f>
        <v>0</v>
      </c>
      <c r="E407" s="18">
        <f>IF(E375-E374=0,0,"Error")</f>
        <v>0</v>
      </c>
    </row>
  </sheetData>
  <mergeCells count="95">
    <mergeCell ref="A22:E22"/>
    <mergeCell ref="A3:E3"/>
    <mergeCell ref="B5:E5"/>
    <mergeCell ref="B6:E6"/>
    <mergeCell ref="B7:E7"/>
    <mergeCell ref="A8:E8"/>
    <mergeCell ref="A9:E11"/>
    <mergeCell ref="B12:E12"/>
    <mergeCell ref="A13:A14"/>
    <mergeCell ref="B18:E18"/>
    <mergeCell ref="A19:E19"/>
    <mergeCell ref="A72:E72"/>
    <mergeCell ref="A23:E23"/>
    <mergeCell ref="B24:E24"/>
    <mergeCell ref="B25:E25"/>
    <mergeCell ref="B26:E26"/>
    <mergeCell ref="A27:A28"/>
    <mergeCell ref="A35:E35"/>
    <mergeCell ref="A36:A37"/>
    <mergeCell ref="B61:E61"/>
    <mergeCell ref="B62:E62"/>
    <mergeCell ref="B63:E63"/>
    <mergeCell ref="A64:A65"/>
    <mergeCell ref="B139:E139"/>
    <mergeCell ref="B140:E140"/>
    <mergeCell ref="A73:A74"/>
    <mergeCell ref="B98:E98"/>
    <mergeCell ref="B99:E99"/>
    <mergeCell ref="B100:E100"/>
    <mergeCell ref="A101:A102"/>
    <mergeCell ref="A109:E109"/>
    <mergeCell ref="A110:A111"/>
    <mergeCell ref="A135:E135"/>
    <mergeCell ref="A136:E136"/>
    <mergeCell ref="B137:E137"/>
    <mergeCell ref="D138:E138"/>
    <mergeCell ref="B191:E191"/>
    <mergeCell ref="B141:E141"/>
    <mergeCell ref="A142:A143"/>
    <mergeCell ref="A150:E150"/>
    <mergeCell ref="A151:A152"/>
    <mergeCell ref="D164:E164"/>
    <mergeCell ref="B165:E165"/>
    <mergeCell ref="B166:E166"/>
    <mergeCell ref="A167:A168"/>
    <mergeCell ref="A175:E175"/>
    <mergeCell ref="A176:A177"/>
    <mergeCell ref="B190:E190"/>
    <mergeCell ref="B242:E242"/>
    <mergeCell ref="A192:A193"/>
    <mergeCell ref="A200:E200"/>
    <mergeCell ref="A201:A202"/>
    <mergeCell ref="B214:E214"/>
    <mergeCell ref="B216:E216"/>
    <mergeCell ref="B217:E217"/>
    <mergeCell ref="A218:A219"/>
    <mergeCell ref="A226:E226"/>
    <mergeCell ref="A227:A228"/>
    <mergeCell ref="A240:E240"/>
    <mergeCell ref="A241:E241"/>
    <mergeCell ref="D243:E243"/>
    <mergeCell ref="B244:E244"/>
    <mergeCell ref="B245:E245"/>
    <mergeCell ref="B246:E246"/>
    <mergeCell ref="A247:A248"/>
    <mergeCell ref="B297:E297"/>
    <mergeCell ref="A255:E255"/>
    <mergeCell ref="A256:A257"/>
    <mergeCell ref="D269:E269"/>
    <mergeCell ref="B270:E270"/>
    <mergeCell ref="B271:E271"/>
    <mergeCell ref="A272:A273"/>
    <mergeCell ref="A359:A360"/>
    <mergeCell ref="B323:E323"/>
    <mergeCell ref="A324:A325"/>
    <mergeCell ref="A332:E332"/>
    <mergeCell ref="A333:A334"/>
    <mergeCell ref="B346:E346"/>
    <mergeCell ref="D347:E347"/>
    <mergeCell ref="A2:E2"/>
    <mergeCell ref="B348:E348"/>
    <mergeCell ref="B349:E349"/>
    <mergeCell ref="A350:A351"/>
    <mergeCell ref="A358:E358"/>
    <mergeCell ref="A298:A299"/>
    <mergeCell ref="A306:E306"/>
    <mergeCell ref="A307:A308"/>
    <mergeCell ref="B320:E320"/>
    <mergeCell ref="D321:E321"/>
    <mergeCell ref="B322:E322"/>
    <mergeCell ref="A280:E280"/>
    <mergeCell ref="A281:A282"/>
    <mergeCell ref="B294:E294"/>
    <mergeCell ref="D295:E295"/>
    <mergeCell ref="B296:E296"/>
  </mergeCells>
  <pageMargins left="0.7" right="0.7" top="0.75" bottom="0.75" header="0.3" footer="0.3"/>
  <pageSetup fitToHeight="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25"/>
  <sheetViews>
    <sheetView view="pageBreakPreview" topLeftCell="A91" zoomScale="60" zoomScaleNormal="170" workbookViewId="0">
      <selection activeCell="A114" sqref="A114"/>
    </sheetView>
  </sheetViews>
  <sheetFormatPr defaultRowHeight="15" x14ac:dyDescent="0.25"/>
  <cols>
    <col min="1" max="1" width="28.5703125" customWidth="1"/>
    <col min="2" max="5" width="11.7109375" customWidth="1"/>
  </cols>
  <sheetData>
    <row r="2" spans="1:5" ht="31.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1366</v>
      </c>
      <c r="C5" s="679"/>
      <c r="D5" s="679"/>
      <c r="E5" s="679"/>
    </row>
    <row r="6" spans="1:5" ht="15.75" thickBot="1" x14ac:dyDescent="0.3">
      <c r="A6" s="2" t="s">
        <v>1</v>
      </c>
      <c r="B6" s="680" t="s">
        <v>250</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264</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38.25" customHeight="1" thickBot="1" x14ac:dyDescent="0.3">
      <c r="A12" s="3" t="s">
        <v>6</v>
      </c>
      <c r="B12" s="824" t="s">
        <v>1367</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14" t="s">
        <v>1368</v>
      </c>
      <c r="B15" s="166">
        <v>5000</v>
      </c>
      <c r="C15" s="622" t="s">
        <v>152</v>
      </c>
      <c r="D15" s="622" t="s">
        <v>152</v>
      </c>
      <c r="E15" s="622" t="s">
        <v>152</v>
      </c>
    </row>
    <row r="16" spans="1:5" ht="15.75" thickBot="1" x14ac:dyDescent="0.3">
      <c r="A16" s="5" t="s">
        <v>98</v>
      </c>
      <c r="B16" s="126" t="s">
        <v>68</v>
      </c>
      <c r="C16" s="126" t="s">
        <v>69</v>
      </c>
      <c r="D16" s="126" t="s">
        <v>69</v>
      </c>
      <c r="E16" s="126" t="s">
        <v>69</v>
      </c>
    </row>
    <row r="17" spans="1:5" ht="23.25" thickBot="1" x14ac:dyDescent="0.3">
      <c r="A17" s="5" t="s">
        <v>67</v>
      </c>
      <c r="B17" s="126" t="s">
        <v>68</v>
      </c>
      <c r="C17" s="126" t="s">
        <v>69</v>
      </c>
      <c r="D17" s="126" t="s">
        <v>69</v>
      </c>
      <c r="E17" s="126" t="s">
        <v>69</v>
      </c>
    </row>
    <row r="18" spans="1:5" ht="34.5" customHeight="1" thickBot="1" x14ac:dyDescent="0.3">
      <c r="A18" s="6" t="s">
        <v>10</v>
      </c>
      <c r="B18" s="700" t="s">
        <v>1369</v>
      </c>
      <c r="C18" s="695"/>
      <c r="D18" s="695"/>
      <c r="E18" s="701"/>
    </row>
    <row r="19" spans="1:5" ht="23.25" customHeight="1" thickBot="1" x14ac:dyDescent="0.3">
      <c r="A19" s="702" t="s">
        <v>11</v>
      </c>
      <c r="B19" s="1449"/>
      <c r="C19" s="1449"/>
      <c r="D19" s="1449"/>
      <c r="E19" s="1450"/>
    </row>
    <row r="20" spans="1:5" ht="15.75" thickBot="1" x14ac:dyDescent="0.3">
      <c r="A20" s="623" t="s">
        <v>1370</v>
      </c>
      <c r="B20" s="624">
        <v>4300</v>
      </c>
      <c r="C20" s="622" t="s">
        <v>152</v>
      </c>
      <c r="D20" s="622" t="s">
        <v>152</v>
      </c>
      <c r="E20" s="622" t="s">
        <v>152</v>
      </c>
    </row>
    <row r="21" spans="1:5" ht="15.75" thickBot="1" x14ac:dyDescent="0.3">
      <c r="A21" s="623" t="s">
        <v>1371</v>
      </c>
      <c r="B21" s="625">
        <v>700</v>
      </c>
      <c r="C21" s="622" t="s">
        <v>152</v>
      </c>
      <c r="D21" s="622" t="s">
        <v>152</v>
      </c>
      <c r="E21" s="622" t="s">
        <v>152</v>
      </c>
    </row>
    <row r="22" spans="1:5" ht="15.75" thickBot="1" x14ac:dyDescent="0.3">
      <c r="A22" s="623" t="s">
        <v>1372</v>
      </c>
      <c r="B22" s="625"/>
      <c r="C22" s="622" t="s">
        <v>152</v>
      </c>
      <c r="D22" s="622" t="s">
        <v>152</v>
      </c>
      <c r="E22" s="622" t="s">
        <v>152</v>
      </c>
    </row>
    <row r="23" spans="1:5" ht="15.75" thickBot="1" x14ac:dyDescent="0.3">
      <c r="A23" s="705" t="s">
        <v>12</v>
      </c>
      <c r="B23" s="957"/>
      <c r="C23" s="957"/>
      <c r="D23" s="957"/>
      <c r="E23" s="958"/>
    </row>
    <row r="24" spans="1:5" ht="15.75" thickBot="1" x14ac:dyDescent="0.3">
      <c r="A24" s="708" t="s">
        <v>13</v>
      </c>
      <c r="B24" s="709"/>
      <c r="C24" s="709"/>
      <c r="D24" s="709"/>
      <c r="E24" s="710"/>
    </row>
    <row r="25" spans="1:5" ht="18.75" customHeight="1" thickBot="1" x14ac:dyDescent="0.3">
      <c r="A25" s="7" t="s">
        <v>14</v>
      </c>
      <c r="B25" s="711" t="s">
        <v>1373</v>
      </c>
      <c r="C25" s="712"/>
      <c r="D25" s="712"/>
      <c r="E25" s="713"/>
    </row>
    <row r="26" spans="1:5" ht="31.5" customHeight="1" thickBot="1" x14ac:dyDescent="0.3">
      <c r="A26" s="5" t="s">
        <v>15</v>
      </c>
      <c r="B26" s="714" t="s">
        <v>1374</v>
      </c>
      <c r="C26" s="715"/>
      <c r="D26" s="715"/>
      <c r="E26" s="716"/>
    </row>
    <row r="27" spans="1:5" ht="15.75" thickBot="1" x14ac:dyDescent="0.3">
      <c r="A27" s="5" t="s">
        <v>16</v>
      </c>
      <c r="B27" s="717" t="s">
        <v>1375</v>
      </c>
      <c r="C27" s="718"/>
      <c r="D27" s="718"/>
      <c r="E27" s="719"/>
    </row>
    <row r="28" spans="1:5" ht="12.75" customHeight="1" x14ac:dyDescent="0.25">
      <c r="A28" s="698"/>
      <c r="B28" s="8">
        <v>2018</v>
      </c>
      <c r="C28" s="8">
        <v>2019</v>
      </c>
      <c r="D28" s="8">
        <v>2020</v>
      </c>
      <c r="E28" s="8">
        <v>2021</v>
      </c>
    </row>
    <row r="29" spans="1:5" ht="17.25" customHeight="1" thickBot="1" x14ac:dyDescent="0.3">
      <c r="A29" s="699"/>
      <c r="B29" s="9" t="s">
        <v>8</v>
      </c>
      <c r="C29" s="9" t="s">
        <v>9</v>
      </c>
      <c r="D29" s="9" t="s">
        <v>9</v>
      </c>
      <c r="E29" s="9" t="s">
        <v>9</v>
      </c>
    </row>
    <row r="30" spans="1:5" ht="15.75" thickBot="1" x14ac:dyDescent="0.3">
      <c r="A30" s="5" t="s">
        <v>17</v>
      </c>
      <c r="B30" s="10">
        <v>10000</v>
      </c>
      <c r="C30" s="10">
        <v>10000</v>
      </c>
      <c r="D30" s="10">
        <v>10000</v>
      </c>
      <c r="E30" s="10">
        <v>10000</v>
      </c>
    </row>
    <row r="31" spans="1:5" ht="15.75" thickBot="1" x14ac:dyDescent="0.3">
      <c r="A31" s="5" t="s">
        <v>18</v>
      </c>
      <c r="B31" s="10">
        <f>B60</f>
        <v>45880</v>
      </c>
      <c r="C31" s="10">
        <f t="shared" ref="C31:E31" si="0">C60</f>
        <v>45880</v>
      </c>
      <c r="D31" s="10">
        <f t="shared" si="0"/>
        <v>45880</v>
      </c>
      <c r="E31" s="10">
        <f t="shared" si="0"/>
        <v>46880</v>
      </c>
    </row>
    <row r="32" spans="1:5" ht="15.75" thickBot="1" x14ac:dyDescent="0.3">
      <c r="A32" s="5" t="s">
        <v>19</v>
      </c>
      <c r="B32" s="10">
        <f>B31/B30</f>
        <v>4.5880000000000001</v>
      </c>
      <c r="C32" s="10">
        <f t="shared" ref="C32:E32" si="1">C31/C30</f>
        <v>4.5880000000000001</v>
      </c>
      <c r="D32" s="10">
        <f t="shared" si="1"/>
        <v>4.5880000000000001</v>
      </c>
      <c r="E32" s="10">
        <f t="shared" si="1"/>
        <v>4.6879999999999997</v>
      </c>
    </row>
    <row r="33" spans="1:5" ht="15.75" thickBot="1" x14ac:dyDescent="0.3">
      <c r="A33" s="5" t="s">
        <v>20</v>
      </c>
      <c r="B33" s="113" t="s">
        <v>21</v>
      </c>
      <c r="C33" s="11">
        <f>C30/B30-1</f>
        <v>0</v>
      </c>
      <c r="D33" s="11">
        <f t="shared" ref="D33:E35" si="2">D30/C30-1</f>
        <v>0</v>
      </c>
      <c r="E33" s="11">
        <f t="shared" si="2"/>
        <v>0</v>
      </c>
    </row>
    <row r="34" spans="1:5" ht="15.75" thickBot="1" x14ac:dyDescent="0.3">
      <c r="A34" s="5" t="s">
        <v>22</v>
      </c>
      <c r="B34" s="113" t="s">
        <v>21</v>
      </c>
      <c r="C34" s="11">
        <f>C31/B31-1</f>
        <v>0</v>
      </c>
      <c r="D34" s="11">
        <f t="shared" si="2"/>
        <v>0</v>
      </c>
      <c r="E34" s="11">
        <f t="shared" si="2"/>
        <v>2.1795989537924942E-2</v>
      </c>
    </row>
    <row r="35" spans="1:5" ht="15.75" thickBot="1" x14ac:dyDescent="0.3">
      <c r="A35" s="5" t="s">
        <v>23</v>
      </c>
      <c r="B35" s="113" t="s">
        <v>21</v>
      </c>
      <c r="C35" s="11">
        <f>C32/B32-1</f>
        <v>0</v>
      </c>
      <c r="D35" s="11">
        <f t="shared" si="2"/>
        <v>0</v>
      </c>
      <c r="E35" s="11">
        <f t="shared" si="2"/>
        <v>2.1795989537924942E-2</v>
      </c>
    </row>
    <row r="36" spans="1:5" ht="15.75" thickBot="1" x14ac:dyDescent="0.3">
      <c r="A36" s="689" t="s">
        <v>210</v>
      </c>
      <c r="B36" s="690"/>
      <c r="C36" s="690"/>
      <c r="D36" s="690"/>
      <c r="E36" s="691"/>
    </row>
    <row r="37" spans="1:5" ht="12.75" customHeight="1" x14ac:dyDescent="0.25">
      <c r="A37" s="698"/>
      <c r="B37" s="8">
        <v>2018</v>
      </c>
      <c r="C37" s="8">
        <v>2019</v>
      </c>
      <c r="D37" s="8">
        <v>2020</v>
      </c>
      <c r="E37" s="8">
        <v>2021</v>
      </c>
    </row>
    <row r="38" spans="1:5" ht="9" customHeight="1" thickBot="1" x14ac:dyDescent="0.3">
      <c r="A38" s="699"/>
      <c r="B38" s="9" t="s">
        <v>8</v>
      </c>
      <c r="C38" s="9" t="s">
        <v>9</v>
      </c>
      <c r="D38" s="9" t="s">
        <v>9</v>
      </c>
      <c r="E38" s="9" t="s">
        <v>9</v>
      </c>
    </row>
    <row r="39" spans="1:5" ht="15.75" thickBot="1" x14ac:dyDescent="0.3">
      <c r="A39" s="13" t="s">
        <v>24</v>
      </c>
      <c r="B39" s="14">
        <f>B40+B41</f>
        <v>18000</v>
      </c>
      <c r="C39" s="14">
        <f t="shared" ref="C39:E39" si="3">C40+C41</f>
        <v>18000</v>
      </c>
      <c r="D39" s="14">
        <f t="shared" si="3"/>
        <v>18000</v>
      </c>
      <c r="E39" s="14">
        <f t="shared" si="3"/>
        <v>18000</v>
      </c>
    </row>
    <row r="40" spans="1:5" ht="15.75" thickBot="1" x14ac:dyDescent="0.3">
      <c r="A40" s="26" t="s">
        <v>388</v>
      </c>
      <c r="B40" s="15">
        <v>18000</v>
      </c>
      <c r="C40" s="15">
        <v>18000</v>
      </c>
      <c r="D40" s="15">
        <v>18000</v>
      </c>
      <c r="E40" s="15">
        <v>18000</v>
      </c>
    </row>
    <row r="41" spans="1:5" ht="15.75" thickBot="1" x14ac:dyDescent="0.3">
      <c r="A41" s="26" t="s">
        <v>389</v>
      </c>
      <c r="B41" s="15"/>
      <c r="C41" s="27"/>
      <c r="D41" s="27"/>
      <c r="E41" s="27"/>
    </row>
    <row r="42" spans="1:5" ht="24.75" thickBot="1" x14ac:dyDescent="0.3">
      <c r="A42" s="13" t="s">
        <v>25</v>
      </c>
      <c r="B42" s="14">
        <f>B43+B44</f>
        <v>2880</v>
      </c>
      <c r="C42" s="14">
        <f t="shared" ref="C42:E42" si="4">C43+C44</f>
        <v>2880</v>
      </c>
      <c r="D42" s="14">
        <f t="shared" si="4"/>
        <v>2880</v>
      </c>
      <c r="E42" s="14">
        <f t="shared" si="4"/>
        <v>2880</v>
      </c>
    </row>
    <row r="43" spans="1:5" ht="15.75" thickBot="1" x14ac:dyDescent="0.3">
      <c r="A43" s="26" t="s">
        <v>388</v>
      </c>
      <c r="B43" s="15">
        <v>2880</v>
      </c>
      <c r="C43" s="15">
        <v>2880</v>
      </c>
      <c r="D43" s="15">
        <v>2880</v>
      </c>
      <c r="E43" s="15">
        <v>2880</v>
      </c>
    </row>
    <row r="44" spans="1:5" ht="15.75" thickBot="1" x14ac:dyDescent="0.3">
      <c r="A44" s="26" t="s">
        <v>389</v>
      </c>
      <c r="B44" s="15"/>
      <c r="C44" s="14"/>
      <c r="D44" s="14"/>
      <c r="E44" s="14"/>
    </row>
    <row r="45" spans="1:5" ht="15.75" thickBot="1" x14ac:dyDescent="0.3">
      <c r="A45" s="13" t="s">
        <v>26</v>
      </c>
      <c r="B45" s="15">
        <f>B46+B47</f>
        <v>25000</v>
      </c>
      <c r="C45" s="15">
        <f t="shared" ref="C45:E45" si="5">C46+C47</f>
        <v>25000</v>
      </c>
      <c r="D45" s="15">
        <f t="shared" si="5"/>
        <v>25000</v>
      </c>
      <c r="E45" s="15">
        <f t="shared" si="5"/>
        <v>26000</v>
      </c>
    </row>
    <row r="46" spans="1:5" ht="15.75" thickBot="1" x14ac:dyDescent="0.3">
      <c r="A46" s="26" t="s">
        <v>388</v>
      </c>
      <c r="B46" s="15">
        <v>25000</v>
      </c>
      <c r="C46" s="15">
        <v>25000</v>
      </c>
      <c r="D46" s="15">
        <v>25000</v>
      </c>
      <c r="E46" s="15">
        <f>1000+25000</f>
        <v>26000</v>
      </c>
    </row>
    <row r="47" spans="1:5" ht="15.75" thickBot="1" x14ac:dyDescent="0.3">
      <c r="A47" s="26" t="s">
        <v>389</v>
      </c>
      <c r="B47" s="15"/>
      <c r="C47" s="14"/>
      <c r="D47" s="14"/>
      <c r="E47" s="14"/>
    </row>
    <row r="48" spans="1:5" ht="15.75" thickBot="1" x14ac:dyDescent="0.3">
      <c r="A48" s="13" t="s">
        <v>27</v>
      </c>
      <c r="B48" s="15"/>
      <c r="C48" s="14"/>
      <c r="D48" s="14"/>
      <c r="E48" s="14"/>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28</v>
      </c>
      <c r="B51" s="15"/>
      <c r="C51" s="14"/>
      <c r="D51" s="14"/>
      <c r="E51" s="14"/>
    </row>
    <row r="52" spans="1:5" ht="15.75" thickBot="1" x14ac:dyDescent="0.3">
      <c r="A52" s="26" t="s">
        <v>388</v>
      </c>
      <c r="B52" s="15"/>
      <c r="C52" s="14"/>
      <c r="D52" s="14"/>
      <c r="E52" s="14"/>
    </row>
    <row r="53" spans="1:5" ht="15.75" thickBot="1" x14ac:dyDescent="0.3">
      <c r="A53" s="26" t="s">
        <v>389</v>
      </c>
      <c r="B53" s="15"/>
      <c r="C53" s="14"/>
      <c r="D53" s="14"/>
      <c r="E53" s="14"/>
    </row>
    <row r="54" spans="1:5" ht="15.75" thickBot="1" x14ac:dyDescent="0.3">
      <c r="A54" s="13" t="s">
        <v>29</v>
      </c>
      <c r="B54" s="15"/>
      <c r="C54" s="14"/>
      <c r="D54" s="14"/>
      <c r="E54" s="14"/>
    </row>
    <row r="55" spans="1:5" ht="15.75" thickBot="1" x14ac:dyDescent="0.3">
      <c r="A55" s="26" t="s">
        <v>388</v>
      </c>
      <c r="B55" s="15"/>
      <c r="C55" s="14"/>
      <c r="D55" s="14"/>
      <c r="E55" s="14"/>
    </row>
    <row r="56" spans="1:5" ht="15.75" thickBot="1" x14ac:dyDescent="0.3">
      <c r="A56" s="26" t="s">
        <v>389</v>
      </c>
      <c r="B56" s="15"/>
      <c r="C56" s="14"/>
      <c r="D56" s="14"/>
      <c r="E56" s="14"/>
    </row>
    <row r="57" spans="1:5" ht="24.75" thickBot="1" x14ac:dyDescent="0.3">
      <c r="A57" s="13" t="s">
        <v>30</v>
      </c>
      <c r="B57" s="15">
        <v>0</v>
      </c>
      <c r="C57" s="14">
        <v>0</v>
      </c>
      <c r="D57" s="14">
        <f>C57*1.03*0.99</f>
        <v>0</v>
      </c>
      <c r="E57" s="14">
        <f>D57*1.03*0.99</f>
        <v>0</v>
      </c>
    </row>
    <row r="58" spans="1:5" ht="15.75" thickBot="1" x14ac:dyDescent="0.3">
      <c r="A58" s="26" t="s">
        <v>388</v>
      </c>
      <c r="B58" s="15"/>
      <c r="C58" s="40"/>
      <c r="D58" s="40"/>
      <c r="E58" s="40"/>
    </row>
    <row r="59" spans="1:5" ht="15.75" thickBot="1" x14ac:dyDescent="0.3">
      <c r="A59" s="26" t="s">
        <v>389</v>
      </c>
      <c r="B59" s="15"/>
      <c r="C59" s="135"/>
      <c r="D59" s="40"/>
      <c r="E59" s="40"/>
    </row>
    <row r="60" spans="1:5" ht="15.75" thickBot="1" x14ac:dyDescent="0.3">
      <c r="A60" s="16" t="s">
        <v>31</v>
      </c>
      <c r="B60" s="15">
        <f>B57+B54+B51+B48+B45+B42+B39</f>
        <v>45880</v>
      </c>
      <c r="C60" s="15">
        <f t="shared" ref="C60:E60" si="6">C57+C54+C51+C48+C45+C42+C39</f>
        <v>45880</v>
      </c>
      <c r="D60" s="15">
        <f t="shared" si="6"/>
        <v>45880</v>
      </c>
      <c r="E60" s="15">
        <f t="shared" si="6"/>
        <v>46880</v>
      </c>
    </row>
    <row r="61" spans="1:5" ht="15.75" thickBot="1" x14ac:dyDescent="0.3">
      <c r="A61" s="17" t="s">
        <v>32</v>
      </c>
      <c r="B61" s="18">
        <f>IF(B60-B31=0,0,"Error")</f>
        <v>0</v>
      </c>
      <c r="C61" s="18">
        <f>IF(C60-C31=0,0,"Error")</f>
        <v>0</v>
      </c>
      <c r="D61" s="18">
        <f>IF(D60-D31=0,0,"Error")</f>
        <v>0</v>
      </c>
      <c r="E61" s="18">
        <f>IF(E60-E31=0,0,"Error")</f>
        <v>0</v>
      </c>
    </row>
    <row r="62" spans="1:5" ht="15.75" thickBot="1" x14ac:dyDescent="0.3">
      <c r="A62" s="708" t="s">
        <v>39</v>
      </c>
      <c r="B62" s="709"/>
      <c r="C62" s="709"/>
      <c r="D62" s="709"/>
      <c r="E62" s="710"/>
    </row>
    <row r="63" spans="1:5" ht="15.75" thickBot="1" x14ac:dyDescent="0.3">
      <c r="A63" s="708" t="s">
        <v>40</v>
      </c>
      <c r="B63" s="709"/>
      <c r="C63" s="709"/>
      <c r="D63" s="709"/>
      <c r="E63" s="710"/>
    </row>
    <row r="64" spans="1:5" ht="21" customHeight="1" thickBot="1" x14ac:dyDescent="0.3">
      <c r="A64" s="7" t="s">
        <v>56</v>
      </c>
      <c r="B64" s="1447" t="s">
        <v>1376</v>
      </c>
      <c r="C64" s="1448"/>
      <c r="D64" s="723"/>
      <c r="E64" s="724"/>
    </row>
    <row r="65" spans="1:5" ht="30.75" customHeight="1" thickBot="1" x14ac:dyDescent="0.3">
      <c r="A65" s="7" t="s">
        <v>86</v>
      </c>
      <c r="B65" s="7" t="s">
        <v>1377</v>
      </c>
      <c r="C65" s="139" t="s">
        <v>398</v>
      </c>
      <c r="D65" s="721"/>
      <c r="E65" s="722"/>
    </row>
    <row r="66" spans="1:5" ht="15.75" thickBot="1" x14ac:dyDescent="0.3">
      <c r="A66" s="160"/>
      <c r="B66" s="720"/>
      <c r="C66" s="800"/>
      <c r="D66" s="721"/>
      <c r="E66" s="722"/>
    </row>
    <row r="67" spans="1:5" ht="17.25" customHeight="1" thickBot="1" x14ac:dyDescent="0.3">
      <c r="A67" s="5" t="s">
        <v>15</v>
      </c>
      <c r="B67" s="702" t="s">
        <v>1378</v>
      </c>
      <c r="C67" s="703"/>
      <c r="D67" s="703"/>
      <c r="E67" s="704"/>
    </row>
    <row r="68" spans="1:5" ht="15.75" thickBot="1" x14ac:dyDescent="0.3">
      <c r="A68" s="5" t="s">
        <v>16</v>
      </c>
      <c r="B68" s="717" t="s">
        <v>1379</v>
      </c>
      <c r="C68" s="718"/>
      <c r="D68" s="718"/>
      <c r="E68" s="719"/>
    </row>
    <row r="69" spans="1:5" ht="12.75" customHeight="1" x14ac:dyDescent="0.25">
      <c r="A69" s="698"/>
      <c r="B69" s="8">
        <v>2018</v>
      </c>
      <c r="C69" s="8">
        <v>2019</v>
      </c>
      <c r="D69" s="8">
        <v>2020</v>
      </c>
      <c r="E69" s="8">
        <v>2021</v>
      </c>
    </row>
    <row r="70" spans="1:5" ht="9" customHeight="1" thickBot="1" x14ac:dyDescent="0.3">
      <c r="A70" s="699"/>
      <c r="B70" s="9" t="s">
        <v>8</v>
      </c>
      <c r="C70" s="9" t="s">
        <v>9</v>
      </c>
      <c r="D70" s="9" t="s">
        <v>9</v>
      </c>
      <c r="E70" s="9" t="s">
        <v>9</v>
      </c>
    </row>
    <row r="71" spans="1:5" ht="15.75" thickBot="1" x14ac:dyDescent="0.3">
      <c r="A71" s="5" t="s">
        <v>17</v>
      </c>
      <c r="B71" s="10">
        <v>40</v>
      </c>
      <c r="C71" s="10">
        <v>40</v>
      </c>
      <c r="D71" s="10">
        <v>40</v>
      </c>
      <c r="E71" s="10">
        <v>40</v>
      </c>
    </row>
    <row r="72" spans="1:5" ht="15.75" thickBot="1" x14ac:dyDescent="0.3">
      <c r="A72" s="5" t="s">
        <v>18</v>
      </c>
      <c r="B72" s="10">
        <f>B90</f>
        <v>4000</v>
      </c>
      <c r="C72" s="10">
        <f t="shared" ref="C72:E72" si="7">C90</f>
        <v>4000</v>
      </c>
      <c r="D72" s="10">
        <f t="shared" si="7"/>
        <v>4000</v>
      </c>
      <c r="E72" s="10">
        <f t="shared" si="7"/>
        <v>4000</v>
      </c>
    </row>
    <row r="73" spans="1:5" ht="15.75" thickBot="1" x14ac:dyDescent="0.3">
      <c r="A73" s="5" t="s">
        <v>19</v>
      </c>
      <c r="B73" s="10">
        <f>B72/B71</f>
        <v>100</v>
      </c>
      <c r="C73" s="10">
        <f t="shared" ref="C73:E73" si="8">C72/C71</f>
        <v>100</v>
      </c>
      <c r="D73" s="10">
        <f t="shared" si="8"/>
        <v>100</v>
      </c>
      <c r="E73" s="10">
        <f t="shared" si="8"/>
        <v>100</v>
      </c>
    </row>
    <row r="74" spans="1:5" ht="15.75" thickBot="1" x14ac:dyDescent="0.3">
      <c r="A74" s="5" t="s">
        <v>20</v>
      </c>
      <c r="B74" s="113" t="s">
        <v>21</v>
      </c>
      <c r="C74" s="11">
        <f>C71/B71-1</f>
        <v>0</v>
      </c>
      <c r="D74" s="11">
        <f t="shared" ref="D74:E76" si="9">D71/C71-1</f>
        <v>0</v>
      </c>
      <c r="E74" s="11">
        <f t="shared" si="9"/>
        <v>0</v>
      </c>
    </row>
    <row r="75" spans="1:5" ht="15.75" thickBot="1" x14ac:dyDescent="0.3">
      <c r="A75" s="5" t="s">
        <v>22</v>
      </c>
      <c r="B75" s="113" t="s">
        <v>21</v>
      </c>
      <c r="C75" s="11">
        <f>C72/B72-1</f>
        <v>0</v>
      </c>
      <c r="D75" s="11">
        <f t="shared" si="9"/>
        <v>0</v>
      </c>
      <c r="E75" s="11">
        <f t="shared" si="9"/>
        <v>0</v>
      </c>
    </row>
    <row r="76" spans="1:5" ht="15.75" thickBot="1" x14ac:dyDescent="0.3">
      <c r="A76" s="5" t="s">
        <v>23</v>
      </c>
      <c r="B76" s="113" t="s">
        <v>21</v>
      </c>
      <c r="C76" s="11">
        <f>C73/B73-1</f>
        <v>0</v>
      </c>
      <c r="D76" s="11">
        <f t="shared" si="9"/>
        <v>0</v>
      </c>
      <c r="E76" s="11">
        <f t="shared" si="9"/>
        <v>0</v>
      </c>
    </row>
    <row r="77" spans="1:5" ht="15.75" thickBot="1" x14ac:dyDescent="0.3">
      <c r="A77" s="689" t="s">
        <v>213</v>
      </c>
      <c r="B77" s="690"/>
      <c r="C77" s="690"/>
      <c r="D77" s="690"/>
      <c r="E77" s="691"/>
    </row>
    <row r="78" spans="1:5" ht="12.75" customHeight="1" x14ac:dyDescent="0.25">
      <c r="A78" s="698"/>
      <c r="B78" s="8">
        <v>2018</v>
      </c>
      <c r="C78" s="8">
        <v>2019</v>
      </c>
      <c r="D78" s="8">
        <v>2020</v>
      </c>
      <c r="E78" s="8">
        <v>2021</v>
      </c>
    </row>
    <row r="79" spans="1:5" ht="9" customHeight="1" thickBot="1" x14ac:dyDescent="0.3">
      <c r="A79" s="699"/>
      <c r="B79" s="9" t="s">
        <v>8</v>
      </c>
      <c r="C79" s="9" t="s">
        <v>9</v>
      </c>
      <c r="D79" s="9" t="s">
        <v>9</v>
      </c>
      <c r="E79" s="9" t="s">
        <v>9</v>
      </c>
    </row>
    <row r="80" spans="1:5" ht="15.75" thickBot="1" x14ac:dyDescent="0.3">
      <c r="A80" s="13" t="s">
        <v>42</v>
      </c>
      <c r="B80" s="14">
        <f>B81+B82+B83+B84</f>
        <v>0</v>
      </c>
      <c r="C80" s="14">
        <f t="shared" ref="C80:E80" si="10">C81+C82+C83+C84</f>
        <v>0</v>
      </c>
      <c r="D80" s="14">
        <f t="shared" si="10"/>
        <v>0</v>
      </c>
      <c r="E80" s="14">
        <f t="shared" si="10"/>
        <v>0</v>
      </c>
    </row>
    <row r="81" spans="1:5" ht="15.75" thickBot="1" x14ac:dyDescent="0.3">
      <c r="A81" s="26" t="s">
        <v>388</v>
      </c>
      <c r="B81" s="14"/>
      <c r="C81" s="14"/>
      <c r="D81" s="14"/>
      <c r="E81" s="14"/>
    </row>
    <row r="82" spans="1:5" ht="15.75" thickBot="1" x14ac:dyDescent="0.3">
      <c r="A82" s="26" t="s">
        <v>403</v>
      </c>
      <c r="B82" s="14"/>
      <c r="C82" s="14"/>
      <c r="D82" s="14"/>
      <c r="E82" s="14"/>
    </row>
    <row r="83" spans="1:5" ht="15.75" thickBot="1" x14ac:dyDescent="0.3">
      <c r="A83" s="26" t="s">
        <v>404</v>
      </c>
      <c r="B83" s="14"/>
      <c r="C83" s="14"/>
      <c r="D83" s="14"/>
      <c r="E83" s="14"/>
    </row>
    <row r="84" spans="1:5" ht="15.75" thickBot="1" x14ac:dyDescent="0.3">
      <c r="A84" s="26" t="s">
        <v>405</v>
      </c>
      <c r="B84" s="14"/>
      <c r="C84" s="14"/>
      <c r="D84" s="14"/>
      <c r="E84" s="14"/>
    </row>
    <row r="85" spans="1:5" ht="15.75" thickBot="1" x14ac:dyDescent="0.3">
      <c r="A85" s="13" t="s">
        <v>43</v>
      </c>
      <c r="B85" s="15">
        <f>B86+B87+B88+B89</f>
        <v>4000</v>
      </c>
      <c r="C85" s="15">
        <f t="shared" ref="C85:E85" si="11">C86+C87+C88+C89</f>
        <v>4000</v>
      </c>
      <c r="D85" s="15">
        <f t="shared" si="11"/>
        <v>4000</v>
      </c>
      <c r="E85" s="15">
        <f t="shared" si="11"/>
        <v>4000</v>
      </c>
    </row>
    <row r="86" spans="1:5" ht="15.75" thickBot="1" x14ac:dyDescent="0.3">
      <c r="A86" s="26" t="s">
        <v>388</v>
      </c>
      <c r="B86" s="15">
        <v>4000</v>
      </c>
      <c r="C86" s="15">
        <v>4000</v>
      </c>
      <c r="D86" s="15">
        <v>4000</v>
      </c>
      <c r="E86" s="15">
        <v>4000</v>
      </c>
    </row>
    <row r="87" spans="1:5" ht="15.75" thickBot="1" x14ac:dyDescent="0.3">
      <c r="A87" s="26" t="s">
        <v>403</v>
      </c>
      <c r="B87" s="15"/>
      <c r="C87" s="14"/>
      <c r="D87" s="14"/>
      <c r="E87" s="14"/>
    </row>
    <row r="88" spans="1:5" ht="15.75" thickBot="1" x14ac:dyDescent="0.3">
      <c r="A88" s="26" t="s">
        <v>404</v>
      </c>
      <c r="B88" s="15"/>
      <c r="C88" s="14"/>
      <c r="D88" s="14"/>
      <c r="E88" s="14"/>
    </row>
    <row r="89" spans="1:5" ht="15.75" thickBot="1" x14ac:dyDescent="0.3">
      <c r="A89" s="26" t="s">
        <v>405</v>
      </c>
      <c r="B89" s="15"/>
      <c r="C89" s="14"/>
      <c r="D89" s="14"/>
      <c r="E89" s="14"/>
    </row>
    <row r="90" spans="1:5" ht="15.75" thickBot="1" x14ac:dyDescent="0.3">
      <c r="A90" s="140" t="s">
        <v>31</v>
      </c>
      <c r="B90" s="15">
        <f>B80+B85</f>
        <v>4000</v>
      </c>
      <c r="C90" s="15">
        <f t="shared" ref="C90:E90" si="12">C80+C85</f>
        <v>4000</v>
      </c>
      <c r="D90" s="15">
        <f t="shared" si="12"/>
        <v>4000</v>
      </c>
      <c r="E90" s="15">
        <f t="shared" si="12"/>
        <v>4000</v>
      </c>
    </row>
    <row r="91" spans="1:5" ht="15.75" thickBot="1" x14ac:dyDescent="0.3">
      <c r="A91" s="20"/>
      <c r="B91" s="21"/>
      <c r="C91" s="21"/>
      <c r="D91" s="21"/>
      <c r="E91" s="21"/>
    </row>
    <row r="92" spans="1:5" ht="27" customHeight="1" thickBot="1" x14ac:dyDescent="0.3">
      <c r="A92" s="6" t="s">
        <v>57</v>
      </c>
      <c r="B92" s="22">
        <f>+B72+B31</f>
        <v>49880</v>
      </c>
      <c r="C92" s="22">
        <f t="shared" ref="C92:E92" si="13">+C72+C31</f>
        <v>49880</v>
      </c>
      <c r="D92" s="22">
        <f t="shared" si="13"/>
        <v>49880</v>
      </c>
      <c r="E92" s="22">
        <f t="shared" si="13"/>
        <v>50880</v>
      </c>
    </row>
    <row r="93" spans="1:5" ht="24.75" thickBot="1" x14ac:dyDescent="0.3">
      <c r="A93" s="6" t="s">
        <v>58</v>
      </c>
      <c r="B93" s="22">
        <f>+B60+B90</f>
        <v>49880</v>
      </c>
      <c r="C93" s="22">
        <f t="shared" ref="C93:E93" si="14">+C60+C90</f>
        <v>49880</v>
      </c>
      <c r="D93" s="22">
        <f t="shared" si="14"/>
        <v>49880</v>
      </c>
      <c r="E93" s="22">
        <f t="shared" si="14"/>
        <v>50880</v>
      </c>
    </row>
    <row r="94" spans="1:5" ht="15.75" thickBot="1" x14ac:dyDescent="0.3">
      <c r="A94" s="13" t="s">
        <v>24</v>
      </c>
      <c r="B94" s="36">
        <f>B95+B96</f>
        <v>18000</v>
      </c>
      <c r="C94" s="36">
        <f t="shared" ref="C94:E94" si="15">C95+C96</f>
        <v>18000</v>
      </c>
      <c r="D94" s="36">
        <f t="shared" si="15"/>
        <v>18000</v>
      </c>
      <c r="E94" s="36">
        <f t="shared" si="15"/>
        <v>18000</v>
      </c>
    </row>
    <row r="95" spans="1:5" ht="15.75" thickBot="1" x14ac:dyDescent="0.3">
      <c r="A95" s="26" t="s">
        <v>388</v>
      </c>
      <c r="B95" s="15">
        <f>B40</f>
        <v>18000</v>
      </c>
      <c r="C95" s="15">
        <f t="shared" ref="C95:E96" si="16">C40</f>
        <v>18000</v>
      </c>
      <c r="D95" s="15">
        <f t="shared" si="16"/>
        <v>18000</v>
      </c>
      <c r="E95" s="15">
        <f t="shared" si="16"/>
        <v>18000</v>
      </c>
    </row>
    <row r="96" spans="1:5" ht="15.75" thickBot="1" x14ac:dyDescent="0.3">
      <c r="A96" s="26" t="s">
        <v>417</v>
      </c>
      <c r="B96" s="15">
        <f>B41</f>
        <v>0</v>
      </c>
      <c r="C96" s="15">
        <f t="shared" si="16"/>
        <v>0</v>
      </c>
      <c r="D96" s="15">
        <f t="shared" si="16"/>
        <v>0</v>
      </c>
      <c r="E96" s="15">
        <f t="shared" si="16"/>
        <v>0</v>
      </c>
    </row>
    <row r="97" spans="1:5" ht="24.75" thickBot="1" x14ac:dyDescent="0.3">
      <c r="A97" s="13" t="s">
        <v>25</v>
      </c>
      <c r="B97" s="36">
        <f>B98+B99</f>
        <v>2880</v>
      </c>
      <c r="C97" s="36">
        <f t="shared" ref="C97:E97" si="17">C98+C99</f>
        <v>2880</v>
      </c>
      <c r="D97" s="36">
        <f t="shared" si="17"/>
        <v>2880</v>
      </c>
      <c r="E97" s="36">
        <f t="shared" si="17"/>
        <v>2880</v>
      </c>
    </row>
    <row r="98" spans="1:5" ht="15.75" thickBot="1" x14ac:dyDescent="0.3">
      <c r="A98" s="26" t="s">
        <v>388</v>
      </c>
      <c r="B98" s="14">
        <f>B43</f>
        <v>2880</v>
      </c>
      <c r="C98" s="14">
        <f t="shared" ref="C98:E99" si="18">C43</f>
        <v>2880</v>
      </c>
      <c r="D98" s="14">
        <f t="shared" si="18"/>
        <v>2880</v>
      </c>
      <c r="E98" s="14">
        <f t="shared" si="18"/>
        <v>2880</v>
      </c>
    </row>
    <row r="99" spans="1:5" ht="15.75" thickBot="1" x14ac:dyDescent="0.3">
      <c r="A99" s="26" t="s">
        <v>417</v>
      </c>
      <c r="B99" s="15">
        <f>B44</f>
        <v>0</v>
      </c>
      <c r="C99" s="15">
        <f t="shared" si="18"/>
        <v>0</v>
      </c>
      <c r="D99" s="15">
        <f t="shared" si="18"/>
        <v>0</v>
      </c>
      <c r="E99" s="15">
        <f t="shared" si="18"/>
        <v>0</v>
      </c>
    </row>
    <row r="100" spans="1:5" ht="15.75" thickBot="1" x14ac:dyDescent="0.3">
      <c r="A100" s="13" t="s">
        <v>26</v>
      </c>
      <c r="B100" s="36">
        <f>B101+B102</f>
        <v>25000</v>
      </c>
      <c r="C100" s="36">
        <f t="shared" ref="C100:E100" si="19">C101+C102</f>
        <v>25000</v>
      </c>
      <c r="D100" s="36">
        <f t="shared" si="19"/>
        <v>25000</v>
      </c>
      <c r="E100" s="36">
        <f t="shared" si="19"/>
        <v>26000</v>
      </c>
    </row>
    <row r="101" spans="1:5" ht="15.75" thickBot="1" x14ac:dyDescent="0.3">
      <c r="A101" s="26" t="s">
        <v>388</v>
      </c>
      <c r="B101" s="15">
        <f>B46</f>
        <v>25000</v>
      </c>
      <c r="C101" s="15">
        <f t="shared" ref="C101:E102" si="20">C46</f>
        <v>25000</v>
      </c>
      <c r="D101" s="15">
        <f t="shared" si="20"/>
        <v>25000</v>
      </c>
      <c r="E101" s="15">
        <f t="shared" si="20"/>
        <v>26000</v>
      </c>
    </row>
    <row r="102" spans="1:5" ht="15.75" thickBot="1" x14ac:dyDescent="0.3">
      <c r="A102" s="26" t="s">
        <v>417</v>
      </c>
      <c r="B102" s="15">
        <f>B47</f>
        <v>0</v>
      </c>
      <c r="C102" s="15">
        <f t="shared" si="20"/>
        <v>0</v>
      </c>
      <c r="D102" s="15">
        <f t="shared" si="20"/>
        <v>0</v>
      </c>
      <c r="E102" s="15">
        <f t="shared" si="20"/>
        <v>0</v>
      </c>
    </row>
    <row r="103" spans="1:5" ht="15.75" thickBot="1" x14ac:dyDescent="0.3">
      <c r="A103" s="13" t="s">
        <v>27</v>
      </c>
      <c r="B103" s="36">
        <f>B104+B105</f>
        <v>0</v>
      </c>
      <c r="C103" s="36">
        <f t="shared" ref="C103:E103" si="21">C104+C105</f>
        <v>0</v>
      </c>
      <c r="D103" s="36">
        <f t="shared" si="21"/>
        <v>0</v>
      </c>
      <c r="E103" s="36">
        <f t="shared" si="21"/>
        <v>0</v>
      </c>
    </row>
    <row r="104" spans="1:5" ht="15.75" thickBot="1" x14ac:dyDescent="0.3">
      <c r="A104" s="26" t="s">
        <v>388</v>
      </c>
      <c r="B104" s="14">
        <f>B49</f>
        <v>0</v>
      </c>
      <c r="C104" s="14">
        <f t="shared" ref="C104:E105" si="22">C49</f>
        <v>0</v>
      </c>
      <c r="D104" s="14">
        <f t="shared" si="22"/>
        <v>0</v>
      </c>
      <c r="E104" s="14">
        <f t="shared" si="22"/>
        <v>0</v>
      </c>
    </row>
    <row r="105" spans="1:5" ht="15.75" thickBot="1" x14ac:dyDescent="0.3">
      <c r="A105" s="26" t="s">
        <v>417</v>
      </c>
      <c r="B105" s="15">
        <f>B50</f>
        <v>0</v>
      </c>
      <c r="C105" s="15">
        <f t="shared" si="22"/>
        <v>0</v>
      </c>
      <c r="D105" s="15">
        <f t="shared" si="22"/>
        <v>0</v>
      </c>
      <c r="E105" s="15">
        <f t="shared" si="22"/>
        <v>0</v>
      </c>
    </row>
    <row r="106" spans="1:5" ht="15.75" thickBot="1" x14ac:dyDescent="0.3">
      <c r="A106" s="13" t="s">
        <v>28</v>
      </c>
      <c r="B106" s="36">
        <f>B107+B108</f>
        <v>0</v>
      </c>
      <c r="C106" s="36">
        <f t="shared" ref="C106:E106" si="23">C107+C108</f>
        <v>0</v>
      </c>
      <c r="D106" s="36">
        <f t="shared" si="23"/>
        <v>0</v>
      </c>
      <c r="E106" s="36">
        <f t="shared" si="23"/>
        <v>0</v>
      </c>
    </row>
    <row r="107" spans="1:5" ht="15.75" thickBot="1" x14ac:dyDescent="0.3">
      <c r="A107" s="26" t="s">
        <v>388</v>
      </c>
      <c r="B107" s="14">
        <f>B52</f>
        <v>0</v>
      </c>
      <c r="C107" s="14">
        <f t="shared" ref="C107:E108" si="24">C52</f>
        <v>0</v>
      </c>
      <c r="D107" s="14">
        <f t="shared" si="24"/>
        <v>0</v>
      </c>
      <c r="E107" s="14">
        <f t="shared" si="24"/>
        <v>0</v>
      </c>
    </row>
    <row r="108" spans="1:5" ht="15.75" thickBot="1" x14ac:dyDescent="0.3">
      <c r="A108" s="26" t="s">
        <v>417</v>
      </c>
      <c r="B108" s="15">
        <f>B53</f>
        <v>0</v>
      </c>
      <c r="C108" s="15">
        <f t="shared" si="24"/>
        <v>0</v>
      </c>
      <c r="D108" s="15">
        <f t="shared" si="24"/>
        <v>0</v>
      </c>
      <c r="E108" s="15">
        <f t="shared" si="24"/>
        <v>0</v>
      </c>
    </row>
    <row r="109" spans="1:5" ht="15.75" thickBot="1" x14ac:dyDescent="0.3">
      <c r="A109" s="13" t="s">
        <v>29</v>
      </c>
      <c r="B109" s="36">
        <f>B110+B111</f>
        <v>0</v>
      </c>
      <c r="C109" s="36">
        <f>C110+C111</f>
        <v>0</v>
      </c>
      <c r="D109" s="36">
        <f t="shared" ref="D109:E109" si="25">D110+D111</f>
        <v>0</v>
      </c>
      <c r="E109" s="36">
        <f t="shared" si="25"/>
        <v>0</v>
      </c>
    </row>
    <row r="110" spans="1:5" ht="15.75" thickBot="1" x14ac:dyDescent="0.3">
      <c r="A110" s="26" t="s">
        <v>388</v>
      </c>
      <c r="B110" s="14">
        <f>B55</f>
        <v>0</v>
      </c>
      <c r="C110" s="14">
        <f t="shared" ref="C110:E111" si="26">C55</f>
        <v>0</v>
      </c>
      <c r="D110" s="14">
        <f t="shared" si="26"/>
        <v>0</v>
      </c>
      <c r="E110" s="14">
        <f t="shared" si="26"/>
        <v>0</v>
      </c>
    </row>
    <row r="111" spans="1:5" ht="15.75" thickBot="1" x14ac:dyDescent="0.3">
      <c r="A111" s="26" t="s">
        <v>417</v>
      </c>
      <c r="B111" s="15">
        <f>B56</f>
        <v>0</v>
      </c>
      <c r="C111" s="15">
        <f t="shared" si="26"/>
        <v>0</v>
      </c>
      <c r="D111" s="15">
        <f t="shared" si="26"/>
        <v>0</v>
      </c>
      <c r="E111" s="15">
        <f t="shared" si="26"/>
        <v>0</v>
      </c>
    </row>
    <row r="112" spans="1:5" ht="24.75" thickBot="1" x14ac:dyDescent="0.3">
      <c r="A112" s="13" t="s">
        <v>30</v>
      </c>
      <c r="B112" s="36">
        <f>+B57</f>
        <v>0</v>
      </c>
      <c r="C112" s="36">
        <f>+C57</f>
        <v>0</v>
      </c>
      <c r="D112" s="36">
        <f t="shared" ref="D112:E112" si="27">+D57</f>
        <v>0</v>
      </c>
      <c r="E112" s="36">
        <f t="shared" si="27"/>
        <v>0</v>
      </c>
    </row>
    <row r="113" spans="1:5" ht="15.75" thickBot="1" x14ac:dyDescent="0.3">
      <c r="A113" s="26" t="s">
        <v>388</v>
      </c>
      <c r="B113" s="14">
        <f>B58</f>
        <v>0</v>
      </c>
      <c r="C113" s="14">
        <f t="shared" ref="C113:E114" si="28">C58</f>
        <v>0</v>
      </c>
      <c r="D113" s="14">
        <f t="shared" si="28"/>
        <v>0</v>
      </c>
      <c r="E113" s="14">
        <f t="shared" si="28"/>
        <v>0</v>
      </c>
    </row>
    <row r="114" spans="1:5" ht="15.75" thickBot="1" x14ac:dyDescent="0.3">
      <c r="A114" s="26" t="s">
        <v>417</v>
      </c>
      <c r="B114" s="15">
        <f>B59</f>
        <v>0</v>
      </c>
      <c r="C114" s="15">
        <f t="shared" si="28"/>
        <v>0</v>
      </c>
      <c r="D114" s="15">
        <f t="shared" si="28"/>
        <v>0</v>
      </c>
      <c r="E114" s="15">
        <f t="shared" si="28"/>
        <v>0</v>
      </c>
    </row>
    <row r="115" spans="1:5" ht="15.75" thickBot="1" x14ac:dyDescent="0.3">
      <c r="A115" s="13" t="s">
        <v>59</v>
      </c>
      <c r="B115" s="36">
        <f>B116+B117+B118+B119</f>
        <v>0</v>
      </c>
      <c r="C115" s="36">
        <f t="shared" ref="C115:E115" si="29">C116+C117+C118+C119</f>
        <v>0</v>
      </c>
      <c r="D115" s="36">
        <f t="shared" si="29"/>
        <v>0</v>
      </c>
      <c r="E115" s="36">
        <f t="shared" si="29"/>
        <v>0</v>
      </c>
    </row>
    <row r="116" spans="1:5" ht="15.75" thickBot="1" x14ac:dyDescent="0.3">
      <c r="A116" s="26" t="s">
        <v>388</v>
      </c>
      <c r="B116" s="14">
        <f>B81</f>
        <v>0</v>
      </c>
      <c r="C116" s="14">
        <f t="shared" ref="C116:E119" si="30">C81</f>
        <v>0</v>
      </c>
      <c r="D116" s="14">
        <f t="shared" si="30"/>
        <v>0</v>
      </c>
      <c r="E116" s="14">
        <f t="shared" si="30"/>
        <v>0</v>
      </c>
    </row>
    <row r="117" spans="1:5" ht="15.75" thickBot="1" x14ac:dyDescent="0.3">
      <c r="A117" s="26" t="s">
        <v>418</v>
      </c>
      <c r="B117" s="14">
        <f>B82</f>
        <v>0</v>
      </c>
      <c r="C117" s="14">
        <f t="shared" si="30"/>
        <v>0</v>
      </c>
      <c r="D117" s="14">
        <f t="shared" si="30"/>
        <v>0</v>
      </c>
      <c r="E117" s="14">
        <f t="shared" si="30"/>
        <v>0</v>
      </c>
    </row>
    <row r="118" spans="1:5" ht="15.75" thickBot="1" x14ac:dyDescent="0.3">
      <c r="A118" s="26" t="s">
        <v>404</v>
      </c>
      <c r="B118" s="14">
        <f>B83</f>
        <v>0</v>
      </c>
      <c r="C118" s="14">
        <f t="shared" si="30"/>
        <v>0</v>
      </c>
      <c r="D118" s="14">
        <f t="shared" si="30"/>
        <v>0</v>
      </c>
      <c r="E118" s="14">
        <f t="shared" si="30"/>
        <v>0</v>
      </c>
    </row>
    <row r="119" spans="1:5" ht="15.75" thickBot="1" x14ac:dyDescent="0.3">
      <c r="A119" s="26" t="s">
        <v>405</v>
      </c>
      <c r="B119" s="14">
        <f>B84</f>
        <v>0</v>
      </c>
      <c r="C119" s="14">
        <f t="shared" si="30"/>
        <v>0</v>
      </c>
      <c r="D119" s="14">
        <f t="shared" si="30"/>
        <v>0</v>
      </c>
      <c r="E119" s="14">
        <f t="shared" si="30"/>
        <v>0</v>
      </c>
    </row>
    <row r="120" spans="1:5" ht="15.75" thickBot="1" x14ac:dyDescent="0.3">
      <c r="A120" s="13" t="s">
        <v>60</v>
      </c>
      <c r="B120" s="36">
        <f>B121+B122+B123+B124</f>
        <v>4000</v>
      </c>
      <c r="C120" s="36">
        <f t="shared" ref="C120:E120" si="31">C121+C122+C123+C124</f>
        <v>4000</v>
      </c>
      <c r="D120" s="36">
        <f t="shared" si="31"/>
        <v>4000</v>
      </c>
      <c r="E120" s="36">
        <f t="shared" si="31"/>
        <v>4000</v>
      </c>
    </row>
    <row r="121" spans="1:5" ht="15.75" thickBot="1" x14ac:dyDescent="0.3">
      <c r="A121" s="26" t="s">
        <v>388</v>
      </c>
      <c r="B121" s="14">
        <f>B86</f>
        <v>4000</v>
      </c>
      <c r="C121" s="14">
        <f t="shared" ref="C121:E124" si="32">C86</f>
        <v>4000</v>
      </c>
      <c r="D121" s="14">
        <f t="shared" si="32"/>
        <v>4000</v>
      </c>
      <c r="E121" s="14">
        <f t="shared" si="32"/>
        <v>4000</v>
      </c>
    </row>
    <row r="122" spans="1:5" ht="15.75" thickBot="1" x14ac:dyDescent="0.3">
      <c r="A122" s="26" t="s">
        <v>418</v>
      </c>
      <c r="B122" s="14">
        <f>B87</f>
        <v>0</v>
      </c>
      <c r="C122" s="14">
        <f t="shared" si="32"/>
        <v>0</v>
      </c>
      <c r="D122" s="14">
        <f t="shared" si="32"/>
        <v>0</v>
      </c>
      <c r="E122" s="14">
        <f t="shared" si="32"/>
        <v>0</v>
      </c>
    </row>
    <row r="123" spans="1:5" ht="15.75" thickBot="1" x14ac:dyDescent="0.3">
      <c r="A123" s="26" t="s">
        <v>404</v>
      </c>
      <c r="B123" s="14">
        <f>B88</f>
        <v>0</v>
      </c>
      <c r="C123" s="14">
        <f t="shared" si="32"/>
        <v>0</v>
      </c>
      <c r="D123" s="14">
        <f t="shared" si="32"/>
        <v>0</v>
      </c>
      <c r="E123" s="14">
        <f t="shared" si="32"/>
        <v>0</v>
      </c>
    </row>
    <row r="124" spans="1:5" ht="15.75" thickBot="1" x14ac:dyDescent="0.3">
      <c r="A124" s="26" t="s">
        <v>405</v>
      </c>
      <c r="B124" s="14">
        <f>B89</f>
        <v>0</v>
      </c>
      <c r="C124" s="14">
        <f t="shared" si="32"/>
        <v>0</v>
      </c>
      <c r="D124" s="14">
        <f t="shared" si="32"/>
        <v>0</v>
      </c>
      <c r="E124" s="14">
        <f t="shared" si="32"/>
        <v>0</v>
      </c>
    </row>
    <row r="125" spans="1:5" ht="15.75" thickBot="1" x14ac:dyDescent="0.3">
      <c r="A125" s="17" t="s">
        <v>32</v>
      </c>
      <c r="B125" s="18">
        <f>IF(B93-B92=0,0,"Error")</f>
        <v>0</v>
      </c>
      <c r="C125" s="18">
        <f>IF(C93-C92=0,0,"Error")</f>
        <v>0</v>
      </c>
      <c r="D125" s="18">
        <f>IF(D93-D92=0,0,"Error")</f>
        <v>0</v>
      </c>
      <c r="E125" s="18">
        <f>IF(E93-E92=0,0,"Error")</f>
        <v>0</v>
      </c>
    </row>
  </sheetData>
  <mergeCells count="29">
    <mergeCell ref="A3:E3"/>
    <mergeCell ref="B5:E5"/>
    <mergeCell ref="B6:E6"/>
    <mergeCell ref="B7:E7"/>
    <mergeCell ref="A8:E8"/>
    <mergeCell ref="A28:A29"/>
    <mergeCell ref="A36:E36"/>
    <mergeCell ref="A9:E11"/>
    <mergeCell ref="B12:E12"/>
    <mergeCell ref="A13:A14"/>
    <mergeCell ref="B18:E18"/>
    <mergeCell ref="A19:E19"/>
    <mergeCell ref="A23:E23"/>
    <mergeCell ref="A2:E2"/>
    <mergeCell ref="B68:E68"/>
    <mergeCell ref="A69:A70"/>
    <mergeCell ref="A77:E77"/>
    <mergeCell ref="A78:A79"/>
    <mergeCell ref="A37:A38"/>
    <mergeCell ref="A62:E62"/>
    <mergeCell ref="A63:E63"/>
    <mergeCell ref="B64:E64"/>
    <mergeCell ref="D65:E65"/>
    <mergeCell ref="B66:E66"/>
    <mergeCell ref="B67:E67"/>
    <mergeCell ref="A24:E24"/>
    <mergeCell ref="B25:E25"/>
    <mergeCell ref="B26:E26"/>
    <mergeCell ref="B27:E27"/>
  </mergeCells>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F153"/>
  <sheetViews>
    <sheetView view="pageBreakPreview" topLeftCell="A121" zoomScale="60" zoomScaleNormal="170" workbookViewId="0">
      <selection activeCell="D136" sqref="D136"/>
    </sheetView>
  </sheetViews>
  <sheetFormatPr defaultRowHeight="15" x14ac:dyDescent="0.25"/>
  <cols>
    <col min="1" max="1" width="31.42578125" customWidth="1"/>
    <col min="2" max="4" width="11.7109375" customWidth="1"/>
    <col min="5" max="5" width="11.28515625" customWidth="1"/>
    <col min="6" max="6" width="9.140625" hidden="1" customWidth="1"/>
  </cols>
  <sheetData>
    <row r="2" spans="1:5" ht="29.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24" customHeight="1" thickBot="1" x14ac:dyDescent="0.3">
      <c r="A5" s="2" t="s">
        <v>0</v>
      </c>
      <c r="B5" s="944" t="s">
        <v>1079</v>
      </c>
      <c r="C5" s="945"/>
      <c r="D5" s="945"/>
      <c r="E5" s="946"/>
    </row>
    <row r="6" spans="1:5" ht="15.75" thickBot="1" x14ac:dyDescent="0.3">
      <c r="A6" s="2" t="s">
        <v>1</v>
      </c>
      <c r="B6" s="941" t="s">
        <v>120</v>
      </c>
      <c r="C6" s="942"/>
      <c r="D6" s="942"/>
      <c r="E6" s="943"/>
    </row>
    <row r="7" spans="1:5" ht="15.75" thickBot="1" x14ac:dyDescent="0.3">
      <c r="A7" s="2" t="s">
        <v>3</v>
      </c>
      <c r="B7" s="944" t="s">
        <v>4</v>
      </c>
      <c r="C7" s="945"/>
      <c r="D7" s="945"/>
      <c r="E7" s="946"/>
    </row>
    <row r="8" spans="1:5" ht="15.75" thickBot="1" x14ac:dyDescent="0.3">
      <c r="A8" s="686" t="s">
        <v>5</v>
      </c>
      <c r="B8" s="687"/>
      <c r="C8" s="687"/>
      <c r="D8" s="687"/>
      <c r="E8" s="688"/>
    </row>
    <row r="9" spans="1:5" ht="15.75" thickBot="1" x14ac:dyDescent="0.3">
      <c r="A9" s="1415" t="s">
        <v>1080</v>
      </c>
      <c r="B9" s="1451"/>
      <c r="C9" s="1451"/>
      <c r="D9" s="1451"/>
      <c r="E9" s="1452"/>
    </row>
    <row r="10" spans="1:5" ht="36.75" customHeight="1" thickBot="1" x14ac:dyDescent="0.3">
      <c r="A10" s="1415"/>
      <c r="B10" s="1451"/>
      <c r="C10" s="1451"/>
      <c r="D10" s="1451"/>
      <c r="E10" s="1452"/>
    </row>
    <row r="11" spans="1:5" ht="15.75" thickBot="1" x14ac:dyDescent="0.3">
      <c r="A11" s="1415"/>
      <c r="B11" s="1451"/>
      <c r="C11" s="1451"/>
      <c r="D11" s="1451"/>
      <c r="E11" s="1452"/>
    </row>
    <row r="12" spans="1:5" ht="51" customHeight="1" thickBot="1" x14ac:dyDescent="0.3">
      <c r="A12" s="3" t="s">
        <v>6</v>
      </c>
      <c r="B12" s="1128" t="s">
        <v>1081</v>
      </c>
      <c r="C12" s="709"/>
      <c r="D12" s="709"/>
      <c r="E12" s="710"/>
    </row>
    <row r="13" spans="1:5" ht="23.25" customHeight="1" x14ac:dyDescent="0.25">
      <c r="A13" s="1453" t="s">
        <v>7</v>
      </c>
      <c r="B13" s="117">
        <v>2018</v>
      </c>
      <c r="C13" s="117">
        <v>2019</v>
      </c>
      <c r="D13" s="117">
        <v>2020</v>
      </c>
      <c r="E13" s="117">
        <v>2021</v>
      </c>
    </row>
    <row r="14" spans="1:5" ht="15.75" thickBot="1" x14ac:dyDescent="0.3">
      <c r="A14" s="1454"/>
      <c r="B14" s="118" t="s">
        <v>8</v>
      </c>
      <c r="C14" s="118" t="s">
        <v>9</v>
      </c>
      <c r="D14" s="118" t="s">
        <v>9</v>
      </c>
      <c r="E14" s="118" t="s">
        <v>9</v>
      </c>
    </row>
    <row r="15" spans="1:5" s="52" customFormat="1" ht="34.5" thickBot="1" x14ac:dyDescent="0.3">
      <c r="A15" s="114" t="s">
        <v>1082</v>
      </c>
      <c r="B15" s="4" t="s">
        <v>1083</v>
      </c>
      <c r="C15" s="4" t="s">
        <v>152</v>
      </c>
      <c r="D15" s="4" t="s">
        <v>152</v>
      </c>
      <c r="E15" s="4" t="s">
        <v>152</v>
      </c>
    </row>
    <row r="16" spans="1:5" s="52" customFormat="1" ht="45.75" thickBot="1" x14ac:dyDescent="0.3">
      <c r="A16" s="5" t="s">
        <v>1084</v>
      </c>
      <c r="B16" s="4" t="s">
        <v>1083</v>
      </c>
      <c r="C16" s="4" t="s">
        <v>152</v>
      </c>
      <c r="D16" s="4" t="s">
        <v>152</v>
      </c>
      <c r="E16" s="4" t="s">
        <v>152</v>
      </c>
    </row>
    <row r="17" spans="1:5" ht="37.9" customHeight="1" thickBot="1" x14ac:dyDescent="0.3">
      <c r="A17" s="6" t="s">
        <v>10</v>
      </c>
      <c r="B17" s="700" t="s">
        <v>1085</v>
      </c>
      <c r="C17" s="695"/>
      <c r="D17" s="695"/>
      <c r="E17" s="701"/>
    </row>
    <row r="18" spans="1:5" ht="23.25" customHeight="1" thickBot="1" x14ac:dyDescent="0.3">
      <c r="A18" s="702" t="s">
        <v>11</v>
      </c>
      <c r="B18" s="703"/>
      <c r="C18" s="703"/>
      <c r="D18" s="703"/>
      <c r="E18" s="704"/>
    </row>
    <row r="19" spans="1:5" ht="45.75" thickBot="1" x14ac:dyDescent="0.3">
      <c r="A19" s="567" t="s">
        <v>1086</v>
      </c>
      <c r="B19" s="568">
        <v>0.28000000000000003</v>
      </c>
      <c r="C19" s="126" t="s">
        <v>152</v>
      </c>
      <c r="D19" s="126" t="s">
        <v>152</v>
      </c>
      <c r="E19" s="126" t="s">
        <v>152</v>
      </c>
    </row>
    <row r="20" spans="1:5" ht="52.9" customHeight="1" thickBot="1" x14ac:dyDescent="0.3">
      <c r="A20" s="567" t="s">
        <v>1087</v>
      </c>
      <c r="B20" s="143" t="s">
        <v>1083</v>
      </c>
      <c r="C20" s="126" t="s">
        <v>152</v>
      </c>
      <c r="D20" s="126" t="s">
        <v>152</v>
      </c>
      <c r="E20" s="126" t="s">
        <v>152</v>
      </c>
    </row>
    <row r="21" spans="1:5" ht="63" customHeight="1" thickBot="1" x14ac:dyDescent="0.3">
      <c r="A21" s="127" t="s">
        <v>1088</v>
      </c>
      <c r="B21" s="143" t="s">
        <v>1083</v>
      </c>
      <c r="C21" s="126" t="s">
        <v>152</v>
      </c>
      <c r="D21" s="126" t="s">
        <v>152</v>
      </c>
      <c r="E21" s="126" t="s">
        <v>152</v>
      </c>
    </row>
    <row r="22" spans="1:5" ht="60.6" customHeight="1" thickBot="1" x14ac:dyDescent="0.3">
      <c r="A22" s="127" t="s">
        <v>1089</v>
      </c>
      <c r="B22" s="143" t="s">
        <v>1083</v>
      </c>
      <c r="C22" s="126" t="s">
        <v>152</v>
      </c>
      <c r="D22" s="126" t="s">
        <v>152</v>
      </c>
      <c r="E22" s="126" t="s">
        <v>152</v>
      </c>
    </row>
    <row r="23" spans="1:5" ht="67.150000000000006" customHeight="1" thickBot="1" x14ac:dyDescent="0.3">
      <c r="A23" s="127" t="s">
        <v>1090</v>
      </c>
      <c r="B23" s="143" t="s">
        <v>1083</v>
      </c>
      <c r="C23" s="126" t="s">
        <v>152</v>
      </c>
      <c r="D23" s="126" t="s">
        <v>152</v>
      </c>
      <c r="E23" s="126" t="s">
        <v>152</v>
      </c>
    </row>
    <row r="24" spans="1:5" ht="15.75" thickBot="1" x14ac:dyDescent="0.3">
      <c r="A24" s="705" t="s">
        <v>12</v>
      </c>
      <c r="B24" s="706"/>
      <c r="C24" s="706"/>
      <c r="D24" s="706"/>
      <c r="E24" s="707"/>
    </row>
    <row r="25" spans="1:5" ht="15.75" thickBot="1" x14ac:dyDescent="0.3">
      <c r="A25" s="708" t="s">
        <v>13</v>
      </c>
      <c r="B25" s="709"/>
      <c r="C25" s="709"/>
      <c r="D25" s="709"/>
      <c r="E25" s="710"/>
    </row>
    <row r="26" spans="1:5" ht="18.75" customHeight="1" thickBot="1" x14ac:dyDescent="0.3">
      <c r="A26" s="7" t="s">
        <v>14</v>
      </c>
      <c r="B26" s="689" t="s">
        <v>1091</v>
      </c>
      <c r="C26" s="712"/>
      <c r="D26" s="712"/>
      <c r="E26" s="713"/>
    </row>
    <row r="27" spans="1:5" ht="85.9" customHeight="1" thickBot="1" x14ac:dyDescent="0.3">
      <c r="A27" s="5" t="s">
        <v>15</v>
      </c>
      <c r="B27" s="714" t="s">
        <v>1092</v>
      </c>
      <c r="C27" s="715"/>
      <c r="D27" s="715"/>
      <c r="E27" s="716"/>
    </row>
    <row r="28" spans="1:5" ht="15.75" thickBot="1" x14ac:dyDescent="0.3">
      <c r="A28" s="5" t="s">
        <v>16</v>
      </c>
      <c r="B28" s="717" t="s">
        <v>1093</v>
      </c>
      <c r="C28" s="718"/>
      <c r="D28" s="718"/>
      <c r="E28" s="719"/>
    </row>
    <row r="29" spans="1:5" ht="12.75" customHeight="1" x14ac:dyDescent="0.25">
      <c r="A29" s="698"/>
      <c r="B29" s="8">
        <v>2018</v>
      </c>
      <c r="C29" s="8">
        <v>2019</v>
      </c>
      <c r="D29" s="8">
        <v>2020</v>
      </c>
      <c r="E29" s="8">
        <v>2021</v>
      </c>
    </row>
    <row r="30" spans="1:5" ht="9" customHeight="1" thickBot="1" x14ac:dyDescent="0.3">
      <c r="A30" s="699"/>
      <c r="B30" s="9" t="s">
        <v>8</v>
      </c>
      <c r="C30" s="9" t="s">
        <v>9</v>
      </c>
      <c r="D30" s="9" t="s">
        <v>9</v>
      </c>
      <c r="E30" s="9" t="s">
        <v>9</v>
      </c>
    </row>
    <row r="31" spans="1:5" ht="15.75" thickBot="1" x14ac:dyDescent="0.3">
      <c r="A31" s="5" t="s">
        <v>17</v>
      </c>
      <c r="B31" s="10">
        <v>45</v>
      </c>
      <c r="C31" s="10">
        <v>60</v>
      </c>
      <c r="D31" s="10">
        <v>70</v>
      </c>
      <c r="E31" s="10">
        <v>80</v>
      </c>
    </row>
    <row r="32" spans="1:5" ht="15.75" thickBot="1" x14ac:dyDescent="0.3">
      <c r="A32" s="5" t="s">
        <v>18</v>
      </c>
      <c r="B32" s="10">
        <f>B61</f>
        <v>120000</v>
      </c>
      <c r="C32" s="10">
        <f t="shared" ref="C32:E32" si="0">C61</f>
        <v>120250</v>
      </c>
      <c r="D32" s="10">
        <f t="shared" si="0"/>
        <v>120250</v>
      </c>
      <c r="E32" s="10">
        <f t="shared" si="0"/>
        <v>120750</v>
      </c>
    </row>
    <row r="33" spans="1:5" ht="15.75" thickBot="1" x14ac:dyDescent="0.3">
      <c r="A33" s="5" t="s">
        <v>19</v>
      </c>
      <c r="B33" s="10">
        <f>B32/B31</f>
        <v>2666.6666666666665</v>
      </c>
      <c r="C33" s="10">
        <f t="shared" ref="C33:E33" si="1">C32/C31</f>
        <v>2004.1666666666667</v>
      </c>
      <c r="D33" s="10">
        <f t="shared" si="1"/>
        <v>1717.8571428571429</v>
      </c>
      <c r="E33" s="10">
        <f t="shared" si="1"/>
        <v>1509.375</v>
      </c>
    </row>
    <row r="34" spans="1:5" ht="15.75" thickBot="1" x14ac:dyDescent="0.3">
      <c r="A34" s="5" t="s">
        <v>20</v>
      </c>
      <c r="B34" s="113" t="s">
        <v>21</v>
      </c>
      <c r="C34" s="11">
        <f>C31/B31-1</f>
        <v>0.33333333333333326</v>
      </c>
      <c r="D34" s="11">
        <f t="shared" ref="D34:E36" si="2">D31/C31-1</f>
        <v>0.16666666666666674</v>
      </c>
      <c r="E34" s="11">
        <f t="shared" si="2"/>
        <v>0.14285714285714279</v>
      </c>
    </row>
    <row r="35" spans="1:5" ht="15.75" thickBot="1" x14ac:dyDescent="0.3">
      <c r="A35" s="5" t="s">
        <v>22</v>
      </c>
      <c r="B35" s="113" t="s">
        <v>21</v>
      </c>
      <c r="C35" s="11">
        <f>C32/B32-1</f>
        <v>2.083333333333437E-3</v>
      </c>
      <c r="D35" s="11">
        <f t="shared" si="2"/>
        <v>0</v>
      </c>
      <c r="E35" s="11">
        <f t="shared" si="2"/>
        <v>4.1580041580040472E-3</v>
      </c>
    </row>
    <row r="36" spans="1:5" ht="15.75" thickBot="1" x14ac:dyDescent="0.3">
      <c r="A36" s="5" t="s">
        <v>23</v>
      </c>
      <c r="B36" s="113" t="s">
        <v>21</v>
      </c>
      <c r="C36" s="11">
        <f>C33/B33-1</f>
        <v>-0.24843749999999998</v>
      </c>
      <c r="D36" s="11">
        <f t="shared" si="2"/>
        <v>-0.1428571428571429</v>
      </c>
      <c r="E36" s="11">
        <f t="shared" si="2"/>
        <v>-0.12136174636174635</v>
      </c>
    </row>
    <row r="37" spans="1:5" ht="15.75" thickBot="1" x14ac:dyDescent="0.3">
      <c r="A37" s="689" t="s">
        <v>210</v>
      </c>
      <c r="B37" s="690"/>
      <c r="C37" s="690"/>
      <c r="D37" s="690"/>
      <c r="E37" s="691"/>
    </row>
    <row r="38" spans="1:5" ht="12.75" customHeight="1" x14ac:dyDescent="0.25">
      <c r="A38" s="698"/>
      <c r="B38" s="8">
        <v>2018</v>
      </c>
      <c r="C38" s="8">
        <v>2019</v>
      </c>
      <c r="D38" s="8">
        <v>2020</v>
      </c>
      <c r="E38" s="8">
        <v>2021</v>
      </c>
    </row>
    <row r="39" spans="1:5" ht="9" customHeight="1" thickBot="1" x14ac:dyDescent="0.3">
      <c r="A39" s="699"/>
      <c r="B39" s="9" t="s">
        <v>8</v>
      </c>
      <c r="C39" s="9" t="s">
        <v>9</v>
      </c>
      <c r="D39" s="9" t="s">
        <v>9</v>
      </c>
      <c r="E39" s="9" t="s">
        <v>9</v>
      </c>
    </row>
    <row r="40" spans="1:5" ht="15.75" thickBot="1" x14ac:dyDescent="0.3">
      <c r="A40" s="13" t="s">
        <v>24</v>
      </c>
      <c r="B40" s="14">
        <v>13800</v>
      </c>
      <c r="C40" s="14">
        <v>13800</v>
      </c>
      <c r="D40" s="14">
        <v>13800</v>
      </c>
      <c r="E40" s="14">
        <v>13800</v>
      </c>
    </row>
    <row r="41" spans="1:5" ht="15.75" thickBot="1" x14ac:dyDescent="0.3">
      <c r="A41" s="26" t="s">
        <v>388</v>
      </c>
      <c r="B41" s="15"/>
      <c r="C41" s="39"/>
      <c r="D41" s="39"/>
      <c r="E41" s="39"/>
    </row>
    <row r="42" spans="1:5" ht="15.75" thickBot="1" x14ac:dyDescent="0.3">
      <c r="A42" s="26" t="s">
        <v>389</v>
      </c>
      <c r="B42" s="15"/>
      <c r="C42" s="27"/>
      <c r="D42" s="27"/>
      <c r="E42" s="27"/>
    </row>
    <row r="43" spans="1:5" ht="24.75" thickBot="1" x14ac:dyDescent="0.3">
      <c r="A43" s="13" t="s">
        <v>25</v>
      </c>
      <c r="B43" s="14">
        <v>2700</v>
      </c>
      <c r="C43" s="14">
        <v>2700</v>
      </c>
      <c r="D43" s="14">
        <v>2700</v>
      </c>
      <c r="E43" s="14">
        <v>2700</v>
      </c>
    </row>
    <row r="44" spans="1:5" ht="15.75" thickBot="1" x14ac:dyDescent="0.3">
      <c r="A44" s="26" t="s">
        <v>388</v>
      </c>
      <c r="B44" s="15"/>
      <c r="C44" s="14"/>
      <c r="D44" s="14"/>
      <c r="E44" s="14"/>
    </row>
    <row r="45" spans="1:5" ht="15.75" thickBot="1" x14ac:dyDescent="0.3">
      <c r="A45" s="26" t="s">
        <v>389</v>
      </c>
      <c r="B45" s="15"/>
      <c r="C45" s="14"/>
      <c r="D45" s="14"/>
      <c r="E45" s="14"/>
    </row>
    <row r="46" spans="1:5" ht="15.75" thickBot="1" x14ac:dyDescent="0.3">
      <c r="A46" s="13" t="s">
        <v>26</v>
      </c>
      <c r="B46" s="15">
        <f>5000*50%</f>
        <v>2500</v>
      </c>
      <c r="C46" s="14">
        <f>5500*50%</f>
        <v>2750</v>
      </c>
      <c r="D46" s="14">
        <f>5500*50%</f>
        <v>2750</v>
      </c>
      <c r="E46" s="14">
        <f>6500*50%</f>
        <v>3250</v>
      </c>
    </row>
    <row r="47" spans="1:5" ht="15.75" thickBot="1" x14ac:dyDescent="0.3">
      <c r="A47" s="26" t="s">
        <v>388</v>
      </c>
      <c r="B47" s="15"/>
      <c r="C47" s="14"/>
      <c r="D47" s="14"/>
      <c r="E47" s="14"/>
    </row>
    <row r="48" spans="1:5" ht="15.75" thickBot="1" x14ac:dyDescent="0.3">
      <c r="A48" s="26" t="s">
        <v>389</v>
      </c>
      <c r="B48" s="15"/>
      <c r="C48" s="14"/>
      <c r="D48" s="14"/>
      <c r="E48" s="14"/>
    </row>
    <row r="49" spans="1:5" ht="15.75" thickBot="1" x14ac:dyDescent="0.3">
      <c r="A49" s="13" t="s">
        <v>27</v>
      </c>
      <c r="B49" s="15"/>
      <c r="C49" s="14"/>
      <c r="D49" s="14"/>
      <c r="E49" s="14"/>
    </row>
    <row r="50" spans="1:5" ht="15.75" thickBot="1" x14ac:dyDescent="0.3">
      <c r="A50" s="26" t="s">
        <v>388</v>
      </c>
      <c r="B50" s="15"/>
      <c r="C50" s="14"/>
      <c r="D50" s="14"/>
      <c r="E50" s="14"/>
    </row>
    <row r="51" spans="1:5" ht="15.75" thickBot="1" x14ac:dyDescent="0.3">
      <c r="A51" s="26" t="s">
        <v>389</v>
      </c>
      <c r="B51" s="15"/>
      <c r="C51" s="14"/>
      <c r="D51" s="14"/>
      <c r="E51" s="14"/>
    </row>
    <row r="52" spans="1:5" ht="15.75" thickBot="1" x14ac:dyDescent="0.3">
      <c r="A52" s="13" t="s">
        <v>28</v>
      </c>
      <c r="B52" s="15">
        <v>101000</v>
      </c>
      <c r="C52" s="14">
        <v>101000</v>
      </c>
      <c r="D52" s="14">
        <v>101000</v>
      </c>
      <c r="E52" s="14">
        <v>101000</v>
      </c>
    </row>
    <row r="53" spans="1:5" ht="15.75" thickBot="1" x14ac:dyDescent="0.3">
      <c r="A53" s="26" t="s">
        <v>388</v>
      </c>
      <c r="B53" s="15"/>
      <c r="C53" s="14"/>
      <c r="D53" s="14"/>
      <c r="E53" s="14"/>
    </row>
    <row r="54" spans="1:5" ht="15.75" thickBot="1" x14ac:dyDescent="0.3">
      <c r="A54" s="26" t="s">
        <v>389</v>
      </c>
      <c r="B54" s="15"/>
      <c r="C54" s="14"/>
      <c r="D54" s="14"/>
      <c r="E54" s="14"/>
    </row>
    <row r="55" spans="1:5" ht="15.75" thickBot="1" x14ac:dyDescent="0.3">
      <c r="A55" s="13" t="s">
        <v>29</v>
      </c>
      <c r="B55" s="15"/>
      <c r="C55" s="14"/>
      <c r="D55" s="14"/>
      <c r="E55" s="14"/>
    </row>
    <row r="56" spans="1:5" ht="15.75" thickBot="1" x14ac:dyDescent="0.3">
      <c r="A56" s="26" t="s">
        <v>388</v>
      </c>
      <c r="B56" s="15"/>
      <c r="C56" s="14"/>
      <c r="D56" s="14"/>
      <c r="E56" s="14"/>
    </row>
    <row r="57" spans="1:5" ht="15.75" thickBot="1" x14ac:dyDescent="0.3">
      <c r="A57" s="26" t="s">
        <v>389</v>
      </c>
      <c r="B57" s="15"/>
      <c r="C57" s="14"/>
      <c r="D57" s="14"/>
      <c r="E57" s="14"/>
    </row>
    <row r="58" spans="1:5" ht="15.75" thickBot="1" x14ac:dyDescent="0.3">
      <c r="A58" s="13" t="s">
        <v>30</v>
      </c>
      <c r="B58" s="15">
        <v>0</v>
      </c>
      <c r="C58" s="14">
        <v>0</v>
      </c>
      <c r="D58" s="14">
        <f>C58*1.03*0.99</f>
        <v>0</v>
      </c>
      <c r="E58" s="14">
        <f>D58*1.03*0.99</f>
        <v>0</v>
      </c>
    </row>
    <row r="59" spans="1:5" ht="15.75" thickBot="1" x14ac:dyDescent="0.3">
      <c r="A59" s="26" t="s">
        <v>388</v>
      </c>
      <c r="B59" s="15"/>
      <c r="C59" s="40"/>
      <c r="D59" s="40"/>
      <c r="E59" s="40"/>
    </row>
    <row r="60" spans="1:5" ht="15.75" thickBot="1" x14ac:dyDescent="0.3">
      <c r="A60" s="26" t="s">
        <v>389</v>
      </c>
      <c r="B60" s="15"/>
      <c r="C60" s="135"/>
      <c r="D60" s="40"/>
      <c r="E60" s="40"/>
    </row>
    <row r="61" spans="1:5" ht="15.75" thickBot="1" x14ac:dyDescent="0.3">
      <c r="A61" s="16" t="s">
        <v>31</v>
      </c>
      <c r="B61" s="15">
        <f>B58+B55+B52+B49+B46+B43+B40</f>
        <v>120000</v>
      </c>
      <c r="C61" s="15">
        <f t="shared" ref="C61:E61" si="3">C58+C55+C52+C49+C46+C43+C40</f>
        <v>120250</v>
      </c>
      <c r="D61" s="15">
        <f t="shared" si="3"/>
        <v>120250</v>
      </c>
      <c r="E61" s="15">
        <f t="shared" si="3"/>
        <v>120750</v>
      </c>
    </row>
    <row r="62" spans="1:5" ht="15.75" thickBot="1" x14ac:dyDescent="0.3">
      <c r="A62" s="17" t="s">
        <v>32</v>
      </c>
      <c r="B62" s="18">
        <f>IF(B61-B32=0,0,"Error")</f>
        <v>0</v>
      </c>
      <c r="C62" s="18">
        <f>IF(C61-C32=0,0,"Error")</f>
        <v>0</v>
      </c>
      <c r="D62" s="18">
        <f>IF(D61-D32=0,0,"Error")</f>
        <v>0</v>
      </c>
      <c r="E62" s="18">
        <f>IF(E61-E32=0,0,"Error")</f>
        <v>0</v>
      </c>
    </row>
    <row r="63" spans="1:5" ht="28.15" customHeight="1" thickBot="1" x14ac:dyDescent="0.3">
      <c r="A63" s="37" t="s">
        <v>455</v>
      </c>
      <c r="B63" s="705" t="s">
        <v>1094</v>
      </c>
      <c r="C63" s="712"/>
      <c r="D63" s="712"/>
      <c r="E63" s="713"/>
    </row>
    <row r="64" spans="1:5" ht="70.900000000000006" customHeight="1" thickBot="1" x14ac:dyDescent="0.3">
      <c r="A64" s="5" t="s">
        <v>15</v>
      </c>
      <c r="B64" s="702" t="s">
        <v>1095</v>
      </c>
      <c r="C64" s="703"/>
      <c r="D64" s="703"/>
      <c r="E64" s="704"/>
    </row>
    <row r="65" spans="1:5" ht="15.75" thickBot="1" x14ac:dyDescent="0.3">
      <c r="A65" s="5" t="s">
        <v>16</v>
      </c>
      <c r="B65" s="717" t="s">
        <v>1096</v>
      </c>
      <c r="C65" s="718"/>
      <c r="D65" s="718"/>
      <c r="E65" s="719"/>
    </row>
    <row r="66" spans="1:5" ht="12.75" customHeight="1" x14ac:dyDescent="0.25">
      <c r="A66" s="698"/>
      <c r="B66" s="8">
        <v>2018</v>
      </c>
      <c r="C66" s="8">
        <v>2019</v>
      </c>
      <c r="D66" s="8">
        <v>2020</v>
      </c>
      <c r="E66" s="8">
        <v>2021</v>
      </c>
    </row>
    <row r="67" spans="1:5" ht="9" customHeight="1" thickBot="1" x14ac:dyDescent="0.3">
      <c r="A67" s="699"/>
      <c r="B67" s="9" t="s">
        <v>8</v>
      </c>
      <c r="C67" s="9" t="s">
        <v>9</v>
      </c>
      <c r="D67" s="9" t="s">
        <v>9</v>
      </c>
      <c r="E67" s="9" t="s">
        <v>9</v>
      </c>
    </row>
    <row r="68" spans="1:5" ht="15.75" thickBot="1" x14ac:dyDescent="0.3">
      <c r="A68" s="5" t="s">
        <v>17</v>
      </c>
      <c r="B68" s="113">
        <v>45</v>
      </c>
      <c r="C68" s="113">
        <v>60</v>
      </c>
      <c r="D68" s="113">
        <v>70</v>
      </c>
      <c r="E68" s="113">
        <v>80</v>
      </c>
    </row>
    <row r="69" spans="1:5" ht="15.75" thickBot="1" x14ac:dyDescent="0.3">
      <c r="A69" s="5" t="s">
        <v>18</v>
      </c>
      <c r="B69" s="10">
        <f>B98</f>
        <v>2500</v>
      </c>
      <c r="C69" s="10">
        <f t="shared" ref="C69:E69" si="4">C98</f>
        <v>2750</v>
      </c>
      <c r="D69" s="10">
        <f t="shared" si="4"/>
        <v>2750</v>
      </c>
      <c r="E69" s="10">
        <f t="shared" si="4"/>
        <v>3250</v>
      </c>
    </row>
    <row r="70" spans="1:5" ht="15.75" thickBot="1" x14ac:dyDescent="0.3">
      <c r="A70" s="5" t="s">
        <v>19</v>
      </c>
      <c r="B70" s="10">
        <f>B69/B68</f>
        <v>55.555555555555557</v>
      </c>
      <c r="C70" s="10">
        <f>C69/C68</f>
        <v>45.833333333333336</v>
      </c>
      <c r="D70" s="10">
        <f>D69/D68</f>
        <v>39.285714285714285</v>
      </c>
      <c r="E70" s="10">
        <f>E69/E68</f>
        <v>40.625</v>
      </c>
    </row>
    <row r="71" spans="1:5" ht="15.75" thickBot="1" x14ac:dyDescent="0.3">
      <c r="A71" s="5" t="s">
        <v>20</v>
      </c>
      <c r="B71" s="113"/>
      <c r="C71" s="11">
        <f>C68/B68-1</f>
        <v>0.33333333333333326</v>
      </c>
      <c r="D71" s="11">
        <f>D68/C68-1</f>
        <v>0.16666666666666674</v>
      </c>
      <c r="E71" s="11">
        <f>E68/D68-1</f>
        <v>0.14285714285714279</v>
      </c>
    </row>
    <row r="72" spans="1:5" ht="15.75" thickBot="1" x14ac:dyDescent="0.3">
      <c r="A72" s="5" t="s">
        <v>22</v>
      </c>
      <c r="B72" s="113"/>
      <c r="C72" s="11">
        <f>C69/B69-1</f>
        <v>0.10000000000000009</v>
      </c>
      <c r="D72" s="11">
        <f t="shared" ref="D72:E73" si="5">D69/C69-1</f>
        <v>0</v>
      </c>
      <c r="E72" s="11">
        <f t="shared" si="5"/>
        <v>0.18181818181818188</v>
      </c>
    </row>
    <row r="73" spans="1:5" ht="15.75" thickBot="1" x14ac:dyDescent="0.3">
      <c r="A73" s="5" t="s">
        <v>23</v>
      </c>
      <c r="B73" s="113"/>
      <c r="C73" s="11">
        <f>C70/B70-1</f>
        <v>-0.17499999999999993</v>
      </c>
      <c r="D73" s="11">
        <f t="shared" si="5"/>
        <v>-0.1428571428571429</v>
      </c>
      <c r="E73" s="11">
        <f t="shared" si="5"/>
        <v>3.4090909090909172E-2</v>
      </c>
    </row>
    <row r="74" spans="1:5" ht="24.75" customHeight="1" thickBot="1" x14ac:dyDescent="0.3">
      <c r="A74" s="689" t="s">
        <v>281</v>
      </c>
      <c r="B74" s="690"/>
      <c r="C74" s="690"/>
      <c r="D74" s="690"/>
      <c r="E74" s="691"/>
    </row>
    <row r="75" spans="1:5" ht="12.75" customHeight="1" x14ac:dyDescent="0.25">
      <c r="A75" s="698"/>
      <c r="B75" s="8">
        <v>2018</v>
      </c>
      <c r="C75" s="8">
        <v>2019</v>
      </c>
      <c r="D75" s="8">
        <v>2020</v>
      </c>
      <c r="E75" s="8">
        <v>2021</v>
      </c>
    </row>
    <row r="76" spans="1:5" ht="9" customHeight="1" thickBot="1" x14ac:dyDescent="0.3">
      <c r="A76" s="699"/>
      <c r="B76" s="9" t="s">
        <v>8</v>
      </c>
      <c r="C76" s="9" t="s">
        <v>9</v>
      </c>
      <c r="D76" s="9" t="s">
        <v>9</v>
      </c>
      <c r="E76" s="9" t="s">
        <v>9</v>
      </c>
    </row>
    <row r="77" spans="1:5" ht="24.75" customHeight="1" thickBot="1" x14ac:dyDescent="0.3">
      <c r="A77" s="13" t="s">
        <v>24</v>
      </c>
      <c r="B77" s="14">
        <v>0</v>
      </c>
      <c r="C77" s="14">
        <v>0</v>
      </c>
      <c r="D77" s="14">
        <v>0</v>
      </c>
      <c r="E77" s="14">
        <v>0</v>
      </c>
    </row>
    <row r="78" spans="1:5" ht="38.25" customHeight="1" thickBot="1" x14ac:dyDescent="0.3">
      <c r="A78" s="26" t="s">
        <v>388</v>
      </c>
      <c r="B78" s="15"/>
      <c r="C78" s="27"/>
      <c r="D78" s="27"/>
      <c r="E78" s="27"/>
    </row>
    <row r="79" spans="1:5" ht="24.75" customHeight="1" thickBot="1" x14ac:dyDescent="0.3">
      <c r="A79" s="26" t="s">
        <v>389</v>
      </c>
      <c r="B79" s="15"/>
      <c r="C79" s="27"/>
      <c r="D79" s="27"/>
      <c r="E79" s="27"/>
    </row>
    <row r="80" spans="1:5" ht="24.75" customHeight="1" thickBot="1" x14ac:dyDescent="0.3">
      <c r="A80" s="13" t="s">
        <v>25</v>
      </c>
      <c r="B80" s="14">
        <v>0</v>
      </c>
      <c r="C80" s="14">
        <v>0</v>
      </c>
      <c r="D80" s="14">
        <v>0</v>
      </c>
      <c r="E80" s="14">
        <v>0</v>
      </c>
    </row>
    <row r="81" spans="1:5" ht="15.75" thickBot="1" x14ac:dyDescent="0.3">
      <c r="A81" s="26" t="s">
        <v>388</v>
      </c>
      <c r="B81" s="15"/>
      <c r="C81" s="14"/>
      <c r="D81" s="14"/>
      <c r="E81" s="14"/>
    </row>
    <row r="82" spans="1:5" ht="15.75" thickBot="1" x14ac:dyDescent="0.3">
      <c r="A82" s="26" t="s">
        <v>389</v>
      </c>
      <c r="B82" s="15"/>
      <c r="C82" s="14"/>
      <c r="D82" s="14"/>
      <c r="E82" s="14"/>
    </row>
    <row r="83" spans="1:5" ht="24.75" customHeight="1" thickBot="1" x14ac:dyDescent="0.3">
      <c r="A83" s="13" t="s">
        <v>26</v>
      </c>
      <c r="B83" s="15">
        <f>5000*50%</f>
        <v>2500</v>
      </c>
      <c r="C83" s="14">
        <f>5500*50%</f>
        <v>2750</v>
      </c>
      <c r="D83" s="14">
        <f>5500*50%</f>
        <v>2750</v>
      </c>
      <c r="E83" s="14">
        <f>6500*50%</f>
        <v>3250</v>
      </c>
    </row>
    <row r="84" spans="1:5" ht="15.75" thickBot="1" x14ac:dyDescent="0.3">
      <c r="A84" s="26" t="s">
        <v>388</v>
      </c>
      <c r="B84" s="15"/>
      <c r="C84" s="14"/>
      <c r="D84" s="14"/>
      <c r="E84" s="14"/>
    </row>
    <row r="85" spans="1:5" ht="15.75" thickBot="1" x14ac:dyDescent="0.3">
      <c r="A85" s="26" t="s">
        <v>389</v>
      </c>
      <c r="B85" s="15"/>
      <c r="C85" s="14"/>
      <c r="D85" s="14"/>
      <c r="E85" s="14"/>
    </row>
    <row r="86" spans="1:5" ht="15.75" thickBot="1" x14ac:dyDescent="0.3">
      <c r="A86" s="13" t="s">
        <v>27</v>
      </c>
      <c r="B86" s="15"/>
      <c r="C86" s="14"/>
      <c r="D86" s="14"/>
      <c r="E86" s="14"/>
    </row>
    <row r="87" spans="1:5" ht="15.75" thickBot="1" x14ac:dyDescent="0.3">
      <c r="A87" s="26" t="s">
        <v>388</v>
      </c>
      <c r="B87" s="15"/>
      <c r="C87" s="14"/>
      <c r="D87" s="14"/>
      <c r="E87" s="14"/>
    </row>
    <row r="88" spans="1:5" ht="15.75" thickBot="1" x14ac:dyDescent="0.3">
      <c r="A88" s="26" t="s">
        <v>389</v>
      </c>
      <c r="B88" s="15"/>
      <c r="C88" s="14"/>
      <c r="D88" s="14"/>
      <c r="E88" s="14"/>
    </row>
    <row r="89" spans="1:5" ht="15.75" thickBot="1" x14ac:dyDescent="0.3">
      <c r="A89" s="13" t="s">
        <v>28</v>
      </c>
      <c r="B89" s="15">
        <v>0</v>
      </c>
      <c r="C89" s="14">
        <v>0</v>
      </c>
      <c r="D89" s="14">
        <v>0</v>
      </c>
      <c r="E89" s="14">
        <v>0</v>
      </c>
    </row>
    <row r="90" spans="1:5" ht="15.75" thickBot="1" x14ac:dyDescent="0.3">
      <c r="A90" s="26" t="s">
        <v>388</v>
      </c>
      <c r="B90" s="15"/>
      <c r="C90" s="14"/>
      <c r="D90" s="14"/>
      <c r="E90" s="14"/>
    </row>
    <row r="91" spans="1:5" ht="15.75" thickBot="1" x14ac:dyDescent="0.3">
      <c r="A91" s="26" t="s">
        <v>389</v>
      </c>
      <c r="B91" s="15"/>
      <c r="C91" s="14"/>
      <c r="D91" s="14"/>
      <c r="E91" s="14"/>
    </row>
    <row r="92" spans="1:5" ht="15.75" thickBot="1" x14ac:dyDescent="0.3">
      <c r="A92" s="13" t="s">
        <v>29</v>
      </c>
      <c r="B92" s="15"/>
      <c r="C92" s="14"/>
      <c r="D92" s="14"/>
      <c r="E92" s="14"/>
    </row>
    <row r="93" spans="1:5" ht="15.75" thickBot="1" x14ac:dyDescent="0.3">
      <c r="A93" s="26" t="s">
        <v>388</v>
      </c>
      <c r="B93" s="15"/>
      <c r="C93" s="14"/>
      <c r="D93" s="14"/>
      <c r="E93" s="14"/>
    </row>
    <row r="94" spans="1:5" ht="15.75" thickBot="1" x14ac:dyDescent="0.3">
      <c r="A94" s="26" t="s">
        <v>389</v>
      </c>
      <c r="B94" s="15"/>
      <c r="C94" s="14"/>
      <c r="D94" s="14"/>
      <c r="E94" s="14"/>
    </row>
    <row r="95" spans="1:5" ht="15.75" thickBot="1" x14ac:dyDescent="0.3">
      <c r="A95" s="13" t="s">
        <v>30</v>
      </c>
      <c r="B95" s="15"/>
      <c r="C95" s="14"/>
      <c r="D95" s="14"/>
      <c r="E95" s="14"/>
    </row>
    <row r="96" spans="1:5" ht="15.75" thickBot="1" x14ac:dyDescent="0.3">
      <c r="A96" s="26" t="s">
        <v>388</v>
      </c>
      <c r="B96" s="15"/>
      <c r="C96" s="14"/>
      <c r="D96" s="14"/>
      <c r="E96" s="14"/>
    </row>
    <row r="97" spans="1:5" ht="15.75" thickBot="1" x14ac:dyDescent="0.3">
      <c r="A97" s="26" t="s">
        <v>389</v>
      </c>
      <c r="B97" s="15"/>
      <c r="C97" s="14"/>
      <c r="D97" s="14"/>
      <c r="E97" s="14"/>
    </row>
    <row r="98" spans="1:5" ht="15.75" thickBot="1" x14ac:dyDescent="0.3">
      <c r="A98" s="35" t="s">
        <v>53</v>
      </c>
      <c r="B98" s="15">
        <f>B95+B92+B89+B86+B83+B80+B77</f>
        <v>2500</v>
      </c>
      <c r="C98" s="15">
        <f t="shared" ref="C98:E98" si="6">C95+C92+C89+C86+C83+C80+C77</f>
        <v>2750</v>
      </c>
      <c r="D98" s="15">
        <f t="shared" si="6"/>
        <v>2750</v>
      </c>
      <c r="E98" s="15">
        <f t="shared" si="6"/>
        <v>3250</v>
      </c>
    </row>
    <row r="99" spans="1:5" ht="17.25" customHeight="1" thickBot="1" x14ac:dyDescent="0.3">
      <c r="A99" s="17" t="s">
        <v>32</v>
      </c>
      <c r="B99" s="18">
        <f>IF(B98-B69=0,0,"Error")</f>
        <v>0</v>
      </c>
      <c r="C99" s="18">
        <f>IF(C98-C69=0,0,"Error")</f>
        <v>0</v>
      </c>
      <c r="D99" s="18">
        <f>IF(D98-D69=0,0,"Error")</f>
        <v>0</v>
      </c>
      <c r="E99" s="18">
        <f>IF(E98-E69=0,0,"Error")</f>
        <v>0</v>
      </c>
    </row>
    <row r="100" spans="1:5" ht="15.75" thickBot="1" x14ac:dyDescent="0.3">
      <c r="A100" s="708" t="s">
        <v>39</v>
      </c>
      <c r="B100" s="709"/>
      <c r="C100" s="709"/>
      <c r="D100" s="709"/>
      <c r="E100" s="710"/>
    </row>
    <row r="101" spans="1:5" ht="15.75" thickBot="1" x14ac:dyDescent="0.3">
      <c r="A101" s="708" t="s">
        <v>40</v>
      </c>
      <c r="B101" s="709"/>
      <c r="C101" s="709"/>
      <c r="D101" s="709"/>
      <c r="E101" s="710"/>
    </row>
    <row r="102" spans="1:5" ht="15.75" thickBot="1" x14ac:dyDescent="0.3">
      <c r="A102" s="7" t="s">
        <v>56</v>
      </c>
      <c r="B102" s="794" t="s">
        <v>1097</v>
      </c>
      <c r="C102" s="795"/>
      <c r="D102" s="795"/>
      <c r="E102" s="796"/>
    </row>
    <row r="103" spans="1:5" ht="57.6" customHeight="1" thickBot="1" x14ac:dyDescent="0.3">
      <c r="A103" s="7" t="s">
        <v>86</v>
      </c>
      <c r="B103" s="169" t="s">
        <v>1098</v>
      </c>
      <c r="C103" s="139" t="s">
        <v>398</v>
      </c>
      <c r="D103" s="795" t="s">
        <v>1099</v>
      </c>
      <c r="E103" s="796"/>
    </row>
    <row r="104" spans="1:5" ht="23.25" customHeight="1" thickBot="1" x14ac:dyDescent="0.3">
      <c r="A104" s="5" t="s">
        <v>15</v>
      </c>
      <c r="B104" s="952" t="s">
        <v>1100</v>
      </c>
      <c r="C104" s="703"/>
      <c r="D104" s="703"/>
      <c r="E104" s="704"/>
    </row>
    <row r="105" spans="1:5" ht="15.75" thickBot="1" x14ac:dyDescent="0.3">
      <c r="A105" s="5" t="s">
        <v>16</v>
      </c>
      <c r="B105" s="717" t="s">
        <v>473</v>
      </c>
      <c r="C105" s="718"/>
      <c r="D105" s="718"/>
      <c r="E105" s="719"/>
    </row>
    <row r="106" spans="1:5" ht="12.75" customHeight="1" x14ac:dyDescent="0.25">
      <c r="A106" s="698"/>
      <c r="B106" s="8">
        <v>2018</v>
      </c>
      <c r="C106" s="8">
        <v>2019</v>
      </c>
      <c r="D106" s="8">
        <v>2020</v>
      </c>
      <c r="E106" s="8">
        <v>2021</v>
      </c>
    </row>
    <row r="107" spans="1:5" ht="9" customHeight="1" thickBot="1" x14ac:dyDescent="0.3">
      <c r="A107" s="699"/>
      <c r="B107" s="9" t="s">
        <v>8</v>
      </c>
      <c r="C107" s="9" t="s">
        <v>9</v>
      </c>
      <c r="D107" s="9" t="s">
        <v>9</v>
      </c>
      <c r="E107" s="9" t="s">
        <v>9</v>
      </c>
    </row>
    <row r="108" spans="1:5" ht="15.75" thickBot="1" x14ac:dyDescent="0.3">
      <c r="A108" s="5" t="s">
        <v>17</v>
      </c>
      <c r="B108" s="10">
        <v>5</v>
      </c>
      <c r="C108" s="10">
        <v>5</v>
      </c>
      <c r="D108" s="10">
        <v>6</v>
      </c>
      <c r="E108" s="10">
        <v>7</v>
      </c>
    </row>
    <row r="109" spans="1:5" ht="15.75" thickBot="1" x14ac:dyDescent="0.3">
      <c r="A109" s="5" t="s">
        <v>18</v>
      </c>
      <c r="B109" s="10">
        <v>1000</v>
      </c>
      <c r="C109" s="10">
        <v>1000</v>
      </c>
      <c r="D109" s="10">
        <v>1000</v>
      </c>
      <c r="E109" s="10">
        <v>1000</v>
      </c>
    </row>
    <row r="110" spans="1:5" ht="15.75" thickBot="1" x14ac:dyDescent="0.3">
      <c r="A110" s="5" t="s">
        <v>19</v>
      </c>
      <c r="B110" s="10">
        <f>B109/B108</f>
        <v>200</v>
      </c>
      <c r="C110" s="10">
        <f t="shared" ref="C110:E110" si="7">C109/C108</f>
        <v>200</v>
      </c>
      <c r="D110" s="10">
        <f t="shared" si="7"/>
        <v>166.66666666666666</v>
      </c>
      <c r="E110" s="10">
        <f t="shared" si="7"/>
        <v>142.85714285714286</v>
      </c>
    </row>
    <row r="111" spans="1:5" ht="15.75" thickBot="1" x14ac:dyDescent="0.3">
      <c r="A111" s="5" t="s">
        <v>20</v>
      </c>
      <c r="B111" s="113" t="s">
        <v>21</v>
      </c>
      <c r="C111" s="11">
        <f>C108/B108-1</f>
        <v>0</v>
      </c>
      <c r="D111" s="11">
        <f t="shared" ref="D111:E113" si="8">D108/C108-1</f>
        <v>0.19999999999999996</v>
      </c>
      <c r="E111" s="11">
        <f t="shared" si="8"/>
        <v>0.16666666666666674</v>
      </c>
    </row>
    <row r="112" spans="1:5" ht="15.75" thickBot="1" x14ac:dyDescent="0.3">
      <c r="A112" s="5" t="s">
        <v>22</v>
      </c>
      <c r="B112" s="113" t="s">
        <v>21</v>
      </c>
      <c r="C112" s="11">
        <f>C109/B109-1</f>
        <v>0</v>
      </c>
      <c r="D112" s="11">
        <f t="shared" si="8"/>
        <v>0</v>
      </c>
      <c r="E112" s="11">
        <f t="shared" si="8"/>
        <v>0</v>
      </c>
    </row>
    <row r="113" spans="1:5" ht="15.75" thickBot="1" x14ac:dyDescent="0.3">
      <c r="A113" s="5" t="s">
        <v>23</v>
      </c>
      <c r="B113" s="113" t="s">
        <v>21</v>
      </c>
      <c r="C113" s="11">
        <f>C110/B110-1</f>
        <v>0</v>
      </c>
      <c r="D113" s="11">
        <f t="shared" si="8"/>
        <v>-0.16666666666666674</v>
      </c>
      <c r="E113" s="11">
        <f t="shared" si="8"/>
        <v>-0.14285714285714279</v>
      </c>
    </row>
    <row r="114" spans="1:5" ht="12.75" customHeight="1" x14ac:dyDescent="0.25">
      <c r="A114" s="698"/>
      <c r="B114" s="8">
        <v>2018</v>
      </c>
      <c r="C114" s="8">
        <v>2019</v>
      </c>
      <c r="D114" s="8">
        <v>2020</v>
      </c>
      <c r="E114" s="8">
        <v>2021</v>
      </c>
    </row>
    <row r="115" spans="1:5" ht="9" customHeight="1" thickBot="1" x14ac:dyDescent="0.3">
      <c r="A115" s="699"/>
      <c r="B115" s="9" t="s">
        <v>8</v>
      </c>
      <c r="C115" s="9" t="s">
        <v>9</v>
      </c>
      <c r="D115" s="9" t="s">
        <v>9</v>
      </c>
      <c r="E115" s="9" t="s">
        <v>9</v>
      </c>
    </row>
    <row r="116" spans="1:5" ht="15.75" thickBot="1" x14ac:dyDescent="0.3">
      <c r="A116" s="13" t="s">
        <v>42</v>
      </c>
      <c r="B116" s="14"/>
      <c r="C116" s="14"/>
      <c r="D116" s="14"/>
      <c r="E116" s="14"/>
    </row>
    <row r="117" spans="1:5" ht="15.75" thickBot="1" x14ac:dyDescent="0.3">
      <c r="A117" s="26" t="s">
        <v>388</v>
      </c>
      <c r="B117" s="14"/>
      <c r="C117" s="14"/>
      <c r="D117" s="14"/>
      <c r="E117" s="14"/>
    </row>
    <row r="118" spans="1:5" ht="15.75" thickBot="1" x14ac:dyDescent="0.3">
      <c r="A118" s="26" t="s">
        <v>403</v>
      </c>
      <c r="B118" s="14"/>
      <c r="C118" s="14"/>
      <c r="D118" s="14"/>
      <c r="E118" s="14"/>
    </row>
    <row r="119" spans="1:5" ht="15.75" thickBot="1" x14ac:dyDescent="0.3">
      <c r="A119" s="26" t="s">
        <v>404</v>
      </c>
      <c r="B119" s="14"/>
      <c r="C119" s="14"/>
      <c r="D119" s="14"/>
      <c r="E119" s="14"/>
    </row>
    <row r="120" spans="1:5" ht="15.75" thickBot="1" x14ac:dyDescent="0.3">
      <c r="A120" s="26" t="s">
        <v>405</v>
      </c>
      <c r="B120" s="14"/>
      <c r="C120" s="14"/>
      <c r="D120" s="14"/>
      <c r="E120" s="14"/>
    </row>
    <row r="121" spans="1:5" ht="15.75" thickBot="1" x14ac:dyDescent="0.3">
      <c r="A121" s="13" t="s">
        <v>43</v>
      </c>
      <c r="B121" s="15">
        <f>SUM(B122:B125)</f>
        <v>1000</v>
      </c>
      <c r="C121" s="15">
        <f t="shared" ref="C121:E121" si="9">SUM(C122:C125)</f>
        <v>1000</v>
      </c>
      <c r="D121" s="15">
        <f t="shared" si="9"/>
        <v>1000</v>
      </c>
      <c r="E121" s="15">
        <f t="shared" si="9"/>
        <v>1000</v>
      </c>
    </row>
    <row r="122" spans="1:5" ht="15.75" thickBot="1" x14ac:dyDescent="0.3">
      <c r="A122" s="26" t="s">
        <v>388</v>
      </c>
      <c r="B122" s="15">
        <v>1000</v>
      </c>
      <c r="C122" s="15">
        <v>1000</v>
      </c>
      <c r="D122" s="15">
        <v>1000</v>
      </c>
      <c r="E122" s="15">
        <v>1000</v>
      </c>
    </row>
    <row r="123" spans="1:5" ht="15.75" thickBot="1" x14ac:dyDescent="0.3">
      <c r="A123" s="26" t="s">
        <v>403</v>
      </c>
      <c r="B123" s="15"/>
      <c r="C123" s="15"/>
      <c r="D123" s="15"/>
      <c r="E123" s="15"/>
    </row>
    <row r="124" spans="1:5" ht="15.75" thickBot="1" x14ac:dyDescent="0.3">
      <c r="A124" s="26" t="s">
        <v>404</v>
      </c>
      <c r="B124" s="15"/>
      <c r="C124" s="15"/>
      <c r="D124" s="15"/>
      <c r="E124" s="15"/>
    </row>
    <row r="125" spans="1:5" ht="15.75" thickBot="1" x14ac:dyDescent="0.3">
      <c r="A125" s="26" t="s">
        <v>405</v>
      </c>
      <c r="B125" s="15"/>
      <c r="C125" s="15"/>
      <c r="D125" s="15"/>
      <c r="E125" s="15"/>
    </row>
    <row r="126" spans="1:5" ht="15.75" thickBot="1" x14ac:dyDescent="0.3">
      <c r="A126" s="16" t="s">
        <v>31</v>
      </c>
      <c r="B126" s="15">
        <v>1000</v>
      </c>
      <c r="C126" s="15">
        <f t="shared" ref="C126:E126" si="10">C121+C116</f>
        <v>1000</v>
      </c>
      <c r="D126" s="15">
        <f t="shared" si="10"/>
        <v>1000</v>
      </c>
      <c r="E126" s="15">
        <f t="shared" si="10"/>
        <v>1000</v>
      </c>
    </row>
    <row r="127" spans="1:5" ht="15.75" thickBot="1" x14ac:dyDescent="0.3">
      <c r="A127" s="20"/>
      <c r="B127" s="21"/>
      <c r="C127" s="21"/>
      <c r="D127" s="21"/>
      <c r="E127" s="21"/>
    </row>
    <row r="128" spans="1:5" ht="27" customHeight="1" thickBot="1" x14ac:dyDescent="0.3">
      <c r="A128" s="6" t="s">
        <v>57</v>
      </c>
      <c r="B128" s="22">
        <f>B40+B43+B46+B52+B69+B109</f>
        <v>123500</v>
      </c>
      <c r="C128" s="22">
        <f>C40+C43+C46+C52+C83+C126</f>
        <v>124000</v>
      </c>
      <c r="D128" s="22">
        <f>D40+D43+D46+D52+D83+D126</f>
        <v>124000</v>
      </c>
      <c r="E128" s="22">
        <f>E40+E43+E46+E52+E83+E126</f>
        <v>125000</v>
      </c>
    </row>
    <row r="129" spans="1:5" ht="24.75" thickBot="1" x14ac:dyDescent="0.3">
      <c r="A129" s="6" t="s">
        <v>58</v>
      </c>
      <c r="B129" s="22">
        <f>B130+B133+B136+B142+B152</f>
        <v>123500</v>
      </c>
      <c r="C129" s="22">
        <f>C130+C133+C136+C142+C152</f>
        <v>124000</v>
      </c>
      <c r="D129" s="22">
        <f>D130+D133+D136+D142+D152</f>
        <v>124000</v>
      </c>
      <c r="E129" s="22">
        <f>E130+E133+E136+E142+E152</f>
        <v>125000</v>
      </c>
    </row>
    <row r="130" spans="1:5" ht="15.75" thickBot="1" x14ac:dyDescent="0.3">
      <c r="A130" s="13" t="s">
        <v>24</v>
      </c>
      <c r="B130" s="36">
        <v>13800</v>
      </c>
      <c r="C130" s="36">
        <v>13800</v>
      </c>
      <c r="D130" s="36">
        <v>13800</v>
      </c>
      <c r="E130" s="36">
        <v>13800</v>
      </c>
    </row>
    <row r="131" spans="1:5" ht="15.75" thickBot="1" x14ac:dyDescent="0.3">
      <c r="A131" s="26" t="s">
        <v>388</v>
      </c>
      <c r="B131" s="15"/>
      <c r="C131" s="15"/>
      <c r="D131" s="15"/>
      <c r="E131" s="15"/>
    </row>
    <row r="132" spans="1:5" ht="15.75" thickBot="1" x14ac:dyDescent="0.3">
      <c r="A132" s="26" t="s">
        <v>417</v>
      </c>
      <c r="B132" s="15"/>
      <c r="C132" s="15"/>
      <c r="D132" s="15"/>
      <c r="E132" s="15"/>
    </row>
    <row r="133" spans="1:5" ht="24.75" thickBot="1" x14ac:dyDescent="0.3">
      <c r="A133" s="13" t="s">
        <v>25</v>
      </c>
      <c r="B133" s="36">
        <v>2700</v>
      </c>
      <c r="C133" s="36">
        <v>2700</v>
      </c>
      <c r="D133" s="36">
        <v>2700</v>
      </c>
      <c r="E133" s="36">
        <v>2700</v>
      </c>
    </row>
    <row r="134" spans="1:5" ht="15.75" thickBot="1" x14ac:dyDescent="0.3">
      <c r="A134" s="26" t="s">
        <v>388</v>
      </c>
      <c r="B134" s="14"/>
      <c r="C134" s="14"/>
      <c r="D134" s="14"/>
      <c r="E134" s="14"/>
    </row>
    <row r="135" spans="1:5" ht="15.75" thickBot="1" x14ac:dyDescent="0.3">
      <c r="A135" s="26" t="s">
        <v>417</v>
      </c>
      <c r="B135" s="15"/>
      <c r="C135" s="15"/>
      <c r="D135" s="15"/>
      <c r="E135" s="15"/>
    </row>
    <row r="136" spans="1:5" ht="15.75" thickBot="1" x14ac:dyDescent="0.3">
      <c r="A136" s="13" t="s">
        <v>26</v>
      </c>
      <c r="B136" s="36">
        <v>5000</v>
      </c>
      <c r="C136" s="36">
        <v>5500</v>
      </c>
      <c r="D136" s="36">
        <v>5500</v>
      </c>
      <c r="E136" s="36">
        <v>6500</v>
      </c>
    </row>
    <row r="137" spans="1:5" ht="15.75" thickBot="1" x14ac:dyDescent="0.3">
      <c r="A137" s="26" t="s">
        <v>388</v>
      </c>
      <c r="B137" s="15"/>
      <c r="C137" s="15"/>
      <c r="D137" s="15"/>
      <c r="E137" s="15"/>
    </row>
    <row r="138" spans="1:5" ht="15.75" thickBot="1" x14ac:dyDescent="0.3">
      <c r="A138" s="26" t="s">
        <v>417</v>
      </c>
      <c r="B138" s="15"/>
      <c r="C138" s="15"/>
      <c r="D138" s="15"/>
      <c r="E138" s="15"/>
    </row>
    <row r="139" spans="1:5" ht="15.75" thickBot="1" x14ac:dyDescent="0.3">
      <c r="A139" s="13" t="s">
        <v>27</v>
      </c>
      <c r="B139" s="36">
        <v>0</v>
      </c>
      <c r="C139" s="36">
        <v>0</v>
      </c>
      <c r="D139" s="36">
        <f t="shared" ref="D139" si="11">D140+D141</f>
        <v>0</v>
      </c>
      <c r="E139" s="36">
        <v>0</v>
      </c>
    </row>
    <row r="140" spans="1:5" ht="15.75" thickBot="1" x14ac:dyDescent="0.3">
      <c r="A140" s="26" t="s">
        <v>388</v>
      </c>
      <c r="B140" s="14"/>
      <c r="C140" s="14"/>
      <c r="D140" s="14"/>
      <c r="E140" s="14"/>
    </row>
    <row r="141" spans="1:5" ht="15.75" thickBot="1" x14ac:dyDescent="0.3">
      <c r="A141" s="26" t="s">
        <v>417</v>
      </c>
      <c r="B141" s="15"/>
      <c r="C141" s="15"/>
      <c r="D141" s="15"/>
      <c r="E141" s="15"/>
    </row>
    <row r="142" spans="1:5" ht="15.75" thickBot="1" x14ac:dyDescent="0.3">
      <c r="A142" s="13" t="s">
        <v>28</v>
      </c>
      <c r="B142" s="36">
        <v>101000</v>
      </c>
      <c r="C142" s="36">
        <v>101000</v>
      </c>
      <c r="D142" s="36">
        <v>101000</v>
      </c>
      <c r="E142" s="36">
        <v>101000</v>
      </c>
    </row>
    <row r="143" spans="1:5" ht="15.75" thickBot="1" x14ac:dyDescent="0.3">
      <c r="A143" s="26" t="s">
        <v>388</v>
      </c>
      <c r="B143" s="14"/>
      <c r="C143" s="14"/>
      <c r="D143" s="14"/>
      <c r="E143" s="14"/>
    </row>
    <row r="144" spans="1:5" ht="15.75" thickBot="1" x14ac:dyDescent="0.3">
      <c r="A144" s="26" t="s">
        <v>417</v>
      </c>
      <c r="B144" s="15"/>
      <c r="C144" s="15"/>
      <c r="D144" s="15"/>
      <c r="E144" s="15"/>
    </row>
    <row r="145" spans="1:5" ht="15.75" thickBot="1" x14ac:dyDescent="0.3">
      <c r="A145" s="13" t="s">
        <v>29</v>
      </c>
      <c r="B145" s="36">
        <v>0</v>
      </c>
      <c r="C145" s="36">
        <v>0</v>
      </c>
      <c r="D145" s="36">
        <f t="shared" ref="D145" si="12">D146+D147</f>
        <v>0</v>
      </c>
      <c r="E145" s="36"/>
    </row>
    <row r="146" spans="1:5" ht="15.75" thickBot="1" x14ac:dyDescent="0.3">
      <c r="A146" s="26" t="s">
        <v>388</v>
      </c>
      <c r="B146" s="14"/>
      <c r="C146" s="14"/>
      <c r="D146" s="14"/>
      <c r="E146" s="14"/>
    </row>
    <row r="147" spans="1:5" ht="15.75" thickBot="1" x14ac:dyDescent="0.3">
      <c r="A147" s="26" t="s">
        <v>417</v>
      </c>
      <c r="B147" s="15"/>
      <c r="C147" s="15"/>
      <c r="D147" s="15"/>
      <c r="E147" s="15"/>
    </row>
    <row r="148" spans="1:5" ht="15.75" thickBot="1" x14ac:dyDescent="0.3">
      <c r="A148" s="13" t="s">
        <v>30</v>
      </c>
      <c r="B148" s="36">
        <f>B95+B58</f>
        <v>0</v>
      </c>
      <c r="C148" s="36">
        <f>C95+C58</f>
        <v>0</v>
      </c>
      <c r="D148" s="36">
        <f>D95+D58</f>
        <v>0</v>
      </c>
      <c r="E148" s="36">
        <f>E95+E58</f>
        <v>0</v>
      </c>
    </row>
    <row r="149" spans="1:5" ht="15.75" thickBot="1" x14ac:dyDescent="0.3">
      <c r="A149" s="26" t="s">
        <v>388</v>
      </c>
      <c r="B149" s="14"/>
      <c r="C149" s="14"/>
      <c r="D149" s="14"/>
      <c r="E149" s="14"/>
    </row>
    <row r="150" spans="1:5" ht="15.75" thickBot="1" x14ac:dyDescent="0.3">
      <c r="A150" s="26" t="s">
        <v>417</v>
      </c>
      <c r="B150" s="15"/>
      <c r="C150" s="15"/>
      <c r="D150" s="15"/>
      <c r="E150" s="15"/>
    </row>
    <row r="151" spans="1:5" ht="15.75" thickBot="1" x14ac:dyDescent="0.3">
      <c r="A151" s="13" t="s">
        <v>59</v>
      </c>
      <c r="B151" s="14"/>
      <c r="C151" s="14"/>
      <c r="D151" s="14"/>
      <c r="E151" s="14"/>
    </row>
    <row r="152" spans="1:5" ht="15.75" thickBot="1" x14ac:dyDescent="0.3">
      <c r="A152" s="13" t="s">
        <v>60</v>
      </c>
      <c r="B152" s="14">
        <v>1000</v>
      </c>
      <c r="C152" s="14">
        <v>1000</v>
      </c>
      <c r="D152" s="14">
        <v>1000</v>
      </c>
      <c r="E152" s="14">
        <v>1000</v>
      </c>
    </row>
    <row r="153" spans="1:5" ht="15.75" thickBot="1" x14ac:dyDescent="0.3">
      <c r="A153" s="17" t="s">
        <v>32</v>
      </c>
      <c r="B153" s="18">
        <f>IF(B129-B128=0,0,"Error")</f>
        <v>0</v>
      </c>
      <c r="C153" s="18">
        <f>IF(C129-C128=0,0,"Error")</f>
        <v>0</v>
      </c>
      <c r="D153" s="18">
        <f>IF(D129-D128=0,0,"Error")</f>
        <v>0</v>
      </c>
      <c r="E153" s="18">
        <f>IF(E129-E128=0,0,"Error")</f>
        <v>0</v>
      </c>
    </row>
  </sheetData>
  <mergeCells count="33">
    <mergeCell ref="A3:E3"/>
    <mergeCell ref="B5:E5"/>
    <mergeCell ref="B6:E6"/>
    <mergeCell ref="B7:E7"/>
    <mergeCell ref="A8:E8"/>
    <mergeCell ref="A37:E37"/>
    <mergeCell ref="A9:E11"/>
    <mergeCell ref="B12:E12"/>
    <mergeCell ref="A13:A14"/>
    <mergeCell ref="B17:E17"/>
    <mergeCell ref="A18:E18"/>
    <mergeCell ref="A24:E24"/>
    <mergeCell ref="A25:E25"/>
    <mergeCell ref="B26:E26"/>
    <mergeCell ref="B27:E27"/>
    <mergeCell ref="B28:E28"/>
    <mergeCell ref="A29:A30"/>
    <mergeCell ref="A2:E2"/>
    <mergeCell ref="B105:E105"/>
    <mergeCell ref="A106:A107"/>
    <mergeCell ref="A114:A115"/>
    <mergeCell ref="A75:A76"/>
    <mergeCell ref="A100:E100"/>
    <mergeCell ref="A101:E101"/>
    <mergeCell ref="B102:E102"/>
    <mergeCell ref="D103:E103"/>
    <mergeCell ref="B104:E104"/>
    <mergeCell ref="A38:A39"/>
    <mergeCell ref="B63:E63"/>
    <mergeCell ref="B64:E64"/>
    <mergeCell ref="B65:E65"/>
    <mergeCell ref="A66:A67"/>
    <mergeCell ref="A74:E74"/>
  </mergeCells>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201"/>
  <sheetViews>
    <sheetView view="pageBreakPreview" topLeftCell="A166" zoomScale="60" zoomScaleNormal="140" workbookViewId="0">
      <selection activeCell="B25" sqref="B25:E25"/>
    </sheetView>
  </sheetViews>
  <sheetFormatPr defaultRowHeight="15" x14ac:dyDescent="0.25"/>
  <cols>
    <col min="1" max="1" width="25.28515625" customWidth="1"/>
    <col min="2" max="2" width="13" customWidth="1"/>
    <col min="3" max="3" width="11.85546875" customWidth="1"/>
    <col min="4" max="4" width="15" customWidth="1"/>
    <col min="5" max="5" width="12.28515625" customWidth="1"/>
  </cols>
  <sheetData>
    <row r="2" spans="1:5" ht="37.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26.25" thickBot="1" x14ac:dyDescent="0.3">
      <c r="A5" s="2" t="s">
        <v>0</v>
      </c>
      <c r="B5" s="679" t="s">
        <v>1101</v>
      </c>
      <c r="C5" s="679"/>
      <c r="D5" s="679"/>
      <c r="E5" s="679"/>
    </row>
    <row r="6" spans="1:5" ht="15.75" thickBot="1" x14ac:dyDescent="0.3">
      <c r="A6" s="2" t="s">
        <v>1</v>
      </c>
      <c r="B6" s="680" t="s">
        <v>2</v>
      </c>
      <c r="C6" s="681"/>
      <c r="D6" s="681"/>
      <c r="E6" s="682"/>
    </row>
    <row r="7" spans="1:5" ht="15.75" thickBot="1" x14ac:dyDescent="0.3">
      <c r="A7" s="686" t="s">
        <v>5</v>
      </c>
      <c r="B7" s="687"/>
      <c r="C7" s="687"/>
      <c r="D7" s="687"/>
      <c r="E7" s="688"/>
    </row>
    <row r="8" spans="1:5" ht="15.75" thickBot="1" x14ac:dyDescent="0.3">
      <c r="A8" s="692" t="s">
        <v>1102</v>
      </c>
      <c r="B8" s="693"/>
      <c r="C8" s="693"/>
      <c r="D8" s="693"/>
      <c r="E8" s="694"/>
    </row>
    <row r="9" spans="1:5" ht="36.75" customHeight="1" thickBot="1" x14ac:dyDescent="0.3">
      <c r="A9" s="692"/>
      <c r="B9" s="693"/>
      <c r="C9" s="693"/>
      <c r="D9" s="693"/>
      <c r="E9" s="694"/>
    </row>
    <row r="10" spans="1:5" ht="15.75" thickBot="1" x14ac:dyDescent="0.3">
      <c r="A10" s="692"/>
      <c r="B10" s="693"/>
      <c r="C10" s="693"/>
      <c r="D10" s="693"/>
      <c r="E10" s="694"/>
    </row>
    <row r="11" spans="1:5" ht="38.25" customHeight="1" thickBot="1" x14ac:dyDescent="0.3">
      <c r="A11" s="3" t="s">
        <v>6</v>
      </c>
      <c r="B11" s="824" t="s">
        <v>1103</v>
      </c>
      <c r="C11" s="825"/>
      <c r="D11" s="825"/>
      <c r="E11" s="826"/>
    </row>
    <row r="12" spans="1:5" ht="23.25" customHeight="1" x14ac:dyDescent="0.25">
      <c r="A12" s="698" t="s">
        <v>7</v>
      </c>
      <c r="B12" s="117">
        <v>2018</v>
      </c>
      <c r="C12" s="117">
        <v>2019</v>
      </c>
      <c r="D12" s="117">
        <v>2020</v>
      </c>
      <c r="E12" s="117">
        <v>2021</v>
      </c>
    </row>
    <row r="13" spans="1:5" ht="15.75" thickBot="1" x14ac:dyDescent="0.3">
      <c r="A13" s="699"/>
      <c r="B13" s="118" t="s">
        <v>8</v>
      </c>
      <c r="C13" s="118" t="s">
        <v>9</v>
      </c>
      <c r="D13" s="118" t="s">
        <v>9</v>
      </c>
      <c r="E13" s="118" t="s">
        <v>9</v>
      </c>
    </row>
    <row r="14" spans="1:5" ht="34.5" thickBot="1" x14ac:dyDescent="0.3">
      <c r="A14" s="114" t="s">
        <v>1104</v>
      </c>
      <c r="B14" s="126">
        <v>0.5</v>
      </c>
      <c r="C14" s="126" t="s">
        <v>1105</v>
      </c>
      <c r="D14" s="126" t="s">
        <v>1105</v>
      </c>
      <c r="E14" s="126" t="s">
        <v>1105</v>
      </c>
    </row>
    <row r="15" spans="1:5" ht="74.25" customHeight="1" thickBot="1" x14ac:dyDescent="0.3">
      <c r="A15" s="6" t="s">
        <v>10</v>
      </c>
      <c r="B15" s="700" t="s">
        <v>1106</v>
      </c>
      <c r="C15" s="695"/>
      <c r="D15" s="695"/>
      <c r="E15" s="701"/>
    </row>
    <row r="16" spans="1:5" ht="23.25" customHeight="1" thickBot="1" x14ac:dyDescent="0.3">
      <c r="A16" s="702" t="s">
        <v>11</v>
      </c>
      <c r="B16" s="703"/>
      <c r="C16" s="703"/>
      <c r="D16" s="703"/>
      <c r="E16" s="704"/>
    </row>
    <row r="17" spans="1:5" ht="34.5" thickBot="1" x14ac:dyDescent="0.3">
      <c r="A17" s="674" t="s">
        <v>1107</v>
      </c>
      <c r="B17" s="1542">
        <v>0.6</v>
      </c>
      <c r="C17" s="1543" t="s">
        <v>1105</v>
      </c>
      <c r="D17" s="1543" t="s">
        <v>1105</v>
      </c>
      <c r="E17" s="1543" t="s">
        <v>1105</v>
      </c>
    </row>
    <row r="18" spans="1:5" ht="45.75" thickBot="1" x14ac:dyDescent="0.3">
      <c r="A18" s="189" t="s">
        <v>1108</v>
      </c>
      <c r="B18" s="1544" t="s">
        <v>1109</v>
      </c>
      <c r="C18" s="1545" t="s">
        <v>1105</v>
      </c>
      <c r="D18" s="1545" t="s">
        <v>1105</v>
      </c>
      <c r="E18" s="1545" t="s">
        <v>1105</v>
      </c>
    </row>
    <row r="19" spans="1:5" ht="34.5" thickBot="1" x14ac:dyDescent="0.3">
      <c r="A19" s="189" t="s">
        <v>1110</v>
      </c>
      <c r="B19" s="1546">
        <v>0.35</v>
      </c>
      <c r="C19" s="1545" t="s">
        <v>1105</v>
      </c>
      <c r="D19" s="1545" t="s">
        <v>1105</v>
      </c>
      <c r="E19" s="1545" t="s">
        <v>1105</v>
      </c>
    </row>
    <row r="20" spans="1:5" ht="23.25" thickBot="1" x14ac:dyDescent="0.3">
      <c r="A20" s="189" t="s">
        <v>1111</v>
      </c>
      <c r="B20" s="1544">
        <v>0.5</v>
      </c>
      <c r="C20" s="1545" t="s">
        <v>1105</v>
      </c>
      <c r="D20" s="1545" t="s">
        <v>1105</v>
      </c>
      <c r="E20" s="1545" t="s">
        <v>1105</v>
      </c>
    </row>
    <row r="21" spans="1:5" ht="15.75" thickBot="1" x14ac:dyDescent="0.3">
      <c r="A21" s="705" t="s">
        <v>12</v>
      </c>
      <c r="B21" s="706"/>
      <c r="C21" s="706"/>
      <c r="D21" s="706"/>
      <c r="E21" s="707"/>
    </row>
    <row r="22" spans="1:5" ht="15.75" thickBot="1" x14ac:dyDescent="0.3">
      <c r="A22" s="708" t="s">
        <v>13</v>
      </c>
      <c r="B22" s="709"/>
      <c r="C22" s="709"/>
      <c r="D22" s="709"/>
      <c r="E22" s="710"/>
    </row>
    <row r="23" spans="1:5" ht="18.75" customHeight="1" thickBot="1" x14ac:dyDescent="0.3">
      <c r="A23" s="7" t="s">
        <v>14</v>
      </c>
      <c r="B23" s="711" t="s">
        <v>1112</v>
      </c>
      <c r="C23" s="712"/>
      <c r="D23" s="712"/>
      <c r="E23" s="713"/>
    </row>
    <row r="24" spans="1:5" ht="31.5" customHeight="1" thickBot="1" x14ac:dyDescent="0.3">
      <c r="A24" s="5" t="s">
        <v>15</v>
      </c>
      <c r="B24" s="714" t="s">
        <v>1113</v>
      </c>
      <c r="C24" s="715"/>
      <c r="D24" s="715"/>
      <c r="E24" s="716"/>
    </row>
    <row r="25" spans="1:5" ht="15.75" thickBot="1" x14ac:dyDescent="0.3">
      <c r="A25" s="5" t="s">
        <v>16</v>
      </c>
      <c r="B25" s="717" t="s">
        <v>1114</v>
      </c>
      <c r="C25" s="718"/>
      <c r="D25" s="718"/>
      <c r="E25" s="719"/>
    </row>
    <row r="26" spans="1:5" ht="12.75" customHeight="1" x14ac:dyDescent="0.25">
      <c r="A26" s="698"/>
      <c r="B26" s="8">
        <v>2018</v>
      </c>
      <c r="C26" s="8">
        <v>2019</v>
      </c>
      <c r="D26" s="8">
        <v>2020</v>
      </c>
      <c r="E26" s="8">
        <v>2021</v>
      </c>
    </row>
    <row r="27" spans="1:5" ht="9" customHeight="1" thickBot="1" x14ac:dyDescent="0.3">
      <c r="A27" s="699"/>
      <c r="B27" s="9" t="s">
        <v>8</v>
      </c>
      <c r="C27" s="9" t="s">
        <v>9</v>
      </c>
      <c r="D27" s="9" t="s">
        <v>9</v>
      </c>
      <c r="E27" s="9" t="s">
        <v>9</v>
      </c>
    </row>
    <row r="28" spans="1:5" ht="15.75" thickBot="1" x14ac:dyDescent="0.3">
      <c r="A28" s="5" t="s">
        <v>17</v>
      </c>
      <c r="B28" s="10">
        <v>1200</v>
      </c>
      <c r="C28" s="10">
        <v>1400</v>
      </c>
      <c r="D28" s="10">
        <v>1600</v>
      </c>
      <c r="E28" s="10">
        <v>1800</v>
      </c>
    </row>
    <row r="29" spans="1:5" ht="15.75" thickBot="1" x14ac:dyDescent="0.3">
      <c r="A29" s="5" t="s">
        <v>18</v>
      </c>
      <c r="B29" s="10">
        <v>65100</v>
      </c>
      <c r="C29" s="10">
        <v>68700</v>
      </c>
      <c r="D29" s="10">
        <v>70200</v>
      </c>
      <c r="E29" s="10">
        <v>70500</v>
      </c>
    </row>
    <row r="30" spans="1:5" ht="15.75" thickBot="1" x14ac:dyDescent="0.3">
      <c r="A30" s="5" t="s">
        <v>19</v>
      </c>
      <c r="B30" s="10">
        <f>B29/B28</f>
        <v>54.25</v>
      </c>
      <c r="C30" s="10">
        <f t="shared" ref="C30:E30" si="0">C29/C28</f>
        <v>49.071428571428569</v>
      </c>
      <c r="D30" s="10">
        <f t="shared" si="0"/>
        <v>43.875</v>
      </c>
      <c r="E30" s="10">
        <f t="shared" si="0"/>
        <v>39.166666666666664</v>
      </c>
    </row>
    <row r="31" spans="1:5" ht="15.75" thickBot="1" x14ac:dyDescent="0.3">
      <c r="A31" s="5" t="s">
        <v>20</v>
      </c>
      <c r="B31" s="113" t="s">
        <v>21</v>
      </c>
      <c r="C31" s="11">
        <f>C28/B28-1</f>
        <v>0.16666666666666674</v>
      </c>
      <c r="D31" s="11">
        <f t="shared" ref="D31:E33" si="1">D28/C28-1</f>
        <v>0.14285714285714279</v>
      </c>
      <c r="E31" s="11">
        <f t="shared" si="1"/>
        <v>0.125</v>
      </c>
    </row>
    <row r="32" spans="1:5" ht="15.75" thickBot="1" x14ac:dyDescent="0.3">
      <c r="A32" s="5" t="s">
        <v>22</v>
      </c>
      <c r="B32" s="113" t="s">
        <v>21</v>
      </c>
      <c r="C32" s="11">
        <f>C29/B29-1</f>
        <v>5.5299539170506895E-2</v>
      </c>
      <c r="D32" s="11">
        <f t="shared" si="1"/>
        <v>2.1834061135371119E-2</v>
      </c>
      <c r="E32" s="11">
        <f t="shared" si="1"/>
        <v>4.2735042735042583E-3</v>
      </c>
    </row>
    <row r="33" spans="1:5" ht="15.75" thickBot="1" x14ac:dyDescent="0.3">
      <c r="A33" s="5" t="s">
        <v>23</v>
      </c>
      <c r="B33" s="113" t="s">
        <v>21</v>
      </c>
      <c r="C33" s="11">
        <f>C30/B30-1</f>
        <v>-9.5457537853851249E-2</v>
      </c>
      <c r="D33" s="11">
        <f t="shared" si="1"/>
        <v>-0.10589519650655022</v>
      </c>
      <c r="E33" s="11">
        <f t="shared" si="1"/>
        <v>-0.10731244064577405</v>
      </c>
    </row>
    <row r="34" spans="1:5" ht="15.75" thickBot="1" x14ac:dyDescent="0.3">
      <c r="A34" s="689" t="s">
        <v>210</v>
      </c>
      <c r="B34" s="690"/>
      <c r="C34" s="690"/>
      <c r="D34" s="690"/>
      <c r="E34" s="691"/>
    </row>
    <row r="35" spans="1:5" ht="12.75" customHeight="1" x14ac:dyDescent="0.25">
      <c r="A35" s="698"/>
      <c r="B35" s="8">
        <v>2018</v>
      </c>
      <c r="C35" s="8">
        <v>2019</v>
      </c>
      <c r="D35" s="8">
        <v>2020</v>
      </c>
      <c r="E35" s="8">
        <v>2021</v>
      </c>
    </row>
    <row r="36" spans="1:5" ht="9" customHeight="1" thickBot="1" x14ac:dyDescent="0.3">
      <c r="A36" s="699"/>
      <c r="B36" s="9" t="s">
        <v>8</v>
      </c>
      <c r="C36" s="9" t="s">
        <v>9</v>
      </c>
      <c r="D36" s="9" t="s">
        <v>9</v>
      </c>
      <c r="E36" s="9" t="s">
        <v>9</v>
      </c>
    </row>
    <row r="37" spans="1:5" ht="15.75" thickBot="1" x14ac:dyDescent="0.3">
      <c r="A37" s="13" t="s">
        <v>24</v>
      </c>
      <c r="B37" s="14">
        <f>SUM(B38:B39)</f>
        <v>40500</v>
      </c>
      <c r="C37" s="14">
        <f t="shared" ref="C37:E37" si="2">SUM(C38:C39)</f>
        <v>44000</v>
      </c>
      <c r="D37" s="14">
        <f t="shared" si="2"/>
        <v>44000</v>
      </c>
      <c r="E37" s="14">
        <f t="shared" si="2"/>
        <v>44000</v>
      </c>
    </row>
    <row r="38" spans="1:5" ht="15.75" thickBot="1" x14ac:dyDescent="0.3">
      <c r="A38" s="26" t="s">
        <v>388</v>
      </c>
      <c r="B38" s="14">
        <v>40500</v>
      </c>
      <c r="C38" s="14">
        <v>44000</v>
      </c>
      <c r="D38" s="14">
        <v>44000</v>
      </c>
      <c r="E38" s="14">
        <v>44000</v>
      </c>
    </row>
    <row r="39" spans="1:5" ht="15.75" thickBot="1" x14ac:dyDescent="0.3">
      <c r="A39" s="26" t="s">
        <v>389</v>
      </c>
      <c r="B39" s="15"/>
      <c r="C39" s="27"/>
      <c r="D39" s="27"/>
      <c r="E39" s="27"/>
    </row>
    <row r="40" spans="1:5" ht="24.75" thickBot="1" x14ac:dyDescent="0.3">
      <c r="A40" s="13" t="s">
        <v>25</v>
      </c>
      <c r="B40" s="14">
        <f>SUM(B41:B42)</f>
        <v>6600</v>
      </c>
      <c r="C40" s="14">
        <f t="shared" ref="C40:E40" si="3">SUM(C41:C42)</f>
        <v>6600</v>
      </c>
      <c r="D40" s="14">
        <f t="shared" si="3"/>
        <v>6600</v>
      </c>
      <c r="E40" s="14">
        <f t="shared" si="3"/>
        <v>6600</v>
      </c>
    </row>
    <row r="41" spans="1:5" ht="15.75" thickBot="1" x14ac:dyDescent="0.3">
      <c r="A41" s="26" t="s">
        <v>388</v>
      </c>
      <c r="B41" s="14">
        <v>6600</v>
      </c>
      <c r="C41" s="14">
        <f>B41</f>
        <v>6600</v>
      </c>
      <c r="D41" s="14">
        <f>C41</f>
        <v>6600</v>
      </c>
      <c r="E41" s="14">
        <f>D41</f>
        <v>6600</v>
      </c>
    </row>
    <row r="42" spans="1:5" ht="15.75" thickBot="1" x14ac:dyDescent="0.3">
      <c r="A42" s="26" t="s">
        <v>389</v>
      </c>
      <c r="B42" s="15"/>
      <c r="C42" s="14"/>
      <c r="D42" s="14"/>
      <c r="E42" s="14"/>
    </row>
    <row r="43" spans="1:5" ht="15.75" thickBot="1" x14ac:dyDescent="0.3">
      <c r="A43" s="13" t="s">
        <v>26</v>
      </c>
      <c r="B43" s="15">
        <f>SUM(B44:B45)</f>
        <v>17660</v>
      </c>
      <c r="C43" s="15">
        <f t="shared" ref="C43:E43" si="4">SUM(C44:C45)</f>
        <v>17760</v>
      </c>
      <c r="D43" s="15">
        <f t="shared" si="4"/>
        <v>19260</v>
      </c>
      <c r="E43" s="15">
        <f t="shared" si="4"/>
        <v>19560</v>
      </c>
    </row>
    <row r="44" spans="1:5" ht="15.75" thickBot="1" x14ac:dyDescent="0.3">
      <c r="A44" s="26" t="s">
        <v>388</v>
      </c>
      <c r="B44" s="15">
        <v>17660</v>
      </c>
      <c r="C44" s="14">
        <v>17760</v>
      </c>
      <c r="D44" s="14">
        <v>19260</v>
      </c>
      <c r="E44" s="14">
        <v>19560</v>
      </c>
    </row>
    <row r="45" spans="1:5" ht="15.75" thickBot="1" x14ac:dyDescent="0.3">
      <c r="A45" s="26" t="s">
        <v>389</v>
      </c>
      <c r="B45" s="15"/>
      <c r="C45" s="14"/>
      <c r="D45" s="14"/>
      <c r="E45" s="14"/>
    </row>
    <row r="46" spans="1:5" ht="15.75" thickBot="1" x14ac:dyDescent="0.3">
      <c r="A46" s="13" t="s">
        <v>27</v>
      </c>
      <c r="B46" s="15"/>
      <c r="C46" s="14"/>
      <c r="D46" s="14"/>
      <c r="E46" s="14"/>
    </row>
    <row r="47" spans="1:5" ht="15.75" thickBot="1" x14ac:dyDescent="0.3">
      <c r="A47" s="26" t="s">
        <v>388</v>
      </c>
      <c r="B47" s="15"/>
      <c r="C47" s="14"/>
      <c r="D47" s="14"/>
      <c r="E47" s="14"/>
    </row>
    <row r="48" spans="1:5" ht="15.75" thickBot="1" x14ac:dyDescent="0.3">
      <c r="A48" s="26" t="s">
        <v>389</v>
      </c>
      <c r="B48" s="15"/>
      <c r="C48" s="14"/>
      <c r="D48" s="14"/>
      <c r="E48" s="14"/>
    </row>
    <row r="49" spans="1:5" ht="15.75" thickBot="1" x14ac:dyDescent="0.3">
      <c r="A49" s="13" t="s">
        <v>28</v>
      </c>
      <c r="B49" s="15"/>
      <c r="C49" s="14"/>
      <c r="D49" s="14"/>
      <c r="E49" s="14"/>
    </row>
    <row r="50" spans="1:5" ht="15.75" thickBot="1" x14ac:dyDescent="0.3">
      <c r="A50" s="26" t="s">
        <v>388</v>
      </c>
      <c r="B50" s="15"/>
      <c r="C50" s="14"/>
      <c r="D50" s="14"/>
      <c r="E50" s="14"/>
    </row>
    <row r="51" spans="1:5" ht="15.75" thickBot="1" x14ac:dyDescent="0.3">
      <c r="A51" s="26" t="s">
        <v>389</v>
      </c>
      <c r="B51" s="15"/>
      <c r="C51" s="14"/>
      <c r="D51" s="14"/>
      <c r="E51" s="14"/>
    </row>
    <row r="52" spans="1:5" ht="15.75" thickBot="1" x14ac:dyDescent="0.3">
      <c r="A52" s="13" t="s">
        <v>29</v>
      </c>
      <c r="B52" s="15">
        <f>SUM(B53:B54)</f>
        <v>100</v>
      </c>
      <c r="C52" s="15">
        <f t="shared" ref="C52:E52" si="5">SUM(C53:C54)</f>
        <v>100</v>
      </c>
      <c r="D52" s="15">
        <f t="shared" si="5"/>
        <v>100</v>
      </c>
      <c r="E52" s="15">
        <f t="shared" si="5"/>
        <v>100</v>
      </c>
    </row>
    <row r="53" spans="1:5" ht="15.75" thickBot="1" x14ac:dyDescent="0.3">
      <c r="A53" s="26" t="s">
        <v>388</v>
      </c>
      <c r="B53" s="15">
        <v>100</v>
      </c>
      <c r="C53" s="14">
        <v>100</v>
      </c>
      <c r="D53" s="14">
        <v>100</v>
      </c>
      <c r="E53" s="14">
        <v>100</v>
      </c>
    </row>
    <row r="54" spans="1:5" ht="15.75" thickBot="1" x14ac:dyDescent="0.3">
      <c r="A54" s="26" t="s">
        <v>389</v>
      </c>
      <c r="B54" s="15"/>
      <c r="C54" s="14"/>
      <c r="D54" s="14"/>
      <c r="E54" s="14"/>
    </row>
    <row r="55" spans="1:5" ht="24.75" thickBot="1" x14ac:dyDescent="0.3">
      <c r="A55" s="13" t="s">
        <v>30</v>
      </c>
      <c r="B55" s="15">
        <f>SUM(B56:B57)</f>
        <v>240</v>
      </c>
      <c r="C55" s="15">
        <f t="shared" ref="C55:E55" si="6">SUM(C56:C57)</f>
        <v>240</v>
      </c>
      <c r="D55" s="15">
        <f t="shared" si="6"/>
        <v>240</v>
      </c>
      <c r="E55" s="15">
        <f t="shared" si="6"/>
        <v>240</v>
      </c>
    </row>
    <row r="56" spans="1:5" ht="15.75" thickBot="1" x14ac:dyDescent="0.3">
      <c r="A56" s="26" t="s">
        <v>388</v>
      </c>
      <c r="B56" s="15">
        <v>240</v>
      </c>
      <c r="C56" s="14">
        <v>240</v>
      </c>
      <c r="D56" s="14">
        <v>240</v>
      </c>
      <c r="E56" s="14">
        <v>240</v>
      </c>
    </row>
    <row r="57" spans="1:5" ht="15.75" thickBot="1" x14ac:dyDescent="0.3">
      <c r="A57" s="26" t="s">
        <v>389</v>
      </c>
      <c r="B57" s="15"/>
      <c r="C57" s="135"/>
      <c r="D57" s="40"/>
      <c r="E57" s="40"/>
    </row>
    <row r="58" spans="1:5" ht="15.75" thickBot="1" x14ac:dyDescent="0.3">
      <c r="A58" s="16" t="s">
        <v>31</v>
      </c>
      <c r="B58" s="15">
        <f>B55+B52+B49+B46+B43+B40+B37</f>
        <v>65100</v>
      </c>
      <c r="C58" s="15">
        <f t="shared" ref="C58:E58" si="7">C55+C52+C49+C46+C43+C40+C37</f>
        <v>68700</v>
      </c>
      <c r="D58" s="15">
        <f t="shared" si="7"/>
        <v>70200</v>
      </c>
      <c r="E58" s="15">
        <f t="shared" si="7"/>
        <v>70500</v>
      </c>
    </row>
    <row r="59" spans="1:5" ht="15.75" thickBot="1" x14ac:dyDescent="0.3">
      <c r="A59" s="17" t="s">
        <v>32</v>
      </c>
      <c r="B59" s="18">
        <f>IF(B58-B29=0,0,"Error")</f>
        <v>0</v>
      </c>
      <c r="C59" s="18">
        <f>IF(C58-C29=0,0,"Error")</f>
        <v>0</v>
      </c>
      <c r="D59" s="18">
        <f>IF(D58-D29=0,0,"Error")</f>
        <v>0</v>
      </c>
      <c r="E59" s="18">
        <f>IF(E58-E29=0,0,"Error")</f>
        <v>0</v>
      </c>
    </row>
    <row r="60" spans="1:5" ht="15.75" thickBot="1" x14ac:dyDescent="0.3">
      <c r="A60" s="708" t="s">
        <v>39</v>
      </c>
      <c r="B60" s="709"/>
      <c r="C60" s="709"/>
      <c r="D60" s="709"/>
      <c r="E60" s="710"/>
    </row>
    <row r="61" spans="1:5" ht="15.75" thickBot="1" x14ac:dyDescent="0.3">
      <c r="A61" s="708" t="s">
        <v>40</v>
      </c>
      <c r="B61" s="709"/>
      <c r="C61" s="709"/>
      <c r="D61" s="709"/>
      <c r="E61" s="710"/>
    </row>
    <row r="62" spans="1:5" ht="15.75" thickBot="1" x14ac:dyDescent="0.3">
      <c r="A62" s="7" t="s">
        <v>56</v>
      </c>
      <c r="B62" s="720" t="s">
        <v>996</v>
      </c>
      <c r="C62" s="780"/>
      <c r="D62" s="721"/>
      <c r="E62" s="722"/>
    </row>
    <row r="63" spans="1:5" ht="38.25" customHeight="1" thickBot="1" x14ac:dyDescent="0.3">
      <c r="A63" s="7" t="s">
        <v>86</v>
      </c>
      <c r="B63" s="170" t="s">
        <v>1115</v>
      </c>
      <c r="C63" s="139" t="s">
        <v>398</v>
      </c>
      <c r="D63" s="721" t="s">
        <v>1116</v>
      </c>
      <c r="E63" s="722"/>
    </row>
    <row r="64" spans="1:5" ht="15.75" thickBot="1" x14ac:dyDescent="0.3">
      <c r="A64" s="160"/>
      <c r="B64" s="720"/>
      <c r="C64" s="800"/>
      <c r="D64" s="721"/>
      <c r="E64" s="722"/>
    </row>
    <row r="65" spans="1:5" ht="17.25" customHeight="1" thickBot="1" x14ac:dyDescent="0.3">
      <c r="A65" s="5" t="s">
        <v>15</v>
      </c>
      <c r="B65" s="702" t="s">
        <v>1117</v>
      </c>
      <c r="C65" s="703"/>
      <c r="D65" s="703"/>
      <c r="E65" s="704"/>
    </row>
    <row r="66" spans="1:5" ht="15.75" thickBot="1" x14ac:dyDescent="0.3">
      <c r="A66" s="5" t="s">
        <v>16</v>
      </c>
      <c r="B66" s="717" t="s">
        <v>1118</v>
      </c>
      <c r="C66" s="718"/>
      <c r="D66" s="718"/>
      <c r="E66" s="719"/>
    </row>
    <row r="67" spans="1:5" ht="12.75" customHeight="1" x14ac:dyDescent="0.25">
      <c r="A67" s="698"/>
      <c r="B67" s="8">
        <v>2018</v>
      </c>
      <c r="C67" s="8">
        <v>2019</v>
      </c>
      <c r="D67" s="8">
        <v>2020</v>
      </c>
      <c r="E67" s="8">
        <v>2021</v>
      </c>
    </row>
    <row r="68" spans="1:5" ht="9" customHeight="1" thickBot="1" x14ac:dyDescent="0.3">
      <c r="A68" s="699"/>
      <c r="B68" s="9" t="s">
        <v>8</v>
      </c>
      <c r="C68" s="9" t="s">
        <v>9</v>
      </c>
      <c r="D68" s="9" t="s">
        <v>9</v>
      </c>
      <c r="E68" s="9" t="s">
        <v>9</v>
      </c>
    </row>
    <row r="69" spans="1:5" ht="15.75" thickBot="1" x14ac:dyDescent="0.3">
      <c r="A69" s="5" t="s">
        <v>17</v>
      </c>
      <c r="B69" s="10">
        <v>45</v>
      </c>
      <c r="C69" s="10">
        <v>10</v>
      </c>
      <c r="D69" s="10">
        <v>10</v>
      </c>
      <c r="E69" s="10">
        <v>10</v>
      </c>
    </row>
    <row r="70" spans="1:5" ht="15.75" thickBot="1" x14ac:dyDescent="0.3">
      <c r="A70" s="5" t="s">
        <v>18</v>
      </c>
      <c r="B70" s="10">
        <v>3200</v>
      </c>
      <c r="C70" s="10">
        <v>500</v>
      </c>
      <c r="D70" s="10">
        <v>500</v>
      </c>
      <c r="E70" s="10">
        <v>500</v>
      </c>
    </row>
    <row r="71" spans="1:5" ht="15.75" thickBot="1" x14ac:dyDescent="0.3">
      <c r="A71" s="5" t="s">
        <v>19</v>
      </c>
      <c r="B71" s="10">
        <f>B70/B69</f>
        <v>71.111111111111114</v>
      </c>
      <c r="C71" s="10">
        <f t="shared" ref="C71:E71" si="8">C70/C69</f>
        <v>50</v>
      </c>
      <c r="D71" s="10">
        <f t="shared" si="8"/>
        <v>50</v>
      </c>
      <c r="E71" s="10">
        <f t="shared" si="8"/>
        <v>50</v>
      </c>
    </row>
    <row r="72" spans="1:5" ht="15.75" thickBot="1" x14ac:dyDescent="0.3">
      <c r="A72" s="5" t="s">
        <v>20</v>
      </c>
      <c r="B72" s="113" t="s">
        <v>21</v>
      </c>
      <c r="C72" s="11">
        <f>C69/B69-1</f>
        <v>-0.77777777777777779</v>
      </c>
      <c r="D72" s="11">
        <f t="shared" ref="D72:E74" si="9">D69/C69-1</f>
        <v>0</v>
      </c>
      <c r="E72" s="11">
        <f t="shared" si="9"/>
        <v>0</v>
      </c>
    </row>
    <row r="73" spans="1:5" ht="15.75" thickBot="1" x14ac:dyDescent="0.3">
      <c r="A73" s="5" t="s">
        <v>22</v>
      </c>
      <c r="B73" s="113" t="s">
        <v>21</v>
      </c>
      <c r="C73" s="11">
        <f>C70/B70-1</f>
        <v>-0.84375</v>
      </c>
      <c r="D73" s="11">
        <f t="shared" si="9"/>
        <v>0</v>
      </c>
      <c r="E73" s="11">
        <f t="shared" si="9"/>
        <v>0</v>
      </c>
    </row>
    <row r="74" spans="1:5" ht="15.75" thickBot="1" x14ac:dyDescent="0.3">
      <c r="A74" s="5" t="s">
        <v>23</v>
      </c>
      <c r="B74" s="113" t="s">
        <v>21</v>
      </c>
      <c r="C74" s="11">
        <f>C71/B71-1</f>
        <v>-0.296875</v>
      </c>
      <c r="D74" s="11">
        <f t="shared" si="9"/>
        <v>0</v>
      </c>
      <c r="E74" s="11">
        <f t="shared" si="9"/>
        <v>0</v>
      </c>
    </row>
    <row r="75" spans="1:5" ht="15.75" thickBot="1" x14ac:dyDescent="0.3">
      <c r="A75" s="689" t="s">
        <v>213</v>
      </c>
      <c r="B75" s="690"/>
      <c r="C75" s="690"/>
      <c r="D75" s="690"/>
      <c r="E75" s="691"/>
    </row>
    <row r="76" spans="1:5" ht="22.5" customHeight="1" x14ac:dyDescent="0.25">
      <c r="A76" s="698"/>
      <c r="B76" s="8">
        <v>2018</v>
      </c>
      <c r="C76" s="8">
        <v>2019</v>
      </c>
      <c r="D76" s="8">
        <v>2020</v>
      </c>
      <c r="E76" s="8">
        <v>2021</v>
      </c>
    </row>
    <row r="77" spans="1:5" ht="21" customHeight="1" thickBot="1" x14ac:dyDescent="0.3">
      <c r="A77" s="699"/>
      <c r="B77" s="9" t="s">
        <v>8</v>
      </c>
      <c r="C77" s="9" t="s">
        <v>9</v>
      </c>
      <c r="D77" s="9" t="s">
        <v>9</v>
      </c>
      <c r="E77" s="9" t="s">
        <v>9</v>
      </c>
    </row>
    <row r="78" spans="1:5" ht="15.75" thickBot="1" x14ac:dyDescent="0.3">
      <c r="A78" s="13" t="s">
        <v>42</v>
      </c>
      <c r="B78" s="14">
        <v>0</v>
      </c>
      <c r="C78" s="14">
        <v>0</v>
      </c>
      <c r="D78" s="14">
        <v>0</v>
      </c>
      <c r="E78" s="14">
        <v>0</v>
      </c>
    </row>
    <row r="79" spans="1:5" ht="15.75" thickBot="1" x14ac:dyDescent="0.3">
      <c r="A79" s="26" t="s">
        <v>388</v>
      </c>
      <c r="B79" s="14">
        <v>0</v>
      </c>
      <c r="C79" s="14">
        <v>0</v>
      </c>
      <c r="D79" s="14">
        <v>0</v>
      </c>
      <c r="E79" s="14">
        <v>0</v>
      </c>
    </row>
    <row r="80" spans="1:5" ht="15.75" thickBot="1" x14ac:dyDescent="0.3">
      <c r="A80" s="26" t="s">
        <v>403</v>
      </c>
      <c r="B80" s="14"/>
      <c r="C80" s="14"/>
      <c r="D80" s="14"/>
      <c r="E80" s="14"/>
    </row>
    <row r="81" spans="1:5" ht="15.75" thickBot="1" x14ac:dyDescent="0.3">
      <c r="A81" s="26" t="s">
        <v>404</v>
      </c>
      <c r="B81" s="14"/>
      <c r="C81" s="14"/>
      <c r="D81" s="14"/>
      <c r="E81" s="14"/>
    </row>
    <row r="82" spans="1:5" ht="15.75" thickBot="1" x14ac:dyDescent="0.3">
      <c r="A82" s="26" t="s">
        <v>405</v>
      </c>
      <c r="B82" s="14"/>
      <c r="C82" s="14"/>
      <c r="D82" s="14"/>
      <c r="E82" s="14"/>
    </row>
    <row r="83" spans="1:5" ht="15.75" thickBot="1" x14ac:dyDescent="0.3">
      <c r="A83" s="13" t="s">
        <v>43</v>
      </c>
      <c r="B83" s="14">
        <v>3200</v>
      </c>
      <c r="C83" s="14">
        <v>500</v>
      </c>
      <c r="D83" s="14">
        <v>500</v>
      </c>
      <c r="E83" s="14">
        <v>500</v>
      </c>
    </row>
    <row r="84" spans="1:5" ht="15.75" thickBot="1" x14ac:dyDescent="0.3">
      <c r="A84" s="26" t="s">
        <v>388</v>
      </c>
      <c r="B84" s="14">
        <v>3200</v>
      </c>
      <c r="C84" s="14">
        <v>500</v>
      </c>
      <c r="D84" s="14">
        <v>500</v>
      </c>
      <c r="E84" s="14">
        <v>500</v>
      </c>
    </row>
    <row r="85" spans="1:5" ht="15.75" thickBot="1" x14ac:dyDescent="0.3">
      <c r="A85" s="26" t="s">
        <v>403</v>
      </c>
      <c r="B85" s="15"/>
      <c r="C85" s="14"/>
      <c r="D85" s="14"/>
      <c r="E85" s="14"/>
    </row>
    <row r="86" spans="1:5" ht="15.75" thickBot="1" x14ac:dyDescent="0.3">
      <c r="A86" s="26" t="s">
        <v>404</v>
      </c>
      <c r="B86" s="15"/>
      <c r="C86" s="14"/>
      <c r="D86" s="14"/>
      <c r="E86" s="14"/>
    </row>
    <row r="87" spans="1:5" ht="15.75" thickBot="1" x14ac:dyDescent="0.3">
      <c r="A87" s="26" t="s">
        <v>405</v>
      </c>
      <c r="B87" s="15"/>
      <c r="C87" s="14"/>
      <c r="D87" s="14"/>
      <c r="E87" s="14"/>
    </row>
    <row r="88" spans="1:5" ht="15.75" thickBot="1" x14ac:dyDescent="0.3">
      <c r="A88" s="140" t="s">
        <v>31</v>
      </c>
      <c r="B88" s="15">
        <f>B78+B83</f>
        <v>3200</v>
      </c>
      <c r="C88" s="15">
        <f t="shared" ref="C88:E88" si="10">C78+C83</f>
        <v>500</v>
      </c>
      <c r="D88" s="15">
        <f t="shared" si="10"/>
        <v>500</v>
      </c>
      <c r="E88" s="15">
        <f t="shared" si="10"/>
        <v>500</v>
      </c>
    </row>
    <row r="89" spans="1:5" ht="34.5" thickBot="1" x14ac:dyDescent="0.3">
      <c r="A89" s="7" t="s">
        <v>72</v>
      </c>
      <c r="B89" s="170" t="s">
        <v>1119</v>
      </c>
      <c r="C89" s="139" t="s">
        <v>398</v>
      </c>
      <c r="D89" s="721" t="s">
        <v>1120</v>
      </c>
      <c r="E89" s="722"/>
    </row>
    <row r="90" spans="1:5" ht="15.75" thickBot="1" x14ac:dyDescent="0.3">
      <c r="A90" s="5" t="s">
        <v>15</v>
      </c>
      <c r="B90" s="702" t="s">
        <v>1121</v>
      </c>
      <c r="C90" s="703"/>
      <c r="D90" s="703"/>
      <c r="E90" s="704"/>
    </row>
    <row r="91" spans="1:5" ht="15.75" thickBot="1" x14ac:dyDescent="0.3">
      <c r="A91" s="5" t="s">
        <v>16</v>
      </c>
      <c r="B91" s="717" t="s">
        <v>1118</v>
      </c>
      <c r="C91" s="718"/>
      <c r="D91" s="718"/>
      <c r="E91" s="719"/>
    </row>
    <row r="92" spans="1:5" x14ac:dyDescent="0.25">
      <c r="A92" s="698"/>
      <c r="B92" s="8">
        <v>2018</v>
      </c>
      <c r="C92" s="8">
        <v>2019</v>
      </c>
      <c r="D92" s="8">
        <v>2020</v>
      </c>
      <c r="E92" s="8">
        <v>2021</v>
      </c>
    </row>
    <row r="93" spans="1:5" ht="15.75" thickBot="1" x14ac:dyDescent="0.3">
      <c r="A93" s="699"/>
      <c r="B93" s="9" t="s">
        <v>8</v>
      </c>
      <c r="C93" s="9" t="s">
        <v>9</v>
      </c>
      <c r="D93" s="9" t="s">
        <v>9</v>
      </c>
      <c r="E93" s="9" t="s">
        <v>9</v>
      </c>
    </row>
    <row r="94" spans="1:5" ht="15.75" thickBot="1" x14ac:dyDescent="0.3">
      <c r="A94" s="5" t="s">
        <v>17</v>
      </c>
      <c r="B94" s="10">
        <v>15</v>
      </c>
      <c r="C94" s="10">
        <v>10</v>
      </c>
      <c r="D94" s="10">
        <v>10</v>
      </c>
      <c r="E94" s="10">
        <v>10</v>
      </c>
    </row>
    <row r="95" spans="1:5" ht="15.75" thickBot="1" x14ac:dyDescent="0.3">
      <c r="A95" s="5" t="s">
        <v>18</v>
      </c>
      <c r="B95" s="10">
        <v>800</v>
      </c>
      <c r="C95" s="10">
        <v>500</v>
      </c>
      <c r="D95" s="10">
        <v>500</v>
      </c>
      <c r="E95" s="10">
        <v>500</v>
      </c>
    </row>
    <row r="96" spans="1:5" ht="15.75" thickBot="1" x14ac:dyDescent="0.3">
      <c r="A96" s="5" t="s">
        <v>19</v>
      </c>
      <c r="B96" s="10">
        <f>B95/B94</f>
        <v>53.333333333333336</v>
      </c>
      <c r="C96" s="10">
        <f t="shared" ref="C96:E96" si="11">C95/C94</f>
        <v>50</v>
      </c>
      <c r="D96" s="10">
        <f t="shared" si="11"/>
        <v>50</v>
      </c>
      <c r="E96" s="10">
        <f t="shared" si="11"/>
        <v>50</v>
      </c>
    </row>
    <row r="97" spans="1:5" ht="15.75" thickBot="1" x14ac:dyDescent="0.3">
      <c r="A97" s="5" t="s">
        <v>20</v>
      </c>
      <c r="B97" s="113" t="s">
        <v>21</v>
      </c>
      <c r="C97" s="11">
        <f>C94/B94-1</f>
        <v>-0.33333333333333337</v>
      </c>
      <c r="D97" s="11">
        <f t="shared" ref="D97:E99" si="12">D94/C94-1</f>
        <v>0</v>
      </c>
      <c r="E97" s="11">
        <f t="shared" si="12"/>
        <v>0</v>
      </c>
    </row>
    <row r="98" spans="1:5" ht="15.75" thickBot="1" x14ac:dyDescent="0.3">
      <c r="A98" s="5" t="s">
        <v>22</v>
      </c>
      <c r="B98" s="113" t="s">
        <v>21</v>
      </c>
      <c r="C98" s="11">
        <f>C95/B95-1</f>
        <v>-0.375</v>
      </c>
      <c r="D98" s="11">
        <f t="shared" si="12"/>
        <v>0</v>
      </c>
      <c r="E98" s="11">
        <f t="shared" si="12"/>
        <v>0</v>
      </c>
    </row>
    <row r="99" spans="1:5" ht="15.75" thickBot="1" x14ac:dyDescent="0.3">
      <c r="A99" s="5" t="s">
        <v>23</v>
      </c>
      <c r="B99" s="113" t="s">
        <v>21</v>
      </c>
      <c r="C99" s="11">
        <f>C96/B96-1</f>
        <v>-6.25E-2</v>
      </c>
      <c r="D99" s="11">
        <f t="shared" si="12"/>
        <v>0</v>
      </c>
      <c r="E99" s="11">
        <f t="shared" si="12"/>
        <v>0</v>
      </c>
    </row>
    <row r="100" spans="1:5" ht="15.75" thickBot="1" x14ac:dyDescent="0.3">
      <c r="A100" s="689" t="s">
        <v>284</v>
      </c>
      <c r="B100" s="690"/>
      <c r="C100" s="690"/>
      <c r="D100" s="690"/>
      <c r="E100" s="691"/>
    </row>
    <row r="101" spans="1:5" x14ac:dyDescent="0.25">
      <c r="A101" s="698"/>
      <c r="B101" s="8">
        <v>2018</v>
      </c>
      <c r="C101" s="8">
        <v>2019</v>
      </c>
      <c r="D101" s="8">
        <v>2020</v>
      </c>
      <c r="E101" s="8">
        <v>2021</v>
      </c>
    </row>
    <row r="102" spans="1:5" ht="15.75" thickBot="1" x14ac:dyDescent="0.3">
      <c r="A102" s="699"/>
      <c r="B102" s="9" t="s">
        <v>8</v>
      </c>
      <c r="C102" s="9" t="s">
        <v>9</v>
      </c>
      <c r="D102" s="9" t="s">
        <v>9</v>
      </c>
      <c r="E102" s="9" t="s">
        <v>9</v>
      </c>
    </row>
    <row r="103" spans="1:5" ht="15.75" thickBot="1" x14ac:dyDescent="0.3">
      <c r="A103" s="13" t="s">
        <v>42</v>
      </c>
      <c r="B103" s="14">
        <v>0</v>
      </c>
      <c r="C103" s="14">
        <v>0</v>
      </c>
      <c r="D103" s="14">
        <v>0</v>
      </c>
      <c r="E103" s="14">
        <v>0</v>
      </c>
    </row>
    <row r="104" spans="1:5" ht="15.75" thickBot="1" x14ac:dyDescent="0.3">
      <c r="A104" s="26" t="s">
        <v>388</v>
      </c>
      <c r="B104" s="14">
        <v>0</v>
      </c>
      <c r="C104" s="14">
        <v>0</v>
      </c>
      <c r="D104" s="14">
        <v>0</v>
      </c>
      <c r="E104" s="14">
        <v>0</v>
      </c>
    </row>
    <row r="105" spans="1:5" ht="15.75" thickBot="1" x14ac:dyDescent="0.3">
      <c r="A105" s="26" t="s">
        <v>403</v>
      </c>
      <c r="B105" s="14"/>
      <c r="C105" s="14"/>
      <c r="D105" s="14"/>
      <c r="E105" s="14"/>
    </row>
    <row r="106" spans="1:5" ht="15.75" thickBot="1" x14ac:dyDescent="0.3">
      <c r="A106" s="26" t="s">
        <v>404</v>
      </c>
      <c r="B106" s="14"/>
      <c r="C106" s="14"/>
      <c r="D106" s="14"/>
      <c r="E106" s="14"/>
    </row>
    <row r="107" spans="1:5" ht="15.75" thickBot="1" x14ac:dyDescent="0.3">
      <c r="A107" s="26" t="s">
        <v>405</v>
      </c>
      <c r="B107" s="14"/>
      <c r="C107" s="14"/>
      <c r="D107" s="14"/>
      <c r="E107" s="14"/>
    </row>
    <row r="108" spans="1:5" ht="15.75" thickBot="1" x14ac:dyDescent="0.3">
      <c r="A108" s="13" t="s">
        <v>43</v>
      </c>
      <c r="B108" s="14">
        <v>800</v>
      </c>
      <c r="C108" s="14">
        <v>500</v>
      </c>
      <c r="D108" s="14">
        <v>500</v>
      </c>
      <c r="E108" s="14">
        <v>500</v>
      </c>
    </row>
    <row r="109" spans="1:5" ht="15.75" thickBot="1" x14ac:dyDescent="0.3">
      <c r="A109" s="26" t="s">
        <v>388</v>
      </c>
      <c r="B109" s="14">
        <v>800</v>
      </c>
      <c r="C109" s="14">
        <v>500</v>
      </c>
      <c r="D109" s="14">
        <v>500</v>
      </c>
      <c r="E109" s="14">
        <v>500</v>
      </c>
    </row>
    <row r="110" spans="1:5" ht="15.75" thickBot="1" x14ac:dyDescent="0.3">
      <c r="A110" s="26" t="s">
        <v>403</v>
      </c>
      <c r="B110" s="15"/>
      <c r="C110" s="14"/>
      <c r="D110" s="14"/>
      <c r="E110" s="14"/>
    </row>
    <row r="111" spans="1:5" ht="15.75" thickBot="1" x14ac:dyDescent="0.3">
      <c r="A111" s="26" t="s">
        <v>404</v>
      </c>
      <c r="B111" s="15"/>
      <c r="C111" s="14"/>
      <c r="D111" s="14"/>
      <c r="E111" s="14"/>
    </row>
    <row r="112" spans="1:5" ht="15.75" thickBot="1" x14ac:dyDescent="0.3">
      <c r="A112" s="26" t="s">
        <v>405</v>
      </c>
      <c r="B112" s="15"/>
      <c r="C112" s="14"/>
      <c r="D112" s="14"/>
      <c r="E112" s="14"/>
    </row>
    <row r="113" spans="1:5" ht="15.75" thickBot="1" x14ac:dyDescent="0.3">
      <c r="A113" s="140" t="s">
        <v>34</v>
      </c>
      <c r="B113" s="15">
        <f>B103+B108</f>
        <v>800</v>
      </c>
      <c r="C113" s="15">
        <f t="shared" ref="C113:E113" si="13">C103+C108</f>
        <v>500</v>
      </c>
      <c r="D113" s="15">
        <f t="shared" si="13"/>
        <v>500</v>
      </c>
      <c r="E113" s="15">
        <f t="shared" si="13"/>
        <v>500</v>
      </c>
    </row>
    <row r="114" spans="1:5" ht="15.75" thickBot="1" x14ac:dyDescent="0.3">
      <c r="A114" s="708" t="s">
        <v>46</v>
      </c>
      <c r="B114" s="709"/>
      <c r="C114" s="709"/>
      <c r="D114" s="709"/>
      <c r="E114" s="710"/>
    </row>
    <row r="115" spans="1:5" ht="15.75" thickBot="1" x14ac:dyDescent="0.3">
      <c r="A115" s="708" t="s">
        <v>47</v>
      </c>
      <c r="B115" s="709"/>
      <c r="C115" s="709"/>
      <c r="D115" s="709"/>
      <c r="E115" s="710"/>
    </row>
    <row r="116" spans="1:5" ht="25.5" customHeight="1" thickBot="1" x14ac:dyDescent="0.3">
      <c r="A116" s="149" t="s">
        <v>45</v>
      </c>
      <c r="B116" s="720" t="s">
        <v>1122</v>
      </c>
      <c r="C116" s="721"/>
      <c r="D116" s="721"/>
      <c r="E116" s="722"/>
    </row>
    <row r="117" spans="1:5" ht="55.5" customHeight="1" thickBot="1" x14ac:dyDescent="0.3">
      <c r="A117" s="7" t="s">
        <v>228</v>
      </c>
      <c r="B117" s="170" t="s">
        <v>1123</v>
      </c>
      <c r="C117" s="141" t="s">
        <v>398</v>
      </c>
      <c r="D117" s="147" t="s">
        <v>1124</v>
      </c>
      <c r="E117" s="148"/>
    </row>
    <row r="118" spans="1:5" ht="17.25" customHeight="1" thickBot="1" x14ac:dyDescent="0.3">
      <c r="A118" s="5" t="s">
        <v>15</v>
      </c>
      <c r="B118" s="702" t="s">
        <v>1125</v>
      </c>
      <c r="C118" s="703"/>
      <c r="D118" s="703"/>
      <c r="E118" s="704"/>
    </row>
    <row r="119" spans="1:5" ht="15.75" thickBot="1" x14ac:dyDescent="0.3">
      <c r="A119" s="5" t="s">
        <v>16</v>
      </c>
      <c r="B119" s="717" t="s">
        <v>1126</v>
      </c>
      <c r="C119" s="718"/>
      <c r="D119" s="718"/>
      <c r="E119" s="719"/>
    </row>
    <row r="120" spans="1:5" ht="12.75" customHeight="1" x14ac:dyDescent="0.25">
      <c r="A120" s="698"/>
      <c r="B120" s="8">
        <v>2018</v>
      </c>
      <c r="C120" s="8">
        <v>2019</v>
      </c>
      <c r="D120" s="8">
        <v>2020</v>
      </c>
      <c r="E120" s="8">
        <v>2021</v>
      </c>
    </row>
    <row r="121" spans="1:5" ht="9" customHeight="1" thickBot="1" x14ac:dyDescent="0.3">
      <c r="A121" s="699"/>
      <c r="B121" s="9" t="s">
        <v>8</v>
      </c>
      <c r="C121" s="9" t="s">
        <v>9</v>
      </c>
      <c r="D121" s="9" t="s">
        <v>9</v>
      </c>
      <c r="E121" s="9" t="s">
        <v>9</v>
      </c>
    </row>
    <row r="122" spans="1:5" ht="15.75" thickBot="1" x14ac:dyDescent="0.3">
      <c r="A122" s="5" t="s">
        <v>17</v>
      </c>
      <c r="B122" s="113">
        <v>0</v>
      </c>
      <c r="C122" s="113">
        <v>1</v>
      </c>
      <c r="D122" s="113">
        <v>0</v>
      </c>
      <c r="E122" s="113">
        <v>0</v>
      </c>
    </row>
    <row r="123" spans="1:5" ht="15.75" thickBot="1" x14ac:dyDescent="0.3">
      <c r="A123" s="5" t="s">
        <v>18</v>
      </c>
      <c r="B123" s="10">
        <f t="shared" ref="B123" si="14">B141</f>
        <v>0</v>
      </c>
      <c r="C123" s="10">
        <v>10000</v>
      </c>
      <c r="D123" s="10">
        <f t="shared" ref="D123:E123" si="15">D141</f>
        <v>0</v>
      </c>
      <c r="E123" s="10">
        <f t="shared" si="15"/>
        <v>0</v>
      </c>
    </row>
    <row r="124" spans="1:5" ht="15.75" thickBot="1" x14ac:dyDescent="0.3">
      <c r="A124" s="5" t="s">
        <v>19</v>
      </c>
      <c r="B124" s="10" t="e">
        <f>B123/B122</f>
        <v>#DIV/0!</v>
      </c>
      <c r="C124" s="10">
        <f t="shared" ref="C124:E124" si="16">C123/C122</f>
        <v>10000</v>
      </c>
      <c r="D124" s="10" t="e">
        <f t="shared" si="16"/>
        <v>#DIV/0!</v>
      </c>
      <c r="E124" s="10" t="e">
        <f t="shared" si="16"/>
        <v>#DIV/0!</v>
      </c>
    </row>
    <row r="125" spans="1:5" ht="15.75" thickBot="1" x14ac:dyDescent="0.3">
      <c r="A125" s="5" t="s">
        <v>20</v>
      </c>
      <c r="B125" s="113" t="s">
        <v>21</v>
      </c>
      <c r="C125" s="11" t="e">
        <f>C122/B122-1</f>
        <v>#DIV/0!</v>
      </c>
      <c r="D125" s="11">
        <f t="shared" ref="D125:E127" si="17">D122/C122-1</f>
        <v>-1</v>
      </c>
      <c r="E125" s="11" t="e">
        <f t="shared" si="17"/>
        <v>#DIV/0!</v>
      </c>
    </row>
    <row r="126" spans="1:5" ht="15.75" thickBot="1" x14ac:dyDescent="0.3">
      <c r="A126" s="5" t="s">
        <v>22</v>
      </c>
      <c r="B126" s="113" t="s">
        <v>21</v>
      </c>
      <c r="C126" s="11" t="e">
        <f>C123/B123-1</f>
        <v>#DIV/0!</v>
      </c>
      <c r="D126" s="11">
        <f t="shared" si="17"/>
        <v>-1</v>
      </c>
      <c r="E126" s="11" t="e">
        <f t="shared" si="17"/>
        <v>#DIV/0!</v>
      </c>
    </row>
    <row r="127" spans="1:5" ht="15.75" thickBot="1" x14ac:dyDescent="0.3">
      <c r="A127" s="5" t="s">
        <v>23</v>
      </c>
      <c r="B127" s="113" t="s">
        <v>21</v>
      </c>
      <c r="C127" s="11" t="e">
        <f>C124/B124-1</f>
        <v>#DIV/0!</v>
      </c>
      <c r="D127" s="11" t="e">
        <f t="shared" si="17"/>
        <v>#DIV/0!</v>
      </c>
      <c r="E127" s="11" t="e">
        <f t="shared" si="17"/>
        <v>#DIV/0!</v>
      </c>
    </row>
    <row r="128" spans="1:5" ht="15.75" thickBot="1" x14ac:dyDescent="0.3">
      <c r="A128" s="689" t="s">
        <v>212</v>
      </c>
      <c r="B128" s="690"/>
      <c r="C128" s="690"/>
      <c r="D128" s="690"/>
      <c r="E128" s="691"/>
    </row>
    <row r="129" spans="1:5" ht="12.75" customHeight="1" x14ac:dyDescent="0.25">
      <c r="A129" s="698"/>
      <c r="B129" s="8">
        <v>2018</v>
      </c>
      <c r="C129" s="8">
        <v>2019</v>
      </c>
      <c r="D129" s="8">
        <v>2020</v>
      </c>
      <c r="E129" s="8">
        <v>2021</v>
      </c>
    </row>
    <row r="130" spans="1:5" ht="9" customHeight="1" thickBot="1" x14ac:dyDescent="0.3">
      <c r="A130" s="699"/>
      <c r="B130" s="9" t="s">
        <v>8</v>
      </c>
      <c r="C130" s="9" t="s">
        <v>9</v>
      </c>
      <c r="D130" s="9" t="s">
        <v>9</v>
      </c>
      <c r="E130" s="9" t="s">
        <v>9</v>
      </c>
    </row>
    <row r="131" spans="1:5" ht="15.75" thickBot="1" x14ac:dyDescent="0.3">
      <c r="A131" s="13" t="s">
        <v>42</v>
      </c>
      <c r="B131" s="14">
        <f>B132+B133+B134+B135</f>
        <v>0</v>
      </c>
      <c r="C131" s="14">
        <f t="shared" ref="C131:E131" si="18">C132+C133+C134+C135</f>
        <v>0</v>
      </c>
      <c r="D131" s="14">
        <f t="shared" si="18"/>
        <v>0</v>
      </c>
      <c r="E131" s="14">
        <f t="shared" si="18"/>
        <v>0</v>
      </c>
    </row>
    <row r="132" spans="1:5" ht="15.75" thickBot="1" x14ac:dyDescent="0.3">
      <c r="A132" s="26" t="s">
        <v>388</v>
      </c>
      <c r="B132" s="14"/>
      <c r="C132" s="14"/>
      <c r="D132" s="14"/>
      <c r="E132" s="14"/>
    </row>
    <row r="133" spans="1:5" ht="15.75" thickBot="1" x14ac:dyDescent="0.3">
      <c r="A133" s="26" t="s">
        <v>403</v>
      </c>
      <c r="B133" s="14"/>
      <c r="C133" s="14"/>
      <c r="D133" s="14"/>
      <c r="E133" s="14"/>
    </row>
    <row r="134" spans="1:5" ht="15.75" thickBot="1" x14ac:dyDescent="0.3">
      <c r="A134" s="26" t="s">
        <v>404</v>
      </c>
      <c r="B134" s="14"/>
      <c r="C134" s="14"/>
      <c r="D134" s="14"/>
      <c r="E134" s="14"/>
    </row>
    <row r="135" spans="1:5" ht="15.75" thickBot="1" x14ac:dyDescent="0.3">
      <c r="A135" s="26" t="s">
        <v>405</v>
      </c>
      <c r="B135" s="14"/>
      <c r="C135" s="14"/>
      <c r="D135" s="14"/>
      <c r="E135" s="14"/>
    </row>
    <row r="136" spans="1:5" ht="15.75" thickBot="1" x14ac:dyDescent="0.3">
      <c r="A136" s="13" t="s">
        <v>43</v>
      </c>
      <c r="B136" s="15">
        <f>B137+B138+B139+B140</f>
        <v>0</v>
      </c>
      <c r="C136" s="15">
        <v>10000</v>
      </c>
      <c r="D136" s="15">
        <f t="shared" ref="D136:E136" si="19">D137+D138+D139+D140</f>
        <v>0</v>
      </c>
      <c r="E136" s="15">
        <f t="shared" si="19"/>
        <v>0</v>
      </c>
    </row>
    <row r="137" spans="1:5" ht="15.75" thickBot="1" x14ac:dyDescent="0.3">
      <c r="A137" s="26" t="s">
        <v>388</v>
      </c>
      <c r="B137" s="15">
        <v>0</v>
      </c>
      <c r="C137" s="15">
        <v>10000</v>
      </c>
      <c r="D137" s="15">
        <v>0</v>
      </c>
      <c r="E137" s="15">
        <v>0</v>
      </c>
    </row>
    <row r="138" spans="1:5" ht="15.75" thickBot="1" x14ac:dyDescent="0.3">
      <c r="A138" s="26" t="s">
        <v>403</v>
      </c>
      <c r="B138" s="15"/>
      <c r="C138" s="15"/>
      <c r="D138" s="15"/>
      <c r="E138" s="15"/>
    </row>
    <row r="139" spans="1:5" ht="15.75" thickBot="1" x14ac:dyDescent="0.3">
      <c r="A139" s="26" t="s">
        <v>404</v>
      </c>
      <c r="B139" s="15"/>
      <c r="C139" s="15"/>
      <c r="D139" s="15"/>
      <c r="E139" s="15"/>
    </row>
    <row r="140" spans="1:5" ht="15.75" thickBot="1" x14ac:dyDescent="0.3">
      <c r="A140" s="26" t="s">
        <v>405</v>
      </c>
      <c r="B140" s="15"/>
      <c r="C140" s="15"/>
      <c r="D140" s="15"/>
      <c r="E140" s="15"/>
    </row>
    <row r="141" spans="1:5" ht="15.75" thickBot="1" x14ac:dyDescent="0.3">
      <c r="A141" s="16" t="s">
        <v>31</v>
      </c>
      <c r="B141" s="15">
        <f>B131+B136</f>
        <v>0</v>
      </c>
      <c r="C141" s="15">
        <f t="shared" ref="C141:E141" si="20">C131+C136</f>
        <v>10000</v>
      </c>
      <c r="D141" s="15">
        <f t="shared" si="20"/>
        <v>0</v>
      </c>
      <c r="E141" s="15">
        <f t="shared" si="20"/>
        <v>0</v>
      </c>
    </row>
    <row r="142" spans="1:5" ht="47.25" customHeight="1" thickBot="1" x14ac:dyDescent="0.3">
      <c r="A142" s="7" t="s">
        <v>72</v>
      </c>
      <c r="B142" s="170" t="s">
        <v>1127</v>
      </c>
      <c r="C142" s="139" t="s">
        <v>398</v>
      </c>
      <c r="D142" s="721" t="s">
        <v>1124</v>
      </c>
      <c r="E142" s="722"/>
    </row>
    <row r="143" spans="1:5" ht="17.25" customHeight="1" thickBot="1" x14ac:dyDescent="0.3">
      <c r="A143" s="5" t="s">
        <v>15</v>
      </c>
      <c r="B143" s="702" t="s">
        <v>1128</v>
      </c>
      <c r="C143" s="703"/>
      <c r="D143" s="703"/>
      <c r="E143" s="704"/>
    </row>
    <row r="144" spans="1:5" ht="15.75" thickBot="1" x14ac:dyDescent="0.3">
      <c r="A144" s="5" t="s">
        <v>16</v>
      </c>
      <c r="B144" s="717" t="s">
        <v>447</v>
      </c>
      <c r="C144" s="718"/>
      <c r="D144" s="718"/>
      <c r="E144" s="719"/>
    </row>
    <row r="145" spans="1:5" ht="12.75" customHeight="1" x14ac:dyDescent="0.25">
      <c r="A145" s="698"/>
      <c r="B145" s="8">
        <v>2018</v>
      </c>
      <c r="C145" s="8">
        <v>2019</v>
      </c>
      <c r="D145" s="8">
        <v>2020</v>
      </c>
      <c r="E145" s="8">
        <v>2021</v>
      </c>
    </row>
    <row r="146" spans="1:5" ht="21" customHeight="1" thickBot="1" x14ac:dyDescent="0.3">
      <c r="A146" s="699"/>
      <c r="B146" s="9" t="s">
        <v>8</v>
      </c>
      <c r="C146" s="9" t="s">
        <v>9</v>
      </c>
      <c r="D146" s="9" t="s">
        <v>9</v>
      </c>
      <c r="E146" s="9" t="s">
        <v>9</v>
      </c>
    </row>
    <row r="147" spans="1:5" ht="15.75" thickBot="1" x14ac:dyDescent="0.3">
      <c r="A147" s="5" t="s">
        <v>17</v>
      </c>
      <c r="B147" s="10">
        <v>0</v>
      </c>
      <c r="C147" s="10">
        <v>100</v>
      </c>
      <c r="D147" s="10">
        <v>0</v>
      </c>
      <c r="E147" s="10">
        <v>0</v>
      </c>
    </row>
    <row r="148" spans="1:5" ht="15.75" thickBot="1" x14ac:dyDescent="0.3">
      <c r="A148" s="5" t="s">
        <v>18</v>
      </c>
      <c r="B148" s="10">
        <v>0</v>
      </c>
      <c r="C148" s="10">
        <v>5000</v>
      </c>
      <c r="D148" s="10">
        <v>0</v>
      </c>
      <c r="E148" s="10">
        <v>0</v>
      </c>
    </row>
    <row r="149" spans="1:5" ht="15.75" thickBot="1" x14ac:dyDescent="0.3">
      <c r="A149" s="5" t="s">
        <v>19</v>
      </c>
      <c r="B149" s="10" t="e">
        <f>B148/B147</f>
        <v>#DIV/0!</v>
      </c>
      <c r="C149" s="10">
        <f t="shared" ref="C149:E149" si="21">C148/C147</f>
        <v>50</v>
      </c>
      <c r="D149" s="10" t="e">
        <f t="shared" si="21"/>
        <v>#DIV/0!</v>
      </c>
      <c r="E149" s="10" t="e">
        <f t="shared" si="21"/>
        <v>#DIV/0!</v>
      </c>
    </row>
    <row r="150" spans="1:5" ht="15.75" thickBot="1" x14ac:dyDescent="0.3">
      <c r="A150" s="5" t="s">
        <v>20</v>
      </c>
      <c r="B150" s="113" t="s">
        <v>21</v>
      </c>
      <c r="C150" s="11" t="e">
        <f>C147/B147-1</f>
        <v>#DIV/0!</v>
      </c>
      <c r="D150" s="11">
        <f t="shared" ref="D150:E152" si="22">D147/C147-1</f>
        <v>-1</v>
      </c>
      <c r="E150" s="11" t="e">
        <f t="shared" si="22"/>
        <v>#DIV/0!</v>
      </c>
    </row>
    <row r="151" spans="1:5" ht="15.75" thickBot="1" x14ac:dyDescent="0.3">
      <c r="A151" s="5" t="s">
        <v>22</v>
      </c>
      <c r="B151" s="113" t="s">
        <v>21</v>
      </c>
      <c r="C151" s="11" t="e">
        <f>C148/B148-1</f>
        <v>#DIV/0!</v>
      </c>
      <c r="D151" s="11">
        <f t="shared" si="22"/>
        <v>-1</v>
      </c>
      <c r="E151" s="11" t="e">
        <f t="shared" si="22"/>
        <v>#DIV/0!</v>
      </c>
    </row>
    <row r="152" spans="1:5" ht="15.75" thickBot="1" x14ac:dyDescent="0.3">
      <c r="A152" s="5" t="s">
        <v>23</v>
      </c>
      <c r="B152" s="113" t="s">
        <v>21</v>
      </c>
      <c r="C152" s="11" t="e">
        <f>C149/B149-1</f>
        <v>#DIV/0!</v>
      </c>
      <c r="D152" s="11" t="e">
        <f t="shared" si="22"/>
        <v>#DIV/0!</v>
      </c>
      <c r="E152" s="11" t="e">
        <f t="shared" si="22"/>
        <v>#DIV/0!</v>
      </c>
    </row>
    <row r="153" spans="1:5" ht="15.75" thickBot="1" x14ac:dyDescent="0.3">
      <c r="A153" s="689" t="s">
        <v>213</v>
      </c>
      <c r="B153" s="690"/>
      <c r="C153" s="690"/>
      <c r="D153" s="690"/>
      <c r="E153" s="691"/>
    </row>
    <row r="154" spans="1:5" ht="12.75" customHeight="1" x14ac:dyDescent="0.25">
      <c r="A154" s="698"/>
      <c r="B154" s="8">
        <v>2018</v>
      </c>
      <c r="C154" s="8">
        <v>2019</v>
      </c>
      <c r="D154" s="8">
        <v>2020</v>
      </c>
      <c r="E154" s="8">
        <v>2021</v>
      </c>
    </row>
    <row r="155" spans="1:5" ht="9" customHeight="1" thickBot="1" x14ac:dyDescent="0.3">
      <c r="A155" s="699"/>
      <c r="B155" s="9" t="s">
        <v>8</v>
      </c>
      <c r="C155" s="9" t="s">
        <v>9</v>
      </c>
      <c r="D155" s="9" t="s">
        <v>9</v>
      </c>
      <c r="E155" s="9" t="s">
        <v>9</v>
      </c>
    </row>
    <row r="156" spans="1:5" ht="15.75" thickBot="1" x14ac:dyDescent="0.3">
      <c r="A156" s="13" t="s">
        <v>42</v>
      </c>
      <c r="B156" s="14">
        <f>B157+B158+B159+B160</f>
        <v>0</v>
      </c>
      <c r="C156" s="14">
        <f t="shared" ref="C156:E156" si="23">C157+C158+C159+C160</f>
        <v>0</v>
      </c>
      <c r="D156" s="14">
        <f t="shared" si="23"/>
        <v>0</v>
      </c>
      <c r="E156" s="14">
        <f t="shared" si="23"/>
        <v>0</v>
      </c>
    </row>
    <row r="157" spans="1:5" ht="15.75" thickBot="1" x14ac:dyDescent="0.3">
      <c r="A157" s="26" t="s">
        <v>388</v>
      </c>
      <c r="B157" s="14"/>
      <c r="C157" s="14"/>
      <c r="D157" s="14"/>
      <c r="E157" s="14"/>
    </row>
    <row r="158" spans="1:5" ht="15.75" thickBot="1" x14ac:dyDescent="0.3">
      <c r="A158" s="26" t="s">
        <v>403</v>
      </c>
      <c r="B158" s="14"/>
      <c r="C158" s="14"/>
      <c r="D158" s="14"/>
      <c r="E158" s="14"/>
    </row>
    <row r="159" spans="1:5" ht="15.75" thickBot="1" x14ac:dyDescent="0.3">
      <c r="A159" s="26" t="s">
        <v>404</v>
      </c>
      <c r="B159" s="14"/>
      <c r="C159" s="14"/>
      <c r="D159" s="14"/>
      <c r="E159" s="14"/>
    </row>
    <row r="160" spans="1:5" ht="15.75" thickBot="1" x14ac:dyDescent="0.3">
      <c r="A160" s="26" t="s">
        <v>405</v>
      </c>
      <c r="B160" s="14"/>
      <c r="C160" s="14"/>
      <c r="D160" s="14"/>
      <c r="E160" s="14"/>
    </row>
    <row r="161" spans="1:5" ht="15.75" thickBot="1" x14ac:dyDescent="0.3">
      <c r="A161" s="13" t="s">
        <v>43</v>
      </c>
      <c r="B161" s="15">
        <f>B162+B163+B164+B165</f>
        <v>0</v>
      </c>
      <c r="C161" s="15">
        <v>5000</v>
      </c>
      <c r="D161" s="15">
        <f t="shared" ref="D161:E161" si="24">D162+D163+D164+D165</f>
        <v>0</v>
      </c>
      <c r="E161" s="15">
        <f t="shared" si="24"/>
        <v>0</v>
      </c>
    </row>
    <row r="162" spans="1:5" ht="15.75" thickBot="1" x14ac:dyDescent="0.3">
      <c r="A162" s="26" t="s">
        <v>388</v>
      </c>
      <c r="B162" s="15"/>
      <c r="C162" s="14">
        <v>5000</v>
      </c>
      <c r="D162" s="14"/>
      <c r="E162" s="14"/>
    </row>
    <row r="163" spans="1:5" ht="15.75" thickBot="1" x14ac:dyDescent="0.3">
      <c r="A163" s="26" t="s">
        <v>403</v>
      </c>
      <c r="B163" s="15"/>
      <c r="C163" s="14"/>
      <c r="D163" s="14"/>
      <c r="E163" s="14"/>
    </row>
    <row r="164" spans="1:5" ht="15.75" thickBot="1" x14ac:dyDescent="0.3">
      <c r="A164" s="26" t="s">
        <v>404</v>
      </c>
      <c r="B164" s="15"/>
      <c r="C164" s="14"/>
      <c r="D164" s="14"/>
      <c r="E164" s="14"/>
    </row>
    <row r="165" spans="1:5" ht="15.75" thickBot="1" x14ac:dyDescent="0.3">
      <c r="A165" s="26" t="s">
        <v>405</v>
      </c>
      <c r="B165" s="15"/>
      <c r="C165" s="14"/>
      <c r="D165" s="14"/>
      <c r="E165" s="14"/>
    </row>
    <row r="166" spans="1:5" ht="15.75" thickBot="1" x14ac:dyDescent="0.3">
      <c r="A166" s="140" t="s">
        <v>31</v>
      </c>
      <c r="B166" s="15">
        <f>B156+B161</f>
        <v>0</v>
      </c>
      <c r="C166" s="15">
        <f t="shared" ref="C166:E166" si="25">C156+C161</f>
        <v>5000</v>
      </c>
      <c r="D166" s="15">
        <f t="shared" si="25"/>
        <v>0</v>
      </c>
      <c r="E166" s="15">
        <f t="shared" si="25"/>
        <v>0</v>
      </c>
    </row>
    <row r="167" spans="1:5" ht="15.75" thickBot="1" x14ac:dyDescent="0.3">
      <c r="A167" s="20"/>
      <c r="B167" s="21"/>
      <c r="C167" s="21"/>
      <c r="D167" s="21"/>
      <c r="E167" s="21"/>
    </row>
    <row r="168" spans="1:5" ht="27" customHeight="1" thickBot="1" x14ac:dyDescent="0.3">
      <c r="A168" s="6" t="s">
        <v>57</v>
      </c>
      <c r="B168" s="22">
        <f>B29+B70+B95+B123+B148</f>
        <v>69100</v>
      </c>
      <c r="C168" s="22">
        <f>C29+C70+C95+C123+C148</f>
        <v>84700</v>
      </c>
      <c r="D168" s="22">
        <f>D29+D70+D95+D123+D148</f>
        <v>71200</v>
      </c>
      <c r="E168" s="22">
        <f>E29+E70+E95+E123+E148</f>
        <v>71500</v>
      </c>
    </row>
    <row r="169" spans="1:5" ht="24.75" thickBot="1" x14ac:dyDescent="0.3">
      <c r="A169" s="6" t="s">
        <v>58</v>
      </c>
      <c r="B169" s="22">
        <f>B58+B88+B109</f>
        <v>69100</v>
      </c>
      <c r="C169" s="22">
        <f>C58+C88+C109+C141+C166</f>
        <v>84700</v>
      </c>
      <c r="D169" s="22">
        <f>D58+D88+D109+D141+D166</f>
        <v>71200</v>
      </c>
      <c r="E169" s="22">
        <f>E58+E88+E109+E141+E166</f>
        <v>71500</v>
      </c>
    </row>
    <row r="170" spans="1:5" ht="15.75" thickBot="1" x14ac:dyDescent="0.3">
      <c r="A170" s="13" t="s">
        <v>24</v>
      </c>
      <c r="B170" s="36">
        <f t="shared" ref="B170:E172" si="26">B37</f>
        <v>40500</v>
      </c>
      <c r="C170" s="36">
        <f t="shared" si="26"/>
        <v>44000</v>
      </c>
      <c r="D170" s="36">
        <f t="shared" si="26"/>
        <v>44000</v>
      </c>
      <c r="E170" s="36">
        <f t="shared" si="26"/>
        <v>44000</v>
      </c>
    </row>
    <row r="171" spans="1:5" ht="15.75" thickBot="1" x14ac:dyDescent="0.3">
      <c r="A171" s="26" t="s">
        <v>388</v>
      </c>
      <c r="B171" s="15">
        <f>B38</f>
        <v>40500</v>
      </c>
      <c r="C171" s="15">
        <f t="shared" si="26"/>
        <v>44000</v>
      </c>
      <c r="D171" s="15">
        <f t="shared" si="26"/>
        <v>44000</v>
      </c>
      <c r="E171" s="15">
        <f t="shared" si="26"/>
        <v>44000</v>
      </c>
    </row>
    <row r="172" spans="1:5" ht="15.75" thickBot="1" x14ac:dyDescent="0.3">
      <c r="A172" s="26" t="s">
        <v>417</v>
      </c>
      <c r="B172" s="15">
        <f t="shared" si="26"/>
        <v>0</v>
      </c>
      <c r="C172" s="15">
        <f t="shared" si="26"/>
        <v>0</v>
      </c>
      <c r="D172" s="15">
        <f t="shared" si="26"/>
        <v>0</v>
      </c>
      <c r="E172" s="15">
        <f t="shared" si="26"/>
        <v>0</v>
      </c>
    </row>
    <row r="173" spans="1:5" ht="24.75" thickBot="1" x14ac:dyDescent="0.3">
      <c r="A173" s="13" t="s">
        <v>25</v>
      </c>
      <c r="B173" s="36">
        <f>B40</f>
        <v>6600</v>
      </c>
      <c r="C173" s="36">
        <f t="shared" ref="C173:E173" si="27">C174+C175</f>
        <v>6600</v>
      </c>
      <c r="D173" s="36">
        <f t="shared" si="27"/>
        <v>6600</v>
      </c>
      <c r="E173" s="36" t="e">
        <f t="shared" si="27"/>
        <v>#REF!</v>
      </c>
    </row>
    <row r="174" spans="1:5" ht="15.75" thickBot="1" x14ac:dyDescent="0.3">
      <c r="A174" s="26" t="s">
        <v>388</v>
      </c>
      <c r="B174" s="14">
        <f>B41</f>
        <v>6600</v>
      </c>
      <c r="C174" s="14">
        <f t="shared" ref="C174:E174" si="28">C41</f>
        <v>6600</v>
      </c>
      <c r="D174" s="14">
        <f t="shared" si="28"/>
        <v>6600</v>
      </c>
      <c r="E174" s="14">
        <f t="shared" si="28"/>
        <v>6600</v>
      </c>
    </row>
    <row r="175" spans="1:5" ht="15.75" thickBot="1" x14ac:dyDescent="0.3">
      <c r="A175" s="26" t="s">
        <v>417</v>
      </c>
      <c r="B175" s="15">
        <f t="shared" ref="B175:D175" si="29">C42</f>
        <v>0</v>
      </c>
      <c r="C175" s="15">
        <f t="shared" si="29"/>
        <v>0</v>
      </c>
      <c r="D175" s="15">
        <f t="shared" si="29"/>
        <v>0</v>
      </c>
      <c r="E175" s="15" t="e">
        <f>#REF!</f>
        <v>#REF!</v>
      </c>
    </row>
    <row r="176" spans="1:5" ht="15.75" thickBot="1" x14ac:dyDescent="0.3">
      <c r="A176" s="13" t="s">
        <v>26</v>
      </c>
      <c r="B176" s="36">
        <f>B43</f>
        <v>17660</v>
      </c>
      <c r="C176" s="36">
        <f>C43</f>
        <v>17760</v>
      </c>
      <c r="D176" s="36">
        <f>D43</f>
        <v>19260</v>
      </c>
      <c r="E176" s="36">
        <f>E43</f>
        <v>19560</v>
      </c>
    </row>
    <row r="177" spans="1:5" ht="15.75" thickBot="1" x14ac:dyDescent="0.3">
      <c r="A177" s="26" t="s">
        <v>388</v>
      </c>
      <c r="B177" s="15">
        <f>B44</f>
        <v>17660</v>
      </c>
      <c r="C177" s="15">
        <f t="shared" ref="C177:E177" si="30">C44</f>
        <v>17760</v>
      </c>
      <c r="D177" s="15">
        <f t="shared" si="30"/>
        <v>19260</v>
      </c>
      <c r="E177" s="15">
        <f t="shared" si="30"/>
        <v>19560</v>
      </c>
    </row>
    <row r="178" spans="1:5" ht="15.75" thickBot="1" x14ac:dyDescent="0.3">
      <c r="A178" s="26" t="s">
        <v>417</v>
      </c>
      <c r="B178" s="15">
        <f t="shared" ref="B178:D178" si="31">C45</f>
        <v>0</v>
      </c>
      <c r="C178" s="15">
        <f t="shared" si="31"/>
        <v>0</v>
      </c>
      <c r="D178" s="15">
        <f t="shared" si="31"/>
        <v>0</v>
      </c>
      <c r="E178" s="15" t="e">
        <f>#REF!</f>
        <v>#REF!</v>
      </c>
    </row>
    <row r="179" spans="1:5" ht="15.75" thickBot="1" x14ac:dyDescent="0.3">
      <c r="A179" s="13" t="s">
        <v>27</v>
      </c>
      <c r="B179" s="36">
        <f>B46</f>
        <v>0</v>
      </c>
      <c r="C179" s="36">
        <f>C46</f>
        <v>0</v>
      </c>
      <c r="D179" s="36">
        <f>D46</f>
        <v>0</v>
      </c>
      <c r="E179" s="36">
        <f>E46</f>
        <v>0</v>
      </c>
    </row>
    <row r="180" spans="1:5" ht="15.75" thickBot="1" x14ac:dyDescent="0.3">
      <c r="A180" s="26" t="s">
        <v>388</v>
      </c>
      <c r="B180" s="14">
        <f>B47</f>
        <v>0</v>
      </c>
      <c r="C180" s="14">
        <f t="shared" ref="C180:E180" si="32">C47</f>
        <v>0</v>
      </c>
      <c r="D180" s="14">
        <f t="shared" si="32"/>
        <v>0</v>
      </c>
      <c r="E180" s="14">
        <f t="shared" si="32"/>
        <v>0</v>
      </c>
    </row>
    <row r="181" spans="1:5" ht="15.75" thickBot="1" x14ac:dyDescent="0.3">
      <c r="A181" s="26" t="s">
        <v>417</v>
      </c>
      <c r="B181" s="15">
        <f>C49</f>
        <v>0</v>
      </c>
      <c r="C181" s="15">
        <f>D49</f>
        <v>0</v>
      </c>
      <c r="D181" s="15">
        <f>E49</f>
        <v>0</v>
      </c>
      <c r="E181" s="15" t="e">
        <f>#REF!</f>
        <v>#REF!</v>
      </c>
    </row>
    <row r="182" spans="1:5" ht="15.75" thickBot="1" x14ac:dyDescent="0.3">
      <c r="A182" s="13" t="s">
        <v>28</v>
      </c>
      <c r="B182" s="36">
        <f>B49</f>
        <v>0</v>
      </c>
      <c r="C182" s="36">
        <f>C49</f>
        <v>0</v>
      </c>
      <c r="D182" s="36">
        <f>D49</f>
        <v>0</v>
      </c>
      <c r="E182" s="36">
        <f>E49</f>
        <v>0</v>
      </c>
    </row>
    <row r="183" spans="1:5" ht="15.75" thickBot="1" x14ac:dyDescent="0.3">
      <c r="A183" s="26" t="s">
        <v>388</v>
      </c>
      <c r="B183" s="14">
        <f>B50</f>
        <v>0</v>
      </c>
      <c r="C183" s="14">
        <f t="shared" ref="C183:E183" si="33">C50</f>
        <v>0</v>
      </c>
      <c r="D183" s="14">
        <f t="shared" si="33"/>
        <v>0</v>
      </c>
      <c r="E183" s="14">
        <f t="shared" si="33"/>
        <v>0</v>
      </c>
    </row>
    <row r="184" spans="1:5" ht="15.75" thickBot="1" x14ac:dyDescent="0.3">
      <c r="A184" s="26" t="s">
        <v>417</v>
      </c>
      <c r="B184" s="14">
        <f>C50</f>
        <v>0</v>
      </c>
      <c r="C184" s="14">
        <f>D50</f>
        <v>0</v>
      </c>
      <c r="D184" s="14">
        <f>E50</f>
        <v>0</v>
      </c>
      <c r="E184" s="14" t="e">
        <f>#REF!</f>
        <v>#REF!</v>
      </c>
    </row>
    <row r="185" spans="1:5" ht="15.75" thickBot="1" x14ac:dyDescent="0.3">
      <c r="A185" s="13" t="s">
        <v>29</v>
      </c>
      <c r="B185" s="36">
        <f>B52</f>
        <v>100</v>
      </c>
      <c r="C185" s="36">
        <f t="shared" ref="C185:E186" si="34">C52</f>
        <v>100</v>
      </c>
      <c r="D185" s="36">
        <f t="shared" si="34"/>
        <v>100</v>
      </c>
      <c r="E185" s="36">
        <f t="shared" si="34"/>
        <v>100</v>
      </c>
    </row>
    <row r="186" spans="1:5" ht="15.75" thickBot="1" x14ac:dyDescent="0.3">
      <c r="A186" s="26" t="s">
        <v>388</v>
      </c>
      <c r="B186" s="14">
        <f>B53</f>
        <v>100</v>
      </c>
      <c r="C186" s="14">
        <f t="shared" si="34"/>
        <v>100</v>
      </c>
      <c r="D186" s="14">
        <f t="shared" si="34"/>
        <v>100</v>
      </c>
      <c r="E186" s="14">
        <f t="shared" si="34"/>
        <v>100</v>
      </c>
    </row>
    <row r="187" spans="1:5" ht="15.75" thickBot="1" x14ac:dyDescent="0.3">
      <c r="A187" s="26" t="s">
        <v>417</v>
      </c>
      <c r="B187" s="15">
        <f t="shared" ref="B187:D187" si="35">C54</f>
        <v>0</v>
      </c>
      <c r="C187" s="15">
        <f t="shared" si="35"/>
        <v>0</v>
      </c>
      <c r="D187" s="15">
        <f t="shared" si="35"/>
        <v>0</v>
      </c>
      <c r="E187" s="15" t="e">
        <f>#REF!</f>
        <v>#REF!</v>
      </c>
    </row>
    <row r="188" spans="1:5" ht="24.75" thickBot="1" x14ac:dyDescent="0.3">
      <c r="A188" s="13" t="s">
        <v>30</v>
      </c>
      <c r="B188" s="36">
        <f>B55</f>
        <v>240</v>
      </c>
      <c r="C188" s="36">
        <f>C55</f>
        <v>240</v>
      </c>
      <c r="D188" s="36">
        <f>D55</f>
        <v>240</v>
      </c>
      <c r="E188" s="36">
        <f>E55</f>
        <v>240</v>
      </c>
    </row>
    <row r="189" spans="1:5" ht="15.75" thickBot="1" x14ac:dyDescent="0.3">
      <c r="A189" s="26" t="s">
        <v>388</v>
      </c>
      <c r="B189" s="14">
        <f>B56</f>
        <v>240</v>
      </c>
      <c r="C189" s="14">
        <f t="shared" ref="C189:E189" si="36">C56</f>
        <v>240</v>
      </c>
      <c r="D189" s="14">
        <f t="shared" si="36"/>
        <v>240</v>
      </c>
      <c r="E189" s="14">
        <f t="shared" si="36"/>
        <v>240</v>
      </c>
    </row>
    <row r="190" spans="1:5" ht="15.75" thickBot="1" x14ac:dyDescent="0.3">
      <c r="A190" s="26" t="s">
        <v>417</v>
      </c>
      <c r="B190" s="15">
        <f t="shared" ref="B190:D190" si="37">C57</f>
        <v>0</v>
      </c>
      <c r="C190" s="15">
        <f t="shared" si="37"/>
        <v>0</v>
      </c>
      <c r="D190" s="15">
        <f t="shared" si="37"/>
        <v>0</v>
      </c>
      <c r="E190" s="15" t="e">
        <f>#REF!</f>
        <v>#REF!</v>
      </c>
    </row>
    <row r="191" spans="1:5" ht="15.75" thickBot="1" x14ac:dyDescent="0.3">
      <c r="A191" s="13" t="s">
        <v>59</v>
      </c>
      <c r="B191" s="36">
        <f>B78+B156+B156</f>
        <v>0</v>
      </c>
      <c r="C191" s="36">
        <f>C78+C156+C156</f>
        <v>0</v>
      </c>
      <c r="D191" s="36">
        <f>D78+D156+D156</f>
        <v>0</v>
      </c>
      <c r="E191" s="36">
        <f>E78+E156+E156</f>
        <v>0</v>
      </c>
    </row>
    <row r="192" spans="1:5" ht="15.75" thickBot="1" x14ac:dyDescent="0.3">
      <c r="A192" s="26" t="s">
        <v>388</v>
      </c>
      <c r="B192" s="14">
        <f>B79+B132+B157</f>
        <v>0</v>
      </c>
      <c r="C192" s="14">
        <f>C79+C132+C157</f>
        <v>0</v>
      </c>
      <c r="D192" s="14">
        <f>D79+D132+D157</f>
        <v>0</v>
      </c>
      <c r="E192" s="14">
        <f>E79+E132+E157</f>
        <v>0</v>
      </c>
    </row>
    <row r="193" spans="1:5" ht="15.75" thickBot="1" x14ac:dyDescent="0.3">
      <c r="A193" s="26" t="s">
        <v>418</v>
      </c>
      <c r="B193" s="14">
        <f t="shared" ref="B193:E194" si="38">B81+B134+B159</f>
        <v>0</v>
      </c>
      <c r="C193" s="14">
        <f t="shared" si="38"/>
        <v>0</v>
      </c>
      <c r="D193" s="14">
        <f t="shared" si="38"/>
        <v>0</v>
      </c>
      <c r="E193" s="14">
        <f t="shared" si="38"/>
        <v>0</v>
      </c>
    </row>
    <row r="194" spans="1:5" ht="15.75" thickBot="1" x14ac:dyDescent="0.3">
      <c r="A194" s="26" t="s">
        <v>404</v>
      </c>
      <c r="B194" s="14">
        <f t="shared" si="38"/>
        <v>0</v>
      </c>
      <c r="C194" s="14">
        <f t="shared" si="38"/>
        <v>0</v>
      </c>
      <c r="D194" s="14">
        <f t="shared" si="38"/>
        <v>0</v>
      </c>
      <c r="E194" s="14">
        <f t="shared" si="38"/>
        <v>0</v>
      </c>
    </row>
    <row r="195" spans="1:5" ht="15.75" thickBot="1" x14ac:dyDescent="0.3">
      <c r="A195" s="26" t="s">
        <v>405</v>
      </c>
      <c r="B195" s="14">
        <f>B82+B135+B160</f>
        <v>0</v>
      </c>
      <c r="C195" s="14">
        <f>C82+C135+C160</f>
        <v>0</v>
      </c>
      <c r="D195" s="14">
        <f>D82+D135+D160</f>
        <v>0</v>
      </c>
      <c r="E195" s="14">
        <f>E82+E135+E160</f>
        <v>0</v>
      </c>
    </row>
    <row r="196" spans="1:5" ht="15.75" thickBot="1" x14ac:dyDescent="0.3">
      <c r="A196" s="13" t="s">
        <v>60</v>
      </c>
      <c r="B196" s="36">
        <f t="shared" ref="B196:E197" si="39">B83+B108+B136+B161</f>
        <v>4000</v>
      </c>
      <c r="C196" s="36">
        <f t="shared" si="39"/>
        <v>16000</v>
      </c>
      <c r="D196" s="36">
        <f t="shared" si="39"/>
        <v>1000</v>
      </c>
      <c r="E196" s="36">
        <f t="shared" si="39"/>
        <v>1000</v>
      </c>
    </row>
    <row r="197" spans="1:5" ht="15.75" thickBot="1" x14ac:dyDescent="0.3">
      <c r="A197" s="26" t="s">
        <v>388</v>
      </c>
      <c r="B197" s="14">
        <f t="shared" si="39"/>
        <v>4000</v>
      </c>
      <c r="C197" s="14">
        <f t="shared" si="39"/>
        <v>16000</v>
      </c>
      <c r="D197" s="14">
        <f t="shared" si="39"/>
        <v>1000</v>
      </c>
      <c r="E197" s="14">
        <f t="shared" si="39"/>
        <v>1000</v>
      </c>
    </row>
    <row r="198" spans="1:5" ht="15.75" thickBot="1" x14ac:dyDescent="0.3">
      <c r="A198" s="26" t="s">
        <v>418</v>
      </c>
      <c r="B198" s="14">
        <f>B85+B138+B163</f>
        <v>0</v>
      </c>
      <c r="C198" s="14">
        <f>C85+C138+C163</f>
        <v>0</v>
      </c>
      <c r="D198" s="14">
        <f>D85+D138+D163</f>
        <v>0</v>
      </c>
      <c r="E198" s="14">
        <f>E85+E138+E163</f>
        <v>0</v>
      </c>
    </row>
    <row r="199" spans="1:5" ht="15.75" thickBot="1" x14ac:dyDescent="0.3">
      <c r="A199" s="26" t="s">
        <v>404</v>
      </c>
      <c r="B199" s="14">
        <f>B86+B134+B164</f>
        <v>0</v>
      </c>
      <c r="C199" s="14">
        <f>C86+C134+C164</f>
        <v>0</v>
      </c>
      <c r="D199" s="14">
        <f>D86+D134+D164</f>
        <v>0</v>
      </c>
      <c r="E199" s="14">
        <f>E86+E134+E164</f>
        <v>0</v>
      </c>
    </row>
    <row r="200" spans="1:5" ht="15.75" thickBot="1" x14ac:dyDescent="0.3">
      <c r="A200" s="26" t="s">
        <v>405</v>
      </c>
      <c r="B200" s="14">
        <f>B87+B140+B160</f>
        <v>0</v>
      </c>
      <c r="C200" s="14">
        <f>C87+C140+C160</f>
        <v>0</v>
      </c>
      <c r="D200" s="14">
        <f>D87+D140+D160</f>
        <v>0</v>
      </c>
      <c r="E200" s="14">
        <f>E87+E140+E160</f>
        <v>0</v>
      </c>
    </row>
    <row r="201" spans="1:5" ht="15.75" thickBot="1" x14ac:dyDescent="0.3">
      <c r="A201" s="17" t="s">
        <v>32</v>
      </c>
      <c r="B201" s="18">
        <f>IF(B169-B168=0,0,"Error")</f>
        <v>0</v>
      </c>
      <c r="C201" s="18">
        <f>IF(C169-C168=0,0,"Error")</f>
        <v>0</v>
      </c>
      <c r="D201" s="18">
        <f>IF(D169-D168=0,0,"Error")</f>
        <v>0</v>
      </c>
      <c r="E201" s="18">
        <f>IF(E169-E168=0,0,"Error")</f>
        <v>0</v>
      </c>
    </row>
  </sheetData>
  <mergeCells count="48">
    <mergeCell ref="A22:E22"/>
    <mergeCell ref="A3:E3"/>
    <mergeCell ref="B5:E5"/>
    <mergeCell ref="B6:E6"/>
    <mergeCell ref="A7:E7"/>
    <mergeCell ref="A8:E10"/>
    <mergeCell ref="B11:E11"/>
    <mergeCell ref="A12:A13"/>
    <mergeCell ref="B15:E15"/>
    <mergeCell ref="A16:E16"/>
    <mergeCell ref="A21:E21"/>
    <mergeCell ref="B65:E65"/>
    <mergeCell ref="B23:E23"/>
    <mergeCell ref="B24:E24"/>
    <mergeCell ref="B25:E25"/>
    <mergeCell ref="A26:A27"/>
    <mergeCell ref="A34:E34"/>
    <mergeCell ref="A35:A36"/>
    <mergeCell ref="A60:E60"/>
    <mergeCell ref="A61:E61"/>
    <mergeCell ref="B62:E62"/>
    <mergeCell ref="D63:E63"/>
    <mergeCell ref="B64:E64"/>
    <mergeCell ref="A101:A102"/>
    <mergeCell ref="A114:E114"/>
    <mergeCell ref="A115:E115"/>
    <mergeCell ref="B66:E66"/>
    <mergeCell ref="A67:A68"/>
    <mergeCell ref="A75:E75"/>
    <mergeCell ref="A76:A77"/>
    <mergeCell ref="D89:E89"/>
    <mergeCell ref="B90:E90"/>
    <mergeCell ref="A154:A155"/>
    <mergeCell ref="A2:E2"/>
    <mergeCell ref="D142:E142"/>
    <mergeCell ref="B143:E143"/>
    <mergeCell ref="B144:E144"/>
    <mergeCell ref="A145:A146"/>
    <mergeCell ref="A153:E153"/>
    <mergeCell ref="B116:E116"/>
    <mergeCell ref="B118:E118"/>
    <mergeCell ref="B119:E119"/>
    <mergeCell ref="A120:A121"/>
    <mergeCell ref="A128:E128"/>
    <mergeCell ref="A129:A130"/>
    <mergeCell ref="B91:E91"/>
    <mergeCell ref="A92:A93"/>
    <mergeCell ref="A100:E100"/>
  </mergeCells>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22"/>
  <sheetViews>
    <sheetView view="pageBreakPreview" topLeftCell="A85" zoomScale="60" zoomScaleNormal="170" workbookViewId="0">
      <selection activeCell="M107" sqref="M107"/>
    </sheetView>
  </sheetViews>
  <sheetFormatPr defaultRowHeight="15" x14ac:dyDescent="0.25"/>
  <cols>
    <col min="1" max="1" width="35.42578125" customWidth="1"/>
    <col min="2" max="2" width="16.28515625" customWidth="1"/>
    <col min="3" max="3" width="15.28515625" customWidth="1"/>
    <col min="4" max="4" width="16.7109375" customWidth="1"/>
    <col min="5" max="5" width="17.7109375" customWidth="1"/>
    <col min="244" max="244" width="11" customWidth="1"/>
    <col min="245" max="245" width="12" customWidth="1"/>
    <col min="246" max="246" width="28.5703125" customWidth="1"/>
    <col min="247" max="250" width="11.7109375" customWidth="1"/>
    <col min="253" max="253" width="11" customWidth="1"/>
    <col min="254" max="254" width="11" bestFit="1" customWidth="1"/>
    <col min="500" max="500" width="11" customWidth="1"/>
    <col min="501" max="501" width="12" customWidth="1"/>
    <col min="502" max="502" width="28.5703125" customWidth="1"/>
    <col min="503" max="506" width="11.7109375" customWidth="1"/>
    <col min="509" max="509" width="11" customWidth="1"/>
    <col min="510" max="510" width="11" bestFit="1" customWidth="1"/>
    <col min="756" max="756" width="11" customWidth="1"/>
    <col min="757" max="757" width="12" customWidth="1"/>
    <col min="758" max="758" width="28.5703125" customWidth="1"/>
    <col min="759" max="762" width="11.7109375" customWidth="1"/>
    <col min="765" max="765" width="11" customWidth="1"/>
    <col min="766" max="766" width="11" bestFit="1" customWidth="1"/>
    <col min="1012" max="1012" width="11" customWidth="1"/>
    <col min="1013" max="1013" width="12" customWidth="1"/>
    <col min="1014" max="1014" width="28.5703125" customWidth="1"/>
    <col min="1015" max="1018" width="11.7109375" customWidth="1"/>
    <col min="1021" max="1021" width="11" customWidth="1"/>
    <col min="1022" max="1022" width="11" bestFit="1" customWidth="1"/>
    <col min="1268" max="1268" width="11" customWidth="1"/>
    <col min="1269" max="1269" width="12" customWidth="1"/>
    <col min="1270" max="1270" width="28.5703125" customWidth="1"/>
    <col min="1271" max="1274" width="11.7109375" customWidth="1"/>
    <col min="1277" max="1277" width="11" customWidth="1"/>
    <col min="1278" max="1278" width="11" bestFit="1" customWidth="1"/>
    <col min="1524" max="1524" width="11" customWidth="1"/>
    <col min="1525" max="1525" width="12" customWidth="1"/>
    <col min="1526" max="1526" width="28.5703125" customWidth="1"/>
    <col min="1527" max="1530" width="11.7109375" customWidth="1"/>
    <col min="1533" max="1533" width="11" customWidth="1"/>
    <col min="1534" max="1534" width="11" bestFit="1" customWidth="1"/>
    <col min="1780" max="1780" width="11" customWidth="1"/>
    <col min="1781" max="1781" width="12" customWidth="1"/>
    <col min="1782" max="1782" width="28.5703125" customWidth="1"/>
    <col min="1783" max="1786" width="11.7109375" customWidth="1"/>
    <col min="1789" max="1789" width="11" customWidth="1"/>
    <col min="1790" max="1790" width="11" bestFit="1" customWidth="1"/>
    <col min="2036" max="2036" width="11" customWidth="1"/>
    <col min="2037" max="2037" width="12" customWidth="1"/>
    <col min="2038" max="2038" width="28.5703125" customWidth="1"/>
    <col min="2039" max="2042" width="11.7109375" customWidth="1"/>
    <col min="2045" max="2045" width="11" customWidth="1"/>
    <col min="2046" max="2046" width="11" bestFit="1" customWidth="1"/>
    <col min="2292" max="2292" width="11" customWidth="1"/>
    <col min="2293" max="2293" width="12" customWidth="1"/>
    <col min="2294" max="2294" width="28.5703125" customWidth="1"/>
    <col min="2295" max="2298" width="11.7109375" customWidth="1"/>
    <col min="2301" max="2301" width="11" customWidth="1"/>
    <col min="2302" max="2302" width="11" bestFit="1" customWidth="1"/>
    <col min="2548" max="2548" width="11" customWidth="1"/>
    <col min="2549" max="2549" width="12" customWidth="1"/>
    <col min="2550" max="2550" width="28.5703125" customWidth="1"/>
    <col min="2551" max="2554" width="11.7109375" customWidth="1"/>
    <col min="2557" max="2557" width="11" customWidth="1"/>
    <col min="2558" max="2558" width="11" bestFit="1" customWidth="1"/>
    <col min="2804" max="2804" width="11" customWidth="1"/>
    <col min="2805" max="2805" width="12" customWidth="1"/>
    <col min="2806" max="2806" width="28.5703125" customWidth="1"/>
    <col min="2807" max="2810" width="11.7109375" customWidth="1"/>
    <col min="2813" max="2813" width="11" customWidth="1"/>
    <col min="2814" max="2814" width="11" bestFit="1" customWidth="1"/>
    <col min="3060" max="3060" width="11" customWidth="1"/>
    <col min="3061" max="3061" width="12" customWidth="1"/>
    <col min="3062" max="3062" width="28.5703125" customWidth="1"/>
    <col min="3063" max="3066" width="11.7109375" customWidth="1"/>
    <col min="3069" max="3069" width="11" customWidth="1"/>
    <col min="3070" max="3070" width="11" bestFit="1" customWidth="1"/>
    <col min="3316" max="3316" width="11" customWidth="1"/>
    <col min="3317" max="3317" width="12" customWidth="1"/>
    <col min="3318" max="3318" width="28.5703125" customWidth="1"/>
    <col min="3319" max="3322" width="11.7109375" customWidth="1"/>
    <col min="3325" max="3325" width="11" customWidth="1"/>
    <col min="3326" max="3326" width="11" bestFit="1" customWidth="1"/>
    <col min="3572" max="3572" width="11" customWidth="1"/>
    <col min="3573" max="3573" width="12" customWidth="1"/>
    <col min="3574" max="3574" width="28.5703125" customWidth="1"/>
    <col min="3575" max="3578" width="11.7109375" customWidth="1"/>
    <col min="3581" max="3581" width="11" customWidth="1"/>
    <col min="3582" max="3582" width="11" bestFit="1" customWidth="1"/>
    <col min="3828" max="3828" width="11" customWidth="1"/>
    <col min="3829" max="3829" width="12" customWidth="1"/>
    <col min="3830" max="3830" width="28.5703125" customWidth="1"/>
    <col min="3831" max="3834" width="11.7109375" customWidth="1"/>
    <col min="3837" max="3837" width="11" customWidth="1"/>
    <col min="3838" max="3838" width="11" bestFit="1" customWidth="1"/>
    <col min="4084" max="4084" width="11" customWidth="1"/>
    <col min="4085" max="4085" width="12" customWidth="1"/>
    <col min="4086" max="4086" width="28.5703125" customWidth="1"/>
    <col min="4087" max="4090" width="11.7109375" customWidth="1"/>
    <col min="4093" max="4093" width="11" customWidth="1"/>
    <col min="4094" max="4094" width="11" bestFit="1" customWidth="1"/>
    <col min="4340" max="4340" width="11" customWidth="1"/>
    <col min="4341" max="4341" width="12" customWidth="1"/>
    <col min="4342" max="4342" width="28.5703125" customWidth="1"/>
    <col min="4343" max="4346" width="11.7109375" customWidth="1"/>
    <col min="4349" max="4349" width="11" customWidth="1"/>
    <col min="4350" max="4350" width="11" bestFit="1" customWidth="1"/>
    <col min="4596" max="4596" width="11" customWidth="1"/>
    <col min="4597" max="4597" width="12" customWidth="1"/>
    <col min="4598" max="4598" width="28.5703125" customWidth="1"/>
    <col min="4599" max="4602" width="11.7109375" customWidth="1"/>
    <col min="4605" max="4605" width="11" customWidth="1"/>
    <col min="4606" max="4606" width="11" bestFit="1" customWidth="1"/>
    <col min="4852" max="4852" width="11" customWidth="1"/>
    <col min="4853" max="4853" width="12" customWidth="1"/>
    <col min="4854" max="4854" width="28.5703125" customWidth="1"/>
    <col min="4855" max="4858" width="11.7109375" customWidth="1"/>
    <col min="4861" max="4861" width="11" customWidth="1"/>
    <col min="4862" max="4862" width="11" bestFit="1" customWidth="1"/>
    <col min="5108" max="5108" width="11" customWidth="1"/>
    <col min="5109" max="5109" width="12" customWidth="1"/>
    <col min="5110" max="5110" width="28.5703125" customWidth="1"/>
    <col min="5111" max="5114" width="11.7109375" customWidth="1"/>
    <col min="5117" max="5117" width="11" customWidth="1"/>
    <col min="5118" max="5118" width="11" bestFit="1" customWidth="1"/>
    <col min="5364" max="5364" width="11" customWidth="1"/>
    <col min="5365" max="5365" width="12" customWidth="1"/>
    <col min="5366" max="5366" width="28.5703125" customWidth="1"/>
    <col min="5367" max="5370" width="11.7109375" customWidth="1"/>
    <col min="5373" max="5373" width="11" customWidth="1"/>
    <col min="5374" max="5374" width="11" bestFit="1" customWidth="1"/>
    <col min="5620" max="5620" width="11" customWidth="1"/>
    <col min="5621" max="5621" width="12" customWidth="1"/>
    <col min="5622" max="5622" width="28.5703125" customWidth="1"/>
    <col min="5623" max="5626" width="11.7109375" customWidth="1"/>
    <col min="5629" max="5629" width="11" customWidth="1"/>
    <col min="5630" max="5630" width="11" bestFit="1" customWidth="1"/>
    <col min="5876" max="5876" width="11" customWidth="1"/>
    <col min="5877" max="5877" width="12" customWidth="1"/>
    <col min="5878" max="5878" width="28.5703125" customWidth="1"/>
    <col min="5879" max="5882" width="11.7109375" customWidth="1"/>
    <col min="5885" max="5885" width="11" customWidth="1"/>
    <col min="5886" max="5886" width="11" bestFit="1" customWidth="1"/>
    <col min="6132" max="6132" width="11" customWidth="1"/>
    <col min="6133" max="6133" width="12" customWidth="1"/>
    <col min="6134" max="6134" width="28.5703125" customWidth="1"/>
    <col min="6135" max="6138" width="11.7109375" customWidth="1"/>
    <col min="6141" max="6141" width="11" customWidth="1"/>
    <col min="6142" max="6142" width="11" bestFit="1" customWidth="1"/>
    <col min="6388" max="6388" width="11" customWidth="1"/>
    <col min="6389" max="6389" width="12" customWidth="1"/>
    <col min="6390" max="6390" width="28.5703125" customWidth="1"/>
    <col min="6391" max="6394" width="11.7109375" customWidth="1"/>
    <col min="6397" max="6397" width="11" customWidth="1"/>
    <col min="6398" max="6398" width="11" bestFit="1" customWidth="1"/>
    <col min="6644" max="6644" width="11" customWidth="1"/>
    <col min="6645" max="6645" width="12" customWidth="1"/>
    <col min="6646" max="6646" width="28.5703125" customWidth="1"/>
    <col min="6647" max="6650" width="11.7109375" customWidth="1"/>
    <col min="6653" max="6653" width="11" customWidth="1"/>
    <col min="6654" max="6654" width="11" bestFit="1" customWidth="1"/>
    <col min="6900" max="6900" width="11" customWidth="1"/>
    <col min="6901" max="6901" width="12" customWidth="1"/>
    <col min="6902" max="6902" width="28.5703125" customWidth="1"/>
    <col min="6903" max="6906" width="11.7109375" customWidth="1"/>
    <col min="6909" max="6909" width="11" customWidth="1"/>
    <col min="6910" max="6910" width="11" bestFit="1" customWidth="1"/>
    <col min="7156" max="7156" width="11" customWidth="1"/>
    <col min="7157" max="7157" width="12" customWidth="1"/>
    <col min="7158" max="7158" width="28.5703125" customWidth="1"/>
    <col min="7159" max="7162" width="11.7109375" customWidth="1"/>
    <col min="7165" max="7165" width="11" customWidth="1"/>
    <col min="7166" max="7166" width="11" bestFit="1" customWidth="1"/>
    <col min="7412" max="7412" width="11" customWidth="1"/>
    <col min="7413" max="7413" width="12" customWidth="1"/>
    <col min="7414" max="7414" width="28.5703125" customWidth="1"/>
    <col min="7415" max="7418" width="11.7109375" customWidth="1"/>
    <col min="7421" max="7421" width="11" customWidth="1"/>
    <col min="7422" max="7422" width="11" bestFit="1" customWidth="1"/>
    <col min="7668" max="7668" width="11" customWidth="1"/>
    <col min="7669" max="7669" width="12" customWidth="1"/>
    <col min="7670" max="7670" width="28.5703125" customWidth="1"/>
    <col min="7671" max="7674" width="11.7109375" customWidth="1"/>
    <col min="7677" max="7677" width="11" customWidth="1"/>
    <col min="7678" max="7678" width="11" bestFit="1" customWidth="1"/>
    <col min="7924" max="7924" width="11" customWidth="1"/>
    <col min="7925" max="7925" width="12" customWidth="1"/>
    <col min="7926" max="7926" width="28.5703125" customWidth="1"/>
    <col min="7927" max="7930" width="11.7109375" customWidth="1"/>
    <col min="7933" max="7933" width="11" customWidth="1"/>
    <col min="7934" max="7934" width="11" bestFit="1" customWidth="1"/>
    <col min="8180" max="8180" width="11" customWidth="1"/>
    <col min="8181" max="8181" width="12" customWidth="1"/>
    <col min="8182" max="8182" width="28.5703125" customWidth="1"/>
    <col min="8183" max="8186" width="11.7109375" customWidth="1"/>
    <col min="8189" max="8189" width="11" customWidth="1"/>
    <col min="8190" max="8190" width="11" bestFit="1" customWidth="1"/>
    <col min="8436" max="8436" width="11" customWidth="1"/>
    <col min="8437" max="8437" width="12" customWidth="1"/>
    <col min="8438" max="8438" width="28.5703125" customWidth="1"/>
    <col min="8439" max="8442" width="11.7109375" customWidth="1"/>
    <col min="8445" max="8445" width="11" customWidth="1"/>
    <col min="8446" max="8446" width="11" bestFit="1" customWidth="1"/>
    <col min="8692" max="8692" width="11" customWidth="1"/>
    <col min="8693" max="8693" width="12" customWidth="1"/>
    <col min="8694" max="8694" width="28.5703125" customWidth="1"/>
    <col min="8695" max="8698" width="11.7109375" customWidth="1"/>
    <col min="8701" max="8701" width="11" customWidth="1"/>
    <col min="8702" max="8702" width="11" bestFit="1" customWidth="1"/>
    <col min="8948" max="8948" width="11" customWidth="1"/>
    <col min="8949" max="8949" width="12" customWidth="1"/>
    <col min="8950" max="8950" width="28.5703125" customWidth="1"/>
    <col min="8951" max="8954" width="11.7109375" customWidth="1"/>
    <col min="8957" max="8957" width="11" customWidth="1"/>
    <col min="8958" max="8958" width="11" bestFit="1" customWidth="1"/>
    <col min="9204" max="9204" width="11" customWidth="1"/>
    <col min="9205" max="9205" width="12" customWidth="1"/>
    <col min="9206" max="9206" width="28.5703125" customWidth="1"/>
    <col min="9207" max="9210" width="11.7109375" customWidth="1"/>
    <col min="9213" max="9213" width="11" customWidth="1"/>
    <col min="9214" max="9214" width="11" bestFit="1" customWidth="1"/>
    <col min="9460" max="9460" width="11" customWidth="1"/>
    <col min="9461" max="9461" width="12" customWidth="1"/>
    <col min="9462" max="9462" width="28.5703125" customWidth="1"/>
    <col min="9463" max="9466" width="11.7109375" customWidth="1"/>
    <col min="9469" max="9469" width="11" customWidth="1"/>
    <col min="9470" max="9470" width="11" bestFit="1" customWidth="1"/>
    <col min="9716" max="9716" width="11" customWidth="1"/>
    <col min="9717" max="9717" width="12" customWidth="1"/>
    <col min="9718" max="9718" width="28.5703125" customWidth="1"/>
    <col min="9719" max="9722" width="11.7109375" customWidth="1"/>
    <col min="9725" max="9725" width="11" customWidth="1"/>
    <col min="9726" max="9726" width="11" bestFit="1" customWidth="1"/>
    <col min="9972" max="9972" width="11" customWidth="1"/>
    <col min="9973" max="9973" width="12" customWidth="1"/>
    <col min="9974" max="9974" width="28.5703125" customWidth="1"/>
    <col min="9975" max="9978" width="11.7109375" customWidth="1"/>
    <col min="9981" max="9981" width="11" customWidth="1"/>
    <col min="9982" max="9982" width="11" bestFit="1" customWidth="1"/>
    <col min="10228" max="10228" width="11" customWidth="1"/>
    <col min="10229" max="10229" width="12" customWidth="1"/>
    <col min="10230" max="10230" width="28.5703125" customWidth="1"/>
    <col min="10231" max="10234" width="11.7109375" customWidth="1"/>
    <col min="10237" max="10237" width="11" customWidth="1"/>
    <col min="10238" max="10238" width="11" bestFit="1" customWidth="1"/>
    <col min="10484" max="10484" width="11" customWidth="1"/>
    <col min="10485" max="10485" width="12" customWidth="1"/>
    <col min="10486" max="10486" width="28.5703125" customWidth="1"/>
    <col min="10487" max="10490" width="11.7109375" customWidth="1"/>
    <col min="10493" max="10493" width="11" customWidth="1"/>
    <col min="10494" max="10494" width="11" bestFit="1" customWidth="1"/>
    <col min="10740" max="10740" width="11" customWidth="1"/>
    <col min="10741" max="10741" width="12" customWidth="1"/>
    <col min="10742" max="10742" width="28.5703125" customWidth="1"/>
    <col min="10743" max="10746" width="11.7109375" customWidth="1"/>
    <col min="10749" max="10749" width="11" customWidth="1"/>
    <col min="10750" max="10750" width="11" bestFit="1" customWidth="1"/>
    <col min="10996" max="10996" width="11" customWidth="1"/>
    <col min="10997" max="10997" width="12" customWidth="1"/>
    <col min="10998" max="10998" width="28.5703125" customWidth="1"/>
    <col min="10999" max="11002" width="11.7109375" customWidth="1"/>
    <col min="11005" max="11005" width="11" customWidth="1"/>
    <col min="11006" max="11006" width="11" bestFit="1" customWidth="1"/>
    <col min="11252" max="11252" width="11" customWidth="1"/>
    <col min="11253" max="11253" width="12" customWidth="1"/>
    <col min="11254" max="11254" width="28.5703125" customWidth="1"/>
    <col min="11255" max="11258" width="11.7109375" customWidth="1"/>
    <col min="11261" max="11261" width="11" customWidth="1"/>
    <col min="11262" max="11262" width="11" bestFit="1" customWidth="1"/>
    <col min="11508" max="11508" width="11" customWidth="1"/>
    <col min="11509" max="11509" width="12" customWidth="1"/>
    <col min="11510" max="11510" width="28.5703125" customWidth="1"/>
    <col min="11511" max="11514" width="11.7109375" customWidth="1"/>
    <col min="11517" max="11517" width="11" customWidth="1"/>
    <col min="11518" max="11518" width="11" bestFit="1" customWidth="1"/>
    <col min="11764" max="11764" width="11" customWidth="1"/>
    <col min="11765" max="11765" width="12" customWidth="1"/>
    <col min="11766" max="11766" width="28.5703125" customWidth="1"/>
    <col min="11767" max="11770" width="11.7109375" customWidth="1"/>
    <col min="11773" max="11773" width="11" customWidth="1"/>
    <col min="11774" max="11774" width="11" bestFit="1" customWidth="1"/>
    <col min="12020" max="12020" width="11" customWidth="1"/>
    <col min="12021" max="12021" width="12" customWidth="1"/>
    <col min="12022" max="12022" width="28.5703125" customWidth="1"/>
    <col min="12023" max="12026" width="11.7109375" customWidth="1"/>
    <col min="12029" max="12029" width="11" customWidth="1"/>
    <col min="12030" max="12030" width="11" bestFit="1" customWidth="1"/>
    <col min="12276" max="12276" width="11" customWidth="1"/>
    <col min="12277" max="12277" width="12" customWidth="1"/>
    <col min="12278" max="12278" width="28.5703125" customWidth="1"/>
    <col min="12279" max="12282" width="11.7109375" customWidth="1"/>
    <col min="12285" max="12285" width="11" customWidth="1"/>
    <col min="12286" max="12286" width="11" bestFit="1" customWidth="1"/>
    <col min="12532" max="12532" width="11" customWidth="1"/>
    <col min="12533" max="12533" width="12" customWidth="1"/>
    <col min="12534" max="12534" width="28.5703125" customWidth="1"/>
    <col min="12535" max="12538" width="11.7109375" customWidth="1"/>
    <col min="12541" max="12541" width="11" customWidth="1"/>
    <col min="12542" max="12542" width="11" bestFit="1" customWidth="1"/>
    <col min="12788" max="12788" width="11" customWidth="1"/>
    <col min="12789" max="12789" width="12" customWidth="1"/>
    <col min="12790" max="12790" width="28.5703125" customWidth="1"/>
    <col min="12791" max="12794" width="11.7109375" customWidth="1"/>
    <col min="12797" max="12797" width="11" customWidth="1"/>
    <col min="12798" max="12798" width="11" bestFit="1" customWidth="1"/>
    <col min="13044" max="13044" width="11" customWidth="1"/>
    <col min="13045" max="13045" width="12" customWidth="1"/>
    <col min="13046" max="13046" width="28.5703125" customWidth="1"/>
    <col min="13047" max="13050" width="11.7109375" customWidth="1"/>
    <col min="13053" max="13053" width="11" customWidth="1"/>
    <col min="13054" max="13054" width="11" bestFit="1" customWidth="1"/>
    <col min="13300" max="13300" width="11" customWidth="1"/>
    <col min="13301" max="13301" width="12" customWidth="1"/>
    <col min="13302" max="13302" width="28.5703125" customWidth="1"/>
    <col min="13303" max="13306" width="11.7109375" customWidth="1"/>
    <col min="13309" max="13309" width="11" customWidth="1"/>
    <col min="13310" max="13310" width="11" bestFit="1" customWidth="1"/>
    <col min="13556" max="13556" width="11" customWidth="1"/>
    <col min="13557" max="13557" width="12" customWidth="1"/>
    <col min="13558" max="13558" width="28.5703125" customWidth="1"/>
    <col min="13559" max="13562" width="11.7109375" customWidth="1"/>
    <col min="13565" max="13565" width="11" customWidth="1"/>
    <col min="13566" max="13566" width="11" bestFit="1" customWidth="1"/>
    <col min="13812" max="13812" width="11" customWidth="1"/>
    <col min="13813" max="13813" width="12" customWidth="1"/>
    <col min="13814" max="13814" width="28.5703125" customWidth="1"/>
    <col min="13815" max="13818" width="11.7109375" customWidth="1"/>
    <col min="13821" max="13821" width="11" customWidth="1"/>
    <col min="13822" max="13822" width="11" bestFit="1" customWidth="1"/>
    <col min="14068" max="14068" width="11" customWidth="1"/>
    <col min="14069" max="14069" width="12" customWidth="1"/>
    <col min="14070" max="14070" width="28.5703125" customWidth="1"/>
    <col min="14071" max="14074" width="11.7109375" customWidth="1"/>
    <col min="14077" max="14077" width="11" customWidth="1"/>
    <col min="14078" max="14078" width="11" bestFit="1" customWidth="1"/>
    <col min="14324" max="14324" width="11" customWidth="1"/>
    <col min="14325" max="14325" width="12" customWidth="1"/>
    <col min="14326" max="14326" width="28.5703125" customWidth="1"/>
    <col min="14327" max="14330" width="11.7109375" customWidth="1"/>
    <col min="14333" max="14333" width="11" customWidth="1"/>
    <col min="14334" max="14334" width="11" bestFit="1" customWidth="1"/>
    <col min="14580" max="14580" width="11" customWidth="1"/>
    <col min="14581" max="14581" width="12" customWidth="1"/>
    <col min="14582" max="14582" width="28.5703125" customWidth="1"/>
    <col min="14583" max="14586" width="11.7109375" customWidth="1"/>
    <col min="14589" max="14589" width="11" customWidth="1"/>
    <col min="14590" max="14590" width="11" bestFit="1" customWidth="1"/>
    <col min="14836" max="14836" width="11" customWidth="1"/>
    <col min="14837" max="14837" width="12" customWidth="1"/>
    <col min="14838" max="14838" width="28.5703125" customWidth="1"/>
    <col min="14839" max="14842" width="11.7109375" customWidth="1"/>
    <col min="14845" max="14845" width="11" customWidth="1"/>
    <col min="14846" max="14846" width="11" bestFit="1" customWidth="1"/>
    <col min="15092" max="15092" width="11" customWidth="1"/>
    <col min="15093" max="15093" width="12" customWidth="1"/>
    <col min="15094" max="15094" width="28.5703125" customWidth="1"/>
    <col min="15095" max="15098" width="11.7109375" customWidth="1"/>
    <col min="15101" max="15101" width="11" customWidth="1"/>
    <col min="15102" max="15102" width="11" bestFit="1" customWidth="1"/>
    <col min="15348" max="15348" width="11" customWidth="1"/>
    <col min="15349" max="15349" width="12" customWidth="1"/>
    <col min="15350" max="15350" width="28.5703125" customWidth="1"/>
    <col min="15351" max="15354" width="11.7109375" customWidth="1"/>
    <col min="15357" max="15357" width="11" customWidth="1"/>
    <col min="15358" max="15358" width="11" bestFit="1" customWidth="1"/>
    <col min="15604" max="15604" width="11" customWidth="1"/>
    <col min="15605" max="15605" width="12" customWidth="1"/>
    <col min="15606" max="15606" width="28.5703125" customWidth="1"/>
    <col min="15607" max="15610" width="11.7109375" customWidth="1"/>
    <col min="15613" max="15613" width="11" customWidth="1"/>
    <col min="15614" max="15614" width="11" bestFit="1" customWidth="1"/>
    <col min="15860" max="15860" width="11" customWidth="1"/>
    <col min="15861" max="15861" width="12" customWidth="1"/>
    <col min="15862" max="15862" width="28.5703125" customWidth="1"/>
    <col min="15863" max="15866" width="11.7109375" customWidth="1"/>
    <col min="15869" max="15869" width="11" customWidth="1"/>
    <col min="15870" max="15870" width="11" bestFit="1" customWidth="1"/>
    <col min="16116" max="16116" width="11" customWidth="1"/>
    <col min="16117" max="16117" width="12" customWidth="1"/>
    <col min="16118" max="16118" width="28.5703125" customWidth="1"/>
    <col min="16119" max="16122" width="11.7109375" customWidth="1"/>
    <col min="16125" max="16125" width="11" customWidth="1"/>
    <col min="16126" max="16126" width="11" bestFit="1" customWidth="1"/>
  </cols>
  <sheetData>
    <row r="2" spans="1:5" ht="29.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1461" t="s">
        <v>83</v>
      </c>
      <c r="C5" s="1461"/>
      <c r="D5" s="1461"/>
      <c r="E5" s="1461"/>
    </row>
    <row r="6" spans="1:5" ht="15.75" thickBot="1" x14ac:dyDescent="0.3">
      <c r="A6" s="2" t="s">
        <v>1</v>
      </c>
      <c r="B6" s="1462" t="s">
        <v>2</v>
      </c>
      <c r="C6" s="1463"/>
      <c r="D6" s="1463"/>
      <c r="E6" s="1464"/>
    </row>
    <row r="7" spans="1:5" ht="15.75" thickBot="1" x14ac:dyDescent="0.3">
      <c r="A7" s="2" t="s">
        <v>3</v>
      </c>
      <c r="B7" s="1465" t="s">
        <v>4</v>
      </c>
      <c r="C7" s="1466"/>
      <c r="D7" s="1466"/>
      <c r="E7" s="1467"/>
    </row>
    <row r="8" spans="1:5" ht="15.75" thickBot="1" x14ac:dyDescent="0.3">
      <c r="A8" s="686" t="s">
        <v>5</v>
      </c>
      <c r="B8" s="687"/>
      <c r="C8" s="687"/>
      <c r="D8" s="687"/>
      <c r="E8" s="688"/>
    </row>
    <row r="9" spans="1:5" ht="15.75" thickBot="1" x14ac:dyDescent="0.3">
      <c r="A9" s="1455" t="s">
        <v>102</v>
      </c>
      <c r="B9" s="1456"/>
      <c r="C9" s="1456"/>
      <c r="D9" s="1456"/>
      <c r="E9" s="1457"/>
    </row>
    <row r="10" spans="1:5" ht="36.75" customHeight="1" thickBot="1" x14ac:dyDescent="0.3">
      <c r="A10" s="1455"/>
      <c r="B10" s="1456"/>
      <c r="C10" s="1456"/>
      <c r="D10" s="1456"/>
      <c r="E10" s="1457"/>
    </row>
    <row r="11" spans="1:5" ht="15.75" thickBot="1" x14ac:dyDescent="0.3">
      <c r="A11" s="1455"/>
      <c r="B11" s="1456"/>
      <c r="C11" s="1456"/>
      <c r="D11" s="1456"/>
      <c r="E11" s="1457"/>
    </row>
    <row r="12" spans="1:5" ht="62.25" customHeight="1" thickBot="1" x14ac:dyDescent="0.3">
      <c r="A12" s="3" t="s">
        <v>6</v>
      </c>
      <c r="B12" s="1455" t="s">
        <v>1129</v>
      </c>
      <c r="C12" s="1456"/>
      <c r="D12" s="1456"/>
      <c r="E12" s="1457"/>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24.75" thickBot="1" x14ac:dyDescent="0.3">
      <c r="A15" s="570" t="s">
        <v>1130</v>
      </c>
      <c r="B15" s="4">
        <v>0.44</v>
      </c>
      <c r="C15" s="4">
        <v>0.46</v>
      </c>
      <c r="D15" s="4">
        <v>0.48</v>
      </c>
      <c r="E15" s="4">
        <v>0.49</v>
      </c>
    </row>
    <row r="16" spans="1:5" ht="24.75" customHeight="1" thickBot="1" x14ac:dyDescent="0.3">
      <c r="A16" s="6" t="s">
        <v>10</v>
      </c>
      <c r="B16" s="1458" t="s">
        <v>103</v>
      </c>
      <c r="C16" s="1459"/>
      <c r="D16" s="1459"/>
      <c r="E16" s="1460"/>
    </row>
    <row r="17" spans="1:5" ht="23.25" customHeight="1" thickBot="1" x14ac:dyDescent="0.3">
      <c r="A17" s="702" t="s">
        <v>11</v>
      </c>
      <c r="B17" s="703"/>
      <c r="C17" s="703"/>
      <c r="D17" s="703"/>
      <c r="E17" s="704"/>
    </row>
    <row r="18" spans="1:5" ht="15.75" thickBot="1" x14ac:dyDescent="0.3">
      <c r="A18" s="127"/>
      <c r="B18" s="143"/>
      <c r="C18" s="126" t="s">
        <v>152</v>
      </c>
      <c r="D18" s="126" t="s">
        <v>152</v>
      </c>
      <c r="E18" s="126" t="s">
        <v>152</v>
      </c>
    </row>
    <row r="19" spans="1:5" ht="15.75" thickBot="1" x14ac:dyDescent="0.3">
      <c r="A19" s="125" t="s">
        <v>1131</v>
      </c>
      <c r="B19" s="137"/>
      <c r="C19" s="138">
        <v>0.2</v>
      </c>
      <c r="D19" s="138">
        <v>0.1</v>
      </c>
      <c r="E19" s="138">
        <v>0.05</v>
      </c>
    </row>
    <row r="20" spans="1:5" ht="15.75" thickBot="1" x14ac:dyDescent="0.3">
      <c r="A20" s="705" t="s">
        <v>12</v>
      </c>
      <c r="B20" s="706"/>
      <c r="C20" s="706"/>
      <c r="D20" s="706"/>
      <c r="E20" s="707"/>
    </row>
    <row r="21" spans="1:5" ht="15.75" thickBot="1" x14ac:dyDescent="0.3">
      <c r="A21" s="708" t="s">
        <v>13</v>
      </c>
      <c r="B21" s="709"/>
      <c r="C21" s="709"/>
      <c r="D21" s="709"/>
      <c r="E21" s="710"/>
    </row>
    <row r="22" spans="1:5" ht="18.75" customHeight="1" thickBot="1" x14ac:dyDescent="0.3">
      <c r="A22" s="7" t="s">
        <v>14</v>
      </c>
      <c r="B22" s="711" t="s">
        <v>1132</v>
      </c>
      <c r="C22" s="712"/>
      <c r="D22" s="712"/>
      <c r="E22" s="713"/>
    </row>
    <row r="23" spans="1:5" ht="31.5" customHeight="1" thickBot="1" x14ac:dyDescent="0.3">
      <c r="A23" s="5" t="s">
        <v>15</v>
      </c>
      <c r="B23" s="1455" t="s">
        <v>1133</v>
      </c>
      <c r="C23" s="1456"/>
      <c r="D23" s="1456"/>
      <c r="E23" s="1457"/>
    </row>
    <row r="24" spans="1:5" ht="15.75" thickBot="1" x14ac:dyDescent="0.3">
      <c r="A24" s="5" t="s">
        <v>16</v>
      </c>
      <c r="B24" s="717"/>
      <c r="C24" s="718"/>
      <c r="D24" s="718"/>
      <c r="E24" s="719"/>
    </row>
    <row r="25" spans="1:5" ht="12.75" customHeight="1" x14ac:dyDescent="0.25">
      <c r="A25" s="698"/>
      <c r="B25" s="8">
        <v>2018</v>
      </c>
      <c r="C25" s="8">
        <v>2019</v>
      </c>
      <c r="D25" s="8">
        <v>2020</v>
      </c>
      <c r="E25" s="8">
        <v>2021</v>
      </c>
    </row>
    <row r="26" spans="1:5" ht="9" customHeight="1" thickBot="1" x14ac:dyDescent="0.3">
      <c r="A26" s="699"/>
      <c r="B26" s="9" t="s">
        <v>8</v>
      </c>
      <c r="C26" s="9" t="s">
        <v>9</v>
      </c>
      <c r="D26" s="9" t="s">
        <v>9</v>
      </c>
      <c r="E26" s="9" t="s">
        <v>9</v>
      </c>
    </row>
    <row r="27" spans="1:5" ht="15.75" thickBot="1" x14ac:dyDescent="0.3">
      <c r="A27" s="5" t="s">
        <v>17</v>
      </c>
      <c r="B27" s="94">
        <v>1200</v>
      </c>
      <c r="C27" s="94">
        <v>1440</v>
      </c>
      <c r="D27" s="94">
        <v>1560</v>
      </c>
      <c r="E27" s="94">
        <v>1620</v>
      </c>
    </row>
    <row r="28" spans="1:5" ht="15.75" thickBot="1" x14ac:dyDescent="0.3">
      <c r="A28" s="5" t="s">
        <v>18</v>
      </c>
      <c r="B28" s="94">
        <f>B57</f>
        <v>45100</v>
      </c>
      <c r="C28" s="94">
        <f>C57</f>
        <v>79100</v>
      </c>
      <c r="D28" s="94">
        <f>D57</f>
        <v>80000</v>
      </c>
      <c r="E28" s="94">
        <f>E57</f>
        <v>85000</v>
      </c>
    </row>
    <row r="29" spans="1:5" ht="15.75" thickBot="1" x14ac:dyDescent="0.3">
      <c r="A29" s="5" t="s">
        <v>19</v>
      </c>
      <c r="B29" s="10">
        <f>B28/B27</f>
        <v>37.583333333333336</v>
      </c>
      <c r="C29" s="10">
        <f>C28/C27</f>
        <v>54.930555555555557</v>
      </c>
      <c r="D29" s="10">
        <f>D28/D27</f>
        <v>51.282051282051285</v>
      </c>
      <c r="E29" s="10">
        <f>E28/E27</f>
        <v>52.469135802469133</v>
      </c>
    </row>
    <row r="30" spans="1:5" ht="15.75" thickBot="1" x14ac:dyDescent="0.3">
      <c r="A30" s="5" t="s">
        <v>20</v>
      </c>
      <c r="B30" s="113" t="s">
        <v>21</v>
      </c>
      <c r="C30" s="11">
        <f>C27/B27-1</f>
        <v>0.19999999999999996</v>
      </c>
      <c r="D30" s="11">
        <f t="shared" ref="D30:E32" si="0">D27/C27-1</f>
        <v>8.3333333333333259E-2</v>
      </c>
      <c r="E30" s="11">
        <f t="shared" si="0"/>
        <v>3.8461538461538547E-2</v>
      </c>
    </row>
    <row r="31" spans="1:5" ht="15.75" thickBot="1" x14ac:dyDescent="0.3">
      <c r="A31" s="5" t="s">
        <v>22</v>
      </c>
      <c r="B31" s="113" t="s">
        <v>21</v>
      </c>
      <c r="C31" s="11">
        <f>C28/B28-1</f>
        <v>0.75388026607538805</v>
      </c>
      <c r="D31" s="11">
        <f t="shared" si="0"/>
        <v>1.1378002528444897E-2</v>
      </c>
      <c r="E31" s="11">
        <f t="shared" si="0"/>
        <v>6.25E-2</v>
      </c>
    </row>
    <row r="32" spans="1:5" ht="15.75" thickBot="1" x14ac:dyDescent="0.3">
      <c r="A32" s="5" t="s">
        <v>23</v>
      </c>
      <c r="B32" s="113" t="s">
        <v>21</v>
      </c>
      <c r="C32" s="11">
        <f>C29/B29-1</f>
        <v>0.46156688839615656</v>
      </c>
      <c r="D32" s="11">
        <f t="shared" si="0"/>
        <v>-6.6420305358358411E-2</v>
      </c>
      <c r="E32" s="11">
        <f t="shared" si="0"/>
        <v>2.314814814814814E-2</v>
      </c>
    </row>
    <row r="33" spans="1:5" ht="15.75" thickBot="1" x14ac:dyDescent="0.3">
      <c r="A33" s="689" t="s">
        <v>65</v>
      </c>
      <c r="B33" s="690"/>
      <c r="C33" s="690"/>
      <c r="D33" s="690"/>
      <c r="E33" s="691"/>
    </row>
    <row r="34" spans="1:5" ht="12.75" customHeight="1" x14ac:dyDescent="0.25">
      <c r="A34" s="698"/>
      <c r="B34" s="8">
        <v>2018</v>
      </c>
      <c r="C34" s="8">
        <v>2019</v>
      </c>
      <c r="D34" s="8">
        <v>2020</v>
      </c>
      <c r="E34" s="8">
        <v>2021</v>
      </c>
    </row>
    <row r="35" spans="1:5" ht="9" customHeight="1" thickBot="1" x14ac:dyDescent="0.3">
      <c r="A35" s="699"/>
      <c r="B35" s="9" t="s">
        <v>8</v>
      </c>
      <c r="C35" s="9" t="s">
        <v>9</v>
      </c>
      <c r="D35" s="9" t="s">
        <v>9</v>
      </c>
      <c r="E35" s="9" t="s">
        <v>9</v>
      </c>
    </row>
    <row r="36" spans="1:5" ht="15.75" thickBot="1" x14ac:dyDescent="0.3">
      <c r="A36" s="13" t="s">
        <v>24</v>
      </c>
      <c r="B36" s="14">
        <v>32000</v>
      </c>
      <c r="C36" s="14">
        <v>57000</v>
      </c>
      <c r="D36" s="14">
        <v>57000</v>
      </c>
      <c r="E36" s="14">
        <v>57000</v>
      </c>
    </row>
    <row r="37" spans="1:5" ht="15.75" thickBot="1" x14ac:dyDescent="0.3">
      <c r="A37" s="26" t="s">
        <v>388</v>
      </c>
      <c r="B37" s="14">
        <v>32000</v>
      </c>
      <c r="C37" s="14">
        <v>57000</v>
      </c>
      <c r="D37" s="14">
        <v>57000</v>
      </c>
      <c r="E37" s="14">
        <v>57000</v>
      </c>
    </row>
    <row r="38" spans="1:5" ht="15.75" thickBot="1" x14ac:dyDescent="0.3">
      <c r="A38" s="26" t="s">
        <v>389</v>
      </c>
      <c r="B38" s="15"/>
      <c r="C38" s="27"/>
      <c r="D38" s="27"/>
      <c r="E38" s="27"/>
    </row>
    <row r="39" spans="1:5" ht="15.75" thickBot="1" x14ac:dyDescent="0.3">
      <c r="A39" s="13" t="s">
        <v>25</v>
      </c>
      <c r="B39" s="14">
        <v>5100</v>
      </c>
      <c r="C39" s="14">
        <v>10100</v>
      </c>
      <c r="D39" s="14">
        <v>10100</v>
      </c>
      <c r="E39" s="14">
        <v>10100</v>
      </c>
    </row>
    <row r="40" spans="1:5" ht="15.75" thickBot="1" x14ac:dyDescent="0.3">
      <c r="A40" s="26" t="s">
        <v>388</v>
      </c>
      <c r="B40" s="14">
        <v>5100</v>
      </c>
      <c r="C40" s="14">
        <v>10100</v>
      </c>
      <c r="D40" s="14">
        <v>10100</v>
      </c>
      <c r="E40" s="14">
        <v>10100</v>
      </c>
    </row>
    <row r="41" spans="1:5" ht="15.75" thickBot="1" x14ac:dyDescent="0.3">
      <c r="A41" s="26" t="s">
        <v>389</v>
      </c>
      <c r="B41" s="15"/>
      <c r="C41" s="14"/>
      <c r="D41" s="14"/>
      <c r="E41" s="14"/>
    </row>
    <row r="42" spans="1:5" ht="15.75" thickBot="1" x14ac:dyDescent="0.3">
      <c r="A42" s="13" t="s">
        <v>26</v>
      </c>
      <c r="B42" s="15">
        <v>8000</v>
      </c>
      <c r="C42" s="14">
        <v>12000</v>
      </c>
      <c r="D42" s="14">
        <v>12900</v>
      </c>
      <c r="E42" s="14">
        <v>17900</v>
      </c>
    </row>
    <row r="43" spans="1:5" ht="15.75" thickBot="1" x14ac:dyDescent="0.3">
      <c r="A43" s="26" t="s">
        <v>388</v>
      </c>
      <c r="B43" s="15">
        <v>8000</v>
      </c>
      <c r="C43" s="14">
        <v>12000</v>
      </c>
      <c r="D43" s="14">
        <v>12900</v>
      </c>
      <c r="E43" s="14">
        <v>17900</v>
      </c>
    </row>
    <row r="44" spans="1:5" ht="15.75" thickBot="1" x14ac:dyDescent="0.3">
      <c r="A44" s="26" t="s">
        <v>389</v>
      </c>
      <c r="B44" s="15"/>
      <c r="C44" s="14"/>
      <c r="D44" s="14"/>
      <c r="E44" s="14"/>
    </row>
    <row r="45" spans="1:5" ht="15.75" thickBot="1" x14ac:dyDescent="0.3">
      <c r="A45" s="13" t="s">
        <v>27</v>
      </c>
      <c r="B45" s="15"/>
      <c r="C45" s="14"/>
      <c r="D45" s="14"/>
      <c r="E45" s="14"/>
    </row>
    <row r="46" spans="1:5" ht="15.75" thickBot="1" x14ac:dyDescent="0.3">
      <c r="A46" s="26" t="s">
        <v>388</v>
      </c>
      <c r="B46" s="15"/>
      <c r="C46" s="14"/>
      <c r="D46" s="14"/>
      <c r="E46" s="14"/>
    </row>
    <row r="47" spans="1:5" ht="15.75" thickBot="1" x14ac:dyDescent="0.3">
      <c r="A47" s="26" t="s">
        <v>389</v>
      </c>
      <c r="B47" s="15"/>
      <c r="C47" s="14"/>
      <c r="D47" s="14"/>
      <c r="E47" s="14"/>
    </row>
    <row r="48" spans="1:5" ht="15.75" thickBot="1" x14ac:dyDescent="0.3">
      <c r="A48" s="13" t="s">
        <v>28</v>
      </c>
      <c r="B48" s="15"/>
      <c r="C48" s="14"/>
      <c r="D48" s="14"/>
      <c r="E48" s="14"/>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29</v>
      </c>
      <c r="B51" s="15"/>
      <c r="C51" s="14"/>
      <c r="D51" s="14"/>
      <c r="E51" s="14"/>
    </row>
    <row r="52" spans="1:5" ht="15.75" thickBot="1" x14ac:dyDescent="0.3">
      <c r="A52" s="26" t="s">
        <v>388</v>
      </c>
      <c r="B52" s="15"/>
      <c r="C52" s="14"/>
      <c r="D52" s="14"/>
      <c r="E52" s="14"/>
    </row>
    <row r="53" spans="1:5" ht="15.75" thickBot="1" x14ac:dyDescent="0.3">
      <c r="A53" s="26" t="s">
        <v>389</v>
      </c>
      <c r="B53" s="15"/>
      <c r="C53" s="14"/>
      <c r="D53" s="14"/>
      <c r="E53" s="14"/>
    </row>
    <row r="54" spans="1:5" ht="15.75" thickBot="1" x14ac:dyDescent="0.3">
      <c r="A54" s="13" t="s">
        <v>30</v>
      </c>
      <c r="B54" s="15">
        <v>0</v>
      </c>
      <c r="C54" s="14">
        <v>0</v>
      </c>
      <c r="D54" s="14">
        <f>C54*1.03*0.99</f>
        <v>0</v>
      </c>
      <c r="E54" s="14">
        <f>D54*1.03*0.99</f>
        <v>0</v>
      </c>
    </row>
    <row r="55" spans="1:5" ht="15.75" thickBot="1" x14ac:dyDescent="0.3">
      <c r="A55" s="26" t="s">
        <v>388</v>
      </c>
      <c r="B55" s="15"/>
      <c r="C55" s="40"/>
      <c r="D55" s="40"/>
      <c r="E55" s="40"/>
    </row>
    <row r="56" spans="1:5" ht="15.75" thickBot="1" x14ac:dyDescent="0.3">
      <c r="A56" s="26" t="s">
        <v>389</v>
      </c>
      <c r="B56" s="15"/>
      <c r="C56" s="135"/>
      <c r="D56" s="40"/>
      <c r="E56" s="40"/>
    </row>
    <row r="57" spans="1:5" ht="15.75" thickBot="1" x14ac:dyDescent="0.3">
      <c r="A57" s="16" t="s">
        <v>31</v>
      </c>
      <c r="B57" s="15">
        <f>B54+B51+B48+B45+B42+B39+B36</f>
        <v>45100</v>
      </c>
      <c r="C57" s="15">
        <f>C54+C51+C48+C45+C42+C39+C36</f>
        <v>79100</v>
      </c>
      <c r="D57" s="15">
        <f>D54+D51+D48+D45+D42+D39+D36</f>
        <v>80000</v>
      </c>
      <c r="E57" s="15">
        <f>E54+E51+E48+E45+E42+E39+E36</f>
        <v>85000</v>
      </c>
    </row>
    <row r="58" spans="1:5" ht="15.75" thickBot="1" x14ac:dyDescent="0.3">
      <c r="A58" s="17" t="s">
        <v>32</v>
      </c>
      <c r="B58" s="18">
        <f>IF(B57-B28=0,0,"Error")</f>
        <v>0</v>
      </c>
      <c r="C58" s="18">
        <f>IF(C57-C28=0,0,"Error")</f>
        <v>0</v>
      </c>
      <c r="D58" s="18">
        <f>IF(D57-D28=0,0,"Error")</f>
        <v>0</v>
      </c>
      <c r="E58" s="18">
        <f>IF(E57-E28=0,0,"Error")</f>
        <v>0</v>
      </c>
    </row>
    <row r="59" spans="1:5" s="52" customFormat="1" ht="15.75" thickBot="1" x14ac:dyDescent="0.3">
      <c r="A59" s="947" t="s">
        <v>39</v>
      </c>
      <c r="B59" s="948"/>
      <c r="C59" s="948"/>
      <c r="D59" s="948"/>
      <c r="E59" s="949"/>
    </row>
    <row r="60" spans="1:5" s="52" customFormat="1" ht="15.75" thickBot="1" x14ac:dyDescent="0.3">
      <c r="A60" s="947" t="s">
        <v>40</v>
      </c>
      <c r="B60" s="948"/>
      <c r="C60" s="948"/>
      <c r="D60" s="948"/>
      <c r="E60" s="949"/>
    </row>
    <row r="61" spans="1:5" s="52" customFormat="1" ht="15.75" thickBot="1" x14ac:dyDescent="0.3">
      <c r="A61" s="7" t="s">
        <v>56</v>
      </c>
      <c r="B61" s="794" t="s">
        <v>635</v>
      </c>
      <c r="C61" s="1410"/>
      <c r="D61" s="795"/>
      <c r="E61" s="796"/>
    </row>
    <row r="62" spans="1:5" s="52" customFormat="1" ht="23.25" thickBot="1" x14ac:dyDescent="0.3">
      <c r="A62" s="7" t="s">
        <v>86</v>
      </c>
      <c r="B62" s="169" t="s">
        <v>85</v>
      </c>
      <c r="C62" s="139" t="s">
        <v>398</v>
      </c>
      <c r="D62" s="721" t="s">
        <v>349</v>
      </c>
      <c r="E62" s="722"/>
    </row>
    <row r="63" spans="1:5" s="52" customFormat="1" ht="15.75" thickBot="1" x14ac:dyDescent="0.3">
      <c r="A63" s="160"/>
      <c r="B63" s="720"/>
      <c r="C63" s="800"/>
      <c r="D63" s="721"/>
      <c r="E63" s="722"/>
    </row>
    <row r="64" spans="1:5" s="52" customFormat="1" ht="15.75" customHeight="1" thickBot="1" x14ac:dyDescent="0.3">
      <c r="A64" s="5" t="s">
        <v>15</v>
      </c>
      <c r="B64" s="702" t="s">
        <v>1134</v>
      </c>
      <c r="C64" s="703"/>
      <c r="D64" s="703"/>
      <c r="E64" s="704"/>
    </row>
    <row r="65" spans="1:5" s="52" customFormat="1" ht="15.75" thickBot="1" x14ac:dyDescent="0.3">
      <c r="A65" s="5" t="s">
        <v>16</v>
      </c>
      <c r="B65" s="717" t="s">
        <v>1135</v>
      </c>
      <c r="C65" s="718"/>
      <c r="D65" s="718"/>
      <c r="E65" s="719"/>
    </row>
    <row r="66" spans="1:5" s="52" customFormat="1" x14ac:dyDescent="0.25">
      <c r="A66" s="698"/>
      <c r="B66" s="8">
        <v>2018</v>
      </c>
      <c r="C66" s="8">
        <v>2019</v>
      </c>
      <c r="D66" s="8">
        <v>2020</v>
      </c>
      <c r="E66" s="8">
        <v>2021</v>
      </c>
    </row>
    <row r="67" spans="1:5" s="52" customFormat="1" ht="15.75" thickBot="1" x14ac:dyDescent="0.3">
      <c r="A67" s="699"/>
      <c r="B67" s="9" t="s">
        <v>8</v>
      </c>
      <c r="C67" s="9" t="s">
        <v>9</v>
      </c>
      <c r="D67" s="9" t="s">
        <v>9</v>
      </c>
      <c r="E67" s="9" t="s">
        <v>9</v>
      </c>
    </row>
    <row r="68" spans="1:5" s="52" customFormat="1" ht="15.75" thickBot="1" x14ac:dyDescent="0.3">
      <c r="A68" s="5" t="s">
        <v>17</v>
      </c>
      <c r="B68" s="10">
        <v>10</v>
      </c>
      <c r="C68" s="10">
        <v>10</v>
      </c>
      <c r="D68" s="10">
        <v>10</v>
      </c>
      <c r="E68" s="10">
        <v>10</v>
      </c>
    </row>
    <row r="69" spans="1:5" s="52" customFormat="1" ht="15.75" thickBot="1" x14ac:dyDescent="0.3">
      <c r="A69" s="5" t="s">
        <v>18</v>
      </c>
      <c r="B69" s="10">
        <f>B87</f>
        <v>1000</v>
      </c>
      <c r="C69" s="10">
        <f>C87</f>
        <v>1000</v>
      </c>
      <c r="D69" s="10">
        <f>D87</f>
        <v>1000</v>
      </c>
      <c r="E69" s="10">
        <f>E87</f>
        <v>1000</v>
      </c>
    </row>
    <row r="70" spans="1:5" s="52" customFormat="1" ht="15.75" thickBot="1" x14ac:dyDescent="0.3">
      <c r="A70" s="5" t="s">
        <v>19</v>
      </c>
      <c r="B70" s="10">
        <f>B69/B68</f>
        <v>100</v>
      </c>
      <c r="C70" s="10">
        <f>C69/C68</f>
        <v>100</v>
      </c>
      <c r="D70" s="10">
        <f>D69/D68</f>
        <v>100</v>
      </c>
      <c r="E70" s="10">
        <f>E69/E68</f>
        <v>100</v>
      </c>
    </row>
    <row r="71" spans="1:5" s="52" customFormat="1" ht="15.75" thickBot="1" x14ac:dyDescent="0.3">
      <c r="A71" s="5" t="s">
        <v>20</v>
      </c>
      <c r="B71" s="113" t="s">
        <v>21</v>
      </c>
      <c r="C71" s="11">
        <f t="shared" ref="C71:E73" si="1">C68/B68-1</f>
        <v>0</v>
      </c>
      <c r="D71" s="11">
        <f t="shared" si="1"/>
        <v>0</v>
      </c>
      <c r="E71" s="11">
        <f t="shared" si="1"/>
        <v>0</v>
      </c>
    </row>
    <row r="72" spans="1:5" s="52" customFormat="1" ht="15.75" thickBot="1" x14ac:dyDescent="0.3">
      <c r="A72" s="5" t="s">
        <v>22</v>
      </c>
      <c r="B72" s="113" t="s">
        <v>21</v>
      </c>
      <c r="C72" s="11">
        <f t="shared" si="1"/>
        <v>0</v>
      </c>
      <c r="D72" s="11">
        <f t="shared" si="1"/>
        <v>0</v>
      </c>
      <c r="E72" s="11">
        <f t="shared" si="1"/>
        <v>0</v>
      </c>
    </row>
    <row r="73" spans="1:5" s="52" customFormat="1" ht="15.75" thickBot="1" x14ac:dyDescent="0.3">
      <c r="A73" s="5" t="s">
        <v>23</v>
      </c>
      <c r="B73" s="113" t="s">
        <v>21</v>
      </c>
      <c r="C73" s="11">
        <f t="shared" si="1"/>
        <v>0</v>
      </c>
      <c r="D73" s="11">
        <f t="shared" si="1"/>
        <v>0</v>
      </c>
      <c r="E73" s="11">
        <f t="shared" si="1"/>
        <v>0</v>
      </c>
    </row>
    <row r="74" spans="1:5" s="52" customFormat="1" ht="15.75" customHeight="1" thickBot="1" x14ac:dyDescent="0.3">
      <c r="A74" s="689" t="s">
        <v>336</v>
      </c>
      <c r="B74" s="690"/>
      <c r="C74" s="690"/>
      <c r="D74" s="690"/>
      <c r="E74" s="691"/>
    </row>
    <row r="75" spans="1:5" s="52" customFormat="1" x14ac:dyDescent="0.25">
      <c r="A75" s="698"/>
      <c r="B75" s="8">
        <v>2018</v>
      </c>
      <c r="C75" s="8">
        <v>2019</v>
      </c>
      <c r="D75" s="8">
        <v>2020</v>
      </c>
      <c r="E75" s="8">
        <v>2021</v>
      </c>
    </row>
    <row r="76" spans="1:5" s="52" customFormat="1" ht="15.75" thickBot="1" x14ac:dyDescent="0.3">
      <c r="A76" s="699"/>
      <c r="B76" s="9" t="s">
        <v>8</v>
      </c>
      <c r="C76" s="9" t="s">
        <v>9</v>
      </c>
      <c r="D76" s="9" t="s">
        <v>9</v>
      </c>
      <c r="E76" s="9" t="s">
        <v>9</v>
      </c>
    </row>
    <row r="77" spans="1:5" s="52" customFormat="1" ht="15.75" thickBot="1" x14ac:dyDescent="0.3">
      <c r="A77" s="13" t="s">
        <v>42</v>
      </c>
      <c r="B77" s="14">
        <f>B78+B79+B80+B81</f>
        <v>0</v>
      </c>
      <c r="C77" s="14">
        <f>C78+C79+C80+C81</f>
        <v>0</v>
      </c>
      <c r="D77" s="14">
        <f>D78+D79+D80+D81</f>
        <v>0</v>
      </c>
      <c r="E77" s="14">
        <f>E78+E79+E80+E81</f>
        <v>0</v>
      </c>
    </row>
    <row r="78" spans="1:5" s="52" customFormat="1" ht="15.75" thickBot="1" x14ac:dyDescent="0.3">
      <c r="A78" s="26" t="s">
        <v>388</v>
      </c>
      <c r="B78" s="14"/>
      <c r="C78" s="14"/>
      <c r="D78" s="14"/>
      <c r="E78" s="14"/>
    </row>
    <row r="79" spans="1:5" s="52" customFormat="1" ht="15.75" thickBot="1" x14ac:dyDescent="0.3">
      <c r="A79" s="26" t="s">
        <v>403</v>
      </c>
      <c r="B79" s="14"/>
      <c r="C79" s="14"/>
      <c r="D79" s="14"/>
      <c r="E79" s="14"/>
    </row>
    <row r="80" spans="1:5" s="52" customFormat="1" ht="15.75" thickBot="1" x14ac:dyDescent="0.3">
      <c r="A80" s="26" t="s">
        <v>404</v>
      </c>
      <c r="B80" s="14"/>
      <c r="C80" s="14"/>
      <c r="D80" s="14"/>
      <c r="E80" s="14"/>
    </row>
    <row r="81" spans="1:5" s="52" customFormat="1" ht="15.75" thickBot="1" x14ac:dyDescent="0.3">
      <c r="A81" s="26" t="s">
        <v>405</v>
      </c>
      <c r="B81" s="14"/>
      <c r="C81" s="14"/>
      <c r="D81" s="14"/>
      <c r="E81" s="14"/>
    </row>
    <row r="82" spans="1:5" s="52" customFormat="1" ht="15.75" thickBot="1" x14ac:dyDescent="0.3">
      <c r="A82" s="13" t="s">
        <v>43</v>
      </c>
      <c r="B82" s="15">
        <v>1000</v>
      </c>
      <c r="C82" s="15">
        <v>1000</v>
      </c>
      <c r="D82" s="15">
        <v>1000</v>
      </c>
      <c r="E82" s="15">
        <v>1000</v>
      </c>
    </row>
    <row r="83" spans="1:5" s="52" customFormat="1" ht="15.75" thickBot="1" x14ac:dyDescent="0.3">
      <c r="A83" s="26" t="s">
        <v>388</v>
      </c>
      <c r="B83" s="15">
        <v>1000</v>
      </c>
      <c r="C83" s="15">
        <v>1000</v>
      </c>
      <c r="D83" s="15">
        <v>1000</v>
      </c>
      <c r="E83" s="15">
        <v>1000</v>
      </c>
    </row>
    <row r="84" spans="1:5" s="52" customFormat="1" ht="15.75" customHeight="1" thickBot="1" x14ac:dyDescent="0.3">
      <c r="A84" s="26" t="s">
        <v>403</v>
      </c>
      <c r="B84" s="15"/>
      <c r="C84" s="14"/>
      <c r="D84" s="14"/>
      <c r="E84" s="14"/>
    </row>
    <row r="85" spans="1:5" s="52" customFormat="1" ht="15.75" thickBot="1" x14ac:dyDescent="0.3">
      <c r="A85" s="26" t="s">
        <v>404</v>
      </c>
      <c r="B85" s="15"/>
      <c r="C85" s="14"/>
      <c r="D85" s="14"/>
      <c r="E85" s="14"/>
    </row>
    <row r="86" spans="1:5" s="52" customFormat="1" ht="15.75" thickBot="1" x14ac:dyDescent="0.3">
      <c r="A86" s="26" t="s">
        <v>405</v>
      </c>
      <c r="B86" s="15"/>
      <c r="C86" s="14"/>
      <c r="D86" s="14"/>
      <c r="E86" s="14"/>
    </row>
    <row r="87" spans="1:5" s="52" customFormat="1" ht="15.75" thickBot="1" x14ac:dyDescent="0.3">
      <c r="A87" s="140" t="s">
        <v>31</v>
      </c>
      <c r="B87" s="15">
        <f>B77+B82</f>
        <v>1000</v>
      </c>
      <c r="C87" s="15">
        <f>C77+C82</f>
        <v>1000</v>
      </c>
      <c r="D87" s="15">
        <f>D77+D82</f>
        <v>1000</v>
      </c>
      <c r="E87" s="15">
        <f>E77+E82</f>
        <v>1000</v>
      </c>
    </row>
    <row r="88" spans="1:5" ht="15.75" thickBot="1" x14ac:dyDescent="0.3">
      <c r="A88" s="20"/>
      <c r="B88" s="21"/>
      <c r="C88" s="21"/>
      <c r="D88" s="21"/>
      <c r="E88" s="21"/>
    </row>
    <row r="89" spans="1:5" ht="27" customHeight="1" thickBot="1" x14ac:dyDescent="0.3">
      <c r="A89" s="6" t="s">
        <v>57</v>
      </c>
      <c r="B89" s="22">
        <f>+B28+B69</f>
        <v>46100</v>
      </c>
      <c r="C89" s="22">
        <f>+C28+C69</f>
        <v>80100</v>
      </c>
      <c r="D89" s="22">
        <f>+D28+D69</f>
        <v>81000</v>
      </c>
      <c r="E89" s="22">
        <f>+E28+E69</f>
        <v>86000</v>
      </c>
    </row>
    <row r="90" spans="1:5" ht="24.75" thickBot="1" x14ac:dyDescent="0.3">
      <c r="A90" s="6" t="s">
        <v>58</v>
      </c>
      <c r="B90" s="22">
        <f>+B57+B87</f>
        <v>46100</v>
      </c>
      <c r="C90" s="22">
        <f>+C57+C87</f>
        <v>80100</v>
      </c>
      <c r="D90" s="22">
        <f>+D57+D87</f>
        <v>81000</v>
      </c>
      <c r="E90" s="22">
        <f>+E57+E87</f>
        <v>86000</v>
      </c>
    </row>
    <row r="91" spans="1:5" ht="15.75" thickBot="1" x14ac:dyDescent="0.3">
      <c r="A91" s="13" t="s">
        <v>24</v>
      </c>
      <c r="B91" s="36">
        <f>B92+B93</f>
        <v>32000</v>
      </c>
      <c r="C91" s="36">
        <f>C92+C93</f>
        <v>57000</v>
      </c>
      <c r="D91" s="36">
        <f>D92+D93</f>
        <v>57000</v>
      </c>
      <c r="E91" s="36">
        <f>E92+E93</f>
        <v>57000</v>
      </c>
    </row>
    <row r="92" spans="1:5" ht="15.75" thickBot="1" x14ac:dyDescent="0.3">
      <c r="A92" s="26" t="s">
        <v>388</v>
      </c>
      <c r="B92" s="15">
        <f t="shared" ref="B92:E93" si="2">B37</f>
        <v>32000</v>
      </c>
      <c r="C92" s="15">
        <f t="shared" si="2"/>
        <v>57000</v>
      </c>
      <c r="D92" s="15">
        <f t="shared" si="2"/>
        <v>57000</v>
      </c>
      <c r="E92" s="15">
        <f t="shared" si="2"/>
        <v>57000</v>
      </c>
    </row>
    <row r="93" spans="1:5" ht="15.75" thickBot="1" x14ac:dyDescent="0.3">
      <c r="A93" s="26" t="s">
        <v>417</v>
      </c>
      <c r="B93" s="15">
        <f t="shared" si="2"/>
        <v>0</v>
      </c>
      <c r="C93" s="15">
        <f t="shared" si="2"/>
        <v>0</v>
      </c>
      <c r="D93" s="15">
        <f t="shared" si="2"/>
        <v>0</v>
      </c>
      <c r="E93" s="15">
        <f t="shared" si="2"/>
        <v>0</v>
      </c>
    </row>
    <row r="94" spans="1:5" ht="15.75" thickBot="1" x14ac:dyDescent="0.3">
      <c r="A94" s="13" t="s">
        <v>25</v>
      </c>
      <c r="B94" s="36">
        <f>B95+B96</f>
        <v>5100</v>
      </c>
      <c r="C94" s="36">
        <f>C95+C96</f>
        <v>10100</v>
      </c>
      <c r="D94" s="36">
        <f>D95+D96</f>
        <v>10100</v>
      </c>
      <c r="E94" s="36">
        <f>E95+E96</f>
        <v>10100</v>
      </c>
    </row>
    <row r="95" spans="1:5" ht="15.75" thickBot="1" x14ac:dyDescent="0.3">
      <c r="A95" s="26" t="s">
        <v>388</v>
      </c>
      <c r="B95" s="14">
        <f t="shared" ref="B95:E96" si="3">B40</f>
        <v>5100</v>
      </c>
      <c r="C95" s="14">
        <f t="shared" si="3"/>
        <v>10100</v>
      </c>
      <c r="D95" s="14">
        <f t="shared" si="3"/>
        <v>10100</v>
      </c>
      <c r="E95" s="14">
        <f t="shared" si="3"/>
        <v>10100</v>
      </c>
    </row>
    <row r="96" spans="1:5" ht="15.75" thickBot="1" x14ac:dyDescent="0.3">
      <c r="A96" s="26" t="s">
        <v>417</v>
      </c>
      <c r="B96" s="15">
        <f t="shared" si="3"/>
        <v>0</v>
      </c>
      <c r="C96" s="15">
        <f t="shared" si="3"/>
        <v>0</v>
      </c>
      <c r="D96" s="15">
        <f t="shared" si="3"/>
        <v>0</v>
      </c>
      <c r="E96" s="15">
        <f t="shared" si="3"/>
        <v>0</v>
      </c>
    </row>
    <row r="97" spans="1:5" ht="15.75" thickBot="1" x14ac:dyDescent="0.3">
      <c r="A97" s="13" t="s">
        <v>26</v>
      </c>
      <c r="B97" s="36">
        <f>B98+B99</f>
        <v>8000</v>
      </c>
      <c r="C97" s="36">
        <f>C98+C99</f>
        <v>12000</v>
      </c>
      <c r="D97" s="36">
        <f>D98+D99</f>
        <v>12900</v>
      </c>
      <c r="E97" s="36">
        <f>E98+E99</f>
        <v>17900</v>
      </c>
    </row>
    <row r="98" spans="1:5" ht="15.75" thickBot="1" x14ac:dyDescent="0.3">
      <c r="A98" s="26" t="s">
        <v>388</v>
      </c>
      <c r="B98" s="15">
        <f t="shared" ref="B98:E99" si="4">B43</f>
        <v>8000</v>
      </c>
      <c r="C98" s="15">
        <f t="shared" si="4"/>
        <v>12000</v>
      </c>
      <c r="D98" s="15">
        <f t="shared" si="4"/>
        <v>12900</v>
      </c>
      <c r="E98" s="15">
        <f t="shared" si="4"/>
        <v>17900</v>
      </c>
    </row>
    <row r="99" spans="1:5" ht="15.75" thickBot="1" x14ac:dyDescent="0.3">
      <c r="A99" s="26" t="s">
        <v>417</v>
      </c>
      <c r="B99" s="15">
        <f t="shared" si="4"/>
        <v>0</v>
      </c>
      <c r="C99" s="15">
        <f t="shared" si="4"/>
        <v>0</v>
      </c>
      <c r="D99" s="15">
        <f t="shared" si="4"/>
        <v>0</v>
      </c>
      <c r="E99" s="15">
        <f t="shared" si="4"/>
        <v>0</v>
      </c>
    </row>
    <row r="100" spans="1:5" ht="15.75" thickBot="1" x14ac:dyDescent="0.3">
      <c r="A100" s="13" t="s">
        <v>27</v>
      </c>
      <c r="B100" s="36">
        <f>B101+B102</f>
        <v>0</v>
      </c>
      <c r="C100" s="36">
        <f>C101+C102</f>
        <v>0</v>
      </c>
      <c r="D100" s="36">
        <f>D101+D102</f>
        <v>0</v>
      </c>
      <c r="E100" s="36">
        <f>E101+E102</f>
        <v>0</v>
      </c>
    </row>
    <row r="101" spans="1:5" ht="15.75" thickBot="1" x14ac:dyDescent="0.3">
      <c r="A101" s="26" t="s">
        <v>388</v>
      </c>
      <c r="B101" s="14">
        <f>B46</f>
        <v>0</v>
      </c>
      <c r="C101" s="14">
        <f t="shared" ref="C101:E102" si="5">C46</f>
        <v>0</v>
      </c>
      <c r="D101" s="14">
        <f t="shared" si="5"/>
        <v>0</v>
      </c>
      <c r="E101" s="14">
        <f t="shared" si="5"/>
        <v>0</v>
      </c>
    </row>
    <row r="102" spans="1:5" ht="15.75" thickBot="1" x14ac:dyDescent="0.3">
      <c r="A102" s="26" t="s">
        <v>417</v>
      </c>
      <c r="B102" s="14">
        <f>B47</f>
        <v>0</v>
      </c>
      <c r="C102" s="14">
        <f t="shared" si="5"/>
        <v>0</v>
      </c>
      <c r="D102" s="14">
        <f t="shared" si="5"/>
        <v>0</v>
      </c>
      <c r="E102" s="14">
        <f t="shared" si="5"/>
        <v>0</v>
      </c>
    </row>
    <row r="103" spans="1:5" ht="15.75" thickBot="1" x14ac:dyDescent="0.3">
      <c r="A103" s="13" t="s">
        <v>28</v>
      </c>
      <c r="B103" s="36">
        <f>B104+B105</f>
        <v>0</v>
      </c>
      <c r="C103" s="36">
        <f>C104+C105</f>
        <v>0</v>
      </c>
      <c r="D103" s="36">
        <f>D104+D105</f>
        <v>0</v>
      </c>
      <c r="E103" s="36">
        <f>E104+E105</f>
        <v>0</v>
      </c>
    </row>
    <row r="104" spans="1:5" ht="15.75" thickBot="1" x14ac:dyDescent="0.3">
      <c r="A104" s="26" t="s">
        <v>388</v>
      </c>
      <c r="B104" s="14">
        <f>B49</f>
        <v>0</v>
      </c>
      <c r="C104" s="14">
        <f t="shared" ref="C104:E105" si="6">C49</f>
        <v>0</v>
      </c>
      <c r="D104" s="14">
        <f t="shared" si="6"/>
        <v>0</v>
      </c>
      <c r="E104" s="14">
        <f t="shared" si="6"/>
        <v>0</v>
      </c>
    </row>
    <row r="105" spans="1:5" ht="15.75" thickBot="1" x14ac:dyDescent="0.3">
      <c r="A105" s="26" t="s">
        <v>417</v>
      </c>
      <c r="B105" s="14">
        <f>B50</f>
        <v>0</v>
      </c>
      <c r="C105" s="14">
        <f t="shared" si="6"/>
        <v>0</v>
      </c>
      <c r="D105" s="14">
        <f t="shared" si="6"/>
        <v>0</v>
      </c>
      <c r="E105" s="14">
        <f t="shared" si="6"/>
        <v>0</v>
      </c>
    </row>
    <row r="106" spans="1:5" ht="15.75" thickBot="1" x14ac:dyDescent="0.3">
      <c r="A106" s="13" t="s">
        <v>29</v>
      </c>
      <c r="B106" s="36">
        <f>B107+B108</f>
        <v>0</v>
      </c>
      <c r="C106" s="36">
        <f>C107+C108</f>
        <v>0</v>
      </c>
      <c r="D106" s="36">
        <f>D107+D108</f>
        <v>0</v>
      </c>
      <c r="E106" s="36">
        <f>E107+E108</f>
        <v>0</v>
      </c>
    </row>
    <row r="107" spans="1:5" ht="15.75" thickBot="1" x14ac:dyDescent="0.3">
      <c r="A107" s="26" t="s">
        <v>388</v>
      </c>
      <c r="B107" s="14">
        <f>B52</f>
        <v>0</v>
      </c>
      <c r="C107" s="14">
        <f t="shared" ref="C107:E108" si="7">C52</f>
        <v>0</v>
      </c>
      <c r="D107" s="14">
        <f t="shared" si="7"/>
        <v>0</v>
      </c>
      <c r="E107" s="14">
        <f t="shared" si="7"/>
        <v>0</v>
      </c>
    </row>
    <row r="108" spans="1:5" ht="15.75" thickBot="1" x14ac:dyDescent="0.3">
      <c r="A108" s="26" t="s">
        <v>417</v>
      </c>
      <c r="B108" s="14">
        <f>B53</f>
        <v>0</v>
      </c>
      <c r="C108" s="14">
        <f t="shared" si="7"/>
        <v>0</v>
      </c>
      <c r="D108" s="14">
        <f t="shared" si="7"/>
        <v>0</v>
      </c>
      <c r="E108" s="14">
        <f t="shared" si="7"/>
        <v>0</v>
      </c>
    </row>
    <row r="109" spans="1:5" ht="15.75" thickBot="1" x14ac:dyDescent="0.3">
      <c r="A109" s="13" t="s">
        <v>30</v>
      </c>
      <c r="B109" s="36">
        <f>+B54</f>
        <v>0</v>
      </c>
      <c r="C109" s="36">
        <f>C54</f>
        <v>0</v>
      </c>
      <c r="D109" s="36">
        <f>D54</f>
        <v>0</v>
      </c>
      <c r="E109" s="36">
        <f>E54</f>
        <v>0</v>
      </c>
    </row>
    <row r="110" spans="1:5" ht="15.75" thickBot="1" x14ac:dyDescent="0.3">
      <c r="A110" s="26" t="s">
        <v>388</v>
      </c>
      <c r="B110" s="14">
        <f>B55</f>
        <v>0</v>
      </c>
      <c r="C110" s="14">
        <f t="shared" ref="C110:E111" si="8">C55</f>
        <v>0</v>
      </c>
      <c r="D110" s="14">
        <f t="shared" si="8"/>
        <v>0</v>
      </c>
      <c r="E110" s="14">
        <f t="shared" si="8"/>
        <v>0</v>
      </c>
    </row>
    <row r="111" spans="1:5" ht="15.75" thickBot="1" x14ac:dyDescent="0.3">
      <c r="A111" s="26" t="s">
        <v>417</v>
      </c>
      <c r="B111" s="14">
        <f>B56</f>
        <v>0</v>
      </c>
      <c r="C111" s="14">
        <f t="shared" si="8"/>
        <v>0</v>
      </c>
      <c r="D111" s="14">
        <f t="shared" si="8"/>
        <v>0</v>
      </c>
      <c r="E111" s="14">
        <f t="shared" si="8"/>
        <v>0</v>
      </c>
    </row>
    <row r="112" spans="1:5" ht="15.75" thickBot="1" x14ac:dyDescent="0.3">
      <c r="A112" s="13" t="s">
        <v>59</v>
      </c>
      <c r="B112" s="14">
        <f>B78</f>
        <v>0</v>
      </c>
      <c r="C112" s="14">
        <f>C78</f>
        <v>0</v>
      </c>
      <c r="D112" s="14">
        <f>D78</f>
        <v>0</v>
      </c>
      <c r="E112" s="14">
        <f>E78</f>
        <v>0</v>
      </c>
    </row>
    <row r="113" spans="1:5" ht="15.75" thickBot="1" x14ac:dyDescent="0.3">
      <c r="A113" s="26" t="s">
        <v>388</v>
      </c>
      <c r="B113" s="14">
        <v>0</v>
      </c>
      <c r="C113" s="14">
        <v>0</v>
      </c>
      <c r="D113" s="14">
        <v>0</v>
      </c>
      <c r="E113" s="14">
        <v>0</v>
      </c>
    </row>
    <row r="114" spans="1:5" ht="15.75" thickBot="1" x14ac:dyDescent="0.3">
      <c r="A114" s="26" t="s">
        <v>403</v>
      </c>
      <c r="B114" s="14">
        <v>0</v>
      </c>
      <c r="C114" s="14">
        <v>0</v>
      </c>
      <c r="D114" s="14">
        <v>0</v>
      </c>
      <c r="E114" s="14">
        <v>0</v>
      </c>
    </row>
    <row r="115" spans="1:5" ht="15.75" thickBot="1" x14ac:dyDescent="0.3">
      <c r="A115" s="26" t="s">
        <v>404</v>
      </c>
      <c r="B115" s="14"/>
      <c r="C115" s="14"/>
      <c r="D115" s="14"/>
      <c r="E115" s="14"/>
    </row>
    <row r="116" spans="1:5" ht="15.75" thickBot="1" x14ac:dyDescent="0.3">
      <c r="A116" s="26" t="s">
        <v>405</v>
      </c>
      <c r="B116" s="14"/>
      <c r="C116" s="14"/>
      <c r="D116" s="14"/>
      <c r="E116" s="14"/>
    </row>
    <row r="117" spans="1:5" ht="15.75" thickBot="1" x14ac:dyDescent="0.3">
      <c r="A117" s="13" t="s">
        <v>60</v>
      </c>
      <c r="B117" s="36">
        <f>B118+B119</f>
        <v>1000</v>
      </c>
      <c r="C117" s="36">
        <f>C118+C119</f>
        <v>1000</v>
      </c>
      <c r="D117" s="36">
        <f>D118+D119</f>
        <v>1000</v>
      </c>
      <c r="E117" s="36">
        <f>E118+E119</f>
        <v>1000</v>
      </c>
    </row>
    <row r="118" spans="1:5" ht="15.75" thickBot="1" x14ac:dyDescent="0.3">
      <c r="A118" s="26" t="s">
        <v>388</v>
      </c>
      <c r="B118" s="15">
        <f>B83</f>
        <v>1000</v>
      </c>
      <c r="C118" s="15">
        <f>C83</f>
        <v>1000</v>
      </c>
      <c r="D118" s="15">
        <f>D83</f>
        <v>1000</v>
      </c>
      <c r="E118" s="15">
        <f>E83</f>
        <v>1000</v>
      </c>
    </row>
    <row r="119" spans="1:5" ht="15.75" thickBot="1" x14ac:dyDescent="0.3">
      <c r="A119" s="26" t="s">
        <v>403</v>
      </c>
      <c r="B119" s="14">
        <v>0</v>
      </c>
      <c r="C119" s="14">
        <v>0</v>
      </c>
      <c r="D119" s="14">
        <v>0</v>
      </c>
      <c r="E119" s="14">
        <v>0</v>
      </c>
    </row>
    <row r="120" spans="1:5" ht="15.75" thickBot="1" x14ac:dyDescent="0.3">
      <c r="A120" s="26" t="s">
        <v>404</v>
      </c>
      <c r="B120" s="14"/>
      <c r="C120" s="14"/>
      <c r="D120" s="14"/>
      <c r="E120" s="14"/>
    </row>
    <row r="121" spans="1:5" ht="15.75" thickBot="1" x14ac:dyDescent="0.3">
      <c r="A121" s="26" t="s">
        <v>405</v>
      </c>
      <c r="B121" s="14"/>
      <c r="C121" s="14"/>
      <c r="D121" s="14"/>
      <c r="E121" s="14"/>
    </row>
    <row r="122" spans="1:5" ht="15.75" thickBot="1" x14ac:dyDescent="0.3">
      <c r="A122" s="17" t="s">
        <v>32</v>
      </c>
      <c r="B122" s="18">
        <f>IF(B90-B89=0,0,"Error")</f>
        <v>0</v>
      </c>
      <c r="C122" s="18">
        <f>IF(C90-C89=0,0,"Error")</f>
        <v>0</v>
      </c>
      <c r="D122" s="18">
        <f>IF(D90-D89=0,0,"Error")</f>
        <v>0</v>
      </c>
      <c r="E122" s="18">
        <f>IF(E90-E89=0,0,"Error")</f>
        <v>0</v>
      </c>
    </row>
  </sheetData>
  <mergeCells count="29">
    <mergeCell ref="A20:E20"/>
    <mergeCell ref="A3:E3"/>
    <mergeCell ref="B5:E5"/>
    <mergeCell ref="B6:E6"/>
    <mergeCell ref="B7:E7"/>
    <mergeCell ref="A8:E8"/>
    <mergeCell ref="A75:A76"/>
    <mergeCell ref="A34:A35"/>
    <mergeCell ref="A59:E59"/>
    <mergeCell ref="A60:E60"/>
    <mergeCell ref="B61:E61"/>
    <mergeCell ref="D62:E62"/>
    <mergeCell ref="B63:E63"/>
    <mergeCell ref="A2:E2"/>
    <mergeCell ref="B64:E64"/>
    <mergeCell ref="B65:E65"/>
    <mergeCell ref="A66:A67"/>
    <mergeCell ref="A74:E74"/>
    <mergeCell ref="A21:E21"/>
    <mergeCell ref="B22:E22"/>
    <mergeCell ref="B23:E23"/>
    <mergeCell ref="B24:E24"/>
    <mergeCell ref="A25:A26"/>
    <mergeCell ref="A33:E33"/>
    <mergeCell ref="A9:E11"/>
    <mergeCell ref="B12:E12"/>
    <mergeCell ref="A13:A14"/>
    <mergeCell ref="B16:E16"/>
    <mergeCell ref="A17:E17"/>
  </mergeCells>
  <pageMargins left="0.7" right="0.7" top="0.75" bottom="0.75" header="0.3" footer="0.3"/>
  <pageSetup orientation="landscape" r:id="rId1"/>
  <colBreaks count="1" manualBreakCount="1">
    <brk id="5" max="1048575"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191"/>
  <sheetViews>
    <sheetView view="pageBreakPreview" topLeftCell="A148" zoomScale="60" zoomScaleNormal="130" workbookViewId="0">
      <selection activeCell="A162" sqref="A162"/>
    </sheetView>
  </sheetViews>
  <sheetFormatPr defaultRowHeight="15" x14ac:dyDescent="0.25"/>
  <cols>
    <col min="1" max="1" width="27" customWidth="1"/>
    <col min="2" max="2" width="14.5703125" customWidth="1"/>
    <col min="3" max="3" width="15.5703125" customWidth="1"/>
    <col min="4" max="4" width="11.7109375" customWidth="1"/>
    <col min="5" max="5" width="14.85546875" customWidth="1"/>
  </cols>
  <sheetData>
    <row r="2" spans="1:5" ht="30.7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119</v>
      </c>
      <c r="C5" s="679"/>
      <c r="D5" s="679"/>
      <c r="E5" s="679"/>
    </row>
    <row r="6" spans="1:5" ht="15.75" thickBot="1" x14ac:dyDescent="0.3">
      <c r="A6" s="2" t="s">
        <v>1</v>
      </c>
      <c r="B6" s="680" t="s">
        <v>2</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121</v>
      </c>
      <c r="B9" s="693"/>
      <c r="C9" s="693"/>
      <c r="D9" s="693"/>
      <c r="E9" s="694"/>
    </row>
    <row r="10" spans="1:5" ht="36.75" customHeight="1" thickBot="1" x14ac:dyDescent="0.3">
      <c r="A10" s="692"/>
      <c r="B10" s="693"/>
      <c r="C10" s="693"/>
      <c r="D10" s="693"/>
      <c r="E10" s="694"/>
    </row>
    <row r="11" spans="1:5" ht="91.5" customHeight="1" thickBot="1" x14ac:dyDescent="0.3">
      <c r="A11" s="692"/>
      <c r="B11" s="693"/>
      <c r="C11" s="693"/>
      <c r="D11" s="693"/>
      <c r="E11" s="694"/>
    </row>
    <row r="12" spans="1:5" ht="83.25" customHeight="1" thickBot="1" x14ac:dyDescent="0.3">
      <c r="A12" s="3" t="s">
        <v>6</v>
      </c>
      <c r="B12" s="824" t="s">
        <v>1136</v>
      </c>
      <c r="C12" s="825"/>
      <c r="D12" s="825"/>
      <c r="E12" s="826"/>
    </row>
    <row r="13" spans="1:5" ht="23.25" customHeight="1" x14ac:dyDescent="0.25">
      <c r="A13" s="698" t="s">
        <v>61</v>
      </c>
      <c r="B13" s="117">
        <v>2018</v>
      </c>
      <c r="C13" s="117">
        <v>2019</v>
      </c>
      <c r="D13" s="117">
        <v>2020</v>
      </c>
      <c r="E13" s="117">
        <v>2021</v>
      </c>
    </row>
    <row r="14" spans="1:5" ht="15.75" thickBot="1" x14ac:dyDescent="0.3">
      <c r="A14" s="699"/>
      <c r="B14" s="118" t="s">
        <v>8</v>
      </c>
      <c r="C14" s="118" t="s">
        <v>9</v>
      </c>
      <c r="D14" s="118" t="s">
        <v>9</v>
      </c>
      <c r="E14" s="118" t="s">
        <v>9</v>
      </c>
    </row>
    <row r="15" spans="1:5" ht="72" customHeight="1" thickBot="1" x14ac:dyDescent="0.3">
      <c r="A15" s="114" t="s">
        <v>122</v>
      </c>
      <c r="B15" s="4">
        <v>0.55000000000000004</v>
      </c>
      <c r="C15" s="4">
        <v>0.6</v>
      </c>
      <c r="D15" s="4">
        <v>0.65</v>
      </c>
      <c r="E15" s="4">
        <v>0.7</v>
      </c>
    </row>
    <row r="16" spans="1:5" ht="70.5" customHeight="1" thickBot="1" x14ac:dyDescent="0.3">
      <c r="A16" s="6" t="s">
        <v>10</v>
      </c>
      <c r="B16" s="700" t="s">
        <v>1137</v>
      </c>
      <c r="C16" s="695"/>
      <c r="D16" s="695"/>
      <c r="E16" s="701"/>
    </row>
    <row r="17" spans="1:5" ht="23.25" customHeight="1" thickBot="1" x14ac:dyDescent="0.3">
      <c r="A17" s="702" t="s">
        <v>11</v>
      </c>
      <c r="B17" s="703"/>
      <c r="C17" s="703"/>
      <c r="D17" s="703"/>
      <c r="E17" s="704"/>
    </row>
    <row r="18" spans="1:5" ht="15.75" thickBot="1" x14ac:dyDescent="0.3">
      <c r="A18" s="127"/>
      <c r="B18" s="143"/>
      <c r="C18" s="126" t="s">
        <v>152</v>
      </c>
      <c r="D18" s="126" t="s">
        <v>152</v>
      </c>
      <c r="E18" s="126" t="s">
        <v>152</v>
      </c>
    </row>
    <row r="19" spans="1:5" ht="15.75" thickBot="1" x14ac:dyDescent="0.3">
      <c r="A19" s="114" t="s">
        <v>123</v>
      </c>
      <c r="B19" s="4">
        <v>0.04</v>
      </c>
      <c r="C19" s="4">
        <v>7.0000000000000007E-2</v>
      </c>
      <c r="D19" s="4">
        <v>0.1</v>
      </c>
      <c r="E19" s="4">
        <v>0.15</v>
      </c>
    </row>
    <row r="20" spans="1:5" ht="15.75" thickBot="1" x14ac:dyDescent="0.3">
      <c r="A20" s="5" t="s">
        <v>124</v>
      </c>
      <c r="B20" s="4">
        <v>0.96</v>
      </c>
      <c r="C20" s="4">
        <v>0.92</v>
      </c>
      <c r="D20" s="4">
        <v>0.88</v>
      </c>
      <c r="E20" s="4">
        <v>0.82</v>
      </c>
    </row>
    <row r="21" spans="1:5" ht="15.75" thickBot="1" x14ac:dyDescent="0.3">
      <c r="A21" s="5" t="s">
        <v>125</v>
      </c>
      <c r="B21" s="4">
        <v>0.12</v>
      </c>
      <c r="C21" s="4">
        <v>0.16</v>
      </c>
      <c r="D21" s="4">
        <v>0.2</v>
      </c>
      <c r="E21" s="4">
        <v>0.25</v>
      </c>
    </row>
    <row r="22" spans="1:5" ht="23.25" thickBot="1" x14ac:dyDescent="0.3">
      <c r="A22" s="5" t="s">
        <v>126</v>
      </c>
      <c r="B22" s="4">
        <v>0.25</v>
      </c>
      <c r="C22" s="4">
        <v>0.3</v>
      </c>
      <c r="D22" s="4">
        <v>0.34</v>
      </c>
      <c r="E22" s="4">
        <v>0.39</v>
      </c>
    </row>
    <row r="23" spans="1:5" ht="68.25" thickBot="1" x14ac:dyDescent="0.3">
      <c r="A23" s="5" t="s">
        <v>127</v>
      </c>
      <c r="B23" s="4">
        <v>0.55000000000000004</v>
      </c>
      <c r="C23" s="4">
        <v>0.62</v>
      </c>
      <c r="D23" s="4">
        <v>0.7</v>
      </c>
      <c r="E23" s="4">
        <v>0.76</v>
      </c>
    </row>
    <row r="24" spans="1:5" ht="15.75" thickBot="1" x14ac:dyDescent="0.3">
      <c r="A24" s="114" t="s">
        <v>128</v>
      </c>
      <c r="B24" s="4">
        <v>0.31</v>
      </c>
      <c r="C24" s="4">
        <v>0.27</v>
      </c>
      <c r="D24" s="4">
        <v>0.23</v>
      </c>
      <c r="E24" s="4">
        <v>0.2</v>
      </c>
    </row>
    <row r="25" spans="1:5" ht="34.5" thickBot="1" x14ac:dyDescent="0.3">
      <c r="A25" s="5" t="s">
        <v>129</v>
      </c>
      <c r="B25" s="4">
        <v>0.04</v>
      </c>
      <c r="C25" s="4">
        <v>7.0000000000000007E-2</v>
      </c>
      <c r="D25" s="4">
        <v>0.08</v>
      </c>
      <c r="E25" s="4">
        <v>0.09</v>
      </c>
    </row>
    <row r="26" spans="1:5" ht="15.75" thickBot="1" x14ac:dyDescent="0.3">
      <c r="A26" s="5" t="s">
        <v>130</v>
      </c>
      <c r="B26" s="4">
        <v>0.02</v>
      </c>
      <c r="C26" s="4">
        <v>0.06</v>
      </c>
      <c r="D26" s="4">
        <v>7.0000000000000007E-2</v>
      </c>
      <c r="E26" s="4">
        <v>0.08</v>
      </c>
    </row>
    <row r="27" spans="1:5" ht="12.75" customHeight="1" thickBot="1" x14ac:dyDescent="0.3">
      <c r="A27" s="705" t="s">
        <v>12</v>
      </c>
      <c r="B27" s="706"/>
      <c r="C27" s="706"/>
      <c r="D27" s="706"/>
      <c r="E27" s="707"/>
    </row>
    <row r="28" spans="1:5" ht="15.75" thickBot="1" x14ac:dyDescent="0.3">
      <c r="A28" s="708" t="s">
        <v>13</v>
      </c>
      <c r="B28" s="709"/>
      <c r="C28" s="709"/>
      <c r="D28" s="709"/>
      <c r="E28" s="710"/>
    </row>
    <row r="29" spans="1:5" ht="33.75" customHeight="1" thickBot="1" x14ac:dyDescent="0.3">
      <c r="A29" s="7" t="s">
        <v>14</v>
      </c>
      <c r="B29" s="711" t="s">
        <v>1138</v>
      </c>
      <c r="C29" s="840"/>
      <c r="D29" s="840"/>
      <c r="E29" s="841"/>
    </row>
    <row r="30" spans="1:5" ht="63" customHeight="1" thickBot="1" x14ac:dyDescent="0.3">
      <c r="A30" s="5" t="s">
        <v>15</v>
      </c>
      <c r="B30" s="702" t="s">
        <v>1139</v>
      </c>
      <c r="C30" s="703"/>
      <c r="D30" s="703"/>
      <c r="E30" s="704"/>
    </row>
    <row r="31" spans="1:5" ht="15.75" thickBot="1" x14ac:dyDescent="0.3">
      <c r="A31" s="5" t="s">
        <v>16</v>
      </c>
      <c r="B31" s="717" t="s">
        <v>64</v>
      </c>
      <c r="C31" s="718"/>
      <c r="D31" s="718"/>
      <c r="E31" s="719"/>
    </row>
    <row r="32" spans="1:5" x14ac:dyDescent="0.25">
      <c r="A32" s="698"/>
      <c r="B32" s="8">
        <v>2018</v>
      </c>
      <c r="C32" s="8">
        <v>2019</v>
      </c>
      <c r="D32" s="8">
        <v>2020</v>
      </c>
      <c r="E32" s="8">
        <v>2021</v>
      </c>
    </row>
    <row r="33" spans="1:5" ht="15.75" thickBot="1" x14ac:dyDescent="0.3">
      <c r="A33" s="699"/>
      <c r="B33" s="9" t="s">
        <v>8</v>
      </c>
      <c r="C33" s="9" t="s">
        <v>9</v>
      </c>
      <c r="D33" s="9" t="s">
        <v>9</v>
      </c>
      <c r="E33" s="9" t="s">
        <v>9</v>
      </c>
    </row>
    <row r="34" spans="1:5" ht="15.75" thickBot="1" x14ac:dyDescent="0.3">
      <c r="A34" s="5" t="s">
        <v>17</v>
      </c>
      <c r="B34" s="41">
        <v>260</v>
      </c>
      <c r="C34" s="41">
        <v>280</v>
      </c>
      <c r="D34" s="41">
        <v>300</v>
      </c>
      <c r="E34" s="41">
        <v>320</v>
      </c>
    </row>
    <row r="35" spans="1:5" ht="15.75" thickBot="1" x14ac:dyDescent="0.3">
      <c r="A35" s="5" t="s">
        <v>18</v>
      </c>
      <c r="B35" s="10">
        <f>B64</f>
        <v>35300</v>
      </c>
      <c r="C35" s="10">
        <f>C64</f>
        <v>46300</v>
      </c>
      <c r="D35" s="10">
        <f t="shared" ref="D35:E35" si="0">D64</f>
        <v>48300</v>
      </c>
      <c r="E35" s="10">
        <f t="shared" si="0"/>
        <v>49000</v>
      </c>
    </row>
    <row r="36" spans="1:5" ht="12.75" customHeight="1" thickBot="1" x14ac:dyDescent="0.3">
      <c r="A36" s="5" t="s">
        <v>19</v>
      </c>
      <c r="B36" s="10">
        <f>B35/B34</f>
        <v>135.76923076923077</v>
      </c>
      <c r="C36" s="10">
        <f t="shared" ref="C36:E36" si="1">C35/C34</f>
        <v>165.35714285714286</v>
      </c>
      <c r="D36" s="10">
        <f t="shared" si="1"/>
        <v>161</v>
      </c>
      <c r="E36" s="10">
        <f t="shared" si="1"/>
        <v>153.125</v>
      </c>
    </row>
    <row r="37" spans="1:5" ht="15.75" thickBot="1" x14ac:dyDescent="0.3">
      <c r="A37" s="5" t="s">
        <v>20</v>
      </c>
      <c r="B37" s="113" t="s">
        <v>21</v>
      </c>
      <c r="C37" s="11">
        <f>C34/B34-1</f>
        <v>7.6923076923076872E-2</v>
      </c>
      <c r="D37" s="11">
        <f t="shared" ref="D37:E39" si="2">D34/C34-1</f>
        <v>7.1428571428571397E-2</v>
      </c>
      <c r="E37" s="11">
        <f t="shared" si="2"/>
        <v>6.6666666666666652E-2</v>
      </c>
    </row>
    <row r="38" spans="1:5" ht="15.75" thickBot="1" x14ac:dyDescent="0.3">
      <c r="A38" s="5" t="s">
        <v>22</v>
      </c>
      <c r="B38" s="113" t="s">
        <v>21</v>
      </c>
      <c r="C38" s="11">
        <f>C35/B35-1</f>
        <v>0.31161473087818692</v>
      </c>
      <c r="D38" s="11">
        <f t="shared" si="2"/>
        <v>4.3196544276457916E-2</v>
      </c>
      <c r="E38" s="11">
        <f t="shared" si="2"/>
        <v>1.449275362318847E-2</v>
      </c>
    </row>
    <row r="39" spans="1:5" ht="15.75" thickBot="1" x14ac:dyDescent="0.3">
      <c r="A39" s="5" t="s">
        <v>23</v>
      </c>
      <c r="B39" s="113" t="s">
        <v>21</v>
      </c>
      <c r="C39" s="11">
        <f>C36/B36-1</f>
        <v>0.21792796438688788</v>
      </c>
      <c r="D39" s="11">
        <f t="shared" si="2"/>
        <v>-2.6349892008639353E-2</v>
      </c>
      <c r="E39" s="11">
        <f t="shared" si="2"/>
        <v>-4.8913043478260865E-2</v>
      </c>
    </row>
    <row r="40" spans="1:5" ht="15.75" thickBot="1" x14ac:dyDescent="0.3">
      <c r="A40" s="689" t="s">
        <v>210</v>
      </c>
      <c r="B40" s="690"/>
      <c r="C40" s="690"/>
      <c r="D40" s="690"/>
      <c r="E40" s="691"/>
    </row>
    <row r="41" spans="1:5" x14ac:dyDescent="0.25">
      <c r="A41" s="698"/>
      <c r="B41" s="8">
        <v>2018</v>
      </c>
      <c r="C41" s="8">
        <v>2019</v>
      </c>
      <c r="D41" s="8">
        <v>2020</v>
      </c>
      <c r="E41" s="8">
        <v>2021</v>
      </c>
    </row>
    <row r="42" spans="1:5" ht="15.75" thickBot="1" x14ac:dyDescent="0.3">
      <c r="A42" s="699"/>
      <c r="B42" s="9" t="s">
        <v>8</v>
      </c>
      <c r="C42" s="9" t="s">
        <v>9</v>
      </c>
      <c r="D42" s="9" t="s">
        <v>9</v>
      </c>
      <c r="E42" s="9" t="s">
        <v>9</v>
      </c>
    </row>
    <row r="43" spans="1:5" ht="15.75" thickBot="1" x14ac:dyDescent="0.3">
      <c r="A43" s="13" t="s">
        <v>24</v>
      </c>
      <c r="B43" s="14">
        <f>B44+B45</f>
        <v>25707</v>
      </c>
      <c r="C43" s="14">
        <f t="shared" ref="C43:E43" si="3">C44+C45</f>
        <v>34700</v>
      </c>
      <c r="D43" s="14">
        <f t="shared" si="3"/>
        <v>34700</v>
      </c>
      <c r="E43" s="14">
        <f t="shared" si="3"/>
        <v>34700</v>
      </c>
    </row>
    <row r="44" spans="1:5" ht="15.75" thickBot="1" x14ac:dyDescent="0.3">
      <c r="A44" s="26" t="s">
        <v>388</v>
      </c>
      <c r="B44" s="14">
        <v>25707</v>
      </c>
      <c r="C44" s="14">
        <v>34700</v>
      </c>
      <c r="D44" s="14">
        <v>34700</v>
      </c>
      <c r="E44" s="14">
        <v>34700</v>
      </c>
    </row>
    <row r="45" spans="1:5" ht="15.75" thickBot="1" x14ac:dyDescent="0.3">
      <c r="A45" s="26" t="s">
        <v>389</v>
      </c>
      <c r="B45" s="132"/>
      <c r="C45" s="132"/>
      <c r="D45" s="132"/>
      <c r="E45" s="132"/>
    </row>
    <row r="46" spans="1:5" ht="24.75" thickBot="1" x14ac:dyDescent="0.3">
      <c r="A46" s="13" t="s">
        <v>25</v>
      </c>
      <c r="B46" s="14">
        <f>B47+B48</f>
        <v>4293</v>
      </c>
      <c r="C46" s="14">
        <f>C47+C48</f>
        <v>6300</v>
      </c>
      <c r="D46" s="14">
        <f t="shared" ref="D46:E46" si="4">D47+D48</f>
        <v>6300</v>
      </c>
      <c r="E46" s="14">
        <f t="shared" si="4"/>
        <v>6300</v>
      </c>
    </row>
    <row r="47" spans="1:5" ht="15.75" thickBot="1" x14ac:dyDescent="0.3">
      <c r="A47" s="26" t="s">
        <v>388</v>
      </c>
      <c r="B47" s="14">
        <v>4293</v>
      </c>
      <c r="C47" s="14">
        <v>6300</v>
      </c>
      <c r="D47" s="14">
        <v>6300</v>
      </c>
      <c r="E47" s="14">
        <v>6300</v>
      </c>
    </row>
    <row r="48" spans="1:5" ht="15.75" thickBot="1" x14ac:dyDescent="0.3">
      <c r="A48" s="26" t="s">
        <v>389</v>
      </c>
      <c r="B48" s="15"/>
      <c r="C48" s="14"/>
      <c r="D48" s="14"/>
      <c r="E48" s="14"/>
    </row>
    <row r="49" spans="1:5" ht="15.75" thickBot="1" x14ac:dyDescent="0.3">
      <c r="A49" s="13" t="s">
        <v>26</v>
      </c>
      <c r="B49" s="14">
        <f>B50+B51</f>
        <v>5060</v>
      </c>
      <c r="C49" s="14">
        <f>C50+C51</f>
        <v>5060</v>
      </c>
      <c r="D49" s="14">
        <f t="shared" ref="D49:E49" si="5">D50+D51</f>
        <v>7060</v>
      </c>
      <c r="E49" s="14">
        <f t="shared" si="5"/>
        <v>7760</v>
      </c>
    </row>
    <row r="50" spans="1:5" ht="15.75" thickBot="1" x14ac:dyDescent="0.3">
      <c r="A50" s="26" t="s">
        <v>388</v>
      </c>
      <c r="B50" s="14">
        <v>5060</v>
      </c>
      <c r="C50" s="14">
        <v>5060</v>
      </c>
      <c r="D50" s="43">
        <v>7060</v>
      </c>
      <c r="E50" s="43">
        <v>7760</v>
      </c>
    </row>
    <row r="51" spans="1:5" ht="15.75" thickBot="1" x14ac:dyDescent="0.3">
      <c r="A51" s="26" t="s">
        <v>389</v>
      </c>
      <c r="B51" s="15"/>
      <c r="C51" s="14"/>
      <c r="D51" s="14"/>
      <c r="E51" s="14"/>
    </row>
    <row r="52" spans="1:5" ht="15.75" thickBot="1" x14ac:dyDescent="0.3">
      <c r="A52" s="13" t="s">
        <v>27</v>
      </c>
      <c r="B52" s="15"/>
      <c r="C52" s="14"/>
      <c r="D52" s="14"/>
      <c r="E52" s="14"/>
    </row>
    <row r="53" spans="1:5" ht="15.75" thickBot="1" x14ac:dyDescent="0.3">
      <c r="A53" s="26" t="s">
        <v>388</v>
      </c>
      <c r="B53" s="15"/>
      <c r="C53" s="14"/>
      <c r="D53" s="14"/>
      <c r="E53" s="14"/>
    </row>
    <row r="54" spans="1:5" ht="15.75" thickBot="1" x14ac:dyDescent="0.3">
      <c r="A54" s="26" t="s">
        <v>389</v>
      </c>
      <c r="B54" s="15"/>
      <c r="C54" s="14"/>
      <c r="D54" s="14"/>
      <c r="E54" s="14"/>
    </row>
    <row r="55" spans="1:5" ht="15.75" thickBot="1" x14ac:dyDescent="0.3">
      <c r="A55" s="13" t="s">
        <v>28</v>
      </c>
      <c r="B55" s="15"/>
      <c r="C55" s="14"/>
      <c r="D55" s="14"/>
      <c r="E55" s="14"/>
    </row>
    <row r="56" spans="1:5" ht="15.75" thickBot="1" x14ac:dyDescent="0.3">
      <c r="A56" s="26" t="s">
        <v>388</v>
      </c>
      <c r="B56" s="15"/>
      <c r="C56" s="14"/>
      <c r="D56" s="14"/>
      <c r="E56" s="14"/>
    </row>
    <row r="57" spans="1:5" ht="15.75" thickBot="1" x14ac:dyDescent="0.3">
      <c r="A57" s="26" t="s">
        <v>389</v>
      </c>
      <c r="B57" s="15"/>
      <c r="C57" s="14"/>
      <c r="D57" s="14"/>
      <c r="E57" s="14"/>
    </row>
    <row r="58" spans="1:5" ht="15.75" thickBot="1" x14ac:dyDescent="0.3">
      <c r="A58" s="13" t="s">
        <v>29</v>
      </c>
      <c r="B58" s="15"/>
      <c r="C58" s="14"/>
      <c r="D58" s="14"/>
      <c r="E58" s="14"/>
    </row>
    <row r="59" spans="1:5" ht="15.75" thickBot="1" x14ac:dyDescent="0.3">
      <c r="A59" s="26" t="s">
        <v>388</v>
      </c>
      <c r="B59" s="15"/>
      <c r="C59" s="14"/>
      <c r="D59" s="14"/>
      <c r="E59" s="14"/>
    </row>
    <row r="60" spans="1:5" ht="15.75" thickBot="1" x14ac:dyDescent="0.3">
      <c r="A60" s="26" t="s">
        <v>389</v>
      </c>
      <c r="B60" s="15"/>
      <c r="C60" s="14"/>
      <c r="D60" s="14"/>
      <c r="E60" s="14"/>
    </row>
    <row r="61" spans="1:5" ht="24.75" thickBot="1" x14ac:dyDescent="0.3">
      <c r="A61" s="13" t="s">
        <v>30</v>
      </c>
      <c r="B61" s="14">
        <f>B62+B63</f>
        <v>240</v>
      </c>
      <c r="C61" s="14">
        <f>C62+C63</f>
        <v>240</v>
      </c>
      <c r="D61" s="14">
        <f t="shared" ref="D61:E61" si="6">D62+D63</f>
        <v>240</v>
      </c>
      <c r="E61" s="14">
        <f t="shared" si="6"/>
        <v>240</v>
      </c>
    </row>
    <row r="62" spans="1:5" ht="26.25" customHeight="1" thickBot="1" x14ac:dyDescent="0.3">
      <c r="A62" s="26" t="s">
        <v>388</v>
      </c>
      <c r="B62" s="15">
        <v>240</v>
      </c>
      <c r="C62" s="173">
        <v>240</v>
      </c>
      <c r="D62" s="173">
        <v>240</v>
      </c>
      <c r="E62" s="173">
        <v>240</v>
      </c>
    </row>
    <row r="63" spans="1:5" ht="15.75" thickBot="1" x14ac:dyDescent="0.3">
      <c r="A63" s="26" t="s">
        <v>389</v>
      </c>
      <c r="B63" s="15"/>
      <c r="C63" s="174"/>
      <c r="D63" s="174"/>
      <c r="E63" s="174"/>
    </row>
    <row r="64" spans="1:5" ht="12.75" customHeight="1" thickBot="1" x14ac:dyDescent="0.3">
      <c r="A64" s="16" t="s">
        <v>31</v>
      </c>
      <c r="B64" s="15">
        <f>B61+B58+B55+B52+B49+B46+B43</f>
        <v>35300</v>
      </c>
      <c r="C64" s="15">
        <f t="shared" ref="C64:E64" si="7">C61+C58+C55+C52+C49+C46+C43</f>
        <v>46300</v>
      </c>
      <c r="D64" s="15">
        <f t="shared" si="7"/>
        <v>48300</v>
      </c>
      <c r="E64" s="15">
        <f t="shared" si="7"/>
        <v>49000</v>
      </c>
    </row>
    <row r="65" spans="1:5" ht="15" customHeight="1" thickBot="1" x14ac:dyDescent="0.3">
      <c r="A65" s="17" t="s">
        <v>32</v>
      </c>
      <c r="B65" s="18">
        <f>IF(B64-B35=0,0,"Error")</f>
        <v>0</v>
      </c>
      <c r="C65" s="18">
        <f>IF(C64-C35=0,0,"Error")</f>
        <v>0</v>
      </c>
      <c r="D65" s="18">
        <f>IF(D64-D35=0,0,"Error")</f>
        <v>0</v>
      </c>
      <c r="E65" s="18">
        <f>IF(E64-E35=0,0,"Error")</f>
        <v>0</v>
      </c>
    </row>
    <row r="66" spans="1:5" ht="21.75" customHeight="1" thickBot="1" x14ac:dyDescent="0.3">
      <c r="A66" s="37" t="s">
        <v>455</v>
      </c>
      <c r="B66" s="711" t="s">
        <v>1140</v>
      </c>
      <c r="C66" s="840"/>
      <c r="D66" s="840"/>
      <c r="E66" s="841"/>
    </row>
    <row r="67" spans="1:5" ht="39" customHeight="1" thickBot="1" x14ac:dyDescent="0.3">
      <c r="A67" s="5" t="s">
        <v>15</v>
      </c>
      <c r="B67" s="702" t="s">
        <v>1141</v>
      </c>
      <c r="C67" s="703"/>
      <c r="D67" s="703"/>
      <c r="E67" s="704"/>
    </row>
    <row r="68" spans="1:5" ht="15.75" thickBot="1" x14ac:dyDescent="0.3">
      <c r="A68" s="5" t="s">
        <v>16</v>
      </c>
      <c r="B68" s="717" t="s">
        <v>64</v>
      </c>
      <c r="C68" s="718"/>
      <c r="D68" s="718"/>
      <c r="E68" s="719"/>
    </row>
    <row r="69" spans="1:5" x14ac:dyDescent="0.25">
      <c r="A69" s="698"/>
      <c r="B69" s="8">
        <v>2018</v>
      </c>
      <c r="C69" s="8">
        <v>2019</v>
      </c>
      <c r="D69" s="8">
        <v>2020</v>
      </c>
      <c r="E69" s="8">
        <v>2021</v>
      </c>
    </row>
    <row r="70" spans="1:5" ht="15.75" thickBot="1" x14ac:dyDescent="0.3">
      <c r="A70" s="699"/>
      <c r="B70" s="9" t="s">
        <v>8</v>
      </c>
      <c r="C70" s="9" t="s">
        <v>9</v>
      </c>
      <c r="D70" s="9" t="s">
        <v>9</v>
      </c>
      <c r="E70" s="9" t="s">
        <v>9</v>
      </c>
    </row>
    <row r="71" spans="1:5" ht="15.75" thickBot="1" x14ac:dyDescent="0.3">
      <c r="A71" s="5" t="s">
        <v>17</v>
      </c>
      <c r="B71" s="68">
        <v>1200</v>
      </c>
      <c r="C71" s="68">
        <v>1750</v>
      </c>
      <c r="D71" s="68">
        <v>2300</v>
      </c>
      <c r="E71" s="68">
        <v>2850</v>
      </c>
    </row>
    <row r="72" spans="1:5" ht="24.75" customHeight="1" thickBot="1" x14ac:dyDescent="0.3">
      <c r="A72" s="5" t="s">
        <v>18</v>
      </c>
      <c r="B72" s="10">
        <v>5000</v>
      </c>
      <c r="C72" s="10">
        <f t="shared" ref="C72:E72" si="8">C101</f>
        <v>6000</v>
      </c>
      <c r="D72" s="10">
        <f t="shared" si="8"/>
        <v>7000</v>
      </c>
      <c r="E72" s="10">
        <f t="shared" si="8"/>
        <v>7000</v>
      </c>
    </row>
    <row r="73" spans="1:5" ht="15.75" thickBot="1" x14ac:dyDescent="0.3">
      <c r="A73" s="5" t="s">
        <v>19</v>
      </c>
      <c r="B73" s="10">
        <f>B72/B71</f>
        <v>4.166666666666667</v>
      </c>
      <c r="C73" s="10">
        <f>C72/C71</f>
        <v>3.4285714285714284</v>
      </c>
      <c r="D73" s="10">
        <f>D72/D71</f>
        <v>3.0434782608695654</v>
      </c>
      <c r="E73" s="10">
        <f>E72/E71</f>
        <v>2.4561403508771931</v>
      </c>
    </row>
    <row r="74" spans="1:5" ht="15.75" thickBot="1" x14ac:dyDescent="0.3">
      <c r="A74" s="5" t="s">
        <v>20</v>
      </c>
      <c r="B74" s="113"/>
      <c r="C74" s="11">
        <f>C71/B71-1</f>
        <v>0.45833333333333326</v>
      </c>
      <c r="D74" s="11">
        <f>D71/C71-1</f>
        <v>0.31428571428571428</v>
      </c>
      <c r="E74" s="11">
        <f>E71/D71-1</f>
        <v>0.23913043478260865</v>
      </c>
    </row>
    <row r="75" spans="1:5" ht="24.75" customHeight="1" thickBot="1" x14ac:dyDescent="0.3">
      <c r="A75" s="5" t="s">
        <v>22</v>
      </c>
      <c r="B75" s="113"/>
      <c r="C75" s="11">
        <f>C72/B72-1</f>
        <v>0.19999999999999996</v>
      </c>
      <c r="D75" s="11">
        <f t="shared" ref="D75:E76" si="9">D72/C72-1</f>
        <v>0.16666666666666674</v>
      </c>
      <c r="E75" s="11">
        <f t="shared" si="9"/>
        <v>0</v>
      </c>
    </row>
    <row r="76" spans="1:5" ht="38.25" customHeight="1" thickBot="1" x14ac:dyDescent="0.3">
      <c r="A76" s="5" t="s">
        <v>23</v>
      </c>
      <c r="B76" s="113"/>
      <c r="C76" s="11">
        <f>C73/B73-1</f>
        <v>-0.17714285714285727</v>
      </c>
      <c r="D76" s="11">
        <f t="shared" si="9"/>
        <v>-0.11231884057971009</v>
      </c>
      <c r="E76" s="11">
        <f t="shared" si="9"/>
        <v>-0.19298245614035092</v>
      </c>
    </row>
    <row r="77" spans="1:5" ht="24.75" customHeight="1" thickBot="1" x14ac:dyDescent="0.3">
      <c r="A77" s="689" t="s">
        <v>281</v>
      </c>
      <c r="B77" s="690"/>
      <c r="C77" s="690"/>
      <c r="D77" s="690"/>
      <c r="E77" s="691"/>
    </row>
    <row r="78" spans="1:5" ht="24.75" customHeight="1" x14ac:dyDescent="0.25">
      <c r="A78" s="698"/>
      <c r="B78" s="8">
        <v>2018</v>
      </c>
      <c r="C78" s="8">
        <v>2019</v>
      </c>
      <c r="D78" s="8">
        <v>2020</v>
      </c>
      <c r="E78" s="8">
        <v>2021</v>
      </c>
    </row>
    <row r="79" spans="1:5" ht="15.75" thickBot="1" x14ac:dyDescent="0.3">
      <c r="A79" s="699"/>
      <c r="B79" s="9" t="s">
        <v>8</v>
      </c>
      <c r="C79" s="9" t="s">
        <v>9</v>
      </c>
      <c r="D79" s="9" t="s">
        <v>9</v>
      </c>
      <c r="E79" s="9" t="s">
        <v>9</v>
      </c>
    </row>
    <row r="80" spans="1:5" ht="15.75" thickBot="1" x14ac:dyDescent="0.3">
      <c r="A80" s="13" t="s">
        <v>24</v>
      </c>
      <c r="B80" s="14"/>
      <c r="C80" s="14"/>
      <c r="D80" s="14"/>
      <c r="E80" s="14"/>
    </row>
    <row r="81" spans="1:5" ht="24.75" customHeight="1" thickBot="1" x14ac:dyDescent="0.3">
      <c r="A81" s="26" t="s">
        <v>388</v>
      </c>
      <c r="B81" s="15"/>
      <c r="C81" s="27"/>
      <c r="D81" s="27"/>
      <c r="E81" s="27"/>
    </row>
    <row r="82" spans="1:5" ht="15.75" thickBot="1" x14ac:dyDescent="0.3">
      <c r="A82" s="26" t="s">
        <v>389</v>
      </c>
      <c r="B82" s="15"/>
      <c r="C82" s="27"/>
      <c r="D82" s="27"/>
      <c r="E82" s="27"/>
    </row>
    <row r="83" spans="1:5" ht="24.75" thickBot="1" x14ac:dyDescent="0.3">
      <c r="A83" s="13" t="s">
        <v>25</v>
      </c>
      <c r="B83" s="14"/>
      <c r="C83" s="14"/>
      <c r="D83" s="14"/>
      <c r="E83" s="14"/>
    </row>
    <row r="84" spans="1:5" ht="15.75" thickBot="1" x14ac:dyDescent="0.3">
      <c r="A84" s="26" t="s">
        <v>388</v>
      </c>
      <c r="B84" s="15"/>
      <c r="C84" s="14"/>
      <c r="D84" s="14"/>
      <c r="E84" s="14"/>
    </row>
    <row r="85" spans="1:5" ht="15.75" thickBot="1" x14ac:dyDescent="0.3">
      <c r="A85" s="26" t="s">
        <v>389</v>
      </c>
      <c r="B85" s="15"/>
      <c r="C85" s="14"/>
      <c r="D85" s="14"/>
      <c r="E85" s="14"/>
    </row>
    <row r="86" spans="1:5" ht="15.75" thickBot="1" x14ac:dyDescent="0.3">
      <c r="A86" s="13" t="s">
        <v>26</v>
      </c>
      <c r="B86" s="14">
        <f>B87+B88</f>
        <v>5000</v>
      </c>
      <c r="C86" s="14">
        <f>C87+C88</f>
        <v>6000</v>
      </c>
      <c r="D86" s="14">
        <f t="shared" ref="D86:E86" si="10">D87+D88</f>
        <v>7000</v>
      </c>
      <c r="E86" s="14">
        <f t="shared" si="10"/>
        <v>7000</v>
      </c>
    </row>
    <row r="87" spans="1:5" ht="15.75" thickBot="1" x14ac:dyDescent="0.3">
      <c r="A87" s="26" t="s">
        <v>388</v>
      </c>
      <c r="B87" s="14">
        <v>5000</v>
      </c>
      <c r="C87" s="14">
        <v>6000</v>
      </c>
      <c r="D87" s="43">
        <v>7000</v>
      </c>
      <c r="E87" s="43">
        <v>7000</v>
      </c>
    </row>
    <row r="88" spans="1:5" ht="15.75" thickBot="1" x14ac:dyDescent="0.3">
      <c r="A88" s="26" t="s">
        <v>389</v>
      </c>
      <c r="B88" s="15"/>
      <c r="C88" s="14"/>
      <c r="D88" s="14"/>
      <c r="E88" s="14"/>
    </row>
    <row r="89" spans="1:5" ht="15.75" thickBot="1" x14ac:dyDescent="0.3">
      <c r="A89" s="13" t="s">
        <v>27</v>
      </c>
      <c r="B89" s="15"/>
      <c r="C89" s="14"/>
      <c r="D89" s="14"/>
      <c r="E89" s="14"/>
    </row>
    <row r="90" spans="1:5" ht="15.75" thickBot="1" x14ac:dyDescent="0.3">
      <c r="A90" s="26" t="s">
        <v>388</v>
      </c>
      <c r="B90" s="15"/>
      <c r="C90" s="14"/>
      <c r="D90" s="14"/>
      <c r="E90" s="14"/>
    </row>
    <row r="91" spans="1:5" ht="15.75" thickBot="1" x14ac:dyDescent="0.3">
      <c r="A91" s="26" t="s">
        <v>389</v>
      </c>
      <c r="B91" s="15"/>
      <c r="C91" s="14"/>
      <c r="D91" s="14"/>
      <c r="E91" s="14"/>
    </row>
    <row r="92" spans="1:5" ht="15.75" thickBot="1" x14ac:dyDescent="0.3">
      <c r="A92" s="13" t="s">
        <v>28</v>
      </c>
      <c r="B92" s="15"/>
      <c r="C92" s="14"/>
      <c r="D92" s="14"/>
      <c r="E92" s="14"/>
    </row>
    <row r="93" spans="1:5" ht="15.75" thickBot="1" x14ac:dyDescent="0.3">
      <c r="A93" s="26" t="s">
        <v>388</v>
      </c>
      <c r="B93" s="15"/>
      <c r="C93" s="14"/>
      <c r="D93" s="14"/>
      <c r="E93" s="14"/>
    </row>
    <row r="94" spans="1:5" ht="15.75" thickBot="1" x14ac:dyDescent="0.3">
      <c r="A94" s="26" t="s">
        <v>389</v>
      </c>
      <c r="B94" s="15"/>
      <c r="C94" s="14"/>
      <c r="D94" s="14"/>
      <c r="E94" s="14"/>
    </row>
    <row r="95" spans="1:5" ht="15.75" thickBot="1" x14ac:dyDescent="0.3">
      <c r="A95" s="13" t="s">
        <v>29</v>
      </c>
      <c r="B95" s="15"/>
      <c r="C95" s="14"/>
      <c r="D95" s="14"/>
      <c r="E95" s="14"/>
    </row>
    <row r="96" spans="1:5" ht="15.75" thickBot="1" x14ac:dyDescent="0.3">
      <c r="A96" s="26" t="s">
        <v>388</v>
      </c>
      <c r="B96" s="15"/>
      <c r="C96" s="14"/>
      <c r="D96" s="14"/>
      <c r="E96" s="14"/>
    </row>
    <row r="97" spans="1:5" ht="17.25" customHeight="1" thickBot="1" x14ac:dyDescent="0.3">
      <c r="A97" s="26" t="s">
        <v>389</v>
      </c>
      <c r="B97" s="15"/>
      <c r="C97" s="14"/>
      <c r="D97" s="14"/>
      <c r="E97" s="14"/>
    </row>
    <row r="98" spans="1:5" ht="24.75" thickBot="1" x14ac:dyDescent="0.3">
      <c r="A98" s="13" t="s">
        <v>30</v>
      </c>
      <c r="B98" s="15"/>
      <c r="C98" s="14"/>
      <c r="D98" s="14"/>
      <c r="E98" s="14"/>
    </row>
    <row r="99" spans="1:5" ht="26.25" customHeight="1" thickBot="1" x14ac:dyDescent="0.3">
      <c r="A99" s="26" t="s">
        <v>388</v>
      </c>
      <c r="B99" s="15"/>
      <c r="C99" s="14"/>
      <c r="D99" s="14"/>
      <c r="E99" s="14"/>
    </row>
    <row r="100" spans="1:5" ht="15.75" thickBot="1" x14ac:dyDescent="0.3">
      <c r="A100" s="26" t="s">
        <v>389</v>
      </c>
      <c r="B100" s="15"/>
      <c r="C100" s="14"/>
      <c r="D100" s="14"/>
      <c r="E100" s="14"/>
    </row>
    <row r="101" spans="1:5" ht="12.75" customHeight="1" thickBot="1" x14ac:dyDescent="0.3">
      <c r="A101" s="35" t="s">
        <v>53</v>
      </c>
      <c r="B101" s="15">
        <f>B98+B95+B92+B89+B86+B83+B80</f>
        <v>5000</v>
      </c>
      <c r="C101" s="15">
        <f t="shared" ref="C101:E101" si="11">C98+C95+C92+C89+C86+C83+C80</f>
        <v>6000</v>
      </c>
      <c r="D101" s="15">
        <f t="shared" si="11"/>
        <v>7000</v>
      </c>
      <c r="E101" s="15">
        <f t="shared" si="11"/>
        <v>7000</v>
      </c>
    </row>
    <row r="102" spans="1:5" ht="9" customHeight="1" thickBot="1" x14ac:dyDescent="0.3">
      <c r="A102" s="17" t="s">
        <v>32</v>
      </c>
      <c r="B102" s="18">
        <f>IF(B101-B72=0,0,"Error")</f>
        <v>0</v>
      </c>
      <c r="C102" s="18">
        <f>IF(C101-C72=0,0,"Error")</f>
        <v>0</v>
      </c>
      <c r="D102" s="18">
        <f>IF(D101-D72=0,0,"Error")</f>
        <v>0</v>
      </c>
      <c r="E102" s="18">
        <f>IF(E101-E72=0,0,"Error")</f>
        <v>0</v>
      </c>
    </row>
    <row r="103" spans="1:5" ht="30.75" customHeight="1" thickBot="1" x14ac:dyDescent="0.3">
      <c r="A103" s="708" t="s">
        <v>39</v>
      </c>
      <c r="B103" s="709"/>
      <c r="C103" s="709"/>
      <c r="D103" s="709"/>
      <c r="E103" s="710"/>
    </row>
    <row r="104" spans="1:5" ht="15.75" thickBot="1" x14ac:dyDescent="0.3">
      <c r="A104" s="708" t="s">
        <v>40</v>
      </c>
      <c r="B104" s="709"/>
      <c r="C104" s="709"/>
      <c r="D104" s="709"/>
      <c r="E104" s="710"/>
    </row>
    <row r="105" spans="1:5" ht="17.25" customHeight="1" thickBot="1" x14ac:dyDescent="0.3">
      <c r="A105" s="7" t="s">
        <v>56</v>
      </c>
      <c r="B105" s="720" t="s">
        <v>964</v>
      </c>
      <c r="C105" s="780"/>
      <c r="D105" s="721"/>
      <c r="E105" s="722"/>
    </row>
    <row r="106" spans="1:5" ht="34.5" thickBot="1" x14ac:dyDescent="0.3">
      <c r="A106" s="7" t="s">
        <v>86</v>
      </c>
      <c r="B106" s="7" t="s">
        <v>1142</v>
      </c>
      <c r="C106" s="139" t="s">
        <v>398</v>
      </c>
      <c r="D106" s="721" t="s">
        <v>1143</v>
      </c>
      <c r="E106" s="722"/>
    </row>
    <row r="107" spans="1:5" ht="15.75" thickBot="1" x14ac:dyDescent="0.3">
      <c r="A107" s="5" t="s">
        <v>15</v>
      </c>
      <c r="B107" s="702" t="s">
        <v>1144</v>
      </c>
      <c r="C107" s="703"/>
      <c r="D107" s="703"/>
      <c r="E107" s="704"/>
    </row>
    <row r="108" spans="1:5" ht="15.75" thickBot="1" x14ac:dyDescent="0.3">
      <c r="A108" s="5" t="s">
        <v>16</v>
      </c>
      <c r="B108" s="717" t="s">
        <v>438</v>
      </c>
      <c r="C108" s="718"/>
      <c r="D108" s="718"/>
      <c r="E108" s="719"/>
    </row>
    <row r="109" spans="1:5" x14ac:dyDescent="0.25">
      <c r="A109" s="698"/>
      <c r="B109" s="8">
        <v>2018</v>
      </c>
      <c r="C109" s="8">
        <v>2019</v>
      </c>
      <c r="D109" s="8">
        <v>2020</v>
      </c>
      <c r="E109" s="8">
        <v>2021</v>
      </c>
    </row>
    <row r="110" spans="1:5" ht="15.75" thickBot="1" x14ac:dyDescent="0.3">
      <c r="A110" s="699"/>
      <c r="B110" s="9" t="s">
        <v>8</v>
      </c>
      <c r="C110" s="9" t="s">
        <v>9</v>
      </c>
      <c r="D110" s="9" t="s">
        <v>9</v>
      </c>
      <c r="E110" s="9" t="s">
        <v>9</v>
      </c>
    </row>
    <row r="111" spans="1:5" ht="15.75" thickBot="1" x14ac:dyDescent="0.3">
      <c r="A111" s="5" t="s">
        <v>17</v>
      </c>
      <c r="B111" s="10">
        <v>26</v>
      </c>
      <c r="C111" s="10">
        <v>26</v>
      </c>
      <c r="D111" s="41">
        <v>13</v>
      </c>
      <c r="E111" s="41">
        <v>13</v>
      </c>
    </row>
    <row r="112" spans="1:5" ht="15.75" thickBot="1" x14ac:dyDescent="0.3">
      <c r="A112" s="5" t="s">
        <v>18</v>
      </c>
      <c r="B112" s="10">
        <v>1000</v>
      </c>
      <c r="C112" s="10">
        <f>C130</f>
        <v>1200</v>
      </c>
      <c r="D112" s="41">
        <f t="shared" ref="D112:E112" si="12">D130</f>
        <v>600</v>
      </c>
      <c r="E112" s="41">
        <f t="shared" si="12"/>
        <v>600</v>
      </c>
    </row>
    <row r="113" spans="1:5" ht="15.75" thickBot="1" x14ac:dyDescent="0.3">
      <c r="A113" s="5" t="s">
        <v>19</v>
      </c>
      <c r="B113" s="10">
        <f>B112/B111</f>
        <v>38.46153846153846</v>
      </c>
      <c r="C113" s="10">
        <f t="shared" ref="C113:E113" si="13">C112/C111</f>
        <v>46.153846153846153</v>
      </c>
      <c r="D113" s="10">
        <f t="shared" si="13"/>
        <v>46.153846153846153</v>
      </c>
      <c r="E113" s="10">
        <f t="shared" si="13"/>
        <v>46.153846153846153</v>
      </c>
    </row>
    <row r="114" spans="1:5" ht="15.75" thickBot="1" x14ac:dyDescent="0.3">
      <c r="A114" s="5" t="s">
        <v>20</v>
      </c>
      <c r="B114" s="113" t="s">
        <v>21</v>
      </c>
      <c r="C114" s="11">
        <f>C111/B111-1</f>
        <v>0</v>
      </c>
      <c r="D114" s="11">
        <f t="shared" ref="D114:E116" si="14">D111/C111-1</f>
        <v>-0.5</v>
      </c>
      <c r="E114" s="11">
        <f t="shared" si="14"/>
        <v>0</v>
      </c>
    </row>
    <row r="115" spans="1:5" ht="15.75" thickBot="1" x14ac:dyDescent="0.3">
      <c r="A115" s="5" t="s">
        <v>22</v>
      </c>
      <c r="B115" s="113" t="s">
        <v>21</v>
      </c>
      <c r="C115" s="11">
        <f>C112/B112-1</f>
        <v>0.19999999999999996</v>
      </c>
      <c r="D115" s="11">
        <f t="shared" si="14"/>
        <v>-0.5</v>
      </c>
      <c r="E115" s="11">
        <f t="shared" si="14"/>
        <v>0</v>
      </c>
    </row>
    <row r="116" spans="1:5" ht="15.75" thickBot="1" x14ac:dyDescent="0.3">
      <c r="A116" s="5" t="s">
        <v>23</v>
      </c>
      <c r="B116" s="113" t="s">
        <v>21</v>
      </c>
      <c r="C116" s="11">
        <f>C113/B113-1</f>
        <v>0.19999999999999996</v>
      </c>
      <c r="D116" s="11">
        <f t="shared" si="14"/>
        <v>0</v>
      </c>
      <c r="E116" s="11">
        <f t="shared" si="14"/>
        <v>0</v>
      </c>
    </row>
    <row r="117" spans="1:5" ht="15.75" thickBot="1" x14ac:dyDescent="0.3">
      <c r="A117" s="689" t="s">
        <v>213</v>
      </c>
      <c r="B117" s="690"/>
      <c r="C117" s="690"/>
      <c r="D117" s="690"/>
      <c r="E117" s="691"/>
    </row>
    <row r="118" spans="1:5" x14ac:dyDescent="0.25">
      <c r="A118" s="698"/>
      <c r="B118" s="8">
        <v>2018</v>
      </c>
      <c r="C118" s="8">
        <v>2019</v>
      </c>
      <c r="D118" s="8">
        <v>2020</v>
      </c>
      <c r="E118" s="8">
        <v>2021</v>
      </c>
    </row>
    <row r="119" spans="1:5" ht="15.75" thickBot="1" x14ac:dyDescent="0.3">
      <c r="A119" s="699"/>
      <c r="B119" s="9" t="s">
        <v>8</v>
      </c>
      <c r="C119" s="9" t="s">
        <v>9</v>
      </c>
      <c r="D119" s="9" t="s">
        <v>9</v>
      </c>
      <c r="E119" s="9" t="s">
        <v>9</v>
      </c>
    </row>
    <row r="120" spans="1:5" ht="15.75" thickBot="1" x14ac:dyDescent="0.3">
      <c r="A120" s="13" t="s">
        <v>42</v>
      </c>
      <c r="B120" s="14">
        <f>B121+B122+B123+B124</f>
        <v>0</v>
      </c>
      <c r="C120" s="14">
        <f t="shared" ref="C120:E120" si="15">C121+C122+C123+C124</f>
        <v>0</v>
      </c>
      <c r="D120" s="14">
        <f t="shared" si="15"/>
        <v>0</v>
      </c>
      <c r="E120" s="14">
        <f t="shared" si="15"/>
        <v>0</v>
      </c>
    </row>
    <row r="121" spans="1:5" ht="15.75" thickBot="1" x14ac:dyDescent="0.3">
      <c r="A121" s="26" t="s">
        <v>388</v>
      </c>
      <c r="B121" s="14"/>
      <c r="C121" s="14"/>
      <c r="D121" s="14"/>
      <c r="E121" s="14"/>
    </row>
    <row r="122" spans="1:5" ht="15.75" thickBot="1" x14ac:dyDescent="0.3">
      <c r="A122" s="26" t="s">
        <v>403</v>
      </c>
      <c r="B122" s="14"/>
      <c r="C122" s="14"/>
      <c r="D122" s="14"/>
      <c r="E122" s="14"/>
    </row>
    <row r="123" spans="1:5" ht="15.75" thickBot="1" x14ac:dyDescent="0.3">
      <c r="A123" s="26" t="s">
        <v>404</v>
      </c>
      <c r="B123" s="14"/>
      <c r="C123" s="14"/>
      <c r="D123" s="14"/>
      <c r="E123" s="14"/>
    </row>
    <row r="124" spans="1:5" ht="15.75" thickBot="1" x14ac:dyDescent="0.3">
      <c r="A124" s="26" t="s">
        <v>405</v>
      </c>
      <c r="B124" s="14"/>
      <c r="C124" s="14"/>
      <c r="D124" s="14"/>
      <c r="E124" s="14"/>
    </row>
    <row r="125" spans="1:5" ht="15.75" thickBot="1" x14ac:dyDescent="0.3">
      <c r="A125" s="13" t="s">
        <v>43</v>
      </c>
      <c r="B125" s="15">
        <f>B126+B127+B128+B129</f>
        <v>1000</v>
      </c>
      <c r="C125" s="42">
        <f t="shared" ref="C125:E125" si="16">C126+C127+C128+C129</f>
        <v>1200</v>
      </c>
      <c r="D125" s="42">
        <f t="shared" si="16"/>
        <v>600</v>
      </c>
      <c r="E125" s="42">
        <f t="shared" si="16"/>
        <v>600</v>
      </c>
    </row>
    <row r="126" spans="1:5" ht="15.75" thickBot="1" x14ac:dyDescent="0.3">
      <c r="A126" s="26" t="s">
        <v>388</v>
      </c>
      <c r="B126" s="15">
        <v>1000</v>
      </c>
      <c r="C126" s="43">
        <v>1200</v>
      </c>
      <c r="D126" s="43">
        <v>600</v>
      </c>
      <c r="E126" s="43">
        <v>600</v>
      </c>
    </row>
    <row r="127" spans="1:5" ht="15.75" thickBot="1" x14ac:dyDescent="0.3">
      <c r="A127" s="26" t="s">
        <v>403</v>
      </c>
      <c r="B127" s="15"/>
      <c r="C127" s="14"/>
      <c r="D127" s="14"/>
      <c r="E127" s="14"/>
    </row>
    <row r="128" spans="1:5" ht="15.75" thickBot="1" x14ac:dyDescent="0.3">
      <c r="A128" s="26" t="s">
        <v>404</v>
      </c>
      <c r="B128" s="15"/>
      <c r="C128" s="14"/>
      <c r="D128" s="14"/>
      <c r="E128" s="14"/>
    </row>
    <row r="129" spans="1:5" ht="17.25" customHeight="1" thickBot="1" x14ac:dyDescent="0.3">
      <c r="A129" s="26" t="s">
        <v>405</v>
      </c>
      <c r="B129" s="15"/>
      <c r="C129" s="14"/>
      <c r="D129" s="14"/>
      <c r="E129" s="14"/>
    </row>
    <row r="130" spans="1:5" ht="15.75" thickBot="1" x14ac:dyDescent="0.3">
      <c r="A130" s="140" t="s">
        <v>31</v>
      </c>
      <c r="B130" s="15">
        <f>B120+B125</f>
        <v>1000</v>
      </c>
      <c r="C130" s="15">
        <f t="shared" ref="C130:E130" si="17">C120+C125</f>
        <v>1200</v>
      </c>
      <c r="D130" s="15">
        <f t="shared" si="17"/>
        <v>600</v>
      </c>
      <c r="E130" s="15">
        <f t="shared" si="17"/>
        <v>600</v>
      </c>
    </row>
    <row r="131" spans="1:5" ht="23.25" thickBot="1" x14ac:dyDescent="0.3">
      <c r="A131" s="7" t="s">
        <v>33</v>
      </c>
      <c r="B131" s="7" t="s">
        <v>1145</v>
      </c>
      <c r="C131" s="139" t="s">
        <v>398</v>
      </c>
      <c r="D131" s="721" t="s">
        <v>1146</v>
      </c>
      <c r="E131" s="722"/>
    </row>
    <row r="132" spans="1:5" ht="26.25" customHeight="1" thickBot="1" x14ac:dyDescent="0.3">
      <c r="A132" s="5" t="s">
        <v>15</v>
      </c>
      <c r="B132" s="702" t="s">
        <v>131</v>
      </c>
      <c r="C132" s="703"/>
      <c r="D132" s="703"/>
      <c r="E132" s="704"/>
    </row>
    <row r="133" spans="1:5" ht="15.75" thickBot="1" x14ac:dyDescent="0.3">
      <c r="A133" s="5" t="s">
        <v>16</v>
      </c>
      <c r="B133" s="717" t="s">
        <v>1147</v>
      </c>
      <c r="C133" s="718"/>
      <c r="D133" s="718"/>
      <c r="E133" s="719"/>
    </row>
    <row r="134" spans="1:5" x14ac:dyDescent="0.25">
      <c r="A134" s="698"/>
      <c r="B134" s="8">
        <v>2018</v>
      </c>
      <c r="C134" s="8">
        <v>2019</v>
      </c>
      <c r="D134" s="8">
        <v>2020</v>
      </c>
      <c r="E134" s="8">
        <v>2021</v>
      </c>
    </row>
    <row r="135" spans="1:5" ht="15.75" thickBot="1" x14ac:dyDescent="0.3">
      <c r="A135" s="699"/>
      <c r="B135" s="9" t="s">
        <v>8</v>
      </c>
      <c r="C135" s="9" t="s">
        <v>9</v>
      </c>
      <c r="D135" s="9" t="s">
        <v>9</v>
      </c>
      <c r="E135" s="9" t="s">
        <v>9</v>
      </c>
    </row>
    <row r="136" spans="1:5" ht="15.75" thickBot="1" x14ac:dyDescent="0.3">
      <c r="A136" s="5" t="s">
        <v>17</v>
      </c>
      <c r="B136" s="5">
        <v>0</v>
      </c>
      <c r="C136" s="68">
        <v>10</v>
      </c>
      <c r="D136" s="68">
        <v>5</v>
      </c>
      <c r="E136" s="68">
        <v>5</v>
      </c>
    </row>
    <row r="137" spans="1:5" ht="15.75" thickBot="1" x14ac:dyDescent="0.3">
      <c r="A137" s="5" t="s">
        <v>18</v>
      </c>
      <c r="B137" s="10">
        <v>0</v>
      </c>
      <c r="C137" s="10">
        <f>C155</f>
        <v>800</v>
      </c>
      <c r="D137" s="41">
        <f t="shared" ref="D137:E137" si="18">D155</f>
        <v>400</v>
      </c>
      <c r="E137" s="41">
        <f t="shared" si="18"/>
        <v>400</v>
      </c>
    </row>
    <row r="138" spans="1:5" ht="15.75" thickBot="1" x14ac:dyDescent="0.3">
      <c r="A138" s="5" t="s">
        <v>19</v>
      </c>
      <c r="B138" s="10" t="e">
        <f>B137/B136</f>
        <v>#DIV/0!</v>
      </c>
      <c r="C138" s="10">
        <f>C137/C136</f>
        <v>80</v>
      </c>
      <c r="D138" s="10">
        <f t="shared" ref="D138:E138" si="19">D137/D136</f>
        <v>80</v>
      </c>
      <c r="E138" s="10">
        <f t="shared" si="19"/>
        <v>80</v>
      </c>
    </row>
    <row r="139" spans="1:5" ht="15.75" thickBot="1" x14ac:dyDescent="0.3">
      <c r="A139" s="5" t="s">
        <v>20</v>
      </c>
      <c r="B139" s="113" t="s">
        <v>21</v>
      </c>
      <c r="C139" s="11" t="e">
        <f>C136/B136-1</f>
        <v>#DIV/0!</v>
      </c>
      <c r="D139" s="11">
        <f t="shared" ref="D139:E141" si="20">D136/C136-1</f>
        <v>-0.5</v>
      </c>
      <c r="E139" s="11">
        <f t="shared" si="20"/>
        <v>0</v>
      </c>
    </row>
    <row r="140" spans="1:5" ht="15.75" thickBot="1" x14ac:dyDescent="0.3">
      <c r="A140" s="5" t="s">
        <v>22</v>
      </c>
      <c r="B140" s="113" t="s">
        <v>21</v>
      </c>
      <c r="C140" s="11" t="e">
        <f>C137/B137-1</f>
        <v>#DIV/0!</v>
      </c>
      <c r="D140" s="11">
        <f t="shared" si="20"/>
        <v>-0.5</v>
      </c>
      <c r="E140" s="11">
        <f t="shared" si="20"/>
        <v>0</v>
      </c>
    </row>
    <row r="141" spans="1:5" ht="15.75" thickBot="1" x14ac:dyDescent="0.3">
      <c r="A141" s="5" t="s">
        <v>23</v>
      </c>
      <c r="B141" s="113" t="s">
        <v>21</v>
      </c>
      <c r="C141" s="11" t="e">
        <f>C138/B138-1</f>
        <v>#DIV/0!</v>
      </c>
      <c r="D141" s="11">
        <f t="shared" si="20"/>
        <v>0</v>
      </c>
      <c r="E141" s="11">
        <f t="shared" si="20"/>
        <v>0</v>
      </c>
    </row>
    <row r="142" spans="1:5" ht="15.75" thickBot="1" x14ac:dyDescent="0.3">
      <c r="A142" s="689" t="s">
        <v>284</v>
      </c>
      <c r="B142" s="690"/>
      <c r="C142" s="690"/>
      <c r="D142" s="690"/>
      <c r="E142" s="691"/>
    </row>
    <row r="143" spans="1:5" x14ac:dyDescent="0.25">
      <c r="A143" s="698"/>
      <c r="B143" s="8">
        <v>2018</v>
      </c>
      <c r="C143" s="8">
        <v>2019</v>
      </c>
      <c r="D143" s="8">
        <v>2020</v>
      </c>
      <c r="E143" s="8">
        <v>2021</v>
      </c>
    </row>
    <row r="144" spans="1:5" ht="15.75" thickBot="1" x14ac:dyDescent="0.3">
      <c r="A144" s="699"/>
      <c r="B144" s="9" t="s">
        <v>8</v>
      </c>
      <c r="C144" s="9" t="s">
        <v>9</v>
      </c>
      <c r="D144" s="9" t="s">
        <v>9</v>
      </c>
      <c r="E144" s="9" t="s">
        <v>9</v>
      </c>
    </row>
    <row r="145" spans="1:5" ht="15.75" thickBot="1" x14ac:dyDescent="0.3">
      <c r="A145" s="13" t="s">
        <v>42</v>
      </c>
      <c r="B145" s="14">
        <f>B146+B147+B148+B149</f>
        <v>0</v>
      </c>
      <c r="C145" s="14">
        <f t="shared" ref="C145:E145" si="21">C146+C147+C148+C149</f>
        <v>0</v>
      </c>
      <c r="D145" s="14">
        <f t="shared" si="21"/>
        <v>0</v>
      </c>
      <c r="E145" s="14">
        <f t="shared" si="21"/>
        <v>0</v>
      </c>
    </row>
    <row r="146" spans="1:5" ht="15.75" thickBot="1" x14ac:dyDescent="0.3">
      <c r="A146" s="26" t="s">
        <v>388</v>
      </c>
      <c r="B146" s="14"/>
      <c r="C146" s="14"/>
      <c r="D146" s="14"/>
      <c r="E146" s="14"/>
    </row>
    <row r="147" spans="1:5" ht="15.75" thickBot="1" x14ac:dyDescent="0.3">
      <c r="A147" s="26" t="s">
        <v>403</v>
      </c>
      <c r="B147" s="14"/>
      <c r="C147" s="14"/>
      <c r="D147" s="14"/>
      <c r="E147" s="14"/>
    </row>
    <row r="148" spans="1:5" ht="15.75" thickBot="1" x14ac:dyDescent="0.3">
      <c r="A148" s="26" t="s">
        <v>404</v>
      </c>
      <c r="B148" s="14"/>
      <c r="C148" s="14"/>
      <c r="D148" s="14"/>
      <c r="E148" s="14"/>
    </row>
    <row r="149" spans="1:5" ht="15.75" thickBot="1" x14ac:dyDescent="0.3">
      <c r="A149" s="26" t="s">
        <v>405</v>
      </c>
      <c r="B149" s="14"/>
      <c r="C149" s="14"/>
      <c r="D149" s="14"/>
      <c r="E149" s="14"/>
    </row>
    <row r="150" spans="1:5" ht="15.75" thickBot="1" x14ac:dyDescent="0.3">
      <c r="A150" s="13" t="s">
        <v>43</v>
      </c>
      <c r="B150" s="42">
        <f t="shared" ref="B150:E150" si="22">B151+B152+B153+B154</f>
        <v>0</v>
      </c>
      <c r="C150" s="42">
        <f t="shared" si="22"/>
        <v>800</v>
      </c>
      <c r="D150" s="42">
        <f t="shared" si="22"/>
        <v>400</v>
      </c>
      <c r="E150" s="42">
        <f t="shared" si="22"/>
        <v>400</v>
      </c>
    </row>
    <row r="151" spans="1:5" ht="15.75" thickBot="1" x14ac:dyDescent="0.3">
      <c r="A151" s="26" t="s">
        <v>388</v>
      </c>
      <c r="B151" s="14"/>
      <c r="C151" s="14">
        <v>800</v>
      </c>
      <c r="D151" s="43">
        <v>400</v>
      </c>
      <c r="E151" s="43">
        <v>400</v>
      </c>
    </row>
    <row r="152" spans="1:5" ht="15.75" customHeight="1" thickBot="1" x14ac:dyDescent="0.3">
      <c r="A152" s="26" t="s">
        <v>403</v>
      </c>
      <c r="B152" s="15"/>
      <c r="C152" s="14"/>
      <c r="D152" s="14"/>
      <c r="E152" s="14"/>
    </row>
    <row r="153" spans="1:5" ht="15.75" thickBot="1" x14ac:dyDescent="0.3">
      <c r="A153" s="26" t="s">
        <v>404</v>
      </c>
      <c r="B153" s="15"/>
      <c r="C153" s="14"/>
      <c r="D153" s="14"/>
      <c r="E153" s="14"/>
    </row>
    <row r="154" spans="1:5" ht="17.25" customHeight="1" thickBot="1" x14ac:dyDescent="0.3">
      <c r="A154" s="26" t="s">
        <v>405</v>
      </c>
      <c r="B154" s="15"/>
      <c r="C154" s="14"/>
      <c r="D154" s="14"/>
      <c r="E154" s="14"/>
    </row>
    <row r="155" spans="1:5" ht="15.75" thickBot="1" x14ac:dyDescent="0.3">
      <c r="A155" s="140" t="s">
        <v>407</v>
      </c>
      <c r="B155" s="15">
        <f>B145+B150</f>
        <v>0</v>
      </c>
      <c r="C155" s="15">
        <f t="shared" ref="C155:E155" si="23">C145+C150</f>
        <v>800</v>
      </c>
      <c r="D155" s="15">
        <f t="shared" si="23"/>
        <v>400</v>
      </c>
      <c r="E155" s="15">
        <f t="shared" si="23"/>
        <v>400</v>
      </c>
    </row>
    <row r="156" spans="1:5" ht="15.75" thickBot="1" x14ac:dyDescent="0.3">
      <c r="A156" s="20"/>
      <c r="B156" s="21"/>
      <c r="C156" s="21"/>
      <c r="D156" s="21"/>
      <c r="E156" s="21"/>
    </row>
    <row r="157" spans="1:5" ht="24.75" thickBot="1" x14ac:dyDescent="0.3">
      <c r="A157" s="6" t="s">
        <v>57</v>
      </c>
      <c r="B157" s="22">
        <f>B112+B72+B35+B137</f>
        <v>41300</v>
      </c>
      <c r="C157" s="22">
        <f>C112+C72+C35+C137</f>
        <v>54300</v>
      </c>
      <c r="D157" s="22">
        <f>D112+D72+D35+D137</f>
        <v>56300</v>
      </c>
      <c r="E157" s="22">
        <f>E112+E72+E35+E137</f>
        <v>57000</v>
      </c>
    </row>
    <row r="158" spans="1:5" ht="24.75" thickBot="1" x14ac:dyDescent="0.3">
      <c r="A158" s="6" t="s">
        <v>58</v>
      </c>
      <c r="B158" s="22">
        <f>B101+B64+B155+B130</f>
        <v>41300</v>
      </c>
      <c r="C158" s="22">
        <f>C101+C64+C155+C130</f>
        <v>54300</v>
      </c>
      <c r="D158" s="22">
        <f>D101+D64+D155+D130</f>
        <v>56300</v>
      </c>
      <c r="E158" s="22">
        <f>E101+E64+E155+E130</f>
        <v>57000</v>
      </c>
    </row>
    <row r="159" spans="1:5" ht="15.75" thickBot="1" x14ac:dyDescent="0.3">
      <c r="A159" s="13" t="s">
        <v>24</v>
      </c>
      <c r="B159" s="36">
        <f>B160+B161</f>
        <v>25707</v>
      </c>
      <c r="C159" s="36">
        <f>C160+C161</f>
        <v>34700</v>
      </c>
      <c r="D159" s="36">
        <f t="shared" ref="D159:E159" si="24">D160+D161</f>
        <v>34700</v>
      </c>
      <c r="E159" s="36">
        <f t="shared" si="24"/>
        <v>34700</v>
      </c>
    </row>
    <row r="160" spans="1:5" ht="15.75" thickBot="1" x14ac:dyDescent="0.3">
      <c r="A160" s="26" t="s">
        <v>388</v>
      </c>
      <c r="B160" s="15">
        <f t="shared" ref="B160:E161" si="25">B44+B81</f>
        <v>25707</v>
      </c>
      <c r="C160" s="15">
        <f t="shared" si="25"/>
        <v>34700</v>
      </c>
      <c r="D160" s="15">
        <f t="shared" si="25"/>
        <v>34700</v>
      </c>
      <c r="E160" s="15">
        <f t="shared" si="25"/>
        <v>34700</v>
      </c>
    </row>
    <row r="161" spans="1:5" ht="15.75" thickBot="1" x14ac:dyDescent="0.3">
      <c r="A161" s="26" t="s">
        <v>417</v>
      </c>
      <c r="B161" s="15">
        <f t="shared" si="25"/>
        <v>0</v>
      </c>
      <c r="C161" s="15">
        <f t="shared" si="25"/>
        <v>0</v>
      </c>
      <c r="D161" s="15">
        <f t="shared" si="25"/>
        <v>0</v>
      </c>
      <c r="E161" s="15">
        <f t="shared" si="25"/>
        <v>0</v>
      </c>
    </row>
    <row r="162" spans="1:5" ht="24.75" thickBot="1" x14ac:dyDescent="0.3">
      <c r="A162" s="13" t="s">
        <v>25</v>
      </c>
      <c r="B162" s="36">
        <f>B163+B164</f>
        <v>4293</v>
      </c>
      <c r="C162" s="36">
        <f t="shared" ref="C162:E162" si="26">C163+C164</f>
        <v>6300</v>
      </c>
      <c r="D162" s="36">
        <f t="shared" si="26"/>
        <v>6300</v>
      </c>
      <c r="E162" s="36">
        <f t="shared" si="26"/>
        <v>6300</v>
      </c>
    </row>
    <row r="163" spans="1:5" ht="15.75" thickBot="1" x14ac:dyDescent="0.3">
      <c r="A163" s="26" t="s">
        <v>388</v>
      </c>
      <c r="B163" s="14">
        <f t="shared" ref="B163:E164" si="27">B47+B84</f>
        <v>4293</v>
      </c>
      <c r="C163" s="14">
        <f t="shared" si="27"/>
        <v>6300</v>
      </c>
      <c r="D163" s="14">
        <f t="shared" si="27"/>
        <v>6300</v>
      </c>
      <c r="E163" s="14">
        <f t="shared" si="27"/>
        <v>6300</v>
      </c>
    </row>
    <row r="164" spans="1:5" ht="15.75" thickBot="1" x14ac:dyDescent="0.3">
      <c r="A164" s="26" t="s">
        <v>417</v>
      </c>
      <c r="B164" s="15">
        <f t="shared" si="27"/>
        <v>0</v>
      </c>
      <c r="C164" s="15">
        <f t="shared" si="27"/>
        <v>0</v>
      </c>
      <c r="D164" s="15">
        <f t="shared" si="27"/>
        <v>0</v>
      </c>
      <c r="E164" s="15">
        <f t="shared" si="27"/>
        <v>0</v>
      </c>
    </row>
    <row r="165" spans="1:5" ht="15.75" thickBot="1" x14ac:dyDescent="0.3">
      <c r="A165" s="13" t="s">
        <v>26</v>
      </c>
      <c r="B165" s="36">
        <f>B166+B167</f>
        <v>10060</v>
      </c>
      <c r="C165" s="36">
        <f t="shared" ref="C165:E165" si="28">C166+C167</f>
        <v>11060</v>
      </c>
      <c r="D165" s="36">
        <f t="shared" si="28"/>
        <v>14060</v>
      </c>
      <c r="E165" s="36">
        <f t="shared" si="28"/>
        <v>14760</v>
      </c>
    </row>
    <row r="166" spans="1:5" ht="15.75" thickBot="1" x14ac:dyDescent="0.3">
      <c r="A166" s="26" t="s">
        <v>388</v>
      </c>
      <c r="B166" s="15">
        <f t="shared" ref="B166:E167" si="29">B50+B87</f>
        <v>10060</v>
      </c>
      <c r="C166" s="15">
        <f t="shared" si="29"/>
        <v>11060</v>
      </c>
      <c r="D166" s="15">
        <f t="shared" si="29"/>
        <v>14060</v>
      </c>
      <c r="E166" s="15">
        <f t="shared" si="29"/>
        <v>14760</v>
      </c>
    </row>
    <row r="167" spans="1:5" ht="15.75" thickBot="1" x14ac:dyDescent="0.3">
      <c r="A167" s="26" t="s">
        <v>417</v>
      </c>
      <c r="B167" s="15">
        <f t="shared" si="29"/>
        <v>0</v>
      </c>
      <c r="C167" s="15">
        <f t="shared" si="29"/>
        <v>0</v>
      </c>
      <c r="D167" s="15">
        <f t="shared" si="29"/>
        <v>0</v>
      </c>
      <c r="E167" s="15">
        <f t="shared" si="29"/>
        <v>0</v>
      </c>
    </row>
    <row r="168" spans="1:5" ht="15.75" thickBot="1" x14ac:dyDescent="0.3">
      <c r="A168" s="13" t="s">
        <v>27</v>
      </c>
      <c r="B168" s="36">
        <f>B169+B170</f>
        <v>0</v>
      </c>
      <c r="C168" s="36">
        <f t="shared" ref="C168:E168" si="30">C169+C170</f>
        <v>0</v>
      </c>
      <c r="D168" s="36">
        <f t="shared" si="30"/>
        <v>0</v>
      </c>
      <c r="E168" s="36">
        <f t="shared" si="30"/>
        <v>0</v>
      </c>
    </row>
    <row r="169" spans="1:5" ht="15.75" thickBot="1" x14ac:dyDescent="0.3">
      <c r="A169" s="26" t="s">
        <v>388</v>
      </c>
      <c r="B169" s="14">
        <f t="shared" ref="B169:E170" si="31">B53+B90</f>
        <v>0</v>
      </c>
      <c r="C169" s="14">
        <f t="shared" si="31"/>
        <v>0</v>
      </c>
      <c r="D169" s="14">
        <f t="shared" si="31"/>
        <v>0</v>
      </c>
      <c r="E169" s="14">
        <f t="shared" si="31"/>
        <v>0</v>
      </c>
    </row>
    <row r="170" spans="1:5" ht="15.75" thickBot="1" x14ac:dyDescent="0.3">
      <c r="A170" s="26" t="s">
        <v>417</v>
      </c>
      <c r="B170" s="15">
        <f t="shared" si="31"/>
        <v>0</v>
      </c>
      <c r="C170" s="15">
        <f t="shared" si="31"/>
        <v>0</v>
      </c>
      <c r="D170" s="15">
        <f t="shared" si="31"/>
        <v>0</v>
      </c>
      <c r="E170" s="15">
        <f t="shared" si="31"/>
        <v>0</v>
      </c>
    </row>
    <row r="171" spans="1:5" ht="15.75" thickBot="1" x14ac:dyDescent="0.3">
      <c r="A171" s="13" t="s">
        <v>28</v>
      </c>
      <c r="B171" s="36">
        <f>B172+B173</f>
        <v>0</v>
      </c>
      <c r="C171" s="36">
        <f t="shared" ref="C171:E171" si="32">C172+C173</f>
        <v>0</v>
      </c>
      <c r="D171" s="36">
        <f t="shared" si="32"/>
        <v>0</v>
      </c>
      <c r="E171" s="36">
        <f t="shared" si="32"/>
        <v>0</v>
      </c>
    </row>
    <row r="172" spans="1:5" ht="15.75" thickBot="1" x14ac:dyDescent="0.3">
      <c r="A172" s="26" t="s">
        <v>388</v>
      </c>
      <c r="B172" s="14">
        <f t="shared" ref="B172:E173" si="33">B56+B93</f>
        <v>0</v>
      </c>
      <c r="C172" s="14">
        <f t="shared" si="33"/>
        <v>0</v>
      </c>
      <c r="D172" s="14">
        <f t="shared" si="33"/>
        <v>0</v>
      </c>
      <c r="E172" s="14">
        <f t="shared" si="33"/>
        <v>0</v>
      </c>
    </row>
    <row r="173" spans="1:5" ht="15.75" thickBot="1" x14ac:dyDescent="0.3">
      <c r="A173" s="26" t="s">
        <v>417</v>
      </c>
      <c r="B173" s="15">
        <f t="shared" si="33"/>
        <v>0</v>
      </c>
      <c r="C173" s="15">
        <f t="shared" si="33"/>
        <v>0</v>
      </c>
      <c r="D173" s="15">
        <f t="shared" si="33"/>
        <v>0</v>
      </c>
      <c r="E173" s="15">
        <f t="shared" si="33"/>
        <v>0</v>
      </c>
    </row>
    <row r="174" spans="1:5" ht="15.75" thickBot="1" x14ac:dyDescent="0.3">
      <c r="A174" s="13" t="s">
        <v>29</v>
      </c>
      <c r="B174" s="36">
        <f>B175+B176</f>
        <v>0</v>
      </c>
      <c r="C174" s="36">
        <f>C175+C176</f>
        <v>0</v>
      </c>
      <c r="D174" s="36">
        <f t="shared" ref="D174:E174" si="34">D175+D176</f>
        <v>0</v>
      </c>
      <c r="E174" s="36">
        <f t="shared" si="34"/>
        <v>0</v>
      </c>
    </row>
    <row r="175" spans="1:5" ht="15.75" thickBot="1" x14ac:dyDescent="0.3">
      <c r="A175" s="26" t="s">
        <v>388</v>
      </c>
      <c r="B175" s="14">
        <f t="shared" ref="B175:E176" si="35">B59+B96</f>
        <v>0</v>
      </c>
      <c r="C175" s="14">
        <f t="shared" si="35"/>
        <v>0</v>
      </c>
      <c r="D175" s="14">
        <f t="shared" si="35"/>
        <v>0</v>
      </c>
      <c r="E175" s="14">
        <f t="shared" si="35"/>
        <v>0</v>
      </c>
    </row>
    <row r="176" spans="1:5" ht="15.75" thickBot="1" x14ac:dyDescent="0.3">
      <c r="A176" s="26" t="s">
        <v>417</v>
      </c>
      <c r="B176" s="15">
        <f t="shared" si="35"/>
        <v>0</v>
      </c>
      <c r="C176" s="15">
        <f t="shared" si="35"/>
        <v>0</v>
      </c>
      <c r="D176" s="15">
        <f t="shared" si="35"/>
        <v>0</v>
      </c>
      <c r="E176" s="15">
        <f t="shared" si="35"/>
        <v>0</v>
      </c>
    </row>
    <row r="177" spans="1:5" ht="24.75" thickBot="1" x14ac:dyDescent="0.3">
      <c r="A177" s="13" t="s">
        <v>30</v>
      </c>
      <c r="B177" s="36">
        <f>B98+B61</f>
        <v>240</v>
      </c>
      <c r="C177" s="36">
        <f>C98+C61</f>
        <v>240</v>
      </c>
      <c r="D177" s="36">
        <f>D98+D61</f>
        <v>240</v>
      </c>
      <c r="E177" s="36">
        <f>E98+E61</f>
        <v>240</v>
      </c>
    </row>
    <row r="178" spans="1:5" ht="15.75" thickBot="1" x14ac:dyDescent="0.3">
      <c r="A178" s="26" t="s">
        <v>388</v>
      </c>
      <c r="B178" s="14">
        <f t="shared" ref="B178:E179" si="36">B62+B99</f>
        <v>240</v>
      </c>
      <c r="C178" s="14">
        <f t="shared" si="36"/>
        <v>240</v>
      </c>
      <c r="D178" s="14">
        <f t="shared" si="36"/>
        <v>240</v>
      </c>
      <c r="E178" s="14">
        <f t="shared" si="36"/>
        <v>240</v>
      </c>
    </row>
    <row r="179" spans="1:5" ht="15.75" thickBot="1" x14ac:dyDescent="0.3">
      <c r="A179" s="26" t="s">
        <v>417</v>
      </c>
      <c r="B179" s="15">
        <f t="shared" si="36"/>
        <v>0</v>
      </c>
      <c r="C179" s="15">
        <f t="shared" si="36"/>
        <v>0</v>
      </c>
      <c r="D179" s="15">
        <f t="shared" si="36"/>
        <v>0</v>
      </c>
      <c r="E179" s="15">
        <f t="shared" si="36"/>
        <v>0</v>
      </c>
    </row>
    <row r="180" spans="1:5" ht="15.75" thickBot="1" x14ac:dyDescent="0.3">
      <c r="A180" s="13" t="s">
        <v>59</v>
      </c>
      <c r="B180" s="36">
        <f>B181+B182+B183+B184</f>
        <v>0</v>
      </c>
      <c r="C180" s="36">
        <f t="shared" ref="C180:E180" si="37">C181+C182+C183+C184</f>
        <v>0</v>
      </c>
      <c r="D180" s="36">
        <f t="shared" si="37"/>
        <v>0</v>
      </c>
      <c r="E180" s="36">
        <f t="shared" si="37"/>
        <v>0</v>
      </c>
    </row>
    <row r="181" spans="1:5" ht="15.75" thickBot="1" x14ac:dyDescent="0.3">
      <c r="A181" s="26" t="s">
        <v>388</v>
      </c>
      <c r="B181" s="14">
        <f>B121+B146</f>
        <v>0</v>
      </c>
      <c r="C181" s="14">
        <f t="shared" ref="C181:E184" si="38">C121+C146</f>
        <v>0</v>
      </c>
      <c r="D181" s="14">
        <f t="shared" si="38"/>
        <v>0</v>
      </c>
      <c r="E181" s="14">
        <f t="shared" si="38"/>
        <v>0</v>
      </c>
    </row>
    <row r="182" spans="1:5" ht="15.75" thickBot="1" x14ac:dyDescent="0.3">
      <c r="A182" s="26" t="s">
        <v>418</v>
      </c>
      <c r="B182" s="14">
        <f>B122+B147</f>
        <v>0</v>
      </c>
      <c r="C182" s="14">
        <f t="shared" si="38"/>
        <v>0</v>
      </c>
      <c r="D182" s="14">
        <f t="shared" si="38"/>
        <v>0</v>
      </c>
      <c r="E182" s="14">
        <f t="shared" si="38"/>
        <v>0</v>
      </c>
    </row>
    <row r="183" spans="1:5" ht="15.75" thickBot="1" x14ac:dyDescent="0.3">
      <c r="A183" s="26" t="s">
        <v>404</v>
      </c>
      <c r="B183" s="14">
        <f>B123+B148</f>
        <v>0</v>
      </c>
      <c r="C183" s="14">
        <f t="shared" si="38"/>
        <v>0</v>
      </c>
      <c r="D183" s="14">
        <f t="shared" si="38"/>
        <v>0</v>
      </c>
      <c r="E183" s="14">
        <f t="shared" si="38"/>
        <v>0</v>
      </c>
    </row>
    <row r="184" spans="1:5" ht="15.75" thickBot="1" x14ac:dyDescent="0.3">
      <c r="A184" s="26" t="s">
        <v>405</v>
      </c>
      <c r="B184" s="14">
        <f>B124+B149</f>
        <v>0</v>
      </c>
      <c r="C184" s="14">
        <f t="shared" si="38"/>
        <v>0</v>
      </c>
      <c r="D184" s="14">
        <f t="shared" si="38"/>
        <v>0</v>
      </c>
      <c r="E184" s="14">
        <f t="shared" si="38"/>
        <v>0</v>
      </c>
    </row>
    <row r="185" spans="1:5" ht="15.75" thickBot="1" x14ac:dyDescent="0.3">
      <c r="A185" s="13" t="s">
        <v>60</v>
      </c>
      <c r="B185" s="36">
        <f>B186+B187+B188+B189</f>
        <v>1000</v>
      </c>
      <c r="C185" s="36">
        <f t="shared" ref="C185:E185" si="39">C186+C187+C188+C189</f>
        <v>2000</v>
      </c>
      <c r="D185" s="36">
        <f t="shared" si="39"/>
        <v>1000</v>
      </c>
      <c r="E185" s="36">
        <f t="shared" si="39"/>
        <v>1000</v>
      </c>
    </row>
    <row r="186" spans="1:5" ht="15.75" thickBot="1" x14ac:dyDescent="0.3">
      <c r="A186" s="26" t="s">
        <v>388</v>
      </c>
      <c r="B186" s="14">
        <f>B126+B151</f>
        <v>1000</v>
      </c>
      <c r="C186" s="14">
        <f t="shared" ref="C186:E189" si="40">C126+C151</f>
        <v>2000</v>
      </c>
      <c r="D186" s="14">
        <f t="shared" si="40"/>
        <v>1000</v>
      </c>
      <c r="E186" s="14">
        <f t="shared" si="40"/>
        <v>1000</v>
      </c>
    </row>
    <row r="187" spans="1:5" ht="15.75" thickBot="1" x14ac:dyDescent="0.3">
      <c r="A187" s="26" t="s">
        <v>418</v>
      </c>
      <c r="B187" s="14">
        <f>B127+B152</f>
        <v>0</v>
      </c>
      <c r="C187" s="14">
        <f t="shared" si="40"/>
        <v>0</v>
      </c>
      <c r="D187" s="14">
        <f t="shared" si="40"/>
        <v>0</v>
      </c>
      <c r="E187" s="14">
        <f t="shared" si="40"/>
        <v>0</v>
      </c>
    </row>
    <row r="188" spans="1:5" ht="15.75" thickBot="1" x14ac:dyDescent="0.3">
      <c r="A188" s="26" t="s">
        <v>404</v>
      </c>
      <c r="B188" s="14">
        <f>B128+B153</f>
        <v>0</v>
      </c>
      <c r="C188" s="14">
        <f t="shared" si="40"/>
        <v>0</v>
      </c>
      <c r="D188" s="14">
        <f t="shared" si="40"/>
        <v>0</v>
      </c>
      <c r="E188" s="14">
        <f t="shared" si="40"/>
        <v>0</v>
      </c>
    </row>
    <row r="189" spans="1:5" ht="15" customHeight="1" thickBot="1" x14ac:dyDescent="0.3">
      <c r="A189" s="26" t="s">
        <v>405</v>
      </c>
      <c r="B189" s="14">
        <f>B129+B154</f>
        <v>0</v>
      </c>
      <c r="C189" s="14">
        <f t="shared" si="40"/>
        <v>0</v>
      </c>
      <c r="D189" s="14">
        <f t="shared" si="40"/>
        <v>0</v>
      </c>
      <c r="E189" s="14">
        <f t="shared" si="40"/>
        <v>0</v>
      </c>
    </row>
    <row r="190" spans="1:5" ht="15.75" thickBot="1" x14ac:dyDescent="0.3">
      <c r="A190" s="17" t="s">
        <v>32</v>
      </c>
      <c r="B190" s="18">
        <f>IF(B158-B157=0,0,"Error")</f>
        <v>0</v>
      </c>
      <c r="C190" s="18">
        <f>IF(C158-C157=0,0,"Error")</f>
        <v>0</v>
      </c>
      <c r="D190" s="18">
        <f>IF(D158-D157=0,0,"Error")</f>
        <v>0</v>
      </c>
      <c r="E190" s="18">
        <f>IF(E158-E157=0,0,"Error")</f>
        <v>0</v>
      </c>
    </row>
    <row r="191" spans="1:5" x14ac:dyDescent="0.25">
      <c r="A191" s="565"/>
      <c r="B191" s="566"/>
      <c r="C191" s="566"/>
      <c r="D191" s="566"/>
      <c r="E191" s="566"/>
    </row>
  </sheetData>
  <mergeCells count="40">
    <mergeCell ref="A2:E2"/>
    <mergeCell ref="A27:E27"/>
    <mergeCell ref="A3:E3"/>
    <mergeCell ref="B5:E5"/>
    <mergeCell ref="B6:E6"/>
    <mergeCell ref="B7:E7"/>
    <mergeCell ref="A8:E8"/>
    <mergeCell ref="A9:E11"/>
    <mergeCell ref="B12:E12"/>
    <mergeCell ref="A13:A14"/>
    <mergeCell ref="B16:E16"/>
    <mergeCell ref="A17:E17"/>
    <mergeCell ref="A77:E77"/>
    <mergeCell ref="A28:E28"/>
    <mergeCell ref="B29:E29"/>
    <mergeCell ref="B30:E30"/>
    <mergeCell ref="B31:E31"/>
    <mergeCell ref="A32:A33"/>
    <mergeCell ref="A40:E40"/>
    <mergeCell ref="A41:A42"/>
    <mergeCell ref="B66:E66"/>
    <mergeCell ref="B67:E67"/>
    <mergeCell ref="B68:E68"/>
    <mergeCell ref="A69:A70"/>
    <mergeCell ref="D131:E131"/>
    <mergeCell ref="A78:A79"/>
    <mergeCell ref="A103:E103"/>
    <mergeCell ref="A104:E104"/>
    <mergeCell ref="B105:E105"/>
    <mergeCell ref="D106:E106"/>
    <mergeCell ref="B107:E107"/>
    <mergeCell ref="B108:E108"/>
    <mergeCell ref="A109:A110"/>
    <mergeCell ref="A117:E117"/>
    <mergeCell ref="A118:A119"/>
    <mergeCell ref="B132:E132"/>
    <mergeCell ref="B133:E133"/>
    <mergeCell ref="A134:A135"/>
    <mergeCell ref="A142:E142"/>
    <mergeCell ref="A143:A144"/>
  </mergeCells>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225"/>
  <sheetViews>
    <sheetView view="pageBreakPreview" topLeftCell="A193" zoomScale="60" zoomScaleNormal="170" workbookViewId="0">
      <selection activeCell="A211" sqref="A211"/>
    </sheetView>
  </sheetViews>
  <sheetFormatPr defaultRowHeight="15" x14ac:dyDescent="0.25"/>
  <cols>
    <col min="1" max="1" width="28.5703125" customWidth="1"/>
    <col min="2" max="5" width="11.7109375" customWidth="1"/>
  </cols>
  <sheetData>
    <row r="2" spans="1:5" ht="32.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419</v>
      </c>
      <c r="C5" s="679"/>
      <c r="D5" s="679"/>
      <c r="E5" s="679"/>
    </row>
    <row r="6" spans="1:5" ht="15.75" thickBot="1" x14ac:dyDescent="0.3">
      <c r="A6" s="2" t="s">
        <v>1</v>
      </c>
      <c r="B6" s="680" t="s">
        <v>2</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x14ac:dyDescent="0.25">
      <c r="A9" s="1473" t="s">
        <v>1148</v>
      </c>
      <c r="B9" s="1474"/>
      <c r="C9" s="1474"/>
      <c r="D9" s="1474"/>
      <c r="E9" s="1475"/>
    </row>
    <row r="10" spans="1:5" ht="36.75" customHeight="1" x14ac:dyDescent="0.25">
      <c r="A10" s="1476"/>
      <c r="B10" s="1477"/>
      <c r="C10" s="1477"/>
      <c r="D10" s="1477"/>
      <c r="E10" s="1478"/>
    </row>
    <row r="11" spans="1:5" ht="15.75" thickBot="1" x14ac:dyDescent="0.3">
      <c r="A11" s="1479"/>
      <c r="B11" s="1480"/>
      <c r="C11" s="1480"/>
      <c r="D11" s="1480"/>
      <c r="E11" s="1481"/>
    </row>
    <row r="12" spans="1:5" ht="98.25" customHeight="1" thickBot="1" x14ac:dyDescent="0.3">
      <c r="A12" s="3" t="s">
        <v>6</v>
      </c>
      <c r="B12" s="824" t="s">
        <v>1149</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79.5" thickBot="1" x14ac:dyDescent="0.3">
      <c r="A15" s="114" t="s">
        <v>1150</v>
      </c>
      <c r="B15" s="96">
        <v>11</v>
      </c>
      <c r="C15" s="96">
        <v>14</v>
      </c>
      <c r="D15" s="96">
        <v>15</v>
      </c>
      <c r="E15" s="96">
        <v>15</v>
      </c>
    </row>
    <row r="16" spans="1:5" ht="68.25" thickBot="1" x14ac:dyDescent="0.3">
      <c r="A16" s="114" t="s">
        <v>1151</v>
      </c>
      <c r="B16" s="96">
        <v>6130</v>
      </c>
      <c r="C16" s="96">
        <v>6300</v>
      </c>
      <c r="D16" s="96">
        <v>6500</v>
      </c>
      <c r="E16" s="96">
        <v>6700</v>
      </c>
    </row>
    <row r="17" spans="1:5" ht="45.75" thickBot="1" x14ac:dyDescent="0.3">
      <c r="A17" s="5" t="s">
        <v>1152</v>
      </c>
      <c r="B17" s="96">
        <v>1</v>
      </c>
      <c r="C17" s="96">
        <v>2</v>
      </c>
      <c r="D17" s="96">
        <v>2</v>
      </c>
      <c r="E17" s="96">
        <v>2</v>
      </c>
    </row>
    <row r="18" spans="1:5" ht="54" customHeight="1" thickBot="1" x14ac:dyDescent="0.3">
      <c r="A18" s="71" t="s">
        <v>10</v>
      </c>
      <c r="B18" s="1482" t="s">
        <v>1153</v>
      </c>
      <c r="C18" s="1483"/>
      <c r="D18" s="1483"/>
      <c r="E18" s="1484"/>
    </row>
    <row r="19" spans="1:5" ht="23.25" customHeight="1" thickBot="1" x14ac:dyDescent="0.3">
      <c r="A19" s="714" t="s">
        <v>11</v>
      </c>
      <c r="B19" s="715"/>
      <c r="C19" s="715"/>
      <c r="D19" s="715"/>
      <c r="E19" s="716"/>
    </row>
    <row r="20" spans="1:5" ht="15.75" thickBot="1" x14ac:dyDescent="0.3">
      <c r="A20" s="121" t="s">
        <v>1154</v>
      </c>
      <c r="B20" s="571">
        <v>11</v>
      </c>
      <c r="C20" s="56" t="s">
        <v>84</v>
      </c>
      <c r="D20" s="56" t="s">
        <v>132</v>
      </c>
      <c r="E20" s="56" t="s">
        <v>84</v>
      </c>
    </row>
    <row r="21" spans="1:5" ht="15.75" thickBot="1" x14ac:dyDescent="0.3">
      <c r="A21" s="705" t="s">
        <v>12</v>
      </c>
      <c r="B21" s="706"/>
      <c r="C21" s="706"/>
      <c r="D21" s="706"/>
      <c r="E21" s="707"/>
    </row>
    <row r="22" spans="1:5" ht="15.75" thickBot="1" x14ac:dyDescent="0.3">
      <c r="A22" s="708" t="s">
        <v>13</v>
      </c>
      <c r="B22" s="709"/>
      <c r="C22" s="709"/>
      <c r="D22" s="709"/>
      <c r="E22" s="710"/>
    </row>
    <row r="23" spans="1:5" ht="18.75" customHeight="1" thickBot="1" x14ac:dyDescent="0.3">
      <c r="A23" s="7" t="s">
        <v>14</v>
      </c>
      <c r="B23" s="725" t="s">
        <v>1155</v>
      </c>
      <c r="C23" s="712"/>
      <c r="D23" s="712"/>
      <c r="E23" s="713"/>
    </row>
    <row r="24" spans="1:5" ht="75.75" customHeight="1" thickBot="1" x14ac:dyDescent="0.3">
      <c r="A24" s="5" t="s">
        <v>15</v>
      </c>
      <c r="B24" s="702" t="s">
        <v>1156</v>
      </c>
      <c r="C24" s="703"/>
      <c r="D24" s="703"/>
      <c r="E24" s="704"/>
    </row>
    <row r="25" spans="1:5" ht="15.75" thickBot="1" x14ac:dyDescent="0.3">
      <c r="A25" s="5" t="s">
        <v>16</v>
      </c>
      <c r="B25" s="717" t="s">
        <v>87</v>
      </c>
      <c r="C25" s="718"/>
      <c r="D25" s="718"/>
      <c r="E25" s="719"/>
    </row>
    <row r="26" spans="1:5" ht="12.75" customHeight="1" x14ac:dyDescent="0.25">
      <c r="A26" s="698"/>
      <c r="B26" s="8">
        <v>2018</v>
      </c>
      <c r="C26" s="8">
        <v>2019</v>
      </c>
      <c r="D26" s="8">
        <v>2020</v>
      </c>
      <c r="E26" s="8">
        <v>2021</v>
      </c>
    </row>
    <row r="27" spans="1:5" ht="9" customHeight="1" thickBot="1" x14ac:dyDescent="0.3">
      <c r="A27" s="699"/>
      <c r="B27" s="9" t="s">
        <v>8</v>
      </c>
      <c r="C27" s="9" t="s">
        <v>9</v>
      </c>
      <c r="D27" s="9" t="s">
        <v>9</v>
      </c>
      <c r="E27" s="9" t="s">
        <v>9</v>
      </c>
    </row>
    <row r="28" spans="1:5" ht="15.75" thickBot="1" x14ac:dyDescent="0.3">
      <c r="A28" s="5" t="s">
        <v>17</v>
      </c>
      <c r="B28" s="10">
        <v>6000</v>
      </c>
      <c r="C28" s="10">
        <v>6500</v>
      </c>
      <c r="D28" s="10">
        <v>7000</v>
      </c>
      <c r="E28" s="10">
        <v>7500</v>
      </c>
    </row>
    <row r="29" spans="1:5" ht="15.75" thickBot="1" x14ac:dyDescent="0.3">
      <c r="A29" s="5" t="s">
        <v>18</v>
      </c>
      <c r="B29" s="10">
        <f>32700-1300</f>
        <v>31400</v>
      </c>
      <c r="C29" s="10">
        <f>C58</f>
        <v>32600</v>
      </c>
      <c r="D29" s="10">
        <f t="shared" ref="D29:E29" si="0">D58</f>
        <v>32600</v>
      </c>
      <c r="E29" s="10">
        <f t="shared" si="0"/>
        <v>33100</v>
      </c>
    </row>
    <row r="30" spans="1:5" ht="15.75" thickBot="1" x14ac:dyDescent="0.3">
      <c r="A30" s="5" t="s">
        <v>19</v>
      </c>
      <c r="B30" s="95">
        <f>B29/B28</f>
        <v>5.2333333333333334</v>
      </c>
      <c r="C30" s="95">
        <f t="shared" ref="C30:E30" si="1">C29/C28</f>
        <v>5.0153846153846153</v>
      </c>
      <c r="D30" s="95">
        <f t="shared" si="1"/>
        <v>4.6571428571428575</v>
      </c>
      <c r="E30" s="95">
        <f t="shared" si="1"/>
        <v>4.4133333333333331</v>
      </c>
    </row>
    <row r="31" spans="1:5" ht="15.75" thickBot="1" x14ac:dyDescent="0.3">
      <c r="A31" s="5" t="s">
        <v>20</v>
      </c>
      <c r="B31" s="113" t="s">
        <v>21</v>
      </c>
      <c r="C31" s="11">
        <f>C28/B28-1</f>
        <v>8.3333333333333259E-2</v>
      </c>
      <c r="D31" s="11">
        <f t="shared" ref="D31:E33" si="2">D28/C28-1</f>
        <v>7.6923076923076872E-2</v>
      </c>
      <c r="E31" s="11">
        <f t="shared" si="2"/>
        <v>7.1428571428571397E-2</v>
      </c>
    </row>
    <row r="32" spans="1:5" ht="15.75" thickBot="1" x14ac:dyDescent="0.3">
      <c r="A32" s="5" t="s">
        <v>22</v>
      </c>
      <c r="B32" s="113" t="s">
        <v>21</v>
      </c>
      <c r="C32" s="11">
        <f>C29/B29-1</f>
        <v>3.8216560509554132E-2</v>
      </c>
      <c r="D32" s="11">
        <f t="shared" si="2"/>
        <v>0</v>
      </c>
      <c r="E32" s="11">
        <f t="shared" si="2"/>
        <v>1.5337423312883347E-2</v>
      </c>
    </row>
    <row r="33" spans="1:5" ht="15.75" thickBot="1" x14ac:dyDescent="0.3">
      <c r="A33" s="5" t="s">
        <v>23</v>
      </c>
      <c r="B33" s="113" t="s">
        <v>21</v>
      </c>
      <c r="C33" s="11">
        <f>C30/B30-1</f>
        <v>-4.1646251837334614E-2</v>
      </c>
      <c r="D33" s="11">
        <f t="shared" si="2"/>
        <v>-7.1428571428571397E-2</v>
      </c>
      <c r="E33" s="11">
        <f t="shared" si="2"/>
        <v>-5.2351738241308898E-2</v>
      </c>
    </row>
    <row r="34" spans="1:5" ht="15.75" thickBot="1" x14ac:dyDescent="0.3">
      <c r="A34" s="689" t="s">
        <v>210</v>
      </c>
      <c r="B34" s="690"/>
      <c r="C34" s="690"/>
      <c r="D34" s="690"/>
      <c r="E34" s="691"/>
    </row>
    <row r="35" spans="1:5" x14ac:dyDescent="0.25">
      <c r="A35" s="698"/>
      <c r="B35" s="8">
        <v>2018</v>
      </c>
      <c r="C35" s="8">
        <v>2019</v>
      </c>
      <c r="D35" s="8">
        <v>2020</v>
      </c>
      <c r="E35" s="8">
        <v>2021</v>
      </c>
    </row>
    <row r="36" spans="1:5" ht="15.75" thickBot="1" x14ac:dyDescent="0.3">
      <c r="A36" s="699"/>
      <c r="B36" s="9" t="s">
        <v>8</v>
      </c>
      <c r="C36" s="9" t="s">
        <v>9</v>
      </c>
      <c r="D36" s="9" t="s">
        <v>9</v>
      </c>
      <c r="E36" s="9" t="s">
        <v>9</v>
      </c>
    </row>
    <row r="37" spans="1:5" ht="15.75" thickBot="1" x14ac:dyDescent="0.3">
      <c r="A37" s="13" t="s">
        <v>24</v>
      </c>
      <c r="B37" s="14">
        <f>SUM(B38:B39)</f>
        <v>18330</v>
      </c>
      <c r="C37" s="14">
        <f t="shared" ref="C37:E37" si="3">SUM(C38:C39)</f>
        <v>19830</v>
      </c>
      <c r="D37" s="14">
        <f t="shared" si="3"/>
        <v>19830</v>
      </c>
      <c r="E37" s="14">
        <f t="shared" si="3"/>
        <v>19830</v>
      </c>
    </row>
    <row r="38" spans="1:5" ht="15.75" thickBot="1" x14ac:dyDescent="0.3">
      <c r="A38" s="26" t="s">
        <v>388</v>
      </c>
      <c r="B38" s="14">
        <v>18330</v>
      </c>
      <c r="C38" s="31">
        <v>19830</v>
      </c>
      <c r="D38" s="31">
        <v>19830</v>
      </c>
      <c r="E38" s="31">
        <v>19830</v>
      </c>
    </row>
    <row r="39" spans="1:5" ht="15.75" thickBot="1" x14ac:dyDescent="0.3">
      <c r="A39" s="26" t="s">
        <v>389</v>
      </c>
      <c r="B39" s="15">
        <v>0</v>
      </c>
      <c r="C39" s="15">
        <v>0</v>
      </c>
      <c r="D39" s="15">
        <v>0</v>
      </c>
      <c r="E39" s="15">
        <v>0</v>
      </c>
    </row>
    <row r="40" spans="1:5" ht="24.75" thickBot="1" x14ac:dyDescent="0.3">
      <c r="A40" s="13" t="s">
        <v>25</v>
      </c>
      <c r="B40" s="14">
        <f>SUM(B41:B42)</f>
        <v>2970</v>
      </c>
      <c r="C40" s="14">
        <f t="shared" ref="C40:E40" si="4">SUM(C41:C42)</f>
        <v>2970</v>
      </c>
      <c r="D40" s="14">
        <f t="shared" si="4"/>
        <v>2970</v>
      </c>
      <c r="E40" s="14">
        <f t="shared" si="4"/>
        <v>2970</v>
      </c>
    </row>
    <row r="41" spans="1:5" ht="15.75" thickBot="1" x14ac:dyDescent="0.3">
      <c r="A41" s="26" t="s">
        <v>388</v>
      </c>
      <c r="B41" s="14">
        <v>2970</v>
      </c>
      <c r="C41" s="31">
        <v>2970</v>
      </c>
      <c r="D41" s="31">
        <v>2970</v>
      </c>
      <c r="E41" s="31">
        <v>2970</v>
      </c>
    </row>
    <row r="42" spans="1:5" ht="15.75" thickBot="1" x14ac:dyDescent="0.3">
      <c r="A42" s="26" t="s">
        <v>389</v>
      </c>
      <c r="B42" s="15">
        <v>0</v>
      </c>
      <c r="C42" s="14">
        <v>0</v>
      </c>
      <c r="D42" s="14">
        <v>0</v>
      </c>
      <c r="E42" s="14">
        <v>0</v>
      </c>
    </row>
    <row r="43" spans="1:5" ht="15.75" thickBot="1" x14ac:dyDescent="0.3">
      <c r="A43" s="13" t="s">
        <v>26</v>
      </c>
      <c r="B43" s="15">
        <f>SUM(B44:B45)</f>
        <v>10100</v>
      </c>
      <c r="C43" s="15">
        <f t="shared" ref="C43:E43" si="5">SUM(C44:C45)</f>
        <v>9800</v>
      </c>
      <c r="D43" s="15">
        <f t="shared" si="5"/>
        <v>9800</v>
      </c>
      <c r="E43" s="15">
        <f t="shared" si="5"/>
        <v>10300</v>
      </c>
    </row>
    <row r="44" spans="1:5" ht="15.75" thickBot="1" x14ac:dyDescent="0.3">
      <c r="A44" s="26" t="s">
        <v>388</v>
      </c>
      <c r="B44" s="15">
        <v>10100</v>
      </c>
      <c r="C44" s="31">
        <v>9800</v>
      </c>
      <c r="D44" s="31">
        <v>9800</v>
      </c>
      <c r="E44" s="31">
        <v>10300</v>
      </c>
    </row>
    <row r="45" spans="1:5" ht="15.75" thickBot="1" x14ac:dyDescent="0.3">
      <c r="A45" s="26" t="s">
        <v>389</v>
      </c>
      <c r="B45" s="15">
        <v>0</v>
      </c>
      <c r="C45" s="14">
        <v>0</v>
      </c>
      <c r="D45" s="14">
        <v>0</v>
      </c>
      <c r="E45" s="14">
        <v>0</v>
      </c>
    </row>
    <row r="46" spans="1:5" ht="15.75" thickBot="1" x14ac:dyDescent="0.3">
      <c r="A46" s="13" t="s">
        <v>27</v>
      </c>
      <c r="B46" s="15"/>
      <c r="C46" s="14"/>
      <c r="D46" s="14"/>
      <c r="E46" s="14"/>
    </row>
    <row r="47" spans="1:5" ht="15.75" thickBot="1" x14ac:dyDescent="0.3">
      <c r="A47" s="26" t="s">
        <v>388</v>
      </c>
      <c r="B47" s="15"/>
      <c r="C47" s="14"/>
      <c r="D47" s="14"/>
      <c r="E47" s="14"/>
    </row>
    <row r="48" spans="1:5" ht="15.75" thickBot="1" x14ac:dyDescent="0.3">
      <c r="A48" s="26" t="s">
        <v>389</v>
      </c>
      <c r="B48" s="15"/>
      <c r="C48" s="14"/>
      <c r="D48" s="14"/>
      <c r="E48" s="14"/>
    </row>
    <row r="49" spans="1:5" ht="15.75" thickBot="1" x14ac:dyDescent="0.3">
      <c r="A49" s="13" t="s">
        <v>28</v>
      </c>
      <c r="B49" s="15"/>
      <c r="C49" s="14"/>
      <c r="D49" s="14"/>
      <c r="E49" s="14"/>
    </row>
    <row r="50" spans="1:5" ht="15.75" thickBot="1" x14ac:dyDescent="0.3">
      <c r="A50" s="26" t="s">
        <v>388</v>
      </c>
      <c r="B50" s="15"/>
      <c r="C50" s="14"/>
      <c r="D50" s="14"/>
      <c r="E50" s="14"/>
    </row>
    <row r="51" spans="1:5" ht="15.75" thickBot="1" x14ac:dyDescent="0.3">
      <c r="A51" s="26" t="s">
        <v>389</v>
      </c>
      <c r="B51" s="15"/>
      <c r="C51" s="14"/>
      <c r="D51" s="14"/>
      <c r="E51" s="14"/>
    </row>
    <row r="52" spans="1:5" ht="15.75" thickBot="1" x14ac:dyDescent="0.3">
      <c r="A52" s="13" t="s">
        <v>29</v>
      </c>
      <c r="B52" s="15"/>
      <c r="C52" s="14"/>
      <c r="D52" s="14"/>
      <c r="E52" s="14"/>
    </row>
    <row r="53" spans="1:5" ht="15.75" thickBot="1" x14ac:dyDescent="0.3">
      <c r="A53" s="26" t="s">
        <v>388</v>
      </c>
      <c r="B53" s="15"/>
      <c r="C53" s="14"/>
      <c r="D53" s="14"/>
      <c r="E53" s="14"/>
    </row>
    <row r="54" spans="1:5" ht="15.75" thickBot="1" x14ac:dyDescent="0.3">
      <c r="A54" s="26" t="s">
        <v>389</v>
      </c>
      <c r="B54" s="15"/>
      <c r="C54" s="14"/>
      <c r="D54" s="14"/>
      <c r="E54" s="14"/>
    </row>
    <row r="55" spans="1:5" ht="24.75" thickBot="1" x14ac:dyDescent="0.3">
      <c r="A55" s="13" t="s">
        <v>30</v>
      </c>
      <c r="B55" s="15">
        <v>0</v>
      </c>
      <c r="C55" s="14">
        <v>0</v>
      </c>
      <c r="D55" s="14">
        <f>C55*1.03*0.99</f>
        <v>0</v>
      </c>
      <c r="E55" s="14">
        <f>D55*1.03*0.99</f>
        <v>0</v>
      </c>
    </row>
    <row r="56" spans="1:5" ht="15.75" thickBot="1" x14ac:dyDescent="0.3">
      <c r="A56" s="26" t="s">
        <v>388</v>
      </c>
      <c r="B56" s="15"/>
      <c r="C56" s="40"/>
      <c r="D56" s="40"/>
      <c r="E56" s="40"/>
    </row>
    <row r="57" spans="1:5" ht="15.75" thickBot="1" x14ac:dyDescent="0.3">
      <c r="A57" s="26" t="s">
        <v>389</v>
      </c>
      <c r="B57" s="15"/>
      <c r="C57" s="135"/>
      <c r="D57" s="40"/>
      <c r="E57" s="40"/>
    </row>
    <row r="58" spans="1:5" ht="15.75" thickBot="1" x14ac:dyDescent="0.3">
      <c r="A58" s="16" t="s">
        <v>31</v>
      </c>
      <c r="B58" s="15">
        <f>B55+B52+B49+B46+B43+B40+B37</f>
        <v>31400</v>
      </c>
      <c r="C58" s="15">
        <f t="shared" ref="C58:E58" si="6">C55+C52+C49+C46+C43+C40+C37</f>
        <v>32600</v>
      </c>
      <c r="D58" s="15">
        <f t="shared" si="6"/>
        <v>32600</v>
      </c>
      <c r="E58" s="15">
        <f t="shared" si="6"/>
        <v>33100</v>
      </c>
    </row>
    <row r="59" spans="1:5" ht="15.75" thickBot="1" x14ac:dyDescent="0.3">
      <c r="A59" s="17" t="s">
        <v>32</v>
      </c>
      <c r="B59" s="18">
        <f>IF(B58-B29=0,0,"Error")</f>
        <v>0</v>
      </c>
      <c r="C59" s="18">
        <f>IF(C58-C29=0,0,"Error")</f>
        <v>0</v>
      </c>
      <c r="D59" s="18">
        <f>IF(D58-D29=0,0,"Error")</f>
        <v>0</v>
      </c>
      <c r="E59" s="18">
        <f>IF(E58-E29=0,0,"Error")</f>
        <v>0</v>
      </c>
    </row>
    <row r="60" spans="1:5" ht="23.25" customHeight="1" thickBot="1" x14ac:dyDescent="0.3">
      <c r="A60" s="7" t="s">
        <v>33</v>
      </c>
      <c r="B60" s="1470" t="s">
        <v>1157</v>
      </c>
      <c r="C60" s="1471"/>
      <c r="D60" s="1471"/>
      <c r="E60" s="1472"/>
    </row>
    <row r="61" spans="1:5" ht="42.75" customHeight="1" thickBot="1" x14ac:dyDescent="0.3">
      <c r="A61" s="5" t="s">
        <v>15</v>
      </c>
      <c r="B61" s="702" t="s">
        <v>1158</v>
      </c>
      <c r="C61" s="703"/>
      <c r="D61" s="703"/>
      <c r="E61" s="704"/>
    </row>
    <row r="62" spans="1:5" ht="15.75" thickBot="1" x14ac:dyDescent="0.3">
      <c r="A62" s="5" t="s">
        <v>16</v>
      </c>
      <c r="B62" s="717" t="s">
        <v>1159</v>
      </c>
      <c r="C62" s="718"/>
      <c r="D62" s="718"/>
      <c r="E62" s="719"/>
    </row>
    <row r="63" spans="1:5" ht="12.75" customHeight="1" x14ac:dyDescent="0.25">
      <c r="A63" s="698"/>
      <c r="B63" s="8">
        <v>2018</v>
      </c>
      <c r="C63" s="8">
        <v>2019</v>
      </c>
      <c r="D63" s="8">
        <v>2020</v>
      </c>
      <c r="E63" s="8">
        <v>2021</v>
      </c>
    </row>
    <row r="64" spans="1:5" ht="9" customHeight="1" thickBot="1" x14ac:dyDescent="0.3">
      <c r="A64" s="699"/>
      <c r="B64" s="9" t="s">
        <v>8</v>
      </c>
      <c r="C64" s="9" t="s">
        <v>9</v>
      </c>
      <c r="D64" s="9" t="s">
        <v>9</v>
      </c>
      <c r="E64" s="9" t="s">
        <v>9</v>
      </c>
    </row>
    <row r="65" spans="1:5" ht="15.75" thickBot="1" x14ac:dyDescent="0.3">
      <c r="A65" s="5" t="s">
        <v>17</v>
      </c>
      <c r="B65" s="113">
        <v>4</v>
      </c>
      <c r="C65" s="113">
        <v>8</v>
      </c>
      <c r="D65" s="113">
        <v>8</v>
      </c>
      <c r="E65" s="113">
        <v>8</v>
      </c>
    </row>
    <row r="66" spans="1:5" ht="15.75" thickBot="1" x14ac:dyDescent="0.3">
      <c r="A66" s="5" t="s">
        <v>18</v>
      </c>
      <c r="B66" s="10">
        <v>1300</v>
      </c>
      <c r="C66" s="10">
        <f>C95</f>
        <v>1900</v>
      </c>
      <c r="D66" s="10">
        <f t="shared" ref="D66:E66" si="7">D95</f>
        <v>2900</v>
      </c>
      <c r="E66" s="10">
        <f t="shared" si="7"/>
        <v>2900</v>
      </c>
    </row>
    <row r="67" spans="1:5" ht="15.75" thickBot="1" x14ac:dyDescent="0.3">
      <c r="A67" s="5" t="s">
        <v>19</v>
      </c>
      <c r="B67" s="10">
        <f>B66/B65</f>
        <v>325</v>
      </c>
      <c r="C67" s="10">
        <f>C66/C65</f>
        <v>237.5</v>
      </c>
      <c r="D67" s="10">
        <f>D66/D65</f>
        <v>362.5</v>
      </c>
      <c r="E67" s="10">
        <f>E66/E65</f>
        <v>362.5</v>
      </c>
    </row>
    <row r="68" spans="1:5" ht="15.75" thickBot="1" x14ac:dyDescent="0.3">
      <c r="A68" s="5" t="s">
        <v>20</v>
      </c>
      <c r="B68" s="113"/>
      <c r="C68" s="11">
        <f>C65/B65-1</f>
        <v>1</v>
      </c>
      <c r="D68" s="11">
        <f>D65/C65-1</f>
        <v>0</v>
      </c>
      <c r="E68" s="11">
        <f>E65/D65-1</f>
        <v>0</v>
      </c>
    </row>
    <row r="69" spans="1:5" ht="15.75" thickBot="1" x14ac:dyDescent="0.3">
      <c r="A69" s="5" t="s">
        <v>22</v>
      </c>
      <c r="B69" s="113"/>
      <c r="C69" s="11">
        <f>C66/B66-1</f>
        <v>0.46153846153846145</v>
      </c>
      <c r="D69" s="11">
        <f t="shared" ref="D69:E70" si="8">D66/C66-1</f>
        <v>0.52631578947368429</v>
      </c>
      <c r="E69" s="11">
        <f t="shared" si="8"/>
        <v>0</v>
      </c>
    </row>
    <row r="70" spans="1:5" ht="15.75" thickBot="1" x14ac:dyDescent="0.3">
      <c r="A70" s="5" t="s">
        <v>23</v>
      </c>
      <c r="B70" s="113"/>
      <c r="C70" s="11">
        <f>C67/B67-1</f>
        <v>-0.26923076923076927</v>
      </c>
      <c r="D70" s="11">
        <f t="shared" si="8"/>
        <v>0.52631578947368429</v>
      </c>
      <c r="E70" s="11">
        <f t="shared" si="8"/>
        <v>0</v>
      </c>
    </row>
    <row r="71" spans="1:5" ht="24.75" customHeight="1" thickBot="1" x14ac:dyDescent="0.3">
      <c r="A71" s="689" t="s">
        <v>211</v>
      </c>
      <c r="B71" s="690"/>
      <c r="C71" s="690"/>
      <c r="D71" s="690"/>
      <c r="E71" s="691"/>
    </row>
    <row r="72" spans="1:5" ht="12.75" customHeight="1" x14ac:dyDescent="0.25">
      <c r="A72" s="698"/>
      <c r="B72" s="8">
        <v>2018</v>
      </c>
      <c r="C72" s="8">
        <v>2019</v>
      </c>
      <c r="D72" s="8">
        <v>2020</v>
      </c>
      <c r="E72" s="8">
        <v>2021</v>
      </c>
    </row>
    <row r="73" spans="1:5" ht="9" customHeight="1" thickBot="1" x14ac:dyDescent="0.3">
      <c r="A73" s="699"/>
      <c r="B73" s="9" t="s">
        <v>8</v>
      </c>
      <c r="C73" s="9" t="s">
        <v>9</v>
      </c>
      <c r="D73" s="9" t="s">
        <v>9</v>
      </c>
      <c r="E73" s="9" t="s">
        <v>9</v>
      </c>
    </row>
    <row r="74" spans="1:5" ht="24.75" customHeight="1" thickBot="1" x14ac:dyDescent="0.3">
      <c r="A74" s="13" t="s">
        <v>24</v>
      </c>
      <c r="B74" s="14">
        <v>0</v>
      </c>
      <c r="C74" s="14">
        <v>0</v>
      </c>
      <c r="D74" s="14">
        <v>0</v>
      </c>
      <c r="E74" s="14">
        <v>0</v>
      </c>
    </row>
    <row r="75" spans="1:5" ht="38.25" customHeight="1" thickBot="1" x14ac:dyDescent="0.3">
      <c r="A75" s="26" t="s">
        <v>388</v>
      </c>
      <c r="B75" s="15">
        <v>0</v>
      </c>
      <c r="C75" s="15">
        <v>0</v>
      </c>
      <c r="D75" s="15">
        <v>0</v>
      </c>
      <c r="E75" s="15">
        <v>0</v>
      </c>
    </row>
    <row r="76" spans="1:5" ht="24.75" customHeight="1" thickBot="1" x14ac:dyDescent="0.3">
      <c r="A76" s="26" t="s">
        <v>389</v>
      </c>
      <c r="B76" s="15"/>
      <c r="C76" s="27"/>
      <c r="D76" s="27"/>
      <c r="E76" s="27"/>
    </row>
    <row r="77" spans="1:5" ht="24.75" customHeight="1" thickBot="1" x14ac:dyDescent="0.3">
      <c r="A77" s="13" t="s">
        <v>25</v>
      </c>
      <c r="B77" s="14">
        <v>0</v>
      </c>
      <c r="C77" s="14">
        <v>0</v>
      </c>
      <c r="D77" s="14">
        <v>0</v>
      </c>
      <c r="E77" s="14">
        <v>0</v>
      </c>
    </row>
    <row r="78" spans="1:5" ht="15.75" thickBot="1" x14ac:dyDescent="0.3">
      <c r="A78" s="26" t="s">
        <v>388</v>
      </c>
      <c r="B78" s="15">
        <v>0</v>
      </c>
      <c r="C78" s="15">
        <v>0</v>
      </c>
      <c r="D78" s="15">
        <v>0</v>
      </c>
      <c r="E78" s="15">
        <v>0</v>
      </c>
    </row>
    <row r="79" spans="1:5" ht="15.75" thickBot="1" x14ac:dyDescent="0.3">
      <c r="A79" s="26" t="s">
        <v>389</v>
      </c>
      <c r="B79" s="15"/>
      <c r="C79" s="14"/>
      <c r="D79" s="14"/>
      <c r="E79" s="14"/>
    </row>
    <row r="80" spans="1:5" ht="15.75" thickBot="1" x14ac:dyDescent="0.3">
      <c r="A80" s="13" t="s">
        <v>26</v>
      </c>
      <c r="B80" s="15">
        <f>SUM(B81:B82)</f>
        <v>1300</v>
      </c>
      <c r="C80" s="15">
        <f t="shared" ref="C80:E80" si="9">SUM(C81:C82)</f>
        <v>1900</v>
      </c>
      <c r="D80" s="15">
        <f t="shared" si="9"/>
        <v>2900</v>
      </c>
      <c r="E80" s="15">
        <f t="shared" si="9"/>
        <v>2900</v>
      </c>
    </row>
    <row r="81" spans="1:5" ht="15.75" thickBot="1" x14ac:dyDescent="0.3">
      <c r="A81" s="26" t="s">
        <v>388</v>
      </c>
      <c r="B81" s="15">
        <v>1300</v>
      </c>
      <c r="C81" s="31">
        <v>1900</v>
      </c>
      <c r="D81" s="31">
        <v>2900</v>
      </c>
      <c r="E81" s="31">
        <v>2900</v>
      </c>
    </row>
    <row r="82" spans="1:5" ht="15.75" thickBot="1" x14ac:dyDescent="0.3">
      <c r="A82" s="26" t="s">
        <v>389</v>
      </c>
      <c r="B82" s="15"/>
      <c r="C82" s="14"/>
      <c r="D82" s="14"/>
      <c r="E82" s="14"/>
    </row>
    <row r="83" spans="1:5" ht="15.75" thickBot="1" x14ac:dyDescent="0.3">
      <c r="A83" s="13" t="s">
        <v>27</v>
      </c>
      <c r="B83" s="15"/>
      <c r="C83" s="14"/>
      <c r="D83" s="14"/>
      <c r="E83" s="14"/>
    </row>
    <row r="84" spans="1:5" ht="15.75" thickBot="1" x14ac:dyDescent="0.3">
      <c r="A84" s="26" t="s">
        <v>388</v>
      </c>
      <c r="B84" s="15"/>
      <c r="C84" s="14"/>
      <c r="D84" s="14"/>
      <c r="E84" s="14"/>
    </row>
    <row r="85" spans="1:5" ht="15.75" thickBot="1" x14ac:dyDescent="0.3">
      <c r="A85" s="26" t="s">
        <v>389</v>
      </c>
      <c r="B85" s="15"/>
      <c r="C85" s="14"/>
      <c r="D85" s="14"/>
      <c r="E85" s="14"/>
    </row>
    <row r="86" spans="1:5" ht="15.75" thickBot="1" x14ac:dyDescent="0.3">
      <c r="A86" s="13" t="s">
        <v>28</v>
      </c>
      <c r="B86" s="15"/>
      <c r="C86" s="14"/>
      <c r="D86" s="14"/>
      <c r="E86" s="14"/>
    </row>
    <row r="87" spans="1:5" ht="15.75" thickBot="1" x14ac:dyDescent="0.3">
      <c r="A87" s="26" t="s">
        <v>388</v>
      </c>
      <c r="B87" s="15"/>
      <c r="C87" s="14"/>
      <c r="D87" s="14"/>
      <c r="E87" s="14"/>
    </row>
    <row r="88" spans="1:5" ht="15.75" thickBot="1" x14ac:dyDescent="0.3">
      <c r="A88" s="26" t="s">
        <v>389</v>
      </c>
      <c r="B88" s="15"/>
      <c r="C88" s="14"/>
      <c r="D88" s="14"/>
      <c r="E88" s="14"/>
    </row>
    <row r="89" spans="1:5" ht="15.75" thickBot="1" x14ac:dyDescent="0.3">
      <c r="A89" s="13" t="s">
        <v>29</v>
      </c>
      <c r="B89" s="15"/>
      <c r="C89" s="14"/>
      <c r="D89" s="14"/>
      <c r="E89" s="14"/>
    </row>
    <row r="90" spans="1:5" ht="15.75" thickBot="1" x14ac:dyDescent="0.3">
      <c r="A90" s="26" t="s">
        <v>388</v>
      </c>
      <c r="B90" s="15"/>
      <c r="C90" s="14"/>
      <c r="D90" s="14"/>
      <c r="E90" s="14"/>
    </row>
    <row r="91" spans="1:5" ht="15.75" thickBot="1" x14ac:dyDescent="0.3">
      <c r="A91" s="26" t="s">
        <v>389</v>
      </c>
      <c r="B91" s="15"/>
      <c r="C91" s="14"/>
      <c r="D91" s="14"/>
      <c r="E91" s="14"/>
    </row>
    <row r="92" spans="1:5" ht="24.75" thickBot="1" x14ac:dyDescent="0.3">
      <c r="A92" s="13" t="s">
        <v>30</v>
      </c>
      <c r="B92" s="15"/>
      <c r="C92" s="14"/>
      <c r="D92" s="14"/>
      <c r="E92" s="14"/>
    </row>
    <row r="93" spans="1:5" ht="15.75" thickBot="1" x14ac:dyDescent="0.3">
      <c r="A93" s="26" t="s">
        <v>388</v>
      </c>
      <c r="B93" s="15"/>
      <c r="C93" s="14"/>
      <c r="D93" s="14"/>
      <c r="E93" s="14"/>
    </row>
    <row r="94" spans="1:5" ht="15.75" thickBot="1" x14ac:dyDescent="0.3">
      <c r="A94" s="26" t="s">
        <v>389</v>
      </c>
      <c r="B94" s="15"/>
      <c r="C94" s="14"/>
      <c r="D94" s="14"/>
      <c r="E94" s="14"/>
    </row>
    <row r="95" spans="1:5" ht="15.75" thickBot="1" x14ac:dyDescent="0.3">
      <c r="A95" s="35" t="s">
        <v>34</v>
      </c>
      <c r="B95" s="15">
        <f>B92+B89+B86+B83+B80+B77+B74</f>
        <v>1300</v>
      </c>
      <c r="C95" s="15">
        <f t="shared" ref="C95:E95" si="10">C92+C89+C86+C83+C80+C77+C74</f>
        <v>1900</v>
      </c>
      <c r="D95" s="15">
        <f t="shared" si="10"/>
        <v>2900</v>
      </c>
      <c r="E95" s="15">
        <f t="shared" si="10"/>
        <v>2900</v>
      </c>
    </row>
    <row r="96" spans="1:5" ht="17.25" customHeight="1" thickBot="1" x14ac:dyDescent="0.3">
      <c r="A96" s="17" t="s">
        <v>32</v>
      </c>
      <c r="B96" s="18">
        <f>IF(B95-B66=0,0,"Error")</f>
        <v>0</v>
      </c>
      <c r="C96" s="18">
        <f>IF(C95-C66=0,0,"Error")</f>
        <v>0</v>
      </c>
      <c r="D96" s="18">
        <f>IF(D95-D66=0,0,"Error")</f>
        <v>0</v>
      </c>
      <c r="E96" s="18">
        <f>IF(E95-E66=0,0,"Error")</f>
        <v>0</v>
      </c>
    </row>
    <row r="97" spans="1:5" ht="15.75" thickBot="1" x14ac:dyDescent="0.3">
      <c r="A97" s="708" t="s">
        <v>39</v>
      </c>
      <c r="B97" s="709"/>
      <c r="C97" s="709"/>
      <c r="D97" s="709"/>
      <c r="E97" s="710"/>
    </row>
    <row r="98" spans="1:5" ht="15.75" thickBot="1" x14ac:dyDescent="0.3">
      <c r="A98" s="708" t="s">
        <v>40</v>
      </c>
      <c r="B98" s="709"/>
      <c r="C98" s="709"/>
      <c r="D98" s="709"/>
      <c r="E98" s="710"/>
    </row>
    <row r="99" spans="1:5" ht="15.75" thickBot="1" x14ac:dyDescent="0.3">
      <c r="A99" s="7" t="s">
        <v>56</v>
      </c>
      <c r="B99" s="720" t="s">
        <v>1160</v>
      </c>
      <c r="C99" s="721"/>
      <c r="D99" s="721"/>
      <c r="E99" s="722"/>
    </row>
    <row r="100" spans="1:5" ht="30.75" customHeight="1" thickBot="1" x14ac:dyDescent="0.3">
      <c r="A100" s="7" t="s">
        <v>14</v>
      </c>
      <c r="B100" s="170" t="s">
        <v>1161</v>
      </c>
      <c r="C100" s="149" t="s">
        <v>1065</v>
      </c>
      <c r="D100" s="572" t="s">
        <v>133</v>
      </c>
      <c r="E100" s="148"/>
    </row>
    <row r="101" spans="1:5" ht="28.5" customHeight="1" thickBot="1" x14ac:dyDescent="0.3">
      <c r="A101" s="5" t="s">
        <v>15</v>
      </c>
      <c r="B101" s="702" t="s">
        <v>134</v>
      </c>
      <c r="C101" s="703"/>
      <c r="D101" s="703"/>
      <c r="E101" s="704"/>
    </row>
    <row r="102" spans="1:5" ht="15.75" thickBot="1" x14ac:dyDescent="0.3">
      <c r="A102" s="5" t="s">
        <v>16</v>
      </c>
      <c r="B102" s="717" t="s">
        <v>87</v>
      </c>
      <c r="C102" s="718"/>
      <c r="D102" s="718"/>
      <c r="E102" s="719"/>
    </row>
    <row r="103" spans="1:5" x14ac:dyDescent="0.25">
      <c r="A103" s="698"/>
      <c r="B103" s="8">
        <v>2018</v>
      </c>
      <c r="C103" s="8">
        <v>2019</v>
      </c>
      <c r="D103" s="8">
        <v>2020</v>
      </c>
      <c r="E103" s="8">
        <v>2021</v>
      </c>
    </row>
    <row r="104" spans="1:5" ht="15.75" thickBot="1" x14ac:dyDescent="0.3">
      <c r="A104" s="699"/>
      <c r="B104" s="9" t="s">
        <v>8</v>
      </c>
      <c r="C104" s="9" t="s">
        <v>9</v>
      </c>
      <c r="D104" s="9" t="s">
        <v>9</v>
      </c>
      <c r="E104" s="9" t="s">
        <v>9</v>
      </c>
    </row>
    <row r="105" spans="1:5" ht="15.75" thickBot="1" x14ac:dyDescent="0.3">
      <c r="A105" s="5" t="s">
        <v>17</v>
      </c>
      <c r="B105" s="10">
        <v>4</v>
      </c>
      <c r="C105" s="10">
        <v>0</v>
      </c>
      <c r="D105" s="10">
        <v>5</v>
      </c>
      <c r="E105" s="10">
        <v>6</v>
      </c>
    </row>
    <row r="106" spans="1:5" ht="15.75" thickBot="1" x14ac:dyDescent="0.3">
      <c r="A106" s="5" t="s">
        <v>18</v>
      </c>
      <c r="B106" s="10">
        <v>400</v>
      </c>
      <c r="C106" s="10">
        <v>0</v>
      </c>
      <c r="D106" s="10">
        <v>400</v>
      </c>
      <c r="E106" s="10">
        <v>400</v>
      </c>
    </row>
    <row r="107" spans="1:5" ht="15.75" thickBot="1" x14ac:dyDescent="0.3">
      <c r="A107" s="5" t="s">
        <v>19</v>
      </c>
      <c r="B107" s="10">
        <f>B106/B105</f>
        <v>100</v>
      </c>
      <c r="C107" s="10">
        <v>0</v>
      </c>
      <c r="D107" s="10">
        <f t="shared" ref="D107:E107" si="11">D106/D105</f>
        <v>80</v>
      </c>
      <c r="E107" s="10">
        <f t="shared" si="11"/>
        <v>66.666666666666671</v>
      </c>
    </row>
    <row r="108" spans="1:5" ht="15.75" thickBot="1" x14ac:dyDescent="0.3">
      <c r="A108" s="5" t="s">
        <v>20</v>
      </c>
      <c r="B108" s="113" t="s">
        <v>21</v>
      </c>
      <c r="C108" s="11">
        <f>C105/B105-1</f>
        <v>-1</v>
      </c>
      <c r="D108" s="11" t="e">
        <f t="shared" ref="D108:E111" si="12">D105/C105-1</f>
        <v>#DIV/0!</v>
      </c>
      <c r="E108" s="11">
        <f t="shared" si="12"/>
        <v>0.19999999999999996</v>
      </c>
    </row>
    <row r="109" spans="1:5" ht="15.75" thickBot="1" x14ac:dyDescent="0.3">
      <c r="A109" s="5" t="s">
        <v>22</v>
      </c>
      <c r="B109" s="113" t="s">
        <v>21</v>
      </c>
      <c r="C109" s="11">
        <f>C106/B106-1</f>
        <v>-1</v>
      </c>
      <c r="D109" s="11" t="e">
        <f t="shared" si="12"/>
        <v>#DIV/0!</v>
      </c>
      <c r="E109" s="11">
        <f t="shared" si="12"/>
        <v>0</v>
      </c>
    </row>
    <row r="110" spans="1:5" ht="15.75" thickBot="1" x14ac:dyDescent="0.3">
      <c r="A110" s="5" t="s">
        <v>23</v>
      </c>
      <c r="B110" s="113" t="s">
        <v>21</v>
      </c>
      <c r="C110" s="11">
        <f>C107/B107-1</f>
        <v>-1</v>
      </c>
      <c r="D110" s="11" t="e">
        <f t="shared" si="12"/>
        <v>#DIV/0!</v>
      </c>
      <c r="E110" s="11">
        <f t="shared" si="12"/>
        <v>-0.16666666666666663</v>
      </c>
    </row>
    <row r="111" spans="1:5" ht="15.75" thickBot="1" x14ac:dyDescent="0.3">
      <c r="A111" s="5" t="s">
        <v>23</v>
      </c>
      <c r="B111" s="113" t="s">
        <v>21</v>
      </c>
      <c r="C111" s="11" t="e">
        <f>D111</f>
        <v>#DIV/0!</v>
      </c>
      <c r="D111" s="11" t="e">
        <f t="shared" si="12"/>
        <v>#DIV/0!</v>
      </c>
      <c r="E111" s="11" t="e">
        <f t="shared" si="12"/>
        <v>#DIV/0!</v>
      </c>
    </row>
    <row r="112" spans="1:5" ht="15.75" thickBot="1" x14ac:dyDescent="0.3">
      <c r="A112" s="689" t="s">
        <v>213</v>
      </c>
      <c r="B112" s="690"/>
      <c r="C112" s="690"/>
      <c r="D112" s="690"/>
      <c r="E112" s="691"/>
    </row>
    <row r="113" spans="1:5" ht="12.75" customHeight="1" x14ac:dyDescent="0.25">
      <c r="A113" s="698"/>
      <c r="B113" s="8">
        <v>2018</v>
      </c>
      <c r="C113" s="8">
        <v>2019</v>
      </c>
      <c r="D113" s="8">
        <v>2020</v>
      </c>
      <c r="E113" s="8">
        <v>2021</v>
      </c>
    </row>
    <row r="114" spans="1:5" ht="9" customHeight="1" thickBot="1" x14ac:dyDescent="0.3">
      <c r="A114" s="699"/>
      <c r="B114" s="9" t="s">
        <v>8</v>
      </c>
      <c r="C114" s="9" t="s">
        <v>9</v>
      </c>
      <c r="D114" s="9" t="s">
        <v>9</v>
      </c>
      <c r="E114" s="9" t="s">
        <v>9</v>
      </c>
    </row>
    <row r="115" spans="1:5" ht="15.75" thickBot="1" x14ac:dyDescent="0.3">
      <c r="A115" s="13" t="s">
        <v>42</v>
      </c>
      <c r="B115" s="14">
        <f>B116+B117+B118+B119</f>
        <v>0</v>
      </c>
      <c r="C115" s="14">
        <f t="shared" ref="C115:E115" si="13">C116+C117+C118+C119</f>
        <v>0</v>
      </c>
      <c r="D115" s="14">
        <f t="shared" si="13"/>
        <v>0</v>
      </c>
      <c r="E115" s="14">
        <f t="shared" si="13"/>
        <v>0</v>
      </c>
    </row>
    <row r="116" spans="1:5" ht="15.75" thickBot="1" x14ac:dyDescent="0.3">
      <c r="A116" s="26" t="s">
        <v>388</v>
      </c>
      <c r="B116" s="14"/>
      <c r="C116" s="14"/>
      <c r="D116" s="14"/>
      <c r="E116" s="14"/>
    </row>
    <row r="117" spans="1:5" ht="15.75" thickBot="1" x14ac:dyDescent="0.3">
      <c r="A117" s="26" t="s">
        <v>403</v>
      </c>
      <c r="B117" s="14"/>
      <c r="C117" s="14"/>
      <c r="D117" s="14"/>
      <c r="E117" s="14"/>
    </row>
    <row r="118" spans="1:5" ht="15.75" thickBot="1" x14ac:dyDescent="0.3">
      <c r="A118" s="26" t="s">
        <v>404</v>
      </c>
      <c r="B118" s="14"/>
      <c r="C118" s="14"/>
      <c r="D118" s="14"/>
      <c r="E118" s="14"/>
    </row>
    <row r="119" spans="1:5" ht="15.75" thickBot="1" x14ac:dyDescent="0.3">
      <c r="A119" s="26" t="s">
        <v>405</v>
      </c>
      <c r="B119" s="14"/>
      <c r="C119" s="14"/>
      <c r="D119" s="14"/>
      <c r="E119" s="14"/>
    </row>
    <row r="120" spans="1:5" ht="15.75" thickBot="1" x14ac:dyDescent="0.3">
      <c r="A120" s="13" t="s">
        <v>43</v>
      </c>
      <c r="B120" s="15">
        <f>B121+B122+B123+B124</f>
        <v>400</v>
      </c>
      <c r="C120" s="15">
        <f t="shared" ref="C120:E120" si="14">C121+C122+C123+C124</f>
        <v>0</v>
      </c>
      <c r="D120" s="15">
        <f t="shared" si="14"/>
        <v>400</v>
      </c>
      <c r="E120" s="15">
        <f t="shared" si="14"/>
        <v>400</v>
      </c>
    </row>
    <row r="121" spans="1:5" ht="15.75" thickBot="1" x14ac:dyDescent="0.3">
      <c r="A121" s="26" t="s">
        <v>388</v>
      </c>
      <c r="B121" s="15">
        <v>400</v>
      </c>
      <c r="C121" s="14">
        <v>0</v>
      </c>
      <c r="D121" s="14">
        <v>400</v>
      </c>
      <c r="E121" s="14">
        <v>400</v>
      </c>
    </row>
    <row r="122" spans="1:5" ht="15.75" thickBot="1" x14ac:dyDescent="0.3">
      <c r="A122" s="26" t="s">
        <v>403</v>
      </c>
      <c r="B122" s="15"/>
      <c r="C122" s="14"/>
      <c r="D122" s="14"/>
      <c r="E122" s="14"/>
    </row>
    <row r="123" spans="1:5" ht="15.75" thickBot="1" x14ac:dyDescent="0.3">
      <c r="A123" s="26" t="s">
        <v>404</v>
      </c>
      <c r="B123" s="15"/>
      <c r="C123" s="14"/>
      <c r="D123" s="14"/>
      <c r="E123" s="14"/>
    </row>
    <row r="124" spans="1:5" ht="15.75" thickBot="1" x14ac:dyDescent="0.3">
      <c r="A124" s="26" t="s">
        <v>405</v>
      </c>
      <c r="B124" s="15"/>
      <c r="C124" s="14"/>
      <c r="D124" s="14"/>
      <c r="E124" s="14"/>
    </row>
    <row r="125" spans="1:5" ht="15.75" thickBot="1" x14ac:dyDescent="0.3">
      <c r="A125" s="140" t="s">
        <v>31</v>
      </c>
      <c r="B125" s="15">
        <f>B115+B120</f>
        <v>400</v>
      </c>
      <c r="C125" s="15">
        <f t="shared" ref="C125:E125" si="15">C115+C120</f>
        <v>0</v>
      </c>
      <c r="D125" s="15">
        <f t="shared" si="15"/>
        <v>400</v>
      </c>
      <c r="E125" s="15">
        <f t="shared" si="15"/>
        <v>400</v>
      </c>
    </row>
    <row r="126" spans="1:5" ht="34.5" thickBot="1" x14ac:dyDescent="0.3">
      <c r="A126" s="7" t="s">
        <v>33</v>
      </c>
      <c r="B126" s="170" t="s">
        <v>1162</v>
      </c>
      <c r="C126" s="7" t="s">
        <v>1065</v>
      </c>
      <c r="D126" s="572" t="s">
        <v>135</v>
      </c>
      <c r="E126" s="148"/>
    </row>
    <row r="127" spans="1:5" ht="33" customHeight="1" thickBot="1" x14ac:dyDescent="0.3">
      <c r="A127" s="5" t="s">
        <v>15</v>
      </c>
      <c r="B127" s="702" t="s">
        <v>136</v>
      </c>
      <c r="C127" s="703"/>
      <c r="D127" s="703"/>
      <c r="E127" s="704"/>
    </row>
    <row r="128" spans="1:5" ht="15.75" thickBot="1" x14ac:dyDescent="0.3">
      <c r="A128" s="5" t="s">
        <v>16</v>
      </c>
      <c r="B128" s="717" t="s">
        <v>1163</v>
      </c>
      <c r="C128" s="718"/>
      <c r="D128" s="718"/>
      <c r="E128" s="719"/>
    </row>
    <row r="129" spans="1:5" ht="12.75" customHeight="1" x14ac:dyDescent="0.25">
      <c r="A129" s="698"/>
      <c r="B129" s="8">
        <v>2018</v>
      </c>
      <c r="C129" s="8">
        <v>2019</v>
      </c>
      <c r="D129" s="8">
        <v>2020</v>
      </c>
      <c r="E129" s="8">
        <v>2021</v>
      </c>
    </row>
    <row r="130" spans="1:5" ht="9" customHeight="1" thickBot="1" x14ac:dyDescent="0.3">
      <c r="A130" s="699"/>
      <c r="B130" s="9" t="s">
        <v>8</v>
      </c>
      <c r="C130" s="9" t="s">
        <v>9</v>
      </c>
      <c r="D130" s="9" t="s">
        <v>9</v>
      </c>
      <c r="E130" s="9" t="s">
        <v>9</v>
      </c>
    </row>
    <row r="131" spans="1:5" ht="15.75" thickBot="1" x14ac:dyDescent="0.3">
      <c r="A131" s="5" t="s">
        <v>17</v>
      </c>
      <c r="B131" s="10">
        <v>4</v>
      </c>
      <c r="C131" s="10">
        <v>0</v>
      </c>
      <c r="D131" s="10">
        <v>5</v>
      </c>
      <c r="E131" s="10">
        <v>5</v>
      </c>
    </row>
    <row r="132" spans="1:5" ht="15.75" thickBot="1" x14ac:dyDescent="0.3">
      <c r="A132" s="5" t="s">
        <v>18</v>
      </c>
      <c r="B132" s="10">
        <v>600</v>
      </c>
      <c r="C132" s="10">
        <v>0</v>
      </c>
      <c r="D132" s="10">
        <v>600</v>
      </c>
      <c r="E132" s="10">
        <v>600</v>
      </c>
    </row>
    <row r="133" spans="1:5" ht="15.75" thickBot="1" x14ac:dyDescent="0.3">
      <c r="A133" s="5" t="s">
        <v>19</v>
      </c>
      <c r="B133" s="10">
        <f>B132/B131</f>
        <v>150</v>
      </c>
      <c r="C133" s="10">
        <v>0</v>
      </c>
      <c r="D133" s="10">
        <f t="shared" ref="D133:E133" si="16">D132/D131</f>
        <v>120</v>
      </c>
      <c r="E133" s="10">
        <f t="shared" si="16"/>
        <v>120</v>
      </c>
    </row>
    <row r="134" spans="1:5" ht="15.75" thickBot="1" x14ac:dyDescent="0.3">
      <c r="A134" s="5" t="s">
        <v>20</v>
      </c>
      <c r="B134" s="113" t="s">
        <v>21</v>
      </c>
      <c r="C134" s="11">
        <f>C131/B131-1</f>
        <v>-1</v>
      </c>
      <c r="D134" s="11" t="e">
        <f t="shared" ref="D134:E136" si="17">D131/C131-1</f>
        <v>#DIV/0!</v>
      </c>
      <c r="E134" s="11">
        <f t="shared" si="17"/>
        <v>0</v>
      </c>
    </row>
    <row r="135" spans="1:5" ht="15.75" thickBot="1" x14ac:dyDescent="0.3">
      <c r="A135" s="5" t="s">
        <v>22</v>
      </c>
      <c r="B135" s="113" t="s">
        <v>21</v>
      </c>
      <c r="C135" s="11">
        <f>C132/B132-1</f>
        <v>-1</v>
      </c>
      <c r="D135" s="11" t="e">
        <f t="shared" si="17"/>
        <v>#DIV/0!</v>
      </c>
      <c r="E135" s="11">
        <f t="shared" si="17"/>
        <v>0</v>
      </c>
    </row>
    <row r="136" spans="1:5" ht="15.75" thickBot="1" x14ac:dyDescent="0.3">
      <c r="A136" s="5" t="s">
        <v>23</v>
      </c>
      <c r="B136" s="113" t="s">
        <v>21</v>
      </c>
      <c r="C136" s="11">
        <f>C133/B133-1</f>
        <v>-1</v>
      </c>
      <c r="D136" s="11" t="e">
        <f t="shared" si="17"/>
        <v>#DIV/0!</v>
      </c>
      <c r="E136" s="11">
        <f t="shared" si="17"/>
        <v>0</v>
      </c>
    </row>
    <row r="137" spans="1:5" ht="15.75" thickBot="1" x14ac:dyDescent="0.3">
      <c r="A137" s="689" t="s">
        <v>284</v>
      </c>
      <c r="B137" s="690"/>
      <c r="C137" s="690"/>
      <c r="D137" s="690"/>
      <c r="E137" s="691"/>
    </row>
    <row r="138" spans="1:5" ht="12.75" customHeight="1" x14ac:dyDescent="0.25">
      <c r="A138" s="698"/>
      <c r="B138" s="8">
        <v>2018</v>
      </c>
      <c r="C138" s="8">
        <v>2019</v>
      </c>
      <c r="D138" s="8">
        <v>2020</v>
      </c>
      <c r="E138" s="8">
        <v>2021</v>
      </c>
    </row>
    <row r="139" spans="1:5" ht="9" customHeight="1" thickBot="1" x14ac:dyDescent="0.3">
      <c r="A139" s="699"/>
      <c r="B139" s="9" t="s">
        <v>8</v>
      </c>
      <c r="C139" s="9" t="s">
        <v>9</v>
      </c>
      <c r="D139" s="9" t="s">
        <v>9</v>
      </c>
      <c r="E139" s="9" t="s">
        <v>9</v>
      </c>
    </row>
    <row r="140" spans="1:5" ht="15.75" thickBot="1" x14ac:dyDescent="0.3">
      <c r="A140" s="13" t="s">
        <v>42</v>
      </c>
      <c r="B140" s="14">
        <f>B141+B142+B143+B144</f>
        <v>0</v>
      </c>
      <c r="C140" s="14">
        <f t="shared" ref="C140:E140" si="18">C141+C142+C143+C144</f>
        <v>0</v>
      </c>
      <c r="D140" s="14">
        <f t="shared" si="18"/>
        <v>0</v>
      </c>
      <c r="E140" s="14">
        <f t="shared" si="18"/>
        <v>0</v>
      </c>
    </row>
    <row r="141" spans="1:5" ht="15.75" thickBot="1" x14ac:dyDescent="0.3">
      <c r="A141" s="26" t="s">
        <v>388</v>
      </c>
      <c r="B141" s="14"/>
      <c r="C141" s="14"/>
      <c r="D141" s="14"/>
      <c r="E141" s="14"/>
    </row>
    <row r="142" spans="1:5" ht="15.75" thickBot="1" x14ac:dyDescent="0.3">
      <c r="A142" s="26" t="s">
        <v>403</v>
      </c>
      <c r="B142" s="14"/>
      <c r="C142" s="14"/>
      <c r="D142" s="14"/>
      <c r="E142" s="14"/>
    </row>
    <row r="143" spans="1:5" ht="15.75" thickBot="1" x14ac:dyDescent="0.3">
      <c r="A143" s="26" t="s">
        <v>404</v>
      </c>
      <c r="B143" s="14"/>
      <c r="C143" s="14"/>
      <c r="D143" s="14"/>
      <c r="E143" s="14"/>
    </row>
    <row r="144" spans="1:5" ht="15.75" thickBot="1" x14ac:dyDescent="0.3">
      <c r="A144" s="26" t="s">
        <v>405</v>
      </c>
      <c r="B144" s="14"/>
      <c r="C144" s="14"/>
      <c r="D144" s="14"/>
      <c r="E144" s="14"/>
    </row>
    <row r="145" spans="1:5" ht="15.75" thickBot="1" x14ac:dyDescent="0.3">
      <c r="A145" s="13" t="s">
        <v>43</v>
      </c>
      <c r="B145" s="15">
        <f>B146+B147+B148+B149</f>
        <v>600</v>
      </c>
      <c r="C145" s="15">
        <f t="shared" ref="C145:E145" si="19">C146+C147+C148+C149</f>
        <v>0</v>
      </c>
      <c r="D145" s="15">
        <f t="shared" si="19"/>
        <v>600</v>
      </c>
      <c r="E145" s="15">
        <f t="shared" si="19"/>
        <v>600</v>
      </c>
    </row>
    <row r="146" spans="1:5" ht="15.75" thickBot="1" x14ac:dyDescent="0.3">
      <c r="A146" s="26" t="s">
        <v>388</v>
      </c>
      <c r="B146" s="15">
        <v>600</v>
      </c>
      <c r="C146" s="14">
        <v>0</v>
      </c>
      <c r="D146" s="14">
        <v>600</v>
      </c>
      <c r="E146" s="14">
        <v>600</v>
      </c>
    </row>
    <row r="147" spans="1:5" ht="15.75" thickBot="1" x14ac:dyDescent="0.3">
      <c r="A147" s="26" t="s">
        <v>403</v>
      </c>
      <c r="B147" s="15"/>
      <c r="C147" s="14"/>
      <c r="D147" s="14"/>
      <c r="E147" s="14"/>
    </row>
    <row r="148" spans="1:5" ht="15.75" thickBot="1" x14ac:dyDescent="0.3">
      <c r="A148" s="26" t="s">
        <v>404</v>
      </c>
      <c r="B148" s="15"/>
      <c r="C148" s="14"/>
      <c r="D148" s="14"/>
      <c r="E148" s="14"/>
    </row>
    <row r="149" spans="1:5" ht="15.75" thickBot="1" x14ac:dyDescent="0.3">
      <c r="A149" s="26" t="s">
        <v>405</v>
      </c>
      <c r="B149" s="15"/>
      <c r="C149" s="14"/>
      <c r="D149" s="14"/>
      <c r="E149" s="14"/>
    </row>
    <row r="150" spans="1:5" ht="15.75" thickBot="1" x14ac:dyDescent="0.3">
      <c r="A150" s="140" t="s">
        <v>407</v>
      </c>
      <c r="B150" s="15">
        <f>B140+B145</f>
        <v>600</v>
      </c>
      <c r="C150" s="15">
        <f t="shared" ref="C150:E150" si="20">C140+C145</f>
        <v>0</v>
      </c>
      <c r="D150" s="15">
        <f t="shared" si="20"/>
        <v>600</v>
      </c>
      <c r="E150" s="15">
        <f t="shared" si="20"/>
        <v>600</v>
      </c>
    </row>
    <row r="151" spans="1:5" ht="15.75" thickBot="1" x14ac:dyDescent="0.3">
      <c r="A151" s="7" t="s">
        <v>56</v>
      </c>
      <c r="B151" s="1369" t="s">
        <v>1164</v>
      </c>
      <c r="C151" s="1468"/>
      <c r="D151" s="1468"/>
      <c r="E151" s="1469"/>
    </row>
    <row r="152" spans="1:5" ht="30.75" customHeight="1" thickBot="1" x14ac:dyDescent="0.3">
      <c r="A152" s="7" t="s">
        <v>35</v>
      </c>
      <c r="B152" s="170" t="s">
        <v>1165</v>
      </c>
      <c r="C152" s="573" t="s">
        <v>1065</v>
      </c>
      <c r="D152" s="147"/>
      <c r="E152" s="148"/>
    </row>
    <row r="153" spans="1:5" ht="22.5" customHeight="1" thickBot="1" x14ac:dyDescent="0.3">
      <c r="A153" s="5" t="s">
        <v>15</v>
      </c>
      <c r="B153" s="702" t="s">
        <v>1166</v>
      </c>
      <c r="C153" s="703"/>
      <c r="D153" s="703"/>
      <c r="E153" s="704"/>
    </row>
    <row r="154" spans="1:5" ht="15.75" thickBot="1" x14ac:dyDescent="0.3">
      <c r="A154" s="5" t="s">
        <v>16</v>
      </c>
      <c r="B154" s="717" t="s">
        <v>94</v>
      </c>
      <c r="C154" s="718"/>
      <c r="D154" s="718"/>
      <c r="E154" s="719"/>
    </row>
    <row r="155" spans="1:5" ht="12.75" customHeight="1" x14ac:dyDescent="0.25">
      <c r="A155" s="698"/>
      <c r="B155" s="8">
        <v>2018</v>
      </c>
      <c r="C155" s="8">
        <v>2019</v>
      </c>
      <c r="D155" s="8">
        <v>2020</v>
      </c>
      <c r="E155" s="8">
        <v>2021</v>
      </c>
    </row>
    <row r="156" spans="1:5" ht="15.75" customHeight="1" thickBot="1" x14ac:dyDescent="0.3">
      <c r="A156" s="699"/>
      <c r="B156" s="9" t="s">
        <v>8</v>
      </c>
      <c r="C156" s="9" t="s">
        <v>9</v>
      </c>
      <c r="D156" s="9" t="s">
        <v>9</v>
      </c>
      <c r="E156" s="9" t="s">
        <v>9</v>
      </c>
    </row>
    <row r="157" spans="1:5" ht="15.75" thickBot="1" x14ac:dyDescent="0.3">
      <c r="A157" s="5" t="s">
        <v>17</v>
      </c>
      <c r="B157" s="10">
        <v>0</v>
      </c>
      <c r="C157" s="10">
        <v>1</v>
      </c>
      <c r="D157" s="10">
        <v>0</v>
      </c>
      <c r="E157" s="10">
        <v>0</v>
      </c>
    </row>
    <row r="158" spans="1:5" ht="15.75" thickBot="1" x14ac:dyDescent="0.3">
      <c r="A158" s="5" t="s">
        <v>18</v>
      </c>
      <c r="B158" s="10">
        <v>0</v>
      </c>
      <c r="C158" s="10">
        <v>2000</v>
      </c>
      <c r="D158" s="10">
        <v>0</v>
      </c>
      <c r="E158" s="10">
        <v>0</v>
      </c>
    </row>
    <row r="159" spans="1:5" ht="15.75" thickBot="1" x14ac:dyDescent="0.3">
      <c r="A159" s="5" t="s">
        <v>19</v>
      </c>
      <c r="B159" s="10">
        <v>0</v>
      </c>
      <c r="C159" s="10">
        <f t="shared" ref="C159" si="21">C158/C157</f>
        <v>2000</v>
      </c>
      <c r="D159" s="10">
        <v>0</v>
      </c>
      <c r="E159" s="10">
        <v>0</v>
      </c>
    </row>
    <row r="160" spans="1:5" ht="15.75" thickBot="1" x14ac:dyDescent="0.3">
      <c r="A160" s="5" t="s">
        <v>20</v>
      </c>
      <c r="B160" s="113" t="s">
        <v>21</v>
      </c>
      <c r="C160" s="11" t="e">
        <f>C157/B157-1</f>
        <v>#DIV/0!</v>
      </c>
      <c r="D160" s="11">
        <f t="shared" ref="D160:E162" si="22">D157/C157-1</f>
        <v>-1</v>
      </c>
      <c r="E160" s="11" t="e">
        <f t="shared" si="22"/>
        <v>#DIV/0!</v>
      </c>
    </row>
    <row r="161" spans="1:5" ht="15.75" thickBot="1" x14ac:dyDescent="0.3">
      <c r="A161" s="5" t="s">
        <v>22</v>
      </c>
      <c r="B161" s="113" t="s">
        <v>21</v>
      </c>
      <c r="C161" s="11" t="e">
        <f>C158/B158-1</f>
        <v>#DIV/0!</v>
      </c>
      <c r="D161" s="11">
        <f t="shared" si="22"/>
        <v>-1</v>
      </c>
      <c r="E161" s="11" t="e">
        <f t="shared" si="22"/>
        <v>#DIV/0!</v>
      </c>
    </row>
    <row r="162" spans="1:5" ht="15.75" thickBot="1" x14ac:dyDescent="0.3">
      <c r="A162" s="5" t="s">
        <v>23</v>
      </c>
      <c r="B162" s="113" t="s">
        <v>21</v>
      </c>
      <c r="C162" s="11" t="e">
        <f>C159/B159-1</f>
        <v>#DIV/0!</v>
      </c>
      <c r="D162" s="11">
        <f t="shared" si="22"/>
        <v>-1</v>
      </c>
      <c r="E162" s="11" t="e">
        <f t="shared" si="22"/>
        <v>#DIV/0!</v>
      </c>
    </row>
    <row r="163" spans="1:5" ht="15.75" customHeight="1" thickBot="1" x14ac:dyDescent="0.3">
      <c r="A163" s="689" t="s">
        <v>409</v>
      </c>
      <c r="B163" s="690"/>
      <c r="C163" s="690"/>
      <c r="D163" s="690"/>
      <c r="E163" s="691"/>
    </row>
    <row r="164" spans="1:5" x14ac:dyDescent="0.25">
      <c r="A164" s="698"/>
      <c r="B164" s="8">
        <v>2018</v>
      </c>
      <c r="C164" s="8">
        <v>2019</v>
      </c>
      <c r="D164" s="8">
        <v>2020</v>
      </c>
      <c r="E164" s="8">
        <v>2021</v>
      </c>
    </row>
    <row r="165" spans="1:5" ht="15.75" thickBot="1" x14ac:dyDescent="0.3">
      <c r="A165" s="699"/>
      <c r="B165" s="9" t="s">
        <v>8</v>
      </c>
      <c r="C165" s="9" t="s">
        <v>9</v>
      </c>
      <c r="D165" s="9" t="s">
        <v>9</v>
      </c>
      <c r="E165" s="9" t="s">
        <v>9</v>
      </c>
    </row>
    <row r="166" spans="1:5" ht="15.75" thickBot="1" x14ac:dyDescent="0.3">
      <c r="A166" s="13" t="s">
        <v>42</v>
      </c>
      <c r="B166" s="14">
        <f>B167+B168+B169+B170</f>
        <v>0</v>
      </c>
      <c r="C166" s="14">
        <f t="shared" ref="C166:E166" si="23">C167+C168+C169+C170</f>
        <v>0</v>
      </c>
      <c r="D166" s="14">
        <f t="shared" si="23"/>
        <v>0</v>
      </c>
      <c r="E166" s="14">
        <f t="shared" si="23"/>
        <v>0</v>
      </c>
    </row>
    <row r="167" spans="1:5" ht="15.75" thickBot="1" x14ac:dyDescent="0.3">
      <c r="A167" s="26" t="s">
        <v>388</v>
      </c>
      <c r="B167" s="14"/>
      <c r="C167" s="14"/>
      <c r="D167" s="14"/>
      <c r="E167" s="14"/>
    </row>
    <row r="168" spans="1:5" ht="15.75" thickBot="1" x14ac:dyDescent="0.3">
      <c r="A168" s="26" t="s">
        <v>403</v>
      </c>
      <c r="B168" s="14"/>
      <c r="C168" s="14"/>
      <c r="D168" s="14"/>
      <c r="E168" s="14"/>
    </row>
    <row r="169" spans="1:5" ht="15.75" thickBot="1" x14ac:dyDescent="0.3">
      <c r="A169" s="26" t="s">
        <v>404</v>
      </c>
      <c r="B169" s="14"/>
      <c r="C169" s="14"/>
      <c r="D169" s="14"/>
      <c r="E169" s="14"/>
    </row>
    <row r="170" spans="1:5" ht="15.75" thickBot="1" x14ac:dyDescent="0.3">
      <c r="A170" s="26" t="s">
        <v>405</v>
      </c>
      <c r="B170" s="14"/>
      <c r="C170" s="14"/>
      <c r="D170" s="14"/>
      <c r="E170" s="14"/>
    </row>
    <row r="171" spans="1:5" ht="15.75" thickBot="1" x14ac:dyDescent="0.3">
      <c r="A171" s="13" t="s">
        <v>43</v>
      </c>
      <c r="B171" s="15">
        <f>B172+B173+B174+B175</f>
        <v>0</v>
      </c>
      <c r="C171" s="15">
        <f>C172+C173+C174+C175</f>
        <v>2000</v>
      </c>
      <c r="D171" s="15">
        <f t="shared" ref="D171:E171" si="24">D172+D173+D174+D175</f>
        <v>0</v>
      </c>
      <c r="E171" s="15">
        <f t="shared" si="24"/>
        <v>0</v>
      </c>
    </row>
    <row r="172" spans="1:5" ht="15.75" thickBot="1" x14ac:dyDescent="0.3">
      <c r="A172" s="26" t="s">
        <v>388</v>
      </c>
      <c r="B172" s="15">
        <v>0</v>
      </c>
      <c r="C172" s="14">
        <v>2000</v>
      </c>
      <c r="D172" s="14">
        <v>0</v>
      </c>
      <c r="E172" s="14">
        <v>0</v>
      </c>
    </row>
    <row r="173" spans="1:5" ht="15.75" thickBot="1" x14ac:dyDescent="0.3">
      <c r="A173" s="26" t="s">
        <v>403</v>
      </c>
      <c r="B173" s="15"/>
      <c r="C173" s="14"/>
      <c r="D173" s="14"/>
      <c r="E173" s="14"/>
    </row>
    <row r="174" spans="1:5" ht="15.75" thickBot="1" x14ac:dyDescent="0.3">
      <c r="A174" s="26" t="s">
        <v>404</v>
      </c>
      <c r="B174" s="15"/>
      <c r="C174" s="14"/>
      <c r="D174" s="14"/>
      <c r="E174" s="14"/>
    </row>
    <row r="175" spans="1:5" ht="15.75" thickBot="1" x14ac:dyDescent="0.3">
      <c r="A175" s="26" t="s">
        <v>405</v>
      </c>
      <c r="B175" s="15"/>
      <c r="C175" s="14"/>
      <c r="D175" s="14"/>
      <c r="E175" s="14"/>
    </row>
    <row r="176" spans="1:5" ht="15.75" thickBot="1" x14ac:dyDescent="0.3">
      <c r="A176" s="140" t="s">
        <v>407</v>
      </c>
      <c r="B176" s="15">
        <v>0</v>
      </c>
      <c r="C176" s="15">
        <f t="shared" ref="C176:E176" si="25">C166+C171</f>
        <v>2000</v>
      </c>
      <c r="D176" s="15">
        <f t="shared" si="25"/>
        <v>0</v>
      </c>
      <c r="E176" s="15">
        <f t="shared" si="25"/>
        <v>0</v>
      </c>
    </row>
    <row r="177" spans="1:5" ht="15.75" thickBot="1" x14ac:dyDescent="0.3">
      <c r="A177" s="689" t="s">
        <v>1167</v>
      </c>
      <c r="B177" s="690"/>
      <c r="C177" s="690"/>
      <c r="D177" s="690"/>
      <c r="E177" s="691"/>
    </row>
    <row r="178" spans="1:5" ht="12.75" customHeight="1" x14ac:dyDescent="0.25">
      <c r="A178" s="698"/>
      <c r="B178" s="8">
        <v>2018</v>
      </c>
      <c r="C178" s="8">
        <v>2019</v>
      </c>
      <c r="D178" s="8">
        <v>2020</v>
      </c>
      <c r="E178" s="8">
        <v>2021</v>
      </c>
    </row>
    <row r="179" spans="1:5" ht="9" customHeight="1" thickBot="1" x14ac:dyDescent="0.3">
      <c r="A179" s="699"/>
      <c r="B179" s="9" t="s">
        <v>8</v>
      </c>
      <c r="C179" s="9" t="s">
        <v>9</v>
      </c>
      <c r="D179" s="9" t="s">
        <v>9</v>
      </c>
      <c r="E179" s="9" t="s">
        <v>9</v>
      </c>
    </row>
    <row r="180" spans="1:5" ht="15.75" thickBot="1" x14ac:dyDescent="0.3">
      <c r="A180" s="13" t="s">
        <v>42</v>
      </c>
      <c r="B180" s="14">
        <f>B181+B182+B183+B184</f>
        <v>0</v>
      </c>
      <c r="C180" s="14">
        <f t="shared" ref="C180:E180" si="26">C181+C182+C183+C184</f>
        <v>0</v>
      </c>
      <c r="D180" s="14">
        <f t="shared" si="26"/>
        <v>0</v>
      </c>
      <c r="E180" s="14">
        <f t="shared" si="26"/>
        <v>0</v>
      </c>
    </row>
    <row r="181" spans="1:5" ht="15.75" thickBot="1" x14ac:dyDescent="0.3">
      <c r="A181" s="26" t="s">
        <v>388</v>
      </c>
      <c r="B181" s="14"/>
      <c r="C181" s="14"/>
      <c r="D181" s="14"/>
      <c r="E181" s="14"/>
    </row>
    <row r="182" spans="1:5" ht="15.75" thickBot="1" x14ac:dyDescent="0.3">
      <c r="A182" s="26" t="s">
        <v>403</v>
      </c>
      <c r="B182" s="14"/>
      <c r="C182" s="14"/>
      <c r="D182" s="14"/>
      <c r="E182" s="14"/>
    </row>
    <row r="183" spans="1:5" ht="15.75" thickBot="1" x14ac:dyDescent="0.3">
      <c r="A183" s="26" t="s">
        <v>404</v>
      </c>
      <c r="B183" s="14"/>
      <c r="C183" s="14"/>
      <c r="D183" s="14"/>
      <c r="E183" s="14"/>
    </row>
    <row r="184" spans="1:5" ht="15.75" thickBot="1" x14ac:dyDescent="0.3">
      <c r="A184" s="26" t="s">
        <v>405</v>
      </c>
      <c r="B184" s="14"/>
      <c r="C184" s="14"/>
      <c r="D184" s="14"/>
      <c r="E184" s="14"/>
    </row>
    <row r="185" spans="1:5" ht="15.75" thickBot="1" x14ac:dyDescent="0.3">
      <c r="A185" s="13" t="s">
        <v>43</v>
      </c>
      <c r="B185" s="15">
        <f>B186+B187+B188+B189</f>
        <v>1000</v>
      </c>
      <c r="C185" s="15">
        <f t="shared" ref="C185:E185" si="27">C186+C187+C188+C189</f>
        <v>2000</v>
      </c>
      <c r="D185" s="15">
        <f t="shared" si="27"/>
        <v>1000</v>
      </c>
      <c r="E185" s="15">
        <f t="shared" si="27"/>
        <v>1000</v>
      </c>
    </row>
    <row r="186" spans="1:5" ht="15.75" thickBot="1" x14ac:dyDescent="0.3">
      <c r="A186" s="26" t="s">
        <v>388</v>
      </c>
      <c r="B186" s="15">
        <f>B121+B146+B172</f>
        <v>1000</v>
      </c>
      <c r="C186" s="15">
        <f t="shared" ref="C186:E186" si="28">C121+C146+C172</f>
        <v>2000</v>
      </c>
      <c r="D186" s="15">
        <f t="shared" si="28"/>
        <v>1000</v>
      </c>
      <c r="E186" s="15">
        <f t="shared" si="28"/>
        <v>1000</v>
      </c>
    </row>
    <row r="187" spans="1:5" ht="15.75" thickBot="1" x14ac:dyDescent="0.3">
      <c r="A187" s="26" t="s">
        <v>403</v>
      </c>
      <c r="B187" s="15"/>
      <c r="C187" s="14"/>
      <c r="D187" s="14"/>
      <c r="E187" s="14"/>
    </row>
    <row r="188" spans="1:5" ht="15.75" thickBot="1" x14ac:dyDescent="0.3">
      <c r="A188" s="26" t="s">
        <v>404</v>
      </c>
      <c r="B188" s="15"/>
      <c r="C188" s="14"/>
      <c r="D188" s="14"/>
      <c r="E188" s="14"/>
    </row>
    <row r="189" spans="1:5" ht="15.75" thickBot="1" x14ac:dyDescent="0.3">
      <c r="A189" s="26" t="s">
        <v>405</v>
      </c>
      <c r="B189" s="15"/>
      <c r="C189" s="14"/>
      <c r="D189" s="14"/>
      <c r="E189" s="14"/>
    </row>
    <row r="190" spans="1:5" ht="24.75" thickBot="1" x14ac:dyDescent="0.3">
      <c r="A190" s="16" t="s">
        <v>1168</v>
      </c>
      <c r="B190" s="15">
        <f>B180+B185</f>
        <v>1000</v>
      </c>
      <c r="C190" s="15">
        <f t="shared" ref="C190:E190" si="29">C180+C185</f>
        <v>2000</v>
      </c>
      <c r="D190" s="15">
        <f t="shared" si="29"/>
        <v>1000</v>
      </c>
      <c r="E190" s="15">
        <f t="shared" si="29"/>
        <v>1000</v>
      </c>
    </row>
    <row r="191" spans="1:5" ht="15.75" thickBot="1" x14ac:dyDescent="0.3">
      <c r="A191" s="20"/>
      <c r="B191" s="21"/>
      <c r="C191" s="21"/>
      <c r="D191" s="21"/>
      <c r="E191" s="21"/>
    </row>
    <row r="192" spans="1:5" ht="27" customHeight="1" thickBot="1" x14ac:dyDescent="0.3">
      <c r="A192" s="6" t="s">
        <v>57</v>
      </c>
      <c r="B192" s="22">
        <f>B106+B66+B29+B132+B158</f>
        <v>33700</v>
      </c>
      <c r="C192" s="22">
        <f t="shared" ref="C192:E192" si="30">C106+C66+C29+C132+C158</f>
        <v>36500</v>
      </c>
      <c r="D192" s="22">
        <f t="shared" si="30"/>
        <v>36500</v>
      </c>
      <c r="E192" s="22">
        <f t="shared" si="30"/>
        <v>37000</v>
      </c>
    </row>
    <row r="193" spans="1:5" ht="24.75" thickBot="1" x14ac:dyDescent="0.3">
      <c r="A193" s="6" t="s">
        <v>58</v>
      </c>
      <c r="B193" s="22">
        <f>B95+B58+B150+B125+B176</f>
        <v>33700</v>
      </c>
      <c r="C193" s="22">
        <f t="shared" ref="C193:E193" si="31">C95+C58+C150+C125+C176</f>
        <v>36500</v>
      </c>
      <c r="D193" s="22">
        <f t="shared" si="31"/>
        <v>36500</v>
      </c>
      <c r="E193" s="22">
        <f t="shared" si="31"/>
        <v>37000</v>
      </c>
    </row>
    <row r="194" spans="1:5" ht="15.75" thickBot="1" x14ac:dyDescent="0.3">
      <c r="A194" s="13" t="s">
        <v>24</v>
      </c>
      <c r="B194" s="36">
        <f>B195+B196</f>
        <v>18330</v>
      </c>
      <c r="C194" s="36">
        <f t="shared" ref="C194:E194" si="32">C195+C196</f>
        <v>19830</v>
      </c>
      <c r="D194" s="36">
        <f t="shared" si="32"/>
        <v>19830</v>
      </c>
      <c r="E194" s="36">
        <f t="shared" si="32"/>
        <v>19830</v>
      </c>
    </row>
    <row r="195" spans="1:5" ht="15.75" thickBot="1" x14ac:dyDescent="0.3">
      <c r="A195" s="26" t="s">
        <v>388</v>
      </c>
      <c r="B195" s="15">
        <f>B38+B75</f>
        <v>18330</v>
      </c>
      <c r="C195" s="15">
        <f t="shared" ref="C195:E196" si="33">C38+C75</f>
        <v>19830</v>
      </c>
      <c r="D195" s="15">
        <f t="shared" si="33"/>
        <v>19830</v>
      </c>
      <c r="E195" s="15">
        <f t="shared" si="33"/>
        <v>19830</v>
      </c>
    </row>
    <row r="196" spans="1:5" ht="15.75" thickBot="1" x14ac:dyDescent="0.3">
      <c r="A196" s="26" t="s">
        <v>417</v>
      </c>
      <c r="B196" s="15">
        <f>B39+B76</f>
        <v>0</v>
      </c>
      <c r="C196" s="15">
        <f t="shared" si="33"/>
        <v>0</v>
      </c>
      <c r="D196" s="15">
        <f t="shared" si="33"/>
        <v>0</v>
      </c>
      <c r="E196" s="15">
        <f t="shared" si="33"/>
        <v>0</v>
      </c>
    </row>
    <row r="197" spans="1:5" ht="24.75" thickBot="1" x14ac:dyDescent="0.3">
      <c r="A197" s="13" t="s">
        <v>25</v>
      </c>
      <c r="B197" s="36">
        <f>B198+B199</f>
        <v>2970</v>
      </c>
      <c r="C197" s="36">
        <f t="shared" ref="C197:E197" si="34">C198+C199</f>
        <v>2970</v>
      </c>
      <c r="D197" s="36">
        <f t="shared" si="34"/>
        <v>2970</v>
      </c>
      <c r="E197" s="36">
        <f t="shared" si="34"/>
        <v>2970</v>
      </c>
    </row>
    <row r="198" spans="1:5" ht="15.75" thickBot="1" x14ac:dyDescent="0.3">
      <c r="A198" s="26" t="s">
        <v>388</v>
      </c>
      <c r="B198" s="14">
        <f>B41+B78</f>
        <v>2970</v>
      </c>
      <c r="C198" s="14">
        <f t="shared" ref="C198:E199" si="35">C41+C78</f>
        <v>2970</v>
      </c>
      <c r="D198" s="14">
        <f t="shared" si="35"/>
        <v>2970</v>
      </c>
      <c r="E198" s="14">
        <f t="shared" si="35"/>
        <v>2970</v>
      </c>
    </row>
    <row r="199" spans="1:5" ht="15.75" thickBot="1" x14ac:dyDescent="0.3">
      <c r="A199" s="26" t="s">
        <v>417</v>
      </c>
      <c r="B199" s="15">
        <f>B42+B79</f>
        <v>0</v>
      </c>
      <c r="C199" s="15">
        <f t="shared" si="35"/>
        <v>0</v>
      </c>
      <c r="D199" s="15">
        <f t="shared" si="35"/>
        <v>0</v>
      </c>
      <c r="E199" s="15">
        <f t="shared" si="35"/>
        <v>0</v>
      </c>
    </row>
    <row r="200" spans="1:5" ht="15.75" thickBot="1" x14ac:dyDescent="0.3">
      <c r="A200" s="13" t="s">
        <v>26</v>
      </c>
      <c r="B200" s="36">
        <f>B201+B202</f>
        <v>11400</v>
      </c>
      <c r="C200" s="36">
        <f t="shared" ref="C200:E200" si="36">C201+C202</f>
        <v>11700</v>
      </c>
      <c r="D200" s="36">
        <f t="shared" si="36"/>
        <v>12700</v>
      </c>
      <c r="E200" s="36">
        <f t="shared" si="36"/>
        <v>13200</v>
      </c>
    </row>
    <row r="201" spans="1:5" ht="15.75" thickBot="1" x14ac:dyDescent="0.3">
      <c r="A201" s="26" t="s">
        <v>388</v>
      </c>
      <c r="B201" s="15">
        <f>B44+B81</f>
        <v>11400</v>
      </c>
      <c r="C201" s="15">
        <f t="shared" ref="C201:E202" si="37">C44+C81</f>
        <v>11700</v>
      </c>
      <c r="D201" s="15">
        <f t="shared" si="37"/>
        <v>12700</v>
      </c>
      <c r="E201" s="15">
        <f t="shared" si="37"/>
        <v>13200</v>
      </c>
    </row>
    <row r="202" spans="1:5" ht="15.75" thickBot="1" x14ac:dyDescent="0.3">
      <c r="A202" s="26" t="s">
        <v>417</v>
      </c>
      <c r="B202" s="15">
        <f>B45+B82</f>
        <v>0</v>
      </c>
      <c r="C202" s="15">
        <f t="shared" si="37"/>
        <v>0</v>
      </c>
      <c r="D202" s="15">
        <f t="shared" si="37"/>
        <v>0</v>
      </c>
      <c r="E202" s="15">
        <f t="shared" si="37"/>
        <v>0</v>
      </c>
    </row>
    <row r="203" spans="1:5" ht="15.75" thickBot="1" x14ac:dyDescent="0.3">
      <c r="A203" s="13" t="s">
        <v>27</v>
      </c>
      <c r="B203" s="36">
        <f>B204+B205</f>
        <v>0</v>
      </c>
      <c r="C203" s="36">
        <f t="shared" ref="C203:E203" si="38">C204+C205</f>
        <v>0</v>
      </c>
      <c r="D203" s="36">
        <f t="shared" si="38"/>
        <v>0</v>
      </c>
      <c r="E203" s="36">
        <f t="shared" si="38"/>
        <v>0</v>
      </c>
    </row>
    <row r="204" spans="1:5" ht="15.75" thickBot="1" x14ac:dyDescent="0.3">
      <c r="A204" s="26" t="s">
        <v>388</v>
      </c>
      <c r="B204" s="14">
        <f>B47+B84</f>
        <v>0</v>
      </c>
      <c r="C204" s="14">
        <f t="shared" ref="C204:E205" si="39">C47+C84</f>
        <v>0</v>
      </c>
      <c r="D204" s="14">
        <f t="shared" si="39"/>
        <v>0</v>
      </c>
      <c r="E204" s="14">
        <f t="shared" si="39"/>
        <v>0</v>
      </c>
    </row>
    <row r="205" spans="1:5" ht="15.75" thickBot="1" x14ac:dyDescent="0.3">
      <c r="A205" s="26" t="s">
        <v>417</v>
      </c>
      <c r="B205" s="15">
        <f>B48+B85</f>
        <v>0</v>
      </c>
      <c r="C205" s="15">
        <f t="shared" si="39"/>
        <v>0</v>
      </c>
      <c r="D205" s="15">
        <f t="shared" si="39"/>
        <v>0</v>
      </c>
      <c r="E205" s="15">
        <f t="shared" si="39"/>
        <v>0</v>
      </c>
    </row>
    <row r="206" spans="1:5" ht="15.75" thickBot="1" x14ac:dyDescent="0.3">
      <c r="A206" s="13" t="s">
        <v>28</v>
      </c>
      <c r="B206" s="36">
        <f>B207+B208</f>
        <v>0</v>
      </c>
      <c r="C206" s="36">
        <f t="shared" ref="C206:E206" si="40">C207+C208</f>
        <v>0</v>
      </c>
      <c r="D206" s="36">
        <f t="shared" si="40"/>
        <v>0</v>
      </c>
      <c r="E206" s="36">
        <f t="shared" si="40"/>
        <v>0</v>
      </c>
    </row>
    <row r="207" spans="1:5" ht="15.75" thickBot="1" x14ac:dyDescent="0.3">
      <c r="A207" s="26" t="s">
        <v>388</v>
      </c>
      <c r="B207" s="14">
        <f>B50+B87</f>
        <v>0</v>
      </c>
      <c r="C207" s="14">
        <f t="shared" ref="C207:E208" si="41">C50+C87</f>
        <v>0</v>
      </c>
      <c r="D207" s="14">
        <f t="shared" si="41"/>
        <v>0</v>
      </c>
      <c r="E207" s="14">
        <f t="shared" si="41"/>
        <v>0</v>
      </c>
    </row>
    <row r="208" spans="1:5" ht="15.75" thickBot="1" x14ac:dyDescent="0.3">
      <c r="A208" s="26" t="s">
        <v>417</v>
      </c>
      <c r="B208" s="15">
        <f>B51+B88</f>
        <v>0</v>
      </c>
      <c r="C208" s="15">
        <f t="shared" si="41"/>
        <v>0</v>
      </c>
      <c r="D208" s="15">
        <f t="shared" si="41"/>
        <v>0</v>
      </c>
      <c r="E208" s="15">
        <f t="shared" si="41"/>
        <v>0</v>
      </c>
    </row>
    <row r="209" spans="1:5" ht="15.75" thickBot="1" x14ac:dyDescent="0.3">
      <c r="A209" s="13" t="s">
        <v>29</v>
      </c>
      <c r="B209" s="36">
        <f>B210+B211</f>
        <v>0</v>
      </c>
      <c r="C209" s="36">
        <f t="shared" ref="C209:E209" si="42">C210+C211</f>
        <v>0</v>
      </c>
      <c r="D209" s="36">
        <f t="shared" si="42"/>
        <v>0</v>
      </c>
      <c r="E209" s="36">
        <f t="shared" si="42"/>
        <v>0</v>
      </c>
    </row>
    <row r="210" spans="1:5" ht="15.75" thickBot="1" x14ac:dyDescent="0.3">
      <c r="A210" s="26" t="s">
        <v>388</v>
      </c>
      <c r="B210" s="14">
        <f>B53+B90</f>
        <v>0</v>
      </c>
      <c r="C210" s="14">
        <f t="shared" ref="C210:E211" si="43">C53+C90</f>
        <v>0</v>
      </c>
      <c r="D210" s="14">
        <f t="shared" si="43"/>
        <v>0</v>
      </c>
      <c r="E210" s="14">
        <f t="shared" si="43"/>
        <v>0</v>
      </c>
    </row>
    <row r="211" spans="1:5" ht="15.75" thickBot="1" x14ac:dyDescent="0.3">
      <c r="A211" s="26" t="s">
        <v>417</v>
      </c>
      <c r="B211" s="15">
        <f>B54+B91</f>
        <v>0</v>
      </c>
      <c r="C211" s="15">
        <f t="shared" si="43"/>
        <v>0</v>
      </c>
      <c r="D211" s="15">
        <f t="shared" si="43"/>
        <v>0</v>
      </c>
      <c r="E211" s="15">
        <f t="shared" si="43"/>
        <v>0</v>
      </c>
    </row>
    <row r="212" spans="1:5" ht="24.75" thickBot="1" x14ac:dyDescent="0.3">
      <c r="A212" s="13" t="s">
        <v>30</v>
      </c>
      <c r="B212" s="36">
        <f>B92+B55</f>
        <v>0</v>
      </c>
      <c r="C212" s="36">
        <f t="shared" ref="C212:E212" si="44">C92+C55</f>
        <v>0</v>
      </c>
      <c r="D212" s="36">
        <f t="shared" si="44"/>
        <v>0</v>
      </c>
      <c r="E212" s="36">
        <f t="shared" si="44"/>
        <v>0</v>
      </c>
    </row>
    <row r="213" spans="1:5" ht="15.75" thickBot="1" x14ac:dyDescent="0.3">
      <c r="A213" s="26" t="s">
        <v>388</v>
      </c>
      <c r="B213" s="14">
        <f>B56+B93</f>
        <v>0</v>
      </c>
      <c r="C213" s="14">
        <f t="shared" ref="C213:E214" si="45">C56+C93</f>
        <v>0</v>
      </c>
      <c r="D213" s="14">
        <f t="shared" si="45"/>
        <v>0</v>
      </c>
      <c r="E213" s="14">
        <f t="shared" si="45"/>
        <v>0</v>
      </c>
    </row>
    <row r="214" spans="1:5" ht="15.75" thickBot="1" x14ac:dyDescent="0.3">
      <c r="A214" s="26" t="s">
        <v>417</v>
      </c>
      <c r="B214" s="15">
        <f>B57+B94</f>
        <v>0</v>
      </c>
      <c r="C214" s="15">
        <f t="shared" si="45"/>
        <v>0</v>
      </c>
      <c r="D214" s="15">
        <f t="shared" si="45"/>
        <v>0</v>
      </c>
      <c r="E214" s="15">
        <f t="shared" si="45"/>
        <v>0</v>
      </c>
    </row>
    <row r="215" spans="1:5" ht="15.75" thickBot="1" x14ac:dyDescent="0.3">
      <c r="A215" s="13" t="s">
        <v>59</v>
      </c>
      <c r="B215" s="36">
        <f>B216+B217+B218+B219</f>
        <v>0</v>
      </c>
      <c r="C215" s="36">
        <f t="shared" ref="C215:E215" si="46">C216+C217+C218+C219</f>
        <v>0</v>
      </c>
      <c r="D215" s="36">
        <f t="shared" si="46"/>
        <v>0</v>
      </c>
      <c r="E215" s="36">
        <f t="shared" si="46"/>
        <v>0</v>
      </c>
    </row>
    <row r="216" spans="1:5" ht="15.75" thickBot="1" x14ac:dyDescent="0.3">
      <c r="A216" s="26" t="s">
        <v>388</v>
      </c>
      <c r="B216" s="14">
        <f>B116+B141+B181</f>
        <v>0</v>
      </c>
      <c r="C216" s="14">
        <f t="shared" ref="C216:E219" si="47">C116+C141+C181</f>
        <v>0</v>
      </c>
      <c r="D216" s="14">
        <f t="shared" si="47"/>
        <v>0</v>
      </c>
      <c r="E216" s="14">
        <f t="shared" si="47"/>
        <v>0</v>
      </c>
    </row>
    <row r="217" spans="1:5" ht="15.75" thickBot="1" x14ac:dyDescent="0.3">
      <c r="A217" s="26" t="s">
        <v>418</v>
      </c>
      <c r="B217" s="14">
        <f>B117+B142+B182</f>
        <v>0</v>
      </c>
      <c r="C217" s="14">
        <f t="shared" si="47"/>
        <v>0</v>
      </c>
      <c r="D217" s="14">
        <f t="shared" si="47"/>
        <v>0</v>
      </c>
      <c r="E217" s="14">
        <f t="shared" si="47"/>
        <v>0</v>
      </c>
    </row>
    <row r="218" spans="1:5" ht="15.75" thickBot="1" x14ac:dyDescent="0.3">
      <c r="A218" s="26" t="s">
        <v>404</v>
      </c>
      <c r="B218" s="14">
        <f>B118+B143+B183</f>
        <v>0</v>
      </c>
      <c r="C218" s="14">
        <f t="shared" si="47"/>
        <v>0</v>
      </c>
      <c r="D218" s="14">
        <f t="shared" si="47"/>
        <v>0</v>
      </c>
      <c r="E218" s="14">
        <f t="shared" si="47"/>
        <v>0</v>
      </c>
    </row>
    <row r="219" spans="1:5" ht="15.75" thickBot="1" x14ac:dyDescent="0.3">
      <c r="A219" s="26" t="s">
        <v>405</v>
      </c>
      <c r="B219" s="14">
        <f>B119+B144+B184</f>
        <v>0</v>
      </c>
      <c r="C219" s="14">
        <f t="shared" si="47"/>
        <v>0</v>
      </c>
      <c r="D219" s="14">
        <f t="shared" si="47"/>
        <v>0</v>
      </c>
      <c r="E219" s="14">
        <f t="shared" si="47"/>
        <v>0</v>
      </c>
    </row>
    <row r="220" spans="1:5" ht="15.75" thickBot="1" x14ac:dyDescent="0.3">
      <c r="A220" s="13" t="s">
        <v>60</v>
      </c>
      <c r="B220" s="36">
        <f>B221+B222+B223+B224</f>
        <v>1000</v>
      </c>
      <c r="C220" s="36">
        <f t="shared" ref="C220:E220" si="48">C221+C222+C223+C224</f>
        <v>2000</v>
      </c>
      <c r="D220" s="36">
        <f t="shared" si="48"/>
        <v>1000</v>
      </c>
      <c r="E220" s="36">
        <f t="shared" si="48"/>
        <v>1000</v>
      </c>
    </row>
    <row r="221" spans="1:5" ht="15.75" thickBot="1" x14ac:dyDescent="0.3">
      <c r="A221" s="26" t="s">
        <v>388</v>
      </c>
      <c r="B221" s="14">
        <f>B121+B146+B172</f>
        <v>1000</v>
      </c>
      <c r="C221" s="14">
        <f t="shared" ref="C221:E221" si="49">C121+C146+C172</f>
        <v>2000</v>
      </c>
      <c r="D221" s="14">
        <f t="shared" si="49"/>
        <v>1000</v>
      </c>
      <c r="E221" s="14">
        <f t="shared" si="49"/>
        <v>1000</v>
      </c>
    </row>
    <row r="222" spans="1:5" ht="15.75" thickBot="1" x14ac:dyDescent="0.3">
      <c r="A222" s="26" t="s">
        <v>418</v>
      </c>
      <c r="B222" s="14">
        <f>B122+B147+B187</f>
        <v>0</v>
      </c>
      <c r="C222" s="14">
        <f t="shared" ref="C222:E224" si="50">C122+C147+C187</f>
        <v>0</v>
      </c>
      <c r="D222" s="14">
        <f t="shared" si="50"/>
        <v>0</v>
      </c>
      <c r="E222" s="14">
        <f t="shared" si="50"/>
        <v>0</v>
      </c>
    </row>
    <row r="223" spans="1:5" ht="15.75" thickBot="1" x14ac:dyDescent="0.3">
      <c r="A223" s="26" t="s">
        <v>404</v>
      </c>
      <c r="B223" s="14">
        <f>B123+B148+B188</f>
        <v>0</v>
      </c>
      <c r="C223" s="14">
        <f t="shared" si="50"/>
        <v>0</v>
      </c>
      <c r="D223" s="14">
        <f t="shared" si="50"/>
        <v>0</v>
      </c>
      <c r="E223" s="14">
        <f t="shared" si="50"/>
        <v>0</v>
      </c>
    </row>
    <row r="224" spans="1:5" ht="15.75" thickBot="1" x14ac:dyDescent="0.3">
      <c r="A224" s="26" t="s">
        <v>405</v>
      </c>
      <c r="B224" s="14">
        <f>B124+B149+B189</f>
        <v>0</v>
      </c>
      <c r="C224" s="14">
        <f t="shared" si="50"/>
        <v>0</v>
      </c>
      <c r="D224" s="14">
        <f t="shared" si="50"/>
        <v>0</v>
      </c>
      <c r="E224" s="14">
        <f t="shared" si="50"/>
        <v>0</v>
      </c>
    </row>
    <row r="225" spans="1:5" ht="15.75" thickBot="1" x14ac:dyDescent="0.3">
      <c r="A225" s="17" t="s">
        <v>32</v>
      </c>
      <c r="B225" s="18">
        <f>IF(B193-B192=0,0,"Error")</f>
        <v>0</v>
      </c>
      <c r="C225" s="18">
        <f>IF(C193-C192=0,0,"Error")</f>
        <v>0</v>
      </c>
      <c r="D225" s="18">
        <f>IF(D193-D192=0,0,"Error")</f>
        <v>0</v>
      </c>
      <c r="E225" s="18">
        <f>IF(E193-E192=0,0,"Error")</f>
        <v>0</v>
      </c>
    </row>
  </sheetData>
  <mergeCells count="46">
    <mergeCell ref="A21:E21"/>
    <mergeCell ref="A3:E3"/>
    <mergeCell ref="B5:E5"/>
    <mergeCell ref="B6:E6"/>
    <mergeCell ref="B7:E7"/>
    <mergeCell ref="A8:E8"/>
    <mergeCell ref="A9:E11"/>
    <mergeCell ref="B12:E12"/>
    <mergeCell ref="A13:A14"/>
    <mergeCell ref="B18:E18"/>
    <mergeCell ref="A19:E19"/>
    <mergeCell ref="A71:E71"/>
    <mergeCell ref="A22:E22"/>
    <mergeCell ref="B23:E23"/>
    <mergeCell ref="B24:E24"/>
    <mergeCell ref="B25:E25"/>
    <mergeCell ref="A26:A27"/>
    <mergeCell ref="A34:E34"/>
    <mergeCell ref="A35:A36"/>
    <mergeCell ref="B60:E60"/>
    <mergeCell ref="B61:E61"/>
    <mergeCell ref="B62:E62"/>
    <mergeCell ref="A63:A64"/>
    <mergeCell ref="A129:A130"/>
    <mergeCell ref="A72:A73"/>
    <mergeCell ref="A97:E97"/>
    <mergeCell ref="A98:E98"/>
    <mergeCell ref="B99:E99"/>
    <mergeCell ref="B101:E101"/>
    <mergeCell ref="B102:E102"/>
    <mergeCell ref="A2:E2"/>
    <mergeCell ref="A163:E163"/>
    <mergeCell ref="A164:A165"/>
    <mergeCell ref="A177:E177"/>
    <mergeCell ref="A178:A179"/>
    <mergeCell ref="A137:E137"/>
    <mergeCell ref="A138:A139"/>
    <mergeCell ref="B151:E151"/>
    <mergeCell ref="B153:E153"/>
    <mergeCell ref="B154:E154"/>
    <mergeCell ref="A155:A156"/>
    <mergeCell ref="A103:A104"/>
    <mergeCell ref="A112:E112"/>
    <mergeCell ref="A113:A114"/>
    <mergeCell ref="B127:E127"/>
    <mergeCell ref="B128:E128"/>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G122"/>
  <sheetViews>
    <sheetView view="pageBreakPreview" topLeftCell="A82" zoomScale="60" zoomScaleNormal="100" workbookViewId="0">
      <selection activeCell="A96" sqref="A96"/>
    </sheetView>
  </sheetViews>
  <sheetFormatPr defaultRowHeight="15" x14ac:dyDescent="0.25"/>
  <cols>
    <col min="1" max="1" width="28.5703125" style="32" customWidth="1"/>
    <col min="2" max="5" width="11.7109375" style="32" customWidth="1"/>
    <col min="6" max="16384" width="9.140625" style="32"/>
  </cols>
  <sheetData>
    <row r="2" spans="1:5" ht="36" customHeight="1" x14ac:dyDescent="0.25">
      <c r="A2" s="1485" t="s">
        <v>73</v>
      </c>
      <c r="B2" s="1485"/>
      <c r="C2" s="1485"/>
      <c r="D2" s="1485"/>
      <c r="E2" s="1485"/>
    </row>
    <row r="3" spans="1:5" ht="18" customHeight="1" x14ac:dyDescent="0.25">
      <c r="A3" s="1494" t="s">
        <v>380</v>
      </c>
      <c r="B3" s="1494"/>
      <c r="C3" s="1494"/>
      <c r="D3" s="1494"/>
      <c r="E3" s="1494"/>
    </row>
    <row r="4" spans="1:5" ht="15.75" thickBot="1" x14ac:dyDescent="0.3"/>
    <row r="5" spans="1:5" ht="15.75" thickBot="1" x14ac:dyDescent="0.3">
      <c r="A5" s="2" t="s">
        <v>0</v>
      </c>
      <c r="B5" s="679" t="s">
        <v>147</v>
      </c>
      <c r="C5" s="679"/>
      <c r="D5" s="679"/>
      <c r="E5" s="679"/>
    </row>
    <row r="6" spans="1:5" ht="15.75" thickBot="1" x14ac:dyDescent="0.3">
      <c r="A6" s="2" t="s">
        <v>1</v>
      </c>
      <c r="B6" s="680" t="s">
        <v>2</v>
      </c>
      <c r="C6" s="681"/>
      <c r="D6" s="681"/>
      <c r="E6" s="682"/>
    </row>
    <row r="7" spans="1:5" ht="15.75" thickBot="1" x14ac:dyDescent="0.3">
      <c r="A7" s="2" t="s">
        <v>3</v>
      </c>
      <c r="B7" s="683" t="s">
        <v>4</v>
      </c>
      <c r="C7" s="684"/>
      <c r="D7" s="684"/>
      <c r="E7" s="685"/>
    </row>
    <row r="8" spans="1:5" ht="24" customHeight="1" thickBot="1" x14ac:dyDescent="0.3">
      <c r="A8" s="1495" t="s">
        <v>1169</v>
      </c>
      <c r="B8" s="1496"/>
      <c r="C8" s="1496"/>
      <c r="D8" s="1496"/>
      <c r="E8" s="1497"/>
    </row>
    <row r="9" spans="1:5" ht="15.75" hidden="1" customHeight="1" thickBot="1" x14ac:dyDescent="0.3">
      <c r="A9" s="574"/>
      <c r="B9" s="575"/>
      <c r="C9" s="575"/>
      <c r="D9" s="575"/>
      <c r="E9" s="576"/>
    </row>
    <row r="10" spans="1:5" ht="52.5" customHeight="1" thickBot="1" x14ac:dyDescent="0.3">
      <c r="A10" s="3" t="s">
        <v>6</v>
      </c>
      <c r="B10" s="1498" t="s">
        <v>352</v>
      </c>
      <c r="C10" s="1499"/>
      <c r="D10" s="1499"/>
      <c r="E10" s="1500"/>
    </row>
    <row r="11" spans="1:5" ht="23.25" customHeight="1" thickBot="1" x14ac:dyDescent="0.3">
      <c r="A11" s="698" t="s">
        <v>7</v>
      </c>
      <c r="B11" s="92">
        <v>2018</v>
      </c>
      <c r="C11" s="92">
        <v>2019</v>
      </c>
      <c r="D11" s="92">
        <v>2020</v>
      </c>
      <c r="E11" s="92">
        <v>2021</v>
      </c>
    </row>
    <row r="12" spans="1:5" ht="15.75" thickBot="1" x14ac:dyDescent="0.3">
      <c r="A12" s="699"/>
      <c r="B12" s="92" t="s">
        <v>8</v>
      </c>
      <c r="C12" s="92" t="s">
        <v>9</v>
      </c>
      <c r="D12" s="92" t="s">
        <v>9</v>
      </c>
      <c r="E12" s="92" t="s">
        <v>9</v>
      </c>
    </row>
    <row r="13" spans="1:5" ht="37.5" customHeight="1" thickBot="1" x14ac:dyDescent="0.3">
      <c r="A13" s="577" t="s">
        <v>1170</v>
      </c>
      <c r="B13" s="578">
        <v>80</v>
      </c>
      <c r="C13" s="579" t="s">
        <v>66</v>
      </c>
      <c r="D13" s="579" t="s">
        <v>66</v>
      </c>
      <c r="E13" s="579" t="s">
        <v>66</v>
      </c>
    </row>
    <row r="14" spans="1:5" ht="27.75" customHeight="1" thickBot="1" x14ac:dyDescent="0.3">
      <c r="A14" s="577" t="s">
        <v>1171</v>
      </c>
      <c r="B14" s="580">
        <f>(400+20+1557+60+370)</f>
        <v>2407</v>
      </c>
      <c r="C14" s="579" t="s">
        <v>66</v>
      </c>
      <c r="D14" s="579" t="s">
        <v>66</v>
      </c>
      <c r="E14" s="579" t="s">
        <v>66</v>
      </c>
    </row>
    <row r="15" spans="1:5" ht="49.5" customHeight="1" thickBot="1" x14ac:dyDescent="0.3">
      <c r="A15" s="6" t="s">
        <v>10</v>
      </c>
      <c r="B15" s="1312" t="s">
        <v>351</v>
      </c>
      <c r="C15" s="1313"/>
      <c r="D15" s="1313"/>
      <c r="E15" s="1314"/>
    </row>
    <row r="16" spans="1:5" ht="15.75" thickBot="1" x14ac:dyDescent="0.3">
      <c r="A16" s="702" t="s">
        <v>11</v>
      </c>
      <c r="B16" s="703"/>
      <c r="C16" s="703"/>
      <c r="D16" s="703"/>
      <c r="E16" s="704"/>
    </row>
    <row r="17" spans="1:6" ht="15.75" thickBot="1" x14ac:dyDescent="0.3">
      <c r="A17" s="581" t="s">
        <v>1172</v>
      </c>
      <c r="B17" s="582" t="s">
        <v>148</v>
      </c>
      <c r="C17" s="579" t="s">
        <v>322</v>
      </c>
      <c r="D17" s="579" t="s">
        <v>322</v>
      </c>
      <c r="E17" s="579" t="s">
        <v>322</v>
      </c>
    </row>
    <row r="18" spans="1:6" ht="24" thickBot="1" x14ac:dyDescent="0.3">
      <c r="A18" s="583" t="s">
        <v>1173</v>
      </c>
      <c r="B18" s="584">
        <v>0.6</v>
      </c>
      <c r="C18" s="579" t="s">
        <v>66</v>
      </c>
      <c r="D18" s="579" t="s">
        <v>66</v>
      </c>
      <c r="E18" s="579" t="s">
        <v>66</v>
      </c>
    </row>
    <row r="19" spans="1:6" ht="15.75" thickBot="1" x14ac:dyDescent="0.3">
      <c r="A19" s="705" t="s">
        <v>12</v>
      </c>
      <c r="B19" s="706"/>
      <c r="C19" s="706"/>
      <c r="D19" s="706"/>
      <c r="E19" s="707"/>
    </row>
    <row r="20" spans="1:6" ht="15.75" thickBot="1" x14ac:dyDescent="0.3">
      <c r="A20" s="708" t="s">
        <v>13</v>
      </c>
      <c r="B20" s="709"/>
      <c r="C20" s="709"/>
      <c r="D20" s="709"/>
      <c r="E20" s="710"/>
    </row>
    <row r="21" spans="1:6" ht="15.75" thickBot="1" x14ac:dyDescent="0.3">
      <c r="A21" s="7" t="s">
        <v>14</v>
      </c>
      <c r="B21" s="717" t="s">
        <v>1174</v>
      </c>
      <c r="C21" s="718"/>
      <c r="D21" s="718"/>
      <c r="E21" s="1490"/>
    </row>
    <row r="22" spans="1:6" ht="24" customHeight="1" thickBot="1" x14ac:dyDescent="0.3">
      <c r="A22" s="5" t="s">
        <v>15</v>
      </c>
      <c r="B22" s="1491" t="s">
        <v>1175</v>
      </c>
      <c r="C22" s="1492"/>
      <c r="D22" s="1492"/>
      <c r="E22" s="1493"/>
    </row>
    <row r="23" spans="1:6" ht="15.75" thickBot="1" x14ac:dyDescent="0.3">
      <c r="A23" s="5" t="s">
        <v>16</v>
      </c>
      <c r="B23" s="717" t="s">
        <v>350</v>
      </c>
      <c r="C23" s="718"/>
      <c r="D23" s="718"/>
      <c r="E23" s="1490"/>
    </row>
    <row r="24" spans="1:6" ht="12.75" customHeight="1" x14ac:dyDescent="0.25">
      <c r="A24" s="698"/>
      <c r="B24" s="8">
        <v>2018</v>
      </c>
      <c r="C24" s="8">
        <v>2019</v>
      </c>
      <c r="D24" s="8">
        <v>2020</v>
      </c>
      <c r="E24" s="8">
        <v>2021</v>
      </c>
    </row>
    <row r="25" spans="1:6" ht="13.5" customHeight="1" thickBot="1" x14ac:dyDescent="0.3">
      <c r="A25" s="699"/>
      <c r="B25" s="9" t="s">
        <v>8</v>
      </c>
      <c r="C25" s="9" t="s">
        <v>9</v>
      </c>
      <c r="D25" s="9" t="s">
        <v>9</v>
      </c>
      <c r="E25" s="9" t="s">
        <v>9</v>
      </c>
    </row>
    <row r="26" spans="1:6" ht="15.75" thickBot="1" x14ac:dyDescent="0.3">
      <c r="A26" s="5" t="s">
        <v>17</v>
      </c>
      <c r="B26" s="10">
        <v>2407</v>
      </c>
      <c r="C26" s="10">
        <f>B26*110%</f>
        <v>2647.7000000000003</v>
      </c>
      <c r="D26" s="10">
        <f>C26*110%</f>
        <v>2912.4700000000007</v>
      </c>
      <c r="E26" s="10">
        <f>D26*110%</f>
        <v>3203.717000000001</v>
      </c>
    </row>
    <row r="27" spans="1:6" ht="15.75" thickBot="1" x14ac:dyDescent="0.3">
      <c r="A27" s="5" t="s">
        <v>18</v>
      </c>
      <c r="B27" s="10">
        <f>B56</f>
        <v>45000</v>
      </c>
      <c r="C27" s="10">
        <f>C56</f>
        <v>56000</v>
      </c>
      <c r="D27" s="10">
        <f>D56</f>
        <v>60000</v>
      </c>
      <c r="E27" s="10">
        <f>E56</f>
        <v>61000</v>
      </c>
    </row>
    <row r="28" spans="1:6" ht="15.75" thickBot="1" x14ac:dyDescent="0.3">
      <c r="A28" s="5" t="s">
        <v>19</v>
      </c>
      <c r="B28" s="10">
        <f>B27/B26</f>
        <v>18.695471541337763</v>
      </c>
      <c r="C28" s="10">
        <f>C27/C26</f>
        <v>21.15043245080636</v>
      </c>
      <c r="D28" s="10">
        <f>D27/D26</f>
        <v>20.601070568967231</v>
      </c>
      <c r="E28" s="10">
        <f>E27/E26</f>
        <v>19.040383404651529</v>
      </c>
    </row>
    <row r="29" spans="1:6" ht="15.75" thickBot="1" x14ac:dyDescent="0.3">
      <c r="A29" s="5" t="s">
        <v>20</v>
      </c>
      <c r="B29" s="113" t="s">
        <v>21</v>
      </c>
      <c r="C29" s="11">
        <f>C26/B26-1</f>
        <v>0.10000000000000009</v>
      </c>
      <c r="D29" s="11">
        <f t="shared" ref="D29:E31" si="0">D26/C26-1</f>
        <v>0.10000000000000009</v>
      </c>
      <c r="E29" s="11">
        <f t="shared" si="0"/>
        <v>0.10000000000000009</v>
      </c>
      <c r="F29" s="585"/>
    </row>
    <row r="30" spans="1:6" ht="15.75" thickBot="1" x14ac:dyDescent="0.3">
      <c r="A30" s="5" t="s">
        <v>22</v>
      </c>
      <c r="B30" s="113" t="s">
        <v>21</v>
      </c>
      <c r="C30" s="11">
        <f>C27/B27-1</f>
        <v>0.24444444444444446</v>
      </c>
      <c r="D30" s="11">
        <f t="shared" si="0"/>
        <v>7.1428571428571397E-2</v>
      </c>
      <c r="E30" s="11">
        <f t="shared" si="0"/>
        <v>1.6666666666666607E-2</v>
      </c>
    </row>
    <row r="31" spans="1:6" ht="15.75" thickBot="1" x14ac:dyDescent="0.3">
      <c r="A31" s="5" t="s">
        <v>23</v>
      </c>
      <c r="B31" s="113" t="s">
        <v>21</v>
      </c>
      <c r="C31" s="11">
        <f>C28/B28-1</f>
        <v>0.13131313131313127</v>
      </c>
      <c r="D31" s="11">
        <f t="shared" si="0"/>
        <v>-2.5974025974026094E-2</v>
      </c>
      <c r="E31" s="11">
        <f t="shared" si="0"/>
        <v>-7.5757575757575912E-2</v>
      </c>
    </row>
    <row r="32" spans="1:6" ht="15.75" thickBot="1" x14ac:dyDescent="0.3">
      <c r="A32" s="689" t="s">
        <v>210</v>
      </c>
      <c r="B32" s="690"/>
      <c r="C32" s="690"/>
      <c r="D32" s="690"/>
      <c r="E32" s="691"/>
    </row>
    <row r="33" spans="1:5" ht="12.75" customHeight="1" x14ac:dyDescent="0.25">
      <c r="A33" s="698"/>
      <c r="B33" s="8">
        <v>2018</v>
      </c>
      <c r="C33" s="8">
        <v>2019</v>
      </c>
      <c r="D33" s="8">
        <v>2020</v>
      </c>
      <c r="E33" s="8">
        <v>2021</v>
      </c>
    </row>
    <row r="34" spans="1:5" ht="9" customHeight="1" thickBot="1" x14ac:dyDescent="0.3">
      <c r="A34" s="699"/>
      <c r="B34" s="9" t="s">
        <v>8</v>
      </c>
      <c r="C34" s="9" t="s">
        <v>9</v>
      </c>
      <c r="D34" s="9" t="s">
        <v>9</v>
      </c>
      <c r="E34" s="9" t="s">
        <v>9</v>
      </c>
    </row>
    <row r="35" spans="1:5" ht="15.75" thickBot="1" x14ac:dyDescent="0.3">
      <c r="A35" s="13" t="s">
        <v>24</v>
      </c>
      <c r="B35" s="14">
        <f>SUM(B36:B37)</f>
        <v>29000</v>
      </c>
      <c r="C35" s="14">
        <f>SUM(C36:C37)</f>
        <v>32500</v>
      </c>
      <c r="D35" s="14">
        <f>SUM(D36:D37)</f>
        <v>32500</v>
      </c>
      <c r="E35" s="14">
        <f>SUM(E36:E37)</f>
        <v>32500</v>
      </c>
    </row>
    <row r="36" spans="1:5" ht="15.75" thickBot="1" x14ac:dyDescent="0.3">
      <c r="A36" s="26" t="s">
        <v>388</v>
      </c>
      <c r="B36" s="15">
        <v>29000</v>
      </c>
      <c r="C36" s="15">
        <v>32500</v>
      </c>
      <c r="D36" s="15">
        <v>32500</v>
      </c>
      <c r="E36" s="15">
        <v>32500</v>
      </c>
    </row>
    <row r="37" spans="1:5" ht="15.75" thickBot="1" x14ac:dyDescent="0.3">
      <c r="A37" s="26" t="s">
        <v>389</v>
      </c>
      <c r="B37" s="15"/>
      <c r="C37" s="27"/>
      <c r="D37" s="27"/>
      <c r="E37" s="27"/>
    </row>
    <row r="38" spans="1:5" ht="24.75" thickBot="1" x14ac:dyDescent="0.3">
      <c r="A38" s="13" t="s">
        <v>25</v>
      </c>
      <c r="B38" s="14">
        <f>SUM(B39:B40)</f>
        <v>4450</v>
      </c>
      <c r="C38" s="14">
        <f>SUM(C39:C40)</f>
        <v>5500</v>
      </c>
      <c r="D38" s="14">
        <f>SUM(D39:D40)</f>
        <v>5500</v>
      </c>
      <c r="E38" s="14">
        <f>SUM(E39:E40)</f>
        <v>5500</v>
      </c>
    </row>
    <row r="39" spans="1:5" ht="15.75" thickBot="1" x14ac:dyDescent="0.3">
      <c r="A39" s="26" t="s">
        <v>388</v>
      </c>
      <c r="B39" s="15">
        <v>4450</v>
      </c>
      <c r="C39" s="15">
        <v>5500</v>
      </c>
      <c r="D39" s="15">
        <v>5500</v>
      </c>
      <c r="E39" s="15">
        <v>5500</v>
      </c>
    </row>
    <row r="40" spans="1:5" ht="15.75" thickBot="1" x14ac:dyDescent="0.3">
      <c r="A40" s="26" t="s">
        <v>389</v>
      </c>
      <c r="B40" s="15"/>
      <c r="C40" s="14"/>
      <c r="D40" s="14"/>
      <c r="E40" s="14"/>
    </row>
    <row r="41" spans="1:5" ht="15.75" thickBot="1" x14ac:dyDescent="0.3">
      <c r="A41" s="13" t="s">
        <v>26</v>
      </c>
      <c r="B41" s="15">
        <f>SUM(B42:B43)</f>
        <v>11550</v>
      </c>
      <c r="C41" s="15">
        <f>SUM(C42:C43)</f>
        <v>18000</v>
      </c>
      <c r="D41" s="15">
        <f>SUM(D42:D43)</f>
        <v>22000</v>
      </c>
      <c r="E41" s="15">
        <f>SUM(E42:E43)</f>
        <v>23000</v>
      </c>
    </row>
    <row r="42" spans="1:5" ht="15.75" thickBot="1" x14ac:dyDescent="0.3">
      <c r="A42" s="26" t="s">
        <v>388</v>
      </c>
      <c r="B42" s="15">
        <v>11550</v>
      </c>
      <c r="C42" s="14">
        <v>18000</v>
      </c>
      <c r="D42" s="14">
        <v>22000</v>
      </c>
      <c r="E42" s="14">
        <v>23000</v>
      </c>
    </row>
    <row r="43" spans="1:5" ht="15.75" thickBot="1" x14ac:dyDescent="0.3">
      <c r="A43" s="26" t="s">
        <v>389</v>
      </c>
      <c r="B43" s="15"/>
      <c r="C43" s="14"/>
      <c r="D43" s="14"/>
      <c r="E43" s="14"/>
    </row>
    <row r="44" spans="1:5" ht="15.75" thickBot="1" x14ac:dyDescent="0.3">
      <c r="A44" s="13" t="s">
        <v>27</v>
      </c>
      <c r="B44" s="15"/>
      <c r="C44" s="14"/>
      <c r="D44" s="14"/>
      <c r="E44" s="14"/>
    </row>
    <row r="45" spans="1:5" ht="15.75" thickBot="1" x14ac:dyDescent="0.3">
      <c r="A45" s="26" t="s">
        <v>388</v>
      </c>
      <c r="B45" s="15"/>
      <c r="C45" s="14"/>
      <c r="D45" s="14"/>
      <c r="E45" s="14"/>
    </row>
    <row r="46" spans="1:5" ht="15.75" thickBot="1" x14ac:dyDescent="0.3">
      <c r="A46" s="26" t="s">
        <v>389</v>
      </c>
      <c r="B46" s="15"/>
      <c r="C46" s="14"/>
      <c r="D46" s="14"/>
      <c r="E46" s="14"/>
    </row>
    <row r="47" spans="1:5" ht="15.75" thickBot="1" x14ac:dyDescent="0.3">
      <c r="A47" s="13" t="s">
        <v>28</v>
      </c>
      <c r="B47" s="15"/>
      <c r="C47" s="14"/>
      <c r="D47" s="14"/>
      <c r="E47" s="14"/>
    </row>
    <row r="48" spans="1:5" ht="15.75" thickBot="1" x14ac:dyDescent="0.3">
      <c r="A48" s="26" t="s">
        <v>388</v>
      </c>
      <c r="B48" s="15"/>
      <c r="C48" s="14"/>
      <c r="D48" s="14"/>
      <c r="E48" s="14"/>
    </row>
    <row r="49" spans="1:7" ht="15.75" thickBot="1" x14ac:dyDescent="0.3">
      <c r="A49" s="26" t="s">
        <v>389</v>
      </c>
      <c r="B49" s="15"/>
      <c r="C49" s="14"/>
      <c r="D49" s="14"/>
      <c r="E49" s="14"/>
    </row>
    <row r="50" spans="1:7" ht="15.75" thickBot="1" x14ac:dyDescent="0.3">
      <c r="A50" s="13" t="s">
        <v>29</v>
      </c>
      <c r="B50" s="15"/>
      <c r="C50" s="14"/>
      <c r="D50" s="14"/>
      <c r="E50" s="14"/>
    </row>
    <row r="51" spans="1:7" ht="15.75" thickBot="1" x14ac:dyDescent="0.3">
      <c r="A51" s="26" t="s">
        <v>388</v>
      </c>
      <c r="B51" s="15"/>
      <c r="C51" s="14"/>
      <c r="D51" s="14"/>
      <c r="E51" s="14"/>
    </row>
    <row r="52" spans="1:7" ht="15.75" thickBot="1" x14ac:dyDescent="0.3">
      <c r="A52" s="26" t="s">
        <v>389</v>
      </c>
      <c r="B52" s="15"/>
      <c r="C52" s="14"/>
      <c r="D52" s="14"/>
      <c r="E52" s="14"/>
    </row>
    <row r="53" spans="1:7" ht="24.75" thickBot="1" x14ac:dyDescent="0.3">
      <c r="A53" s="13" t="s">
        <v>30</v>
      </c>
      <c r="B53" s="15">
        <v>0</v>
      </c>
      <c r="C53" s="14">
        <v>0</v>
      </c>
      <c r="D53" s="14">
        <f>C53*1.03*0.99</f>
        <v>0</v>
      </c>
      <c r="E53" s="14">
        <f>D53*1.03*0.99</f>
        <v>0</v>
      </c>
    </row>
    <row r="54" spans="1:7" ht="15.75" thickBot="1" x14ac:dyDescent="0.3">
      <c r="A54" s="26" t="s">
        <v>388</v>
      </c>
      <c r="B54" s="15"/>
      <c r="C54" s="40"/>
      <c r="D54" s="40"/>
      <c r="E54" s="40"/>
      <c r="F54" s="586"/>
      <c r="G54" s="586"/>
    </row>
    <row r="55" spans="1:7" ht="15.75" thickBot="1" x14ac:dyDescent="0.3">
      <c r="A55" s="26" t="s">
        <v>389</v>
      </c>
      <c r="B55" s="15"/>
      <c r="C55" s="135"/>
      <c r="D55" s="40"/>
      <c r="E55" s="40"/>
    </row>
    <row r="56" spans="1:7" ht="15.75" thickBot="1" x14ac:dyDescent="0.3">
      <c r="A56" s="16" t="s">
        <v>31</v>
      </c>
      <c r="B56" s="15">
        <f>B53+B50+B47+B44+B41+B38+B35</f>
        <v>45000</v>
      </c>
      <c r="C56" s="15">
        <f>C53+C50+C47+C44+C41+C38+C35</f>
        <v>56000</v>
      </c>
      <c r="D56" s="15">
        <f>D53+D50+D47+D44+D41+D38+D35</f>
        <v>60000</v>
      </c>
      <c r="E56" s="15">
        <f>E53+E50+E47+E44+E41+E38+E35</f>
        <v>61000</v>
      </c>
    </row>
    <row r="57" spans="1:7" ht="15.75" thickBot="1" x14ac:dyDescent="0.3">
      <c r="A57" s="17" t="s">
        <v>32</v>
      </c>
      <c r="B57" s="18">
        <f>IF(B56-B27=0,0,"Error")</f>
        <v>0</v>
      </c>
      <c r="C57" s="18">
        <f>IF(C56-C27=0,0,"Error")</f>
        <v>0</v>
      </c>
      <c r="D57" s="18">
        <f>IF(D56-D27=0,0,"Error")</f>
        <v>0</v>
      </c>
      <c r="E57" s="18">
        <f>IF(E56-E27=0,0,"Error")</f>
        <v>0</v>
      </c>
    </row>
    <row r="58" spans="1:7" ht="15.75" thickBot="1" x14ac:dyDescent="0.3">
      <c r="A58" s="708" t="s">
        <v>46</v>
      </c>
      <c r="B58" s="709"/>
      <c r="C58" s="709"/>
      <c r="D58" s="709"/>
      <c r="E58" s="710"/>
    </row>
    <row r="59" spans="1:7" ht="15.75" thickBot="1" x14ac:dyDescent="0.3">
      <c r="A59" s="708" t="s">
        <v>47</v>
      </c>
      <c r="B59" s="709"/>
      <c r="C59" s="709"/>
      <c r="D59" s="709"/>
      <c r="E59" s="710"/>
    </row>
    <row r="60" spans="1:7" ht="15.75" thickBot="1" x14ac:dyDescent="0.3">
      <c r="A60" s="19" t="s">
        <v>45</v>
      </c>
      <c r="B60" s="794" t="s">
        <v>1176</v>
      </c>
      <c r="C60" s="795"/>
      <c r="D60" s="795"/>
      <c r="E60" s="796"/>
    </row>
    <row r="61" spans="1:7" ht="34.5" thickBot="1" x14ac:dyDescent="0.3">
      <c r="A61" s="7" t="s">
        <v>14</v>
      </c>
      <c r="B61" s="116" t="s">
        <v>1177</v>
      </c>
      <c r="C61" s="149" t="s">
        <v>398</v>
      </c>
      <c r="D61" s="147" t="s">
        <v>1178</v>
      </c>
      <c r="E61" s="148"/>
    </row>
    <row r="62" spans="1:7" ht="17.25" customHeight="1" thickBot="1" x14ac:dyDescent="0.3">
      <c r="A62" s="5" t="s">
        <v>15</v>
      </c>
      <c r="B62" s="725" t="s">
        <v>150</v>
      </c>
      <c r="C62" s="712"/>
      <c r="D62" s="712"/>
      <c r="E62" s="1489"/>
    </row>
    <row r="63" spans="1:7" ht="15.75" thickBot="1" x14ac:dyDescent="0.3">
      <c r="A63" s="5" t="s">
        <v>16</v>
      </c>
      <c r="B63" s="717" t="s">
        <v>151</v>
      </c>
      <c r="C63" s="718"/>
      <c r="D63" s="718"/>
      <c r="E63" s="1490"/>
    </row>
    <row r="64" spans="1:7" ht="12.75" customHeight="1" x14ac:dyDescent="0.25">
      <c r="A64" s="698"/>
      <c r="B64" s="8">
        <v>2018</v>
      </c>
      <c r="C64" s="8">
        <v>2019</v>
      </c>
      <c r="D64" s="8">
        <v>2020</v>
      </c>
      <c r="E64" s="8">
        <v>2021</v>
      </c>
    </row>
    <row r="65" spans="1:6" ht="9" customHeight="1" thickBot="1" x14ac:dyDescent="0.3">
      <c r="A65" s="699"/>
      <c r="B65" s="9" t="s">
        <v>8</v>
      </c>
      <c r="C65" s="9" t="s">
        <v>9</v>
      </c>
      <c r="D65" s="9" t="s">
        <v>9</v>
      </c>
      <c r="E65" s="9" t="s">
        <v>9</v>
      </c>
    </row>
    <row r="66" spans="1:6" ht="15.75" thickBot="1" x14ac:dyDescent="0.3">
      <c r="A66" s="5" t="s">
        <v>17</v>
      </c>
      <c r="B66" s="10">
        <v>255</v>
      </c>
      <c r="C66" s="10">
        <v>43</v>
      </c>
      <c r="D66" s="10">
        <v>43</v>
      </c>
      <c r="E66" s="10">
        <v>43</v>
      </c>
    </row>
    <row r="67" spans="1:6" ht="15.75" thickBot="1" x14ac:dyDescent="0.3">
      <c r="A67" s="5" t="s">
        <v>18</v>
      </c>
      <c r="B67" s="10">
        <f>B85</f>
        <v>12000</v>
      </c>
      <c r="C67" s="10">
        <f>C85</f>
        <v>2000</v>
      </c>
      <c r="D67" s="10">
        <f>D85</f>
        <v>2000</v>
      </c>
      <c r="E67" s="10">
        <f>E85</f>
        <v>2000</v>
      </c>
    </row>
    <row r="68" spans="1:6" ht="15.75" thickBot="1" x14ac:dyDescent="0.3">
      <c r="A68" s="5" t="s">
        <v>19</v>
      </c>
      <c r="B68" s="10">
        <f>B67/B66</f>
        <v>47.058823529411768</v>
      </c>
      <c r="C68" s="10">
        <f>C67/C66</f>
        <v>46.511627906976742</v>
      </c>
      <c r="D68" s="10">
        <f>D67/D66</f>
        <v>46.511627906976742</v>
      </c>
      <c r="E68" s="10">
        <f>E67/E66</f>
        <v>46.511627906976742</v>
      </c>
    </row>
    <row r="69" spans="1:6" ht="15.75" thickBot="1" x14ac:dyDescent="0.3">
      <c r="A69" s="5" t="s">
        <v>20</v>
      </c>
      <c r="B69" s="113" t="s">
        <v>21</v>
      </c>
      <c r="C69" s="11">
        <f t="shared" ref="C69:E71" si="1">C66/B66-1</f>
        <v>-0.83137254901960778</v>
      </c>
      <c r="D69" s="11">
        <f t="shared" si="1"/>
        <v>0</v>
      </c>
      <c r="E69" s="11">
        <f t="shared" si="1"/>
        <v>0</v>
      </c>
      <c r="F69" s="585"/>
    </row>
    <row r="70" spans="1:6" ht="15.75" thickBot="1" x14ac:dyDescent="0.3">
      <c r="A70" s="5" t="s">
        <v>22</v>
      </c>
      <c r="B70" s="113" t="s">
        <v>21</v>
      </c>
      <c r="C70" s="11">
        <f t="shared" si="1"/>
        <v>-0.83333333333333337</v>
      </c>
      <c r="D70" s="11">
        <f t="shared" si="1"/>
        <v>0</v>
      </c>
      <c r="E70" s="11">
        <f t="shared" si="1"/>
        <v>0</v>
      </c>
    </row>
    <row r="71" spans="1:6" ht="15.75" thickBot="1" x14ac:dyDescent="0.3">
      <c r="A71" s="5" t="s">
        <v>23</v>
      </c>
      <c r="B71" s="113" t="s">
        <v>21</v>
      </c>
      <c r="C71" s="11">
        <f t="shared" si="1"/>
        <v>-1.1627906976744318E-2</v>
      </c>
      <c r="D71" s="11">
        <f t="shared" si="1"/>
        <v>0</v>
      </c>
      <c r="E71" s="11">
        <f t="shared" si="1"/>
        <v>0</v>
      </c>
    </row>
    <row r="72" spans="1:6" ht="15.75" thickBot="1" x14ac:dyDescent="0.3">
      <c r="A72" s="689" t="s">
        <v>210</v>
      </c>
      <c r="B72" s="690"/>
      <c r="C72" s="690"/>
      <c r="D72" s="690"/>
      <c r="E72" s="691"/>
    </row>
    <row r="73" spans="1:6" ht="12.75" customHeight="1" x14ac:dyDescent="0.25">
      <c r="A73" s="698"/>
      <c r="B73" s="8">
        <v>2018</v>
      </c>
      <c r="C73" s="8">
        <v>2019</v>
      </c>
      <c r="D73" s="8">
        <v>2020</v>
      </c>
      <c r="E73" s="8">
        <v>2021</v>
      </c>
    </row>
    <row r="74" spans="1:6" ht="9" customHeight="1" thickBot="1" x14ac:dyDescent="0.3">
      <c r="A74" s="699"/>
      <c r="B74" s="9" t="s">
        <v>8</v>
      </c>
      <c r="C74" s="9" t="s">
        <v>9</v>
      </c>
      <c r="D74" s="9" t="s">
        <v>9</v>
      </c>
      <c r="E74" s="9" t="s">
        <v>9</v>
      </c>
    </row>
    <row r="75" spans="1:6" ht="15.75" thickBot="1" x14ac:dyDescent="0.3">
      <c r="A75" s="13" t="s">
        <v>42</v>
      </c>
      <c r="B75" s="14"/>
      <c r="C75" s="14"/>
      <c r="D75" s="14"/>
      <c r="E75" s="14"/>
    </row>
    <row r="76" spans="1:6" ht="15.75" thickBot="1" x14ac:dyDescent="0.3">
      <c r="A76" s="26" t="s">
        <v>388</v>
      </c>
      <c r="B76" s="14"/>
      <c r="C76" s="14"/>
      <c r="D76" s="14"/>
      <c r="E76" s="14"/>
    </row>
    <row r="77" spans="1:6" ht="15.75" thickBot="1" x14ac:dyDescent="0.3">
      <c r="A77" s="26" t="s">
        <v>403</v>
      </c>
      <c r="B77" s="14"/>
      <c r="C77" s="14"/>
      <c r="D77" s="14"/>
      <c r="E77" s="14"/>
    </row>
    <row r="78" spans="1:6" ht="15.75" thickBot="1" x14ac:dyDescent="0.3">
      <c r="A78" s="26" t="s">
        <v>404</v>
      </c>
      <c r="B78" s="14"/>
      <c r="C78" s="14"/>
      <c r="D78" s="14"/>
      <c r="E78" s="14"/>
    </row>
    <row r="79" spans="1:6" ht="15.75" thickBot="1" x14ac:dyDescent="0.3">
      <c r="A79" s="26" t="s">
        <v>405</v>
      </c>
      <c r="B79" s="14"/>
      <c r="C79" s="14"/>
      <c r="D79" s="14"/>
      <c r="E79" s="14"/>
    </row>
    <row r="80" spans="1:6" ht="15.75" thickBot="1" x14ac:dyDescent="0.3">
      <c r="A80" s="13" t="s">
        <v>43</v>
      </c>
      <c r="B80" s="15">
        <f>SUM(B81:B84)</f>
        <v>12000</v>
      </c>
      <c r="C80" s="15">
        <f>SUM(C81:C84)</f>
        <v>2000</v>
      </c>
      <c r="D80" s="15">
        <f>SUM(D81:D84)</f>
        <v>2000</v>
      </c>
      <c r="E80" s="15">
        <f>SUM(E81:E84)</f>
        <v>2000</v>
      </c>
    </row>
    <row r="81" spans="1:5" customFormat="1" ht="15.75" thickBot="1" x14ac:dyDescent="0.3">
      <c r="A81" s="26" t="s">
        <v>388</v>
      </c>
      <c r="B81" s="15">
        <v>12000</v>
      </c>
      <c r="C81" s="14">
        <v>2000</v>
      </c>
      <c r="D81" s="14">
        <v>2000</v>
      </c>
      <c r="E81" s="14">
        <v>2000</v>
      </c>
    </row>
    <row r="82" spans="1:5" customFormat="1" ht="15.75" thickBot="1" x14ac:dyDescent="0.3">
      <c r="A82" s="26" t="s">
        <v>403</v>
      </c>
      <c r="B82" s="15"/>
      <c r="C82" s="15"/>
      <c r="D82" s="15"/>
      <c r="E82" s="15"/>
    </row>
    <row r="83" spans="1:5" customFormat="1" ht="15.75" thickBot="1" x14ac:dyDescent="0.3">
      <c r="A83" s="26" t="s">
        <v>404</v>
      </c>
      <c r="B83" s="15"/>
      <c r="C83" s="15"/>
      <c r="D83" s="15"/>
      <c r="E83" s="15"/>
    </row>
    <row r="84" spans="1:5" customFormat="1" ht="15.75" thickBot="1" x14ac:dyDescent="0.3">
      <c r="A84" s="26" t="s">
        <v>405</v>
      </c>
      <c r="B84" s="15"/>
      <c r="C84" s="15"/>
      <c r="D84" s="15"/>
      <c r="E84" s="15"/>
    </row>
    <row r="85" spans="1:5" ht="27" customHeight="1" thickBot="1" x14ac:dyDescent="0.3">
      <c r="A85" s="16" t="s">
        <v>31</v>
      </c>
      <c r="B85" s="15">
        <f>B80+B75</f>
        <v>12000</v>
      </c>
      <c r="C85" s="15">
        <f>C80+C75</f>
        <v>2000</v>
      </c>
      <c r="D85" s="15">
        <f>D80+D75</f>
        <v>2000</v>
      </c>
      <c r="E85" s="15">
        <f>E80+E75</f>
        <v>2000</v>
      </c>
    </row>
    <row r="86" spans="1:5" x14ac:dyDescent="0.25">
      <c r="A86" s="782" t="s">
        <v>44</v>
      </c>
      <c r="B86" s="1394" t="s">
        <v>1179</v>
      </c>
      <c r="C86" s="1449"/>
      <c r="D86" s="1449"/>
      <c r="E86" s="1450"/>
    </row>
    <row r="87" spans="1:5" x14ac:dyDescent="0.25">
      <c r="A87" s="783"/>
      <c r="B87" s="1486"/>
      <c r="C87" s="1487"/>
      <c r="D87" s="1487"/>
      <c r="E87" s="1488"/>
    </row>
    <row r="88" spans="1:5" ht="15.75" thickBot="1" x14ac:dyDescent="0.3">
      <c r="A88" s="784"/>
      <c r="B88" s="867"/>
      <c r="C88" s="781"/>
      <c r="D88" s="781"/>
      <c r="E88" s="868"/>
    </row>
    <row r="89" spans="1:5" ht="24.75" thickBot="1" x14ac:dyDescent="0.3">
      <c r="A89" s="6" t="s">
        <v>57</v>
      </c>
      <c r="B89" s="22">
        <f>B27+B67</f>
        <v>57000</v>
      </c>
      <c r="C89" s="22">
        <f>C27+C67</f>
        <v>58000</v>
      </c>
      <c r="D89" s="22">
        <f>D27+D67</f>
        <v>62000</v>
      </c>
      <c r="E89" s="22">
        <f>E27+E67</f>
        <v>63000</v>
      </c>
    </row>
    <row r="90" spans="1:5" ht="24.75" thickBot="1" x14ac:dyDescent="0.3">
      <c r="A90" s="6" t="s">
        <v>58</v>
      </c>
      <c r="B90" s="22">
        <f>B85+B56</f>
        <v>57000</v>
      </c>
      <c r="C90" s="22">
        <f>C85+C56</f>
        <v>58000</v>
      </c>
      <c r="D90" s="22">
        <f>D85+D56</f>
        <v>62000</v>
      </c>
      <c r="E90" s="22">
        <f>E85+E56</f>
        <v>63000</v>
      </c>
    </row>
    <row r="91" spans="1:5" ht="15.75" thickBot="1" x14ac:dyDescent="0.3">
      <c r="A91" s="13" t="s">
        <v>24</v>
      </c>
      <c r="B91" s="36">
        <f>B92+B93</f>
        <v>29000</v>
      </c>
      <c r="C91" s="36">
        <f>C92+C93</f>
        <v>32500</v>
      </c>
      <c r="D91" s="36">
        <f>D92+D93</f>
        <v>32500</v>
      </c>
      <c r="E91" s="36">
        <f>E92+E93</f>
        <v>32500</v>
      </c>
    </row>
    <row r="92" spans="1:5" ht="15.75" thickBot="1" x14ac:dyDescent="0.3">
      <c r="A92" s="26" t="s">
        <v>388</v>
      </c>
      <c r="B92" s="15">
        <f>B36</f>
        <v>29000</v>
      </c>
      <c r="C92" s="15">
        <f>C36</f>
        <v>32500</v>
      </c>
      <c r="D92" s="15">
        <f>D36</f>
        <v>32500</v>
      </c>
      <c r="E92" s="15">
        <f>E36</f>
        <v>32500</v>
      </c>
    </row>
    <row r="93" spans="1:5" ht="15.75" thickBot="1" x14ac:dyDescent="0.3">
      <c r="A93" s="26" t="s">
        <v>417</v>
      </c>
      <c r="B93" s="15">
        <v>0</v>
      </c>
      <c r="C93" s="15">
        <v>0</v>
      </c>
      <c r="D93" s="15">
        <v>0</v>
      </c>
      <c r="E93" s="15">
        <v>0</v>
      </c>
    </row>
    <row r="94" spans="1:5" ht="24.75" thickBot="1" x14ac:dyDescent="0.3">
      <c r="A94" s="13" t="s">
        <v>25</v>
      </c>
      <c r="B94" s="36">
        <f>B95+B96</f>
        <v>4450</v>
      </c>
      <c r="C94" s="36">
        <f>C95+C96</f>
        <v>5500</v>
      </c>
      <c r="D94" s="36">
        <f>D95+D96</f>
        <v>5500</v>
      </c>
      <c r="E94" s="36">
        <f>E95+E96</f>
        <v>5500</v>
      </c>
    </row>
    <row r="95" spans="1:5" ht="15.75" thickBot="1" x14ac:dyDescent="0.3">
      <c r="A95" s="26" t="s">
        <v>388</v>
      </c>
      <c r="B95" s="14">
        <f>B39</f>
        <v>4450</v>
      </c>
      <c r="C95" s="14">
        <f>C39</f>
        <v>5500</v>
      </c>
      <c r="D95" s="14">
        <f>D39</f>
        <v>5500</v>
      </c>
      <c r="E95" s="14">
        <f>E39</f>
        <v>5500</v>
      </c>
    </row>
    <row r="96" spans="1:5" ht="15.75" thickBot="1" x14ac:dyDescent="0.3">
      <c r="A96" s="26" t="s">
        <v>417</v>
      </c>
      <c r="B96" s="15">
        <v>0</v>
      </c>
      <c r="C96" s="15">
        <v>0</v>
      </c>
      <c r="D96" s="15">
        <v>0</v>
      </c>
      <c r="E96" s="15">
        <v>0</v>
      </c>
    </row>
    <row r="97" spans="1:5" ht="15.75" thickBot="1" x14ac:dyDescent="0.3">
      <c r="A97" s="13" t="s">
        <v>26</v>
      </c>
      <c r="B97" s="36">
        <f>B98+B99</f>
        <v>11550</v>
      </c>
      <c r="C97" s="36">
        <f>C98+C99</f>
        <v>18000</v>
      </c>
      <c r="D97" s="36">
        <f>D98+D99</f>
        <v>22000</v>
      </c>
      <c r="E97" s="36">
        <f>E98+E99</f>
        <v>23000</v>
      </c>
    </row>
    <row r="98" spans="1:5" ht="15.75" thickBot="1" x14ac:dyDescent="0.3">
      <c r="A98" s="26" t="s">
        <v>388</v>
      </c>
      <c r="B98" s="15">
        <f>B42</f>
        <v>11550</v>
      </c>
      <c r="C98" s="15">
        <f>C42</f>
        <v>18000</v>
      </c>
      <c r="D98" s="15">
        <f>D42</f>
        <v>22000</v>
      </c>
      <c r="E98" s="15">
        <f>E42</f>
        <v>23000</v>
      </c>
    </row>
    <row r="99" spans="1:5" ht="15.75" thickBot="1" x14ac:dyDescent="0.3">
      <c r="A99" s="26" t="s">
        <v>417</v>
      </c>
      <c r="B99" s="15">
        <v>0</v>
      </c>
      <c r="C99" s="15">
        <v>0</v>
      </c>
      <c r="D99" s="15">
        <v>0</v>
      </c>
      <c r="E99" s="15">
        <v>0</v>
      </c>
    </row>
    <row r="100" spans="1:5" ht="15.75" thickBot="1" x14ac:dyDescent="0.3">
      <c r="A100" s="13" t="s">
        <v>27</v>
      </c>
      <c r="B100" s="36">
        <f>B101+B102</f>
        <v>0</v>
      </c>
      <c r="C100" s="36">
        <f>C101+C102</f>
        <v>0</v>
      </c>
      <c r="D100" s="36">
        <f>D101+D102</f>
        <v>0</v>
      </c>
      <c r="E100" s="36">
        <f>E101+E102</f>
        <v>0</v>
      </c>
    </row>
    <row r="101" spans="1:5" ht="15.75" thickBot="1" x14ac:dyDescent="0.3">
      <c r="A101" s="26" t="s">
        <v>388</v>
      </c>
      <c r="B101" s="15">
        <v>0</v>
      </c>
      <c r="C101" s="15">
        <v>0</v>
      </c>
      <c r="D101" s="15">
        <v>0</v>
      </c>
      <c r="E101" s="15">
        <v>0</v>
      </c>
    </row>
    <row r="102" spans="1:5" ht="15.75" thickBot="1" x14ac:dyDescent="0.3">
      <c r="A102" s="26" t="s">
        <v>417</v>
      </c>
      <c r="B102" s="15">
        <v>0</v>
      </c>
      <c r="C102" s="15">
        <v>0</v>
      </c>
      <c r="D102" s="15">
        <v>0</v>
      </c>
      <c r="E102" s="15">
        <v>0</v>
      </c>
    </row>
    <row r="103" spans="1:5" ht="15.75" thickBot="1" x14ac:dyDescent="0.3">
      <c r="A103" s="13" t="s">
        <v>28</v>
      </c>
      <c r="B103" s="36">
        <f>B104+B105</f>
        <v>0</v>
      </c>
      <c r="C103" s="36">
        <f>C104+C105</f>
        <v>0</v>
      </c>
      <c r="D103" s="36">
        <f>D104+D105</f>
        <v>0</v>
      </c>
      <c r="E103" s="36">
        <f>E104+E105</f>
        <v>0</v>
      </c>
    </row>
    <row r="104" spans="1:5" ht="15.75" thickBot="1" x14ac:dyDescent="0.3">
      <c r="A104" s="26" t="s">
        <v>388</v>
      </c>
      <c r="B104" s="15">
        <v>0</v>
      </c>
      <c r="C104" s="15">
        <v>0</v>
      </c>
      <c r="D104" s="15">
        <v>0</v>
      </c>
      <c r="E104" s="15">
        <v>0</v>
      </c>
    </row>
    <row r="105" spans="1:5" ht="15.75" thickBot="1" x14ac:dyDescent="0.3">
      <c r="A105" s="26" t="s">
        <v>417</v>
      </c>
      <c r="B105" s="15">
        <v>0</v>
      </c>
      <c r="C105" s="15">
        <v>0</v>
      </c>
      <c r="D105" s="15">
        <v>0</v>
      </c>
      <c r="E105" s="15">
        <v>0</v>
      </c>
    </row>
    <row r="106" spans="1:5" ht="15.75" thickBot="1" x14ac:dyDescent="0.3">
      <c r="A106" s="13" t="s">
        <v>29</v>
      </c>
      <c r="B106" s="36">
        <f>B107+B108</f>
        <v>0</v>
      </c>
      <c r="C106" s="36">
        <f>C107+C108</f>
        <v>0</v>
      </c>
      <c r="D106" s="36">
        <f>D107+D108</f>
        <v>0</v>
      </c>
      <c r="E106" s="36">
        <f>E107+E108</f>
        <v>0</v>
      </c>
    </row>
    <row r="107" spans="1:5" ht="15.75" thickBot="1" x14ac:dyDescent="0.3">
      <c r="A107" s="26" t="s">
        <v>388</v>
      </c>
      <c r="B107" s="15">
        <v>0</v>
      </c>
      <c r="C107" s="15">
        <v>0</v>
      </c>
      <c r="D107" s="15">
        <v>0</v>
      </c>
      <c r="E107" s="15">
        <v>0</v>
      </c>
    </row>
    <row r="108" spans="1:5" ht="15.75" thickBot="1" x14ac:dyDescent="0.3">
      <c r="A108" s="26" t="s">
        <v>417</v>
      </c>
      <c r="B108" s="15">
        <v>0</v>
      </c>
      <c r="C108" s="15">
        <v>0</v>
      </c>
      <c r="D108" s="15">
        <v>0</v>
      </c>
      <c r="E108" s="15">
        <v>0</v>
      </c>
    </row>
    <row r="109" spans="1:5" ht="24.75" thickBot="1" x14ac:dyDescent="0.3">
      <c r="A109" s="13" t="s">
        <v>30</v>
      </c>
      <c r="B109" s="36">
        <f>B110+B111</f>
        <v>0</v>
      </c>
      <c r="C109" s="36">
        <f>C110+C111</f>
        <v>0</v>
      </c>
      <c r="D109" s="36">
        <f>D110+D111</f>
        <v>0</v>
      </c>
      <c r="E109" s="36">
        <f>E110+E111</f>
        <v>0</v>
      </c>
    </row>
    <row r="110" spans="1:5" ht="15.75" thickBot="1" x14ac:dyDescent="0.3">
      <c r="A110" s="26" t="s">
        <v>388</v>
      </c>
      <c r="B110" s="15">
        <v>0</v>
      </c>
      <c r="C110" s="15">
        <v>0</v>
      </c>
      <c r="D110" s="15">
        <v>0</v>
      </c>
      <c r="E110" s="15">
        <v>0</v>
      </c>
    </row>
    <row r="111" spans="1:5" ht="15.75" thickBot="1" x14ac:dyDescent="0.3">
      <c r="A111" s="26" t="s">
        <v>417</v>
      </c>
      <c r="B111" s="15">
        <v>0</v>
      </c>
      <c r="C111" s="15">
        <v>0</v>
      </c>
      <c r="D111" s="15">
        <v>0</v>
      </c>
      <c r="E111" s="15">
        <v>0</v>
      </c>
    </row>
    <row r="112" spans="1:5" customFormat="1" ht="15" customHeight="1" thickBot="1" x14ac:dyDescent="0.3">
      <c r="A112" s="13" t="s">
        <v>59</v>
      </c>
      <c r="B112" s="15">
        <v>0</v>
      </c>
      <c r="C112" s="15">
        <v>0</v>
      </c>
      <c r="D112" s="15">
        <v>0</v>
      </c>
      <c r="E112" s="15">
        <v>0</v>
      </c>
    </row>
    <row r="113" spans="1:5" customFormat="1" ht="15.75" thickBot="1" x14ac:dyDescent="0.3">
      <c r="A113" s="26" t="s">
        <v>388</v>
      </c>
      <c r="B113" s="14">
        <f>B76</f>
        <v>0</v>
      </c>
      <c r="C113" s="14">
        <f t="shared" ref="C113:E113" si="2">C76</f>
        <v>0</v>
      </c>
      <c r="D113" s="14">
        <f t="shared" si="2"/>
        <v>0</v>
      </c>
      <c r="E113" s="14">
        <f t="shared" si="2"/>
        <v>0</v>
      </c>
    </row>
    <row r="114" spans="1:5" customFormat="1" ht="15.75" thickBot="1" x14ac:dyDescent="0.3">
      <c r="A114" s="26" t="s">
        <v>418</v>
      </c>
      <c r="B114" s="14">
        <f t="shared" ref="B114:E116" si="3">B77</f>
        <v>0</v>
      </c>
      <c r="C114" s="14">
        <f t="shared" si="3"/>
        <v>0</v>
      </c>
      <c r="D114" s="14">
        <f t="shared" si="3"/>
        <v>0</v>
      </c>
      <c r="E114" s="14">
        <f t="shared" si="3"/>
        <v>0</v>
      </c>
    </row>
    <row r="115" spans="1:5" customFormat="1" ht="15.75" thickBot="1" x14ac:dyDescent="0.3">
      <c r="A115" s="26" t="s">
        <v>404</v>
      </c>
      <c r="B115" s="14">
        <f t="shared" si="3"/>
        <v>0</v>
      </c>
      <c r="C115" s="14">
        <f t="shared" si="3"/>
        <v>0</v>
      </c>
      <c r="D115" s="14">
        <f t="shared" si="3"/>
        <v>0</v>
      </c>
      <c r="E115" s="14">
        <f t="shared" si="3"/>
        <v>0</v>
      </c>
    </row>
    <row r="116" spans="1:5" customFormat="1" ht="15.75" thickBot="1" x14ac:dyDescent="0.3">
      <c r="A116" s="26" t="s">
        <v>405</v>
      </c>
      <c r="B116" s="14">
        <f t="shared" si="3"/>
        <v>0</v>
      </c>
      <c r="C116" s="14">
        <f t="shared" si="3"/>
        <v>0</v>
      </c>
      <c r="D116" s="14">
        <f t="shared" si="3"/>
        <v>0</v>
      </c>
      <c r="E116" s="14">
        <f t="shared" si="3"/>
        <v>0</v>
      </c>
    </row>
    <row r="117" spans="1:5" customFormat="1" ht="15.75" thickBot="1" x14ac:dyDescent="0.3">
      <c r="A117" s="13" t="s">
        <v>60</v>
      </c>
      <c r="B117" s="14">
        <f>+B80</f>
        <v>12000</v>
      </c>
      <c r="C117" s="14">
        <f>+C80</f>
        <v>2000</v>
      </c>
      <c r="D117" s="14">
        <f>+D80</f>
        <v>2000</v>
      </c>
      <c r="E117" s="14">
        <f>+E80</f>
        <v>2000</v>
      </c>
    </row>
    <row r="118" spans="1:5" customFormat="1" ht="15.75" thickBot="1" x14ac:dyDescent="0.3">
      <c r="A118" s="26" t="s">
        <v>388</v>
      </c>
      <c r="B118" s="14">
        <f>B81</f>
        <v>12000</v>
      </c>
      <c r="C118" s="14">
        <f t="shared" ref="C118:E118" si="4">C81</f>
        <v>2000</v>
      </c>
      <c r="D118" s="14">
        <f t="shared" si="4"/>
        <v>2000</v>
      </c>
      <c r="E118" s="14">
        <f t="shared" si="4"/>
        <v>2000</v>
      </c>
    </row>
    <row r="119" spans="1:5" customFormat="1" ht="15.75" thickBot="1" x14ac:dyDescent="0.3">
      <c r="A119" s="26" t="s">
        <v>418</v>
      </c>
      <c r="B119" s="14">
        <f t="shared" ref="B119:E121" si="5">B82</f>
        <v>0</v>
      </c>
      <c r="C119" s="14">
        <f t="shared" si="5"/>
        <v>0</v>
      </c>
      <c r="D119" s="14">
        <f t="shared" si="5"/>
        <v>0</v>
      </c>
      <c r="E119" s="14">
        <f t="shared" si="5"/>
        <v>0</v>
      </c>
    </row>
    <row r="120" spans="1:5" customFormat="1" ht="15.75" thickBot="1" x14ac:dyDescent="0.3">
      <c r="A120" s="26" t="s">
        <v>404</v>
      </c>
      <c r="B120" s="14">
        <f t="shared" si="5"/>
        <v>0</v>
      </c>
      <c r="C120" s="14">
        <f t="shared" si="5"/>
        <v>0</v>
      </c>
      <c r="D120" s="14">
        <f t="shared" si="5"/>
        <v>0</v>
      </c>
      <c r="E120" s="14">
        <f t="shared" si="5"/>
        <v>0</v>
      </c>
    </row>
    <row r="121" spans="1:5" customFormat="1" ht="15.75" thickBot="1" x14ac:dyDescent="0.3">
      <c r="A121" s="26" t="s">
        <v>405</v>
      </c>
      <c r="B121" s="14">
        <f t="shared" si="5"/>
        <v>0</v>
      </c>
      <c r="C121" s="14">
        <f t="shared" si="5"/>
        <v>0</v>
      </c>
      <c r="D121" s="14">
        <f t="shared" si="5"/>
        <v>0</v>
      </c>
      <c r="E121" s="14">
        <f t="shared" si="5"/>
        <v>0</v>
      </c>
    </row>
    <row r="122" spans="1:5" customFormat="1" ht="19.5" customHeight="1" thickBot="1" x14ac:dyDescent="0.3">
      <c r="A122" s="17" t="s">
        <v>32</v>
      </c>
      <c r="B122" s="18">
        <f>IF(B90-B89=0,0,"Error")</f>
        <v>0</v>
      </c>
      <c r="C122" s="18">
        <f>IF(C90-C89=0,0,"Error")</f>
        <v>0</v>
      </c>
      <c r="D122" s="18">
        <f>IF(D90-D89=0,0,"Error")</f>
        <v>0</v>
      </c>
      <c r="E122" s="18">
        <f>IF(E90-E89=0,0,"Error")</f>
        <v>0</v>
      </c>
    </row>
  </sheetData>
  <mergeCells count="28">
    <mergeCell ref="B21:E21"/>
    <mergeCell ref="A3:E3"/>
    <mergeCell ref="B5:E5"/>
    <mergeCell ref="B6:E6"/>
    <mergeCell ref="B7:E7"/>
    <mergeCell ref="A8:E8"/>
    <mergeCell ref="B10:E10"/>
    <mergeCell ref="A11:A12"/>
    <mergeCell ref="B15:E15"/>
    <mergeCell ref="A16:E16"/>
    <mergeCell ref="A19:E19"/>
    <mergeCell ref="A20:E20"/>
    <mergeCell ref="A2:E2"/>
    <mergeCell ref="A73:A74"/>
    <mergeCell ref="A86:A88"/>
    <mergeCell ref="B86:E88"/>
    <mergeCell ref="A59:E59"/>
    <mergeCell ref="B60:E60"/>
    <mergeCell ref="B62:E62"/>
    <mergeCell ref="B63:E63"/>
    <mergeCell ref="A64:A65"/>
    <mergeCell ref="A72:E72"/>
    <mergeCell ref="B22:E22"/>
    <mergeCell ref="B23:E23"/>
    <mergeCell ref="A24:A25"/>
    <mergeCell ref="A32:E32"/>
    <mergeCell ref="A33:A34"/>
    <mergeCell ref="A58:E58"/>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L435"/>
  <sheetViews>
    <sheetView view="pageBreakPreview" topLeftCell="A412" zoomScale="60" zoomScaleNormal="140" workbookViewId="0">
      <selection activeCell="A2" sqref="A2:E2"/>
    </sheetView>
  </sheetViews>
  <sheetFormatPr defaultRowHeight="15" x14ac:dyDescent="0.25"/>
  <cols>
    <col min="1" max="1" width="31.140625" customWidth="1"/>
    <col min="2" max="2" width="11.7109375" customWidth="1"/>
    <col min="3" max="3" width="13.85546875" customWidth="1"/>
    <col min="4" max="4" width="13.42578125" customWidth="1"/>
    <col min="5" max="5" width="15.7109375" customWidth="1"/>
    <col min="8" max="8" width="11" customWidth="1"/>
    <col min="9" max="9" width="11" bestFit="1" customWidth="1"/>
  </cols>
  <sheetData>
    <row r="2" spans="1:6" ht="33.75" customHeight="1" x14ac:dyDescent="0.25">
      <c r="A2" s="727" t="s">
        <v>73</v>
      </c>
      <c r="B2" s="727"/>
      <c r="C2" s="727"/>
      <c r="D2" s="727"/>
      <c r="E2" s="727"/>
      <c r="F2" s="1"/>
    </row>
    <row r="3" spans="1:6" ht="18" customHeight="1" x14ac:dyDescent="0.25">
      <c r="A3" s="678" t="s">
        <v>380</v>
      </c>
      <c r="B3" s="678"/>
      <c r="C3" s="678"/>
      <c r="D3" s="678"/>
      <c r="E3" s="678"/>
      <c r="F3" s="103"/>
    </row>
    <row r="4" spans="1:6" ht="15.75" thickBot="1" x14ac:dyDescent="0.3"/>
    <row r="5" spans="1:6" ht="28.5" customHeight="1" thickBot="1" x14ac:dyDescent="0.3">
      <c r="A5" s="2" t="s">
        <v>0</v>
      </c>
      <c r="B5" s="683" t="s">
        <v>496</v>
      </c>
      <c r="C5" s="684"/>
      <c r="D5" s="684"/>
      <c r="E5" s="685"/>
    </row>
    <row r="6" spans="1:6" ht="15.75" thickBot="1" x14ac:dyDescent="0.3">
      <c r="A6" s="2" t="s">
        <v>1</v>
      </c>
      <c r="B6" s="680" t="s">
        <v>497</v>
      </c>
      <c r="C6" s="681"/>
      <c r="D6" s="681"/>
      <c r="E6" s="682"/>
    </row>
    <row r="7" spans="1:6" ht="15.75" thickBot="1" x14ac:dyDescent="0.3">
      <c r="A7" s="2" t="s">
        <v>3</v>
      </c>
      <c r="B7" s="683" t="s">
        <v>4</v>
      </c>
      <c r="C7" s="684"/>
      <c r="D7" s="684"/>
      <c r="E7" s="685"/>
    </row>
    <row r="8" spans="1:6" ht="15.75" thickBot="1" x14ac:dyDescent="0.3">
      <c r="A8" s="686" t="s">
        <v>5</v>
      </c>
      <c r="B8" s="687"/>
      <c r="C8" s="687"/>
      <c r="D8" s="687"/>
      <c r="E8" s="688"/>
    </row>
    <row r="9" spans="1:6" ht="15.75" thickBot="1" x14ac:dyDescent="0.3">
      <c r="A9" s="692" t="s">
        <v>498</v>
      </c>
      <c r="B9" s="693"/>
      <c r="C9" s="693"/>
      <c r="D9" s="693"/>
      <c r="E9" s="694"/>
    </row>
    <row r="10" spans="1:6" ht="36.75" customHeight="1" thickBot="1" x14ac:dyDescent="0.3">
      <c r="A10" s="692"/>
      <c r="B10" s="693"/>
      <c r="C10" s="693"/>
      <c r="D10" s="693"/>
      <c r="E10" s="694"/>
    </row>
    <row r="11" spans="1:6" ht="15.75" thickBot="1" x14ac:dyDescent="0.3">
      <c r="A11" s="692"/>
      <c r="B11" s="693"/>
      <c r="C11" s="693"/>
      <c r="D11" s="693"/>
      <c r="E11" s="694"/>
    </row>
    <row r="12" spans="1:6" ht="93.75" customHeight="1" thickBot="1" x14ac:dyDescent="0.3">
      <c r="A12" s="3" t="s">
        <v>6</v>
      </c>
      <c r="B12" s="840" t="s">
        <v>499</v>
      </c>
      <c r="C12" s="712"/>
      <c r="D12" s="712"/>
      <c r="E12" s="713"/>
    </row>
    <row r="13" spans="1:6" ht="23.25" customHeight="1" x14ac:dyDescent="0.25">
      <c r="A13" s="698" t="s">
        <v>7</v>
      </c>
      <c r="B13" s="107">
        <v>2018</v>
      </c>
      <c r="C13" s="107">
        <v>2019</v>
      </c>
      <c r="D13" s="107">
        <v>2020</v>
      </c>
      <c r="E13" s="107">
        <v>2021</v>
      </c>
    </row>
    <row r="14" spans="1:6" ht="15.75" thickBot="1" x14ac:dyDescent="0.3">
      <c r="A14" s="699"/>
      <c r="B14" s="108" t="s">
        <v>8</v>
      </c>
      <c r="C14" s="108" t="s">
        <v>9</v>
      </c>
      <c r="D14" s="108" t="s">
        <v>9</v>
      </c>
      <c r="E14" s="108" t="s">
        <v>9</v>
      </c>
    </row>
    <row r="15" spans="1:6" ht="15.75" thickBot="1" x14ac:dyDescent="0.3">
      <c r="A15" s="5" t="s">
        <v>500</v>
      </c>
      <c r="B15" s="4" t="s">
        <v>68</v>
      </c>
      <c r="C15" s="4">
        <v>0.04</v>
      </c>
      <c r="D15" s="4">
        <v>0.06</v>
      </c>
      <c r="E15" s="4">
        <v>0.08</v>
      </c>
    </row>
    <row r="16" spans="1:6" ht="49.5" customHeight="1" thickBot="1" x14ac:dyDescent="0.3">
      <c r="A16" s="6" t="s">
        <v>10</v>
      </c>
      <c r="B16" s="700" t="s">
        <v>501</v>
      </c>
      <c r="C16" s="695"/>
      <c r="D16" s="695"/>
      <c r="E16" s="701"/>
    </row>
    <row r="17" spans="1:11" ht="23.25" customHeight="1" thickBot="1" x14ac:dyDescent="0.3">
      <c r="A17" s="702" t="s">
        <v>11</v>
      </c>
      <c r="B17" s="703"/>
      <c r="C17" s="703"/>
      <c r="D17" s="703"/>
      <c r="E17" s="704"/>
      <c r="H17" s="30"/>
      <c r="J17" s="30"/>
    </row>
    <row r="18" spans="1:11" ht="15.75" thickBot="1" x14ac:dyDescent="0.3">
      <c r="A18" s="106" t="s">
        <v>502</v>
      </c>
      <c r="B18" s="143"/>
      <c r="C18" s="126" t="s">
        <v>152</v>
      </c>
      <c r="D18" s="126" t="s">
        <v>152</v>
      </c>
      <c r="E18" s="126" t="s">
        <v>152</v>
      </c>
      <c r="G18" s="129"/>
    </row>
    <row r="19" spans="1:11" ht="15.75" thickBot="1" x14ac:dyDescent="0.3">
      <c r="A19" s="5" t="s">
        <v>503</v>
      </c>
      <c r="B19" s="137"/>
      <c r="C19" s="138" t="s">
        <v>69</v>
      </c>
      <c r="D19" s="138" t="s">
        <v>69</v>
      </c>
      <c r="E19" s="138" t="s">
        <v>69</v>
      </c>
    </row>
    <row r="20" spans="1:11" ht="15.75" thickBot="1" x14ac:dyDescent="0.3">
      <c r="A20" s="705" t="s">
        <v>12</v>
      </c>
      <c r="B20" s="706"/>
      <c r="C20" s="706"/>
      <c r="D20" s="706"/>
      <c r="E20" s="707"/>
    </row>
    <row r="21" spans="1:11" ht="15.75" thickBot="1" x14ac:dyDescent="0.3">
      <c r="A21" s="708" t="s">
        <v>13</v>
      </c>
      <c r="B21" s="709"/>
      <c r="C21" s="709"/>
      <c r="D21" s="709"/>
      <c r="E21" s="710"/>
    </row>
    <row r="22" spans="1:11" ht="18.75" customHeight="1" thickBot="1" x14ac:dyDescent="0.3">
      <c r="A22" s="7" t="s">
        <v>14</v>
      </c>
      <c r="B22" s="711" t="s">
        <v>504</v>
      </c>
      <c r="C22" s="712"/>
      <c r="D22" s="712"/>
      <c r="E22" s="713"/>
    </row>
    <row r="23" spans="1:11" ht="31.5" customHeight="1" thickBot="1" x14ac:dyDescent="0.3">
      <c r="A23" s="5" t="s">
        <v>15</v>
      </c>
      <c r="B23" s="714" t="s">
        <v>505</v>
      </c>
      <c r="C23" s="715"/>
      <c r="D23" s="715"/>
      <c r="E23" s="716"/>
    </row>
    <row r="24" spans="1:11" ht="15.75" thickBot="1" x14ac:dyDescent="0.3">
      <c r="A24" s="5" t="s">
        <v>16</v>
      </c>
      <c r="B24" s="717" t="s">
        <v>506</v>
      </c>
      <c r="C24" s="718"/>
      <c r="D24" s="718"/>
      <c r="E24" s="719"/>
    </row>
    <row r="25" spans="1:11" ht="12.75" customHeight="1" x14ac:dyDescent="0.25">
      <c r="A25" s="698"/>
      <c r="B25" s="8">
        <v>2018</v>
      </c>
      <c r="C25" s="8">
        <v>2019</v>
      </c>
      <c r="D25" s="8">
        <v>2020</v>
      </c>
      <c r="E25" s="8">
        <v>2021</v>
      </c>
    </row>
    <row r="26" spans="1:11" ht="9" customHeight="1" thickBot="1" x14ac:dyDescent="0.3">
      <c r="A26" s="699"/>
      <c r="B26" s="9" t="s">
        <v>8</v>
      </c>
      <c r="C26" s="9" t="s">
        <v>9</v>
      </c>
      <c r="D26" s="9" t="s">
        <v>9</v>
      </c>
      <c r="E26" s="9" t="s">
        <v>9</v>
      </c>
    </row>
    <row r="27" spans="1:11" ht="15.75" thickBot="1" x14ac:dyDescent="0.3">
      <c r="A27" s="5" t="s">
        <v>17</v>
      </c>
      <c r="B27" s="10">
        <v>87600</v>
      </c>
      <c r="C27" s="10">
        <v>87600</v>
      </c>
      <c r="D27" s="10">
        <v>87600</v>
      </c>
      <c r="E27" s="10">
        <v>87600</v>
      </c>
    </row>
    <row r="28" spans="1:11" ht="15.75" thickBot="1" x14ac:dyDescent="0.3">
      <c r="A28" s="5" t="s">
        <v>18</v>
      </c>
      <c r="B28" s="10">
        <f>B57</f>
        <v>200000</v>
      </c>
      <c r="C28" s="10">
        <f t="shared" ref="C28:E28" si="0">C57</f>
        <v>200000</v>
      </c>
      <c r="D28" s="10">
        <f t="shared" si="0"/>
        <v>200000</v>
      </c>
      <c r="E28" s="10">
        <f t="shared" si="0"/>
        <v>210000</v>
      </c>
    </row>
    <row r="29" spans="1:11" ht="15.75" thickBot="1" x14ac:dyDescent="0.3">
      <c r="A29" s="5" t="s">
        <v>19</v>
      </c>
      <c r="B29" s="10">
        <f>B28/B27</f>
        <v>2.2831050228310503</v>
      </c>
      <c r="C29" s="10">
        <f t="shared" ref="C29:E29" si="1">C28/C27</f>
        <v>2.2831050228310503</v>
      </c>
      <c r="D29" s="10">
        <f t="shared" si="1"/>
        <v>2.2831050228310503</v>
      </c>
      <c r="E29" s="10">
        <f t="shared" si="1"/>
        <v>2.3972602739726026</v>
      </c>
    </row>
    <row r="30" spans="1:11" ht="15.75" thickBot="1" x14ac:dyDescent="0.3">
      <c r="A30" s="5" t="s">
        <v>20</v>
      </c>
      <c r="B30" s="104" t="s">
        <v>21</v>
      </c>
      <c r="C30" s="11">
        <f>C27/B27-1</f>
        <v>0</v>
      </c>
      <c r="D30" s="11">
        <f t="shared" ref="D30:E32" si="2">D27/C27-1</f>
        <v>0</v>
      </c>
      <c r="E30" s="11">
        <f t="shared" si="2"/>
        <v>0</v>
      </c>
      <c r="G30" s="12"/>
      <c r="H30" s="12"/>
      <c r="I30" s="12"/>
      <c r="J30" s="12"/>
      <c r="K30" s="12"/>
    </row>
    <row r="31" spans="1:11" ht="15.75" thickBot="1" x14ac:dyDescent="0.3">
      <c r="A31" s="5" t="s">
        <v>22</v>
      </c>
      <c r="B31" s="104" t="s">
        <v>21</v>
      </c>
      <c r="C31" s="11">
        <f>C28/B28-1</f>
        <v>0</v>
      </c>
      <c r="D31" s="11">
        <f t="shared" si="2"/>
        <v>0</v>
      </c>
      <c r="E31" s="11">
        <f t="shared" si="2"/>
        <v>5.0000000000000044E-2</v>
      </c>
    </row>
    <row r="32" spans="1:11" ht="15.75" thickBot="1" x14ac:dyDescent="0.3">
      <c r="A32" s="5" t="s">
        <v>23</v>
      </c>
      <c r="B32" s="104" t="s">
        <v>21</v>
      </c>
      <c r="C32" s="11">
        <f>C29/B29-1</f>
        <v>0</v>
      </c>
      <c r="D32" s="11">
        <f t="shared" si="2"/>
        <v>0</v>
      </c>
      <c r="E32" s="11">
        <f t="shared" si="2"/>
        <v>4.9999999999999822E-2</v>
      </c>
    </row>
    <row r="33" spans="1:5" ht="15.75" thickBot="1" x14ac:dyDescent="0.3">
      <c r="A33" s="689" t="s">
        <v>210</v>
      </c>
      <c r="B33" s="690"/>
      <c r="C33" s="690"/>
      <c r="D33" s="690"/>
      <c r="E33" s="691"/>
    </row>
    <row r="34" spans="1:5" ht="12.75" customHeight="1" x14ac:dyDescent="0.25">
      <c r="A34" s="698"/>
      <c r="B34" s="8">
        <v>2018</v>
      </c>
      <c r="C34" s="8">
        <v>2019</v>
      </c>
      <c r="D34" s="8">
        <v>2020</v>
      </c>
      <c r="E34" s="8">
        <v>2021</v>
      </c>
    </row>
    <row r="35" spans="1:5" ht="9" customHeight="1" thickBot="1" x14ac:dyDescent="0.3">
      <c r="A35" s="699"/>
      <c r="B35" s="9" t="s">
        <v>8</v>
      </c>
      <c r="C35" s="9" t="s">
        <v>9</v>
      </c>
      <c r="D35" s="9" t="s">
        <v>9</v>
      </c>
      <c r="E35" s="9" t="s">
        <v>9</v>
      </c>
    </row>
    <row r="36" spans="1:5" ht="15.75" thickBot="1" x14ac:dyDescent="0.3">
      <c r="A36" s="13" t="s">
        <v>24</v>
      </c>
      <c r="B36" s="14">
        <v>0</v>
      </c>
      <c r="C36" s="14">
        <v>0</v>
      </c>
      <c r="D36" s="14">
        <v>0</v>
      </c>
      <c r="E36" s="14">
        <v>0</v>
      </c>
    </row>
    <row r="37" spans="1:5" ht="15.75" thickBot="1" x14ac:dyDescent="0.3">
      <c r="A37" s="26" t="s">
        <v>388</v>
      </c>
      <c r="B37" s="15"/>
      <c r="C37" s="39"/>
      <c r="D37" s="39"/>
      <c r="E37" s="39"/>
    </row>
    <row r="38" spans="1:5" ht="15.75" thickBot="1" x14ac:dyDescent="0.3">
      <c r="A38" s="26" t="s">
        <v>389</v>
      </c>
      <c r="B38" s="15"/>
      <c r="C38" s="27"/>
      <c r="D38" s="27"/>
      <c r="E38" s="27"/>
    </row>
    <row r="39" spans="1:5" ht="24.75" thickBot="1" x14ac:dyDescent="0.3">
      <c r="A39" s="13" t="s">
        <v>25</v>
      </c>
      <c r="B39" s="14">
        <v>0</v>
      </c>
      <c r="C39" s="14">
        <v>0</v>
      </c>
      <c r="D39" s="14">
        <v>0</v>
      </c>
      <c r="E39" s="14">
        <v>0</v>
      </c>
    </row>
    <row r="40" spans="1:5" ht="15.75" thickBot="1" x14ac:dyDescent="0.3">
      <c r="A40" s="26" t="s">
        <v>388</v>
      </c>
      <c r="B40" s="15"/>
      <c r="C40" s="14"/>
      <c r="D40" s="14"/>
      <c r="E40" s="14"/>
    </row>
    <row r="41" spans="1:5" ht="15.75" thickBot="1" x14ac:dyDescent="0.3">
      <c r="A41" s="26" t="s">
        <v>389</v>
      </c>
      <c r="B41" s="15"/>
      <c r="C41" s="14"/>
      <c r="D41" s="14"/>
      <c r="E41" s="14"/>
    </row>
    <row r="42" spans="1:5" ht="15.75" thickBot="1" x14ac:dyDescent="0.3">
      <c r="A42" s="13" t="s">
        <v>26</v>
      </c>
      <c r="B42" s="15">
        <v>0</v>
      </c>
      <c r="C42" s="14">
        <v>0</v>
      </c>
      <c r="D42" s="14">
        <v>0</v>
      </c>
      <c r="E42" s="14">
        <v>0</v>
      </c>
    </row>
    <row r="43" spans="1:5" ht="15.75" thickBot="1" x14ac:dyDescent="0.3">
      <c r="A43" s="26" t="s">
        <v>388</v>
      </c>
      <c r="B43" s="15"/>
      <c r="C43" s="14"/>
      <c r="D43" s="14"/>
      <c r="E43" s="14"/>
    </row>
    <row r="44" spans="1:5" ht="15.75" thickBot="1" x14ac:dyDescent="0.3">
      <c r="A44" s="26" t="s">
        <v>389</v>
      </c>
      <c r="B44" s="15"/>
      <c r="C44" s="14"/>
      <c r="D44" s="14"/>
      <c r="E44" s="14"/>
    </row>
    <row r="45" spans="1:5" ht="15.75" thickBot="1" x14ac:dyDescent="0.3">
      <c r="A45" s="13" t="s">
        <v>27</v>
      </c>
      <c r="B45" s="15"/>
      <c r="C45" s="14"/>
      <c r="D45" s="14"/>
      <c r="E45" s="14"/>
    </row>
    <row r="46" spans="1:5" ht="15.75" thickBot="1" x14ac:dyDescent="0.3">
      <c r="A46" s="26" t="s">
        <v>388</v>
      </c>
      <c r="B46" s="15"/>
      <c r="C46" s="14"/>
      <c r="D46" s="14"/>
      <c r="E46" s="14"/>
    </row>
    <row r="47" spans="1:5" ht="15.75" thickBot="1" x14ac:dyDescent="0.3">
      <c r="A47" s="26" t="s">
        <v>389</v>
      </c>
      <c r="B47" s="15"/>
      <c r="C47" s="14"/>
      <c r="D47" s="14"/>
      <c r="E47" s="14"/>
    </row>
    <row r="48" spans="1:5" ht="15.75" thickBot="1" x14ac:dyDescent="0.3">
      <c r="A48" s="13" t="s">
        <v>28</v>
      </c>
      <c r="B48" s="15">
        <f>B49</f>
        <v>200000</v>
      </c>
      <c r="C48" s="15">
        <f t="shared" ref="C48:E48" si="3">C49</f>
        <v>200000</v>
      </c>
      <c r="D48" s="15">
        <f t="shared" si="3"/>
        <v>200000</v>
      </c>
      <c r="E48" s="15">
        <f t="shared" si="3"/>
        <v>210000</v>
      </c>
    </row>
    <row r="49" spans="1:12" ht="15.75" thickBot="1" x14ac:dyDescent="0.3">
      <c r="A49" s="26" t="s">
        <v>388</v>
      </c>
      <c r="B49" s="10">
        <v>200000</v>
      </c>
      <c r="C49" s="10">
        <v>200000</v>
      </c>
      <c r="D49" s="10">
        <v>200000</v>
      </c>
      <c r="E49" s="10">
        <v>210000</v>
      </c>
    </row>
    <row r="50" spans="1:12" ht="15.75" thickBot="1" x14ac:dyDescent="0.3">
      <c r="A50" s="26" t="s">
        <v>389</v>
      </c>
      <c r="B50" s="15"/>
      <c r="C50" s="14"/>
      <c r="D50" s="14"/>
      <c r="E50" s="14"/>
    </row>
    <row r="51" spans="1:12" ht="15.75" thickBot="1" x14ac:dyDescent="0.3">
      <c r="A51" s="13" t="s">
        <v>29</v>
      </c>
      <c r="B51" s="15"/>
      <c r="C51" s="14"/>
      <c r="D51" s="14"/>
      <c r="E51" s="14"/>
    </row>
    <row r="52" spans="1:12" ht="15.75" thickBot="1" x14ac:dyDescent="0.3">
      <c r="A52" s="26" t="s">
        <v>388</v>
      </c>
      <c r="B52" s="15"/>
      <c r="C52" s="14"/>
      <c r="D52" s="14"/>
      <c r="E52" s="14"/>
    </row>
    <row r="53" spans="1:12" ht="15.75" thickBot="1" x14ac:dyDescent="0.3">
      <c r="A53" s="26" t="s">
        <v>389</v>
      </c>
      <c r="B53" s="15"/>
      <c r="C53" s="14"/>
      <c r="D53" s="14"/>
      <c r="E53" s="14"/>
    </row>
    <row r="54" spans="1:12" ht="15.75" thickBot="1" x14ac:dyDescent="0.3">
      <c r="A54" s="13" t="s">
        <v>30</v>
      </c>
      <c r="B54" s="15">
        <v>0</v>
      </c>
      <c r="C54" s="14">
        <v>0</v>
      </c>
      <c r="D54" s="14">
        <f>C54*1.03*0.99</f>
        <v>0</v>
      </c>
      <c r="E54" s="14">
        <f>D54*1.03*0.99</f>
        <v>0</v>
      </c>
      <c r="H54" s="133"/>
    </row>
    <row r="55" spans="1:12" ht="15.75" thickBot="1" x14ac:dyDescent="0.3">
      <c r="A55" s="26" t="s">
        <v>388</v>
      </c>
      <c r="B55" s="15"/>
      <c r="C55" s="40"/>
      <c r="D55" s="40"/>
      <c r="E55" s="40"/>
      <c r="J55" s="134"/>
      <c r="K55" s="134"/>
      <c r="L55" s="134"/>
    </row>
    <row r="56" spans="1:12" ht="15.75" thickBot="1" x14ac:dyDescent="0.3">
      <c r="A56" s="26" t="s">
        <v>389</v>
      </c>
      <c r="B56" s="15"/>
      <c r="C56" s="135"/>
      <c r="D56" s="40"/>
      <c r="E56" s="40"/>
    </row>
    <row r="57" spans="1:12" ht="15.75" thickBot="1" x14ac:dyDescent="0.3">
      <c r="A57" s="16" t="s">
        <v>31</v>
      </c>
      <c r="B57" s="15">
        <f>B54+B51+B48+B45+B42+B39+B36</f>
        <v>200000</v>
      </c>
      <c r="C57" s="15">
        <f t="shared" ref="C57:E57" si="4">C54+C51+C48+C45+C42+C39+C36</f>
        <v>200000</v>
      </c>
      <c r="D57" s="15">
        <f t="shared" si="4"/>
        <v>200000</v>
      </c>
      <c r="E57" s="15">
        <f t="shared" si="4"/>
        <v>210000</v>
      </c>
    </row>
    <row r="58" spans="1:12" ht="15.75" thickBot="1" x14ac:dyDescent="0.3">
      <c r="A58" s="17" t="s">
        <v>32</v>
      </c>
      <c r="B58" s="18">
        <f>IF(B57-B28=0,0,"Error")</f>
        <v>0</v>
      </c>
      <c r="C58" s="18">
        <f>IF(C57-C28=0,0,"Error")</f>
        <v>0</v>
      </c>
      <c r="D58" s="18">
        <f>IF(D57-D28=0,0,"Error")</f>
        <v>0</v>
      </c>
      <c r="E58" s="18">
        <f>IF(E57-E28=0,0,"Error")</f>
        <v>0</v>
      </c>
    </row>
    <row r="59" spans="1:12" ht="15.75" thickBot="1" x14ac:dyDescent="0.3">
      <c r="A59" s="51" t="s">
        <v>33</v>
      </c>
      <c r="B59" s="869" t="s">
        <v>507</v>
      </c>
      <c r="C59" s="870"/>
      <c r="D59" s="870"/>
      <c r="E59" s="871"/>
    </row>
    <row r="60" spans="1:12" ht="34.5" customHeight="1" thickBot="1" x14ac:dyDescent="0.3">
      <c r="A60" s="5" t="s">
        <v>15</v>
      </c>
      <c r="B60" s="872" t="s">
        <v>508</v>
      </c>
      <c r="C60" s="873"/>
      <c r="D60" s="873"/>
      <c r="E60" s="874"/>
    </row>
    <row r="61" spans="1:12" ht="15.75" thickBot="1" x14ac:dyDescent="0.3">
      <c r="A61" s="5" t="s">
        <v>16</v>
      </c>
      <c r="B61" s="717" t="s">
        <v>509</v>
      </c>
      <c r="C61" s="718"/>
      <c r="D61" s="718"/>
      <c r="E61" s="719"/>
    </row>
    <row r="62" spans="1:12" ht="12.75" customHeight="1" x14ac:dyDescent="0.25">
      <c r="A62" s="698"/>
      <c r="B62" s="8">
        <v>2018</v>
      </c>
      <c r="C62" s="8">
        <v>2019</v>
      </c>
      <c r="D62" s="8">
        <v>2020</v>
      </c>
      <c r="E62" s="8">
        <v>2021</v>
      </c>
    </row>
    <row r="63" spans="1:12" ht="9" customHeight="1" thickBot="1" x14ac:dyDescent="0.3">
      <c r="A63" s="699"/>
      <c r="B63" s="9" t="s">
        <v>8</v>
      </c>
      <c r="C63" s="9" t="s">
        <v>9</v>
      </c>
      <c r="D63" s="9" t="s">
        <v>9</v>
      </c>
      <c r="E63" s="9" t="s">
        <v>9</v>
      </c>
    </row>
    <row r="64" spans="1:12" ht="15.75" thickBot="1" x14ac:dyDescent="0.3">
      <c r="A64" s="5" t="s">
        <v>17</v>
      </c>
      <c r="B64" s="10">
        <v>43800</v>
      </c>
      <c r="C64" s="10">
        <v>43800</v>
      </c>
      <c r="D64" s="10">
        <v>43800</v>
      </c>
      <c r="E64" s="10">
        <v>43800</v>
      </c>
    </row>
    <row r="65" spans="1:5" ht="15.75" thickBot="1" x14ac:dyDescent="0.3">
      <c r="A65" s="5" t="s">
        <v>18</v>
      </c>
      <c r="B65" s="10">
        <f>B94</f>
        <v>40000</v>
      </c>
      <c r="C65" s="10">
        <f t="shared" ref="C65:E65" si="5">C94</f>
        <v>40000</v>
      </c>
      <c r="D65" s="10">
        <f t="shared" si="5"/>
        <v>40000</v>
      </c>
      <c r="E65" s="10">
        <f t="shared" si="5"/>
        <v>40000</v>
      </c>
    </row>
    <row r="66" spans="1:5" ht="15.75" thickBot="1" x14ac:dyDescent="0.3">
      <c r="A66" s="5" t="s">
        <v>19</v>
      </c>
      <c r="B66" s="10">
        <f>B65/B64</f>
        <v>0.91324200913242004</v>
      </c>
      <c r="C66" s="10">
        <f>C65/C64</f>
        <v>0.91324200913242004</v>
      </c>
      <c r="D66" s="10">
        <f>D65/D64</f>
        <v>0.91324200913242004</v>
      </c>
      <c r="E66" s="10">
        <f>E65/E64</f>
        <v>0.91324200913242004</v>
      </c>
    </row>
    <row r="67" spans="1:5" ht="15.75" thickBot="1" x14ac:dyDescent="0.3">
      <c r="A67" s="5" t="s">
        <v>20</v>
      </c>
      <c r="B67" s="104"/>
      <c r="C67" s="11">
        <f>C64/B64-1</f>
        <v>0</v>
      </c>
      <c r="D67" s="11">
        <f>D64/C64-1</f>
        <v>0</v>
      </c>
      <c r="E67" s="11">
        <f>E64/D64-1</f>
        <v>0</v>
      </c>
    </row>
    <row r="68" spans="1:5" ht="15.75" thickBot="1" x14ac:dyDescent="0.3">
      <c r="A68" s="5" t="s">
        <v>22</v>
      </c>
      <c r="B68" s="104"/>
      <c r="C68" s="11">
        <f>C65/B65-1</f>
        <v>0</v>
      </c>
      <c r="D68" s="11">
        <f t="shared" ref="D68:E69" si="6">D65/C65-1</f>
        <v>0</v>
      </c>
      <c r="E68" s="11">
        <f t="shared" si="6"/>
        <v>0</v>
      </c>
    </row>
    <row r="69" spans="1:5" ht="15.75" thickBot="1" x14ac:dyDescent="0.3">
      <c r="A69" s="5" t="s">
        <v>23</v>
      </c>
      <c r="B69" s="104"/>
      <c r="C69" s="11">
        <f>C66/B66-1</f>
        <v>0</v>
      </c>
      <c r="D69" s="11">
        <f t="shared" si="6"/>
        <v>0</v>
      </c>
      <c r="E69" s="11">
        <f t="shared" si="6"/>
        <v>0</v>
      </c>
    </row>
    <row r="70" spans="1:5" ht="24.75" customHeight="1" thickBot="1" x14ac:dyDescent="0.3">
      <c r="A70" s="689" t="s">
        <v>211</v>
      </c>
      <c r="B70" s="690"/>
      <c r="C70" s="690"/>
      <c r="D70" s="690"/>
      <c r="E70" s="691"/>
    </row>
    <row r="71" spans="1:5" ht="12.75" customHeight="1" x14ac:dyDescent="0.25">
      <c r="A71" s="698"/>
      <c r="B71" s="8">
        <v>2018</v>
      </c>
      <c r="C71" s="8">
        <v>2019</v>
      </c>
      <c r="D71" s="8">
        <v>2020</v>
      </c>
      <c r="E71" s="8">
        <v>2021</v>
      </c>
    </row>
    <row r="72" spans="1:5" ht="9" customHeight="1" thickBot="1" x14ac:dyDescent="0.3">
      <c r="A72" s="699"/>
      <c r="B72" s="9" t="s">
        <v>8</v>
      </c>
      <c r="C72" s="9" t="s">
        <v>9</v>
      </c>
      <c r="D72" s="9" t="s">
        <v>9</v>
      </c>
      <c r="E72" s="9" t="s">
        <v>9</v>
      </c>
    </row>
    <row r="73" spans="1:5" ht="24.75" customHeight="1" thickBot="1" x14ac:dyDescent="0.3">
      <c r="A73" s="13" t="s">
        <v>24</v>
      </c>
      <c r="B73" s="14"/>
      <c r="C73" s="14"/>
      <c r="D73" s="14"/>
      <c r="E73" s="14"/>
    </row>
    <row r="74" spans="1:5" ht="38.25" customHeight="1" thickBot="1" x14ac:dyDescent="0.3">
      <c r="A74" s="26" t="s">
        <v>388</v>
      </c>
      <c r="B74" s="15"/>
      <c r="C74" s="27"/>
      <c r="D74" s="27"/>
      <c r="E74" s="27"/>
    </row>
    <row r="75" spans="1:5" ht="24.75" customHeight="1" thickBot="1" x14ac:dyDescent="0.3">
      <c r="A75" s="26" t="s">
        <v>389</v>
      </c>
      <c r="B75" s="15"/>
      <c r="C75" s="27"/>
      <c r="D75" s="27"/>
      <c r="E75" s="27"/>
    </row>
    <row r="76" spans="1:5" ht="24.75" customHeight="1" thickBot="1" x14ac:dyDescent="0.3">
      <c r="A76" s="13" t="s">
        <v>25</v>
      </c>
      <c r="B76" s="14"/>
      <c r="C76" s="14"/>
      <c r="D76" s="14"/>
      <c r="E76" s="14"/>
    </row>
    <row r="77" spans="1:5" ht="15.75" thickBot="1" x14ac:dyDescent="0.3">
      <c r="A77" s="26" t="s">
        <v>388</v>
      </c>
      <c r="B77" s="15"/>
      <c r="C77" s="14"/>
      <c r="D77" s="14"/>
      <c r="E77" s="14"/>
    </row>
    <row r="78" spans="1:5" ht="15.75" thickBot="1" x14ac:dyDescent="0.3">
      <c r="A78" s="26" t="s">
        <v>389</v>
      </c>
      <c r="B78" s="15"/>
      <c r="C78" s="14"/>
      <c r="D78" s="14"/>
      <c r="E78" s="14"/>
    </row>
    <row r="79" spans="1:5" ht="24.75" customHeight="1" thickBot="1" x14ac:dyDescent="0.3">
      <c r="A79" s="13" t="s">
        <v>26</v>
      </c>
      <c r="B79" s="15">
        <v>0</v>
      </c>
      <c r="C79" s="14">
        <v>0</v>
      </c>
      <c r="D79" s="14">
        <v>0</v>
      </c>
      <c r="E79" s="14">
        <v>0</v>
      </c>
    </row>
    <row r="80" spans="1:5" ht="15.75" thickBot="1" x14ac:dyDescent="0.3">
      <c r="A80" s="26" t="s">
        <v>388</v>
      </c>
      <c r="B80" s="15"/>
      <c r="C80" s="14"/>
      <c r="D80" s="14"/>
      <c r="E80" s="14"/>
    </row>
    <row r="81" spans="1:5" ht="15.75" thickBot="1" x14ac:dyDescent="0.3">
      <c r="A81" s="26" t="s">
        <v>389</v>
      </c>
      <c r="B81" s="15"/>
      <c r="C81" s="14"/>
      <c r="D81" s="14"/>
      <c r="E81" s="14"/>
    </row>
    <row r="82" spans="1:5" ht="15.75" thickBot="1" x14ac:dyDescent="0.3">
      <c r="A82" s="13" t="s">
        <v>27</v>
      </c>
      <c r="B82" s="15"/>
      <c r="C82" s="14"/>
      <c r="D82" s="14"/>
      <c r="E82" s="14"/>
    </row>
    <row r="83" spans="1:5" ht="15.75" thickBot="1" x14ac:dyDescent="0.3">
      <c r="A83" s="26" t="s">
        <v>388</v>
      </c>
      <c r="B83" s="15"/>
      <c r="C83" s="14"/>
      <c r="D83" s="14"/>
      <c r="E83" s="14"/>
    </row>
    <row r="84" spans="1:5" ht="15.75" thickBot="1" x14ac:dyDescent="0.3">
      <c r="A84" s="26" t="s">
        <v>389</v>
      </c>
      <c r="B84" s="15"/>
      <c r="C84" s="14"/>
      <c r="D84" s="14"/>
      <c r="E84" s="14"/>
    </row>
    <row r="85" spans="1:5" ht="15.75" thickBot="1" x14ac:dyDescent="0.3">
      <c r="A85" s="13" t="s">
        <v>28</v>
      </c>
      <c r="B85" s="15">
        <f>B86</f>
        <v>40000</v>
      </c>
      <c r="C85" s="15">
        <f t="shared" ref="C85:E85" si="7">C86</f>
        <v>40000</v>
      </c>
      <c r="D85" s="15">
        <f t="shared" si="7"/>
        <v>40000</v>
      </c>
      <c r="E85" s="15">
        <f t="shared" si="7"/>
        <v>40000</v>
      </c>
    </row>
    <row r="86" spans="1:5" ht="15.75" thickBot="1" x14ac:dyDescent="0.3">
      <c r="A86" s="26" t="s">
        <v>388</v>
      </c>
      <c r="B86" s="10">
        <v>40000</v>
      </c>
      <c r="C86" s="10">
        <v>40000</v>
      </c>
      <c r="D86" s="10">
        <v>40000</v>
      </c>
      <c r="E86" s="10">
        <v>40000</v>
      </c>
    </row>
    <row r="87" spans="1:5" ht="15.75" thickBot="1" x14ac:dyDescent="0.3">
      <c r="A87" s="26" t="s">
        <v>389</v>
      </c>
      <c r="B87" s="15"/>
      <c r="C87" s="14"/>
      <c r="D87" s="14"/>
      <c r="E87" s="14"/>
    </row>
    <row r="88" spans="1:5" ht="15.75" thickBot="1" x14ac:dyDescent="0.3">
      <c r="A88" s="13" t="s">
        <v>29</v>
      </c>
      <c r="B88" s="15"/>
      <c r="C88" s="14"/>
      <c r="D88" s="14"/>
      <c r="E88" s="14"/>
    </row>
    <row r="89" spans="1:5" ht="15.75" thickBot="1" x14ac:dyDescent="0.3">
      <c r="A89" s="26" t="s">
        <v>388</v>
      </c>
      <c r="B89" s="15"/>
      <c r="C89" s="14"/>
      <c r="D89" s="14"/>
      <c r="E89" s="14"/>
    </row>
    <row r="90" spans="1:5" ht="15.75" thickBot="1" x14ac:dyDescent="0.3">
      <c r="A90" s="26" t="s">
        <v>389</v>
      </c>
      <c r="B90" s="15"/>
      <c r="C90" s="14"/>
      <c r="D90" s="14"/>
      <c r="E90" s="14"/>
    </row>
    <row r="91" spans="1:5" ht="15.75" thickBot="1" x14ac:dyDescent="0.3">
      <c r="A91" s="13" t="s">
        <v>30</v>
      </c>
      <c r="B91" s="15"/>
      <c r="C91" s="14"/>
      <c r="D91" s="14"/>
      <c r="E91" s="14"/>
    </row>
    <row r="92" spans="1:5" ht="15.75" thickBot="1" x14ac:dyDescent="0.3">
      <c r="A92" s="26" t="s">
        <v>388</v>
      </c>
      <c r="B92" s="15"/>
      <c r="C92" s="14"/>
      <c r="D92" s="14"/>
      <c r="E92" s="14"/>
    </row>
    <row r="93" spans="1:5" ht="15.75" thickBot="1" x14ac:dyDescent="0.3">
      <c r="A93" s="26" t="s">
        <v>389</v>
      </c>
      <c r="B93" s="15"/>
      <c r="C93" s="14"/>
      <c r="D93" s="14"/>
      <c r="E93" s="14"/>
    </row>
    <row r="94" spans="1:5" ht="15.75" thickBot="1" x14ac:dyDescent="0.3">
      <c r="A94" s="35" t="s">
        <v>53</v>
      </c>
      <c r="B94" s="15">
        <f>B91+B88+B85+B82+B79+B76+B73</f>
        <v>40000</v>
      </c>
      <c r="C94" s="15">
        <f t="shared" ref="C94:E94" si="8">C91+C88+C85+C82+C79+C76+C73</f>
        <v>40000</v>
      </c>
      <c r="D94" s="15">
        <f t="shared" si="8"/>
        <v>40000</v>
      </c>
      <c r="E94" s="15">
        <f t="shared" si="8"/>
        <v>40000</v>
      </c>
    </row>
    <row r="95" spans="1:5" ht="17.25" customHeight="1" thickBot="1" x14ac:dyDescent="0.3">
      <c r="A95" s="17" t="s">
        <v>32</v>
      </c>
      <c r="B95" s="18">
        <f>IF(B94-B65=0,0,"Error")</f>
        <v>0</v>
      </c>
      <c r="C95" s="18">
        <f>IF(C94-C65=0,0,"Error")</f>
        <v>0</v>
      </c>
      <c r="D95" s="18">
        <f>IF(D94-D65=0,0,"Error")</f>
        <v>0</v>
      </c>
      <c r="E95" s="18">
        <f>IF(E94-E65=0,0,"Error")</f>
        <v>0</v>
      </c>
    </row>
    <row r="96" spans="1:5" ht="15.75" thickBot="1" x14ac:dyDescent="0.3">
      <c r="A96" s="20"/>
      <c r="B96" s="21"/>
      <c r="C96" s="21"/>
      <c r="D96" s="21"/>
      <c r="E96" s="21"/>
    </row>
    <row r="97" spans="1:5" ht="27" customHeight="1" thickBot="1" x14ac:dyDescent="0.3">
      <c r="A97" s="6" t="s">
        <v>57</v>
      </c>
      <c r="B97" s="22">
        <f>B28+B65</f>
        <v>240000</v>
      </c>
      <c r="C97" s="22">
        <f t="shared" ref="C97:E97" si="9">C28+C65</f>
        <v>240000</v>
      </c>
      <c r="D97" s="22">
        <f t="shared" si="9"/>
        <v>240000</v>
      </c>
      <c r="E97" s="22">
        <f t="shared" si="9"/>
        <v>250000</v>
      </c>
    </row>
    <row r="98" spans="1:5" ht="24.75" thickBot="1" x14ac:dyDescent="0.3">
      <c r="A98" s="6" t="s">
        <v>58</v>
      </c>
      <c r="B98" s="22">
        <f>B99+B102+B105+B108+B111+B114+B117</f>
        <v>240000</v>
      </c>
      <c r="C98" s="22">
        <f t="shared" ref="C98:E98" si="10">C99+C102+C105+C108+C111+C114+C117</f>
        <v>240000</v>
      </c>
      <c r="D98" s="22">
        <f t="shared" si="10"/>
        <v>240000</v>
      </c>
      <c r="E98" s="22">
        <f t="shared" si="10"/>
        <v>250000</v>
      </c>
    </row>
    <row r="99" spans="1:5" ht="15.75" thickBot="1" x14ac:dyDescent="0.3">
      <c r="A99" s="13" t="s">
        <v>24</v>
      </c>
      <c r="B99" s="36">
        <f>B100+B101</f>
        <v>0</v>
      </c>
      <c r="C99" s="36">
        <f t="shared" ref="C99:E99" si="11">C100+C101</f>
        <v>0</v>
      </c>
      <c r="D99" s="36">
        <f t="shared" si="11"/>
        <v>0</v>
      </c>
      <c r="E99" s="36">
        <f t="shared" si="11"/>
        <v>0</v>
      </c>
    </row>
    <row r="100" spans="1:5" ht="15.75" thickBot="1" x14ac:dyDescent="0.3">
      <c r="A100" s="26" t="s">
        <v>388</v>
      </c>
      <c r="B100" s="15">
        <f>B37+B74</f>
        <v>0</v>
      </c>
      <c r="C100" s="15">
        <f t="shared" ref="C100:E101" si="12">C37+C74</f>
        <v>0</v>
      </c>
      <c r="D100" s="15">
        <f t="shared" si="12"/>
        <v>0</v>
      </c>
      <c r="E100" s="15">
        <f t="shared" si="12"/>
        <v>0</v>
      </c>
    </row>
    <row r="101" spans="1:5" ht="15.75" thickBot="1" x14ac:dyDescent="0.3">
      <c r="A101" s="26" t="s">
        <v>417</v>
      </c>
      <c r="B101" s="15">
        <f>B38+B75</f>
        <v>0</v>
      </c>
      <c r="C101" s="15">
        <f t="shared" si="12"/>
        <v>0</v>
      </c>
      <c r="D101" s="15">
        <f t="shared" si="12"/>
        <v>0</v>
      </c>
      <c r="E101" s="15">
        <f t="shared" si="12"/>
        <v>0</v>
      </c>
    </row>
    <row r="102" spans="1:5" ht="24.75" thickBot="1" x14ac:dyDescent="0.3">
      <c r="A102" s="13" t="s">
        <v>25</v>
      </c>
      <c r="B102" s="36">
        <f>B103+B104</f>
        <v>0</v>
      </c>
      <c r="C102" s="36">
        <f t="shared" ref="C102:E102" si="13">C103+C104</f>
        <v>0</v>
      </c>
      <c r="D102" s="36">
        <f t="shared" si="13"/>
        <v>0</v>
      </c>
      <c r="E102" s="36">
        <f t="shared" si="13"/>
        <v>0</v>
      </c>
    </row>
    <row r="103" spans="1:5" ht="15.75" thickBot="1" x14ac:dyDescent="0.3">
      <c r="A103" s="26" t="s">
        <v>388</v>
      </c>
      <c r="B103" s="14">
        <f>B40+B77</f>
        <v>0</v>
      </c>
      <c r="C103" s="14">
        <f t="shared" ref="C103:E104" si="14">C40+C77</f>
        <v>0</v>
      </c>
      <c r="D103" s="14">
        <f t="shared" si="14"/>
        <v>0</v>
      </c>
      <c r="E103" s="14">
        <f t="shared" si="14"/>
        <v>0</v>
      </c>
    </row>
    <row r="104" spans="1:5" ht="15.75" thickBot="1" x14ac:dyDescent="0.3">
      <c r="A104" s="26" t="s">
        <v>417</v>
      </c>
      <c r="B104" s="15">
        <f>B41+B78</f>
        <v>0</v>
      </c>
      <c r="C104" s="15">
        <f t="shared" si="14"/>
        <v>0</v>
      </c>
      <c r="D104" s="15">
        <f t="shared" si="14"/>
        <v>0</v>
      </c>
      <c r="E104" s="15">
        <f t="shared" si="14"/>
        <v>0</v>
      </c>
    </row>
    <row r="105" spans="1:5" ht="15.75" thickBot="1" x14ac:dyDescent="0.3">
      <c r="A105" s="13" t="s">
        <v>26</v>
      </c>
      <c r="B105" s="36">
        <f>B106+B107</f>
        <v>0</v>
      </c>
      <c r="C105" s="36">
        <f t="shared" ref="C105:E105" si="15">C106+C107</f>
        <v>0</v>
      </c>
      <c r="D105" s="36">
        <f t="shared" si="15"/>
        <v>0</v>
      </c>
      <c r="E105" s="36">
        <f t="shared" si="15"/>
        <v>0</v>
      </c>
    </row>
    <row r="106" spans="1:5" ht="15.75" thickBot="1" x14ac:dyDescent="0.3">
      <c r="A106" s="26" t="s">
        <v>388</v>
      </c>
      <c r="B106" s="15">
        <f>B43+B80</f>
        <v>0</v>
      </c>
      <c r="C106" s="15">
        <f t="shared" ref="C106:E107" si="16">C43+C80</f>
        <v>0</v>
      </c>
      <c r="D106" s="15">
        <f t="shared" si="16"/>
        <v>0</v>
      </c>
      <c r="E106" s="15">
        <f t="shared" si="16"/>
        <v>0</v>
      </c>
    </row>
    <row r="107" spans="1:5" ht="15.75" thickBot="1" x14ac:dyDescent="0.3">
      <c r="A107" s="26" t="s">
        <v>417</v>
      </c>
      <c r="B107" s="15">
        <f>B44+B81</f>
        <v>0</v>
      </c>
      <c r="C107" s="15">
        <f t="shared" si="16"/>
        <v>0</v>
      </c>
      <c r="D107" s="15">
        <f t="shared" si="16"/>
        <v>0</v>
      </c>
      <c r="E107" s="15">
        <f t="shared" si="16"/>
        <v>0</v>
      </c>
    </row>
    <row r="108" spans="1:5" ht="15.75" thickBot="1" x14ac:dyDescent="0.3">
      <c r="A108" s="13" t="s">
        <v>27</v>
      </c>
      <c r="B108" s="36">
        <f>B109+B110</f>
        <v>0</v>
      </c>
      <c r="C108" s="36">
        <f t="shared" ref="C108:E108" si="17">C109+C110</f>
        <v>0</v>
      </c>
      <c r="D108" s="36">
        <f t="shared" si="17"/>
        <v>0</v>
      </c>
      <c r="E108" s="36">
        <f t="shared" si="17"/>
        <v>0</v>
      </c>
    </row>
    <row r="109" spans="1:5" ht="15.75" thickBot="1" x14ac:dyDescent="0.3">
      <c r="A109" s="26" t="s">
        <v>388</v>
      </c>
      <c r="B109" s="14">
        <f>B46+B83</f>
        <v>0</v>
      </c>
      <c r="C109" s="14">
        <f t="shared" ref="C109:E110" si="18">C46+C83</f>
        <v>0</v>
      </c>
      <c r="D109" s="14">
        <f t="shared" si="18"/>
        <v>0</v>
      </c>
      <c r="E109" s="14">
        <f t="shared" si="18"/>
        <v>0</v>
      </c>
    </row>
    <row r="110" spans="1:5" ht="15.75" thickBot="1" x14ac:dyDescent="0.3">
      <c r="A110" s="26" t="s">
        <v>417</v>
      </c>
      <c r="B110" s="15">
        <f>B47+B84</f>
        <v>0</v>
      </c>
      <c r="C110" s="15">
        <f t="shared" si="18"/>
        <v>0</v>
      </c>
      <c r="D110" s="15">
        <f t="shared" si="18"/>
        <v>0</v>
      </c>
      <c r="E110" s="15">
        <f t="shared" si="18"/>
        <v>0</v>
      </c>
    </row>
    <row r="111" spans="1:5" ht="15.75" thickBot="1" x14ac:dyDescent="0.3">
      <c r="A111" s="13" t="s">
        <v>28</v>
      </c>
      <c r="B111" s="36">
        <f>B112+B113</f>
        <v>240000</v>
      </c>
      <c r="C111" s="36">
        <f t="shared" ref="C111:E111" si="19">C112+C113</f>
        <v>240000</v>
      </c>
      <c r="D111" s="36">
        <f t="shared" si="19"/>
        <v>240000</v>
      </c>
      <c r="E111" s="36">
        <f t="shared" si="19"/>
        <v>250000</v>
      </c>
    </row>
    <row r="112" spans="1:5" ht="15.75" thickBot="1" x14ac:dyDescent="0.3">
      <c r="A112" s="26" t="s">
        <v>388</v>
      </c>
      <c r="B112" s="14">
        <f>B49+B86</f>
        <v>240000</v>
      </c>
      <c r="C112" s="14">
        <f t="shared" ref="C112:E113" si="20">C49+C86</f>
        <v>240000</v>
      </c>
      <c r="D112" s="14">
        <f t="shared" si="20"/>
        <v>240000</v>
      </c>
      <c r="E112" s="14">
        <f t="shared" si="20"/>
        <v>250000</v>
      </c>
    </row>
    <row r="113" spans="1:5" ht="15.75" thickBot="1" x14ac:dyDescent="0.3">
      <c r="A113" s="26" t="s">
        <v>417</v>
      </c>
      <c r="B113" s="15">
        <f>B50+B87</f>
        <v>0</v>
      </c>
      <c r="C113" s="15">
        <f t="shared" si="20"/>
        <v>0</v>
      </c>
      <c r="D113" s="15">
        <f t="shared" si="20"/>
        <v>0</v>
      </c>
      <c r="E113" s="15">
        <f t="shared" si="20"/>
        <v>0</v>
      </c>
    </row>
    <row r="114" spans="1:5" ht="15.75" thickBot="1" x14ac:dyDescent="0.3">
      <c r="A114" s="13" t="s">
        <v>29</v>
      </c>
      <c r="B114" s="36">
        <f>B115+B116</f>
        <v>0</v>
      </c>
      <c r="C114" s="36">
        <f>C115+C116</f>
        <v>0</v>
      </c>
      <c r="D114" s="36">
        <f t="shared" ref="D114:E114" si="21">D115+D116</f>
        <v>0</v>
      </c>
      <c r="E114" s="36">
        <f t="shared" si="21"/>
        <v>0</v>
      </c>
    </row>
    <row r="115" spans="1:5" ht="15.75" thickBot="1" x14ac:dyDescent="0.3">
      <c r="A115" s="26" t="s">
        <v>388</v>
      </c>
      <c r="B115" s="14">
        <f>B52+B89</f>
        <v>0</v>
      </c>
      <c r="C115" s="14">
        <f t="shared" ref="C115:E116" si="22">C52+C89</f>
        <v>0</v>
      </c>
      <c r="D115" s="14">
        <f t="shared" si="22"/>
        <v>0</v>
      </c>
      <c r="E115" s="14">
        <f t="shared" si="22"/>
        <v>0</v>
      </c>
    </row>
    <row r="116" spans="1:5" ht="15.75" thickBot="1" x14ac:dyDescent="0.3">
      <c r="A116" s="26" t="s">
        <v>417</v>
      </c>
      <c r="B116" s="15">
        <f>B53+B90</f>
        <v>0</v>
      </c>
      <c r="C116" s="15">
        <f t="shared" si="22"/>
        <v>0</v>
      </c>
      <c r="D116" s="15">
        <f t="shared" si="22"/>
        <v>0</v>
      </c>
      <c r="E116" s="15">
        <f t="shared" si="22"/>
        <v>0</v>
      </c>
    </row>
    <row r="117" spans="1:5" ht="15.75" thickBot="1" x14ac:dyDescent="0.3">
      <c r="A117" s="13" t="s">
        <v>30</v>
      </c>
      <c r="B117" s="36">
        <f>B91+B54</f>
        <v>0</v>
      </c>
      <c r="C117" s="36">
        <f>C91+C54</f>
        <v>0</v>
      </c>
      <c r="D117" s="36">
        <f>D91+D54</f>
        <v>0</v>
      </c>
      <c r="E117" s="36">
        <f>E91+E54</f>
        <v>0</v>
      </c>
    </row>
    <row r="118" spans="1:5" ht="15.75" thickBot="1" x14ac:dyDescent="0.3">
      <c r="A118" s="26" t="s">
        <v>388</v>
      </c>
      <c r="B118" s="14">
        <f>B55+B92</f>
        <v>0</v>
      </c>
      <c r="C118" s="14">
        <f t="shared" ref="C118:E119" si="23">C55+C92</f>
        <v>0</v>
      </c>
      <c r="D118" s="14">
        <f t="shared" si="23"/>
        <v>0</v>
      </c>
      <c r="E118" s="14">
        <f t="shared" si="23"/>
        <v>0</v>
      </c>
    </row>
    <row r="119" spans="1:5" ht="15.75" thickBot="1" x14ac:dyDescent="0.3">
      <c r="A119" s="26" t="s">
        <v>417</v>
      </c>
      <c r="B119" s="15">
        <f>B56+B93</f>
        <v>0</v>
      </c>
      <c r="C119" s="15">
        <f t="shared" si="23"/>
        <v>0</v>
      </c>
      <c r="D119" s="15">
        <f t="shared" si="23"/>
        <v>0</v>
      </c>
      <c r="E119" s="15">
        <f t="shared" si="23"/>
        <v>0</v>
      </c>
    </row>
    <row r="120" spans="1:5" ht="15.75" thickBot="1" x14ac:dyDescent="0.3">
      <c r="A120" s="17" t="s">
        <v>32</v>
      </c>
      <c r="B120" s="18">
        <f>IF(B98-B97=0,0,"Error")</f>
        <v>0</v>
      </c>
      <c r="C120" s="18">
        <f>IF(C98-C97=0,0,"Error")</f>
        <v>0</v>
      </c>
      <c r="D120" s="18">
        <f>IF(D98-D97=0,0,"Error")</f>
        <v>0</v>
      </c>
      <c r="E120" s="18">
        <f>IF(E98-E97=0,0,"Error")</f>
        <v>0</v>
      </c>
    </row>
    <row r="121" spans="1:5" ht="15.75" thickBot="1" x14ac:dyDescent="0.3">
      <c r="A121" s="2" t="s">
        <v>0</v>
      </c>
      <c r="B121" s="875" t="s">
        <v>510</v>
      </c>
      <c r="C121" s="875"/>
      <c r="D121" s="875"/>
      <c r="E121" s="875"/>
    </row>
    <row r="122" spans="1:5" ht="15.75" thickBot="1" x14ac:dyDescent="0.3">
      <c r="A122" s="2" t="s">
        <v>1</v>
      </c>
      <c r="B122" s="680" t="s">
        <v>511</v>
      </c>
      <c r="C122" s="681"/>
      <c r="D122" s="681"/>
      <c r="E122" s="682"/>
    </row>
    <row r="123" spans="1:5" ht="15.75" thickBot="1" x14ac:dyDescent="0.3">
      <c r="A123" s="2" t="s">
        <v>3</v>
      </c>
      <c r="B123" s="683" t="s">
        <v>4</v>
      </c>
      <c r="C123" s="684"/>
      <c r="D123" s="684"/>
      <c r="E123" s="685"/>
    </row>
    <row r="124" spans="1:5" ht="15.75" thickBot="1" x14ac:dyDescent="0.3">
      <c r="A124" s="686" t="s">
        <v>5</v>
      </c>
      <c r="B124" s="687"/>
      <c r="C124" s="687"/>
      <c r="D124" s="687"/>
      <c r="E124" s="688"/>
    </row>
    <row r="125" spans="1:5" ht="15.75" customHeight="1" thickBot="1" x14ac:dyDescent="0.3">
      <c r="A125" s="692" t="s">
        <v>512</v>
      </c>
      <c r="B125" s="693"/>
      <c r="C125" s="693"/>
      <c r="D125" s="693"/>
      <c r="E125" s="694"/>
    </row>
    <row r="126" spans="1:5" ht="15.75" thickBot="1" x14ac:dyDescent="0.3">
      <c r="A126" s="692"/>
      <c r="B126" s="693"/>
      <c r="C126" s="693"/>
      <c r="D126" s="693"/>
      <c r="E126" s="694"/>
    </row>
    <row r="127" spans="1:5" ht="15.75" thickBot="1" x14ac:dyDescent="0.3">
      <c r="A127" s="692"/>
      <c r="B127" s="693"/>
      <c r="C127" s="693"/>
      <c r="D127" s="693"/>
      <c r="E127" s="694"/>
    </row>
    <row r="128" spans="1:5" ht="15.75" thickBot="1" x14ac:dyDescent="0.3">
      <c r="A128" s="3" t="s">
        <v>6</v>
      </c>
      <c r="B128" s="824" t="s">
        <v>513</v>
      </c>
      <c r="C128" s="825"/>
      <c r="D128" s="825"/>
      <c r="E128" s="826"/>
    </row>
    <row r="129" spans="1:5" x14ac:dyDescent="0.25">
      <c r="A129" s="698" t="s">
        <v>7</v>
      </c>
      <c r="B129" s="107">
        <v>2018</v>
      </c>
      <c r="C129" s="107">
        <v>2019</v>
      </c>
      <c r="D129" s="107">
        <v>2020</v>
      </c>
      <c r="E129" s="107">
        <v>2021</v>
      </c>
    </row>
    <row r="130" spans="1:5" ht="15.75" thickBot="1" x14ac:dyDescent="0.3">
      <c r="A130" s="699"/>
      <c r="B130" s="108" t="s">
        <v>8</v>
      </c>
      <c r="C130" s="108" t="s">
        <v>9</v>
      </c>
      <c r="D130" s="108" t="s">
        <v>9</v>
      </c>
      <c r="E130" s="108" t="s">
        <v>9</v>
      </c>
    </row>
    <row r="131" spans="1:5" ht="15.75" thickBot="1" x14ac:dyDescent="0.3">
      <c r="A131" s="106" t="s">
        <v>514</v>
      </c>
      <c r="B131" s="4" t="s">
        <v>68</v>
      </c>
      <c r="C131" s="4">
        <v>0.03</v>
      </c>
      <c r="D131" s="4">
        <v>0.05</v>
      </c>
      <c r="E131" s="4">
        <v>0.05</v>
      </c>
    </row>
    <row r="132" spans="1:5" ht="15.75" thickBot="1" x14ac:dyDescent="0.3">
      <c r="A132" s="6" t="s">
        <v>10</v>
      </c>
      <c r="B132" s="700" t="s">
        <v>421</v>
      </c>
      <c r="C132" s="695"/>
      <c r="D132" s="695"/>
      <c r="E132" s="701"/>
    </row>
    <row r="133" spans="1:5" ht="15.75" thickBot="1" x14ac:dyDescent="0.3">
      <c r="A133" s="702" t="s">
        <v>11</v>
      </c>
      <c r="B133" s="703"/>
      <c r="C133" s="703"/>
      <c r="D133" s="703"/>
      <c r="E133" s="704"/>
    </row>
    <row r="134" spans="1:5" ht="15.75" thickBot="1" x14ac:dyDescent="0.3">
      <c r="A134" s="106" t="s">
        <v>515</v>
      </c>
      <c r="B134" s="4" t="s">
        <v>516</v>
      </c>
      <c r="C134" s="4" t="s">
        <v>517</v>
      </c>
      <c r="D134" s="4" t="s">
        <v>517</v>
      </c>
      <c r="E134" s="4" t="s">
        <v>517</v>
      </c>
    </row>
    <row r="135" spans="1:5" ht="15.75" thickBot="1" x14ac:dyDescent="0.3">
      <c r="A135" s="5" t="s">
        <v>518</v>
      </c>
      <c r="B135" s="4" t="s">
        <v>68</v>
      </c>
      <c r="C135" s="4">
        <v>0.3</v>
      </c>
      <c r="D135" s="4">
        <v>0.2</v>
      </c>
      <c r="E135" s="4">
        <v>0.2</v>
      </c>
    </row>
    <row r="136" spans="1:5" ht="15.75" thickBot="1" x14ac:dyDescent="0.3">
      <c r="A136" s="705" t="s">
        <v>12</v>
      </c>
      <c r="B136" s="706"/>
      <c r="C136" s="706"/>
      <c r="D136" s="706"/>
      <c r="E136" s="707"/>
    </row>
    <row r="137" spans="1:5" ht="15.75" thickBot="1" x14ac:dyDescent="0.3">
      <c r="A137" s="708" t="s">
        <v>13</v>
      </c>
      <c r="B137" s="709"/>
      <c r="C137" s="709"/>
      <c r="D137" s="709"/>
      <c r="E137" s="710"/>
    </row>
    <row r="138" spans="1:5" ht="15.75" thickBot="1" x14ac:dyDescent="0.3">
      <c r="A138" s="7" t="s">
        <v>14</v>
      </c>
      <c r="B138" s="869" t="s">
        <v>519</v>
      </c>
      <c r="C138" s="870"/>
      <c r="D138" s="870"/>
      <c r="E138" s="871"/>
    </row>
    <row r="139" spans="1:5" ht="15.75" thickBot="1" x14ac:dyDescent="0.3">
      <c r="A139" s="5" t="s">
        <v>15</v>
      </c>
      <c r="B139" s="872" t="s">
        <v>520</v>
      </c>
      <c r="C139" s="873"/>
      <c r="D139" s="873"/>
      <c r="E139" s="874"/>
    </row>
    <row r="140" spans="1:5" ht="15.75" thickBot="1" x14ac:dyDescent="0.3">
      <c r="A140" s="5" t="s">
        <v>16</v>
      </c>
      <c r="B140" s="717" t="s">
        <v>521</v>
      </c>
      <c r="C140" s="718"/>
      <c r="D140" s="718"/>
      <c r="E140" s="719"/>
    </row>
    <row r="141" spans="1:5" x14ac:dyDescent="0.25">
      <c r="A141" s="698"/>
      <c r="B141" s="8">
        <v>2018</v>
      </c>
      <c r="C141" s="8">
        <v>2019</v>
      </c>
      <c r="D141" s="8">
        <v>2020</v>
      </c>
      <c r="E141" s="8">
        <v>2021</v>
      </c>
    </row>
    <row r="142" spans="1:5" ht="15.75" thickBot="1" x14ac:dyDescent="0.3">
      <c r="A142" s="699"/>
      <c r="B142" s="9" t="s">
        <v>8</v>
      </c>
      <c r="C142" s="9" t="s">
        <v>9</v>
      </c>
      <c r="D142" s="9" t="s">
        <v>9</v>
      </c>
      <c r="E142" s="9" t="s">
        <v>9</v>
      </c>
    </row>
    <row r="143" spans="1:5" ht="15.75" thickBot="1" x14ac:dyDescent="0.3">
      <c r="A143" s="5" t="s">
        <v>17</v>
      </c>
      <c r="B143" s="10">
        <v>3</v>
      </c>
      <c r="C143" s="10">
        <v>3</v>
      </c>
      <c r="D143" s="10">
        <v>3</v>
      </c>
      <c r="E143" s="10">
        <v>3</v>
      </c>
    </row>
    <row r="144" spans="1:5" ht="15.75" thickBot="1" x14ac:dyDescent="0.3">
      <c r="A144" s="5" t="s">
        <v>18</v>
      </c>
      <c r="B144" s="10">
        <f>B173</f>
        <v>55000</v>
      </c>
      <c r="C144" s="10">
        <f t="shared" ref="C144:E144" si="24">C173</f>
        <v>50000</v>
      </c>
      <c r="D144" s="10">
        <f t="shared" si="24"/>
        <v>50000</v>
      </c>
      <c r="E144" s="10">
        <f t="shared" si="24"/>
        <v>50000</v>
      </c>
    </row>
    <row r="145" spans="1:5" ht="15.75" thickBot="1" x14ac:dyDescent="0.3">
      <c r="A145" s="5" t="s">
        <v>19</v>
      </c>
      <c r="B145" s="10">
        <f>B144/B143</f>
        <v>18333.333333333332</v>
      </c>
      <c r="C145" s="10">
        <f t="shared" ref="C145:E145" si="25">C144/C143</f>
        <v>16666.666666666668</v>
      </c>
      <c r="D145" s="10">
        <f t="shared" si="25"/>
        <v>16666.666666666668</v>
      </c>
      <c r="E145" s="10">
        <f t="shared" si="25"/>
        <v>16666.666666666668</v>
      </c>
    </row>
    <row r="146" spans="1:5" ht="15.75" thickBot="1" x14ac:dyDescent="0.3">
      <c r="A146" s="5" t="s">
        <v>20</v>
      </c>
      <c r="B146" s="104" t="s">
        <v>21</v>
      </c>
      <c r="C146" s="11">
        <f>C143/B143-1</f>
        <v>0</v>
      </c>
      <c r="D146" s="11">
        <f t="shared" ref="D146:E148" si="26">D143/C143-1</f>
        <v>0</v>
      </c>
      <c r="E146" s="11">
        <f t="shared" si="26"/>
        <v>0</v>
      </c>
    </row>
    <row r="147" spans="1:5" ht="15.75" thickBot="1" x14ac:dyDescent="0.3">
      <c r="A147" s="5" t="s">
        <v>22</v>
      </c>
      <c r="B147" s="104" t="s">
        <v>21</v>
      </c>
      <c r="C147" s="11">
        <f>C144/B144-1</f>
        <v>-9.0909090909090939E-2</v>
      </c>
      <c r="D147" s="11">
        <f t="shared" si="26"/>
        <v>0</v>
      </c>
      <c r="E147" s="11">
        <f t="shared" si="26"/>
        <v>0</v>
      </c>
    </row>
    <row r="148" spans="1:5" ht="15.75" thickBot="1" x14ac:dyDescent="0.3">
      <c r="A148" s="5" t="s">
        <v>23</v>
      </c>
      <c r="B148" s="104" t="s">
        <v>21</v>
      </c>
      <c r="C148" s="11">
        <f>C145/B145-1</f>
        <v>-9.0909090909090828E-2</v>
      </c>
      <c r="D148" s="11">
        <f t="shared" si="26"/>
        <v>0</v>
      </c>
      <c r="E148" s="11">
        <f t="shared" si="26"/>
        <v>0</v>
      </c>
    </row>
    <row r="149" spans="1:5" ht="15.75" thickBot="1" x14ac:dyDescent="0.3">
      <c r="A149" s="689" t="s">
        <v>210</v>
      </c>
      <c r="B149" s="690"/>
      <c r="C149" s="690"/>
      <c r="D149" s="690"/>
      <c r="E149" s="691"/>
    </row>
    <row r="150" spans="1:5" x14ac:dyDescent="0.25">
      <c r="A150" s="698"/>
      <c r="B150" s="8">
        <v>2018</v>
      </c>
      <c r="C150" s="8">
        <v>2019</v>
      </c>
      <c r="D150" s="8">
        <v>2020</v>
      </c>
      <c r="E150" s="8">
        <v>2021</v>
      </c>
    </row>
    <row r="151" spans="1:5" ht="15.75" thickBot="1" x14ac:dyDescent="0.3">
      <c r="A151" s="699"/>
      <c r="B151" s="9" t="s">
        <v>8</v>
      </c>
      <c r="C151" s="9" t="s">
        <v>9</v>
      </c>
      <c r="D151" s="9" t="s">
        <v>9</v>
      </c>
      <c r="E151" s="9" t="s">
        <v>9</v>
      </c>
    </row>
    <row r="152" spans="1:5" ht="15.75" thickBot="1" x14ac:dyDescent="0.3">
      <c r="A152" s="13" t="s">
        <v>24</v>
      </c>
      <c r="B152" s="14">
        <v>0</v>
      </c>
      <c r="C152" s="14">
        <v>0</v>
      </c>
      <c r="D152" s="14">
        <v>0</v>
      </c>
      <c r="E152" s="14">
        <v>0</v>
      </c>
    </row>
    <row r="153" spans="1:5" ht="15.75" thickBot="1" x14ac:dyDescent="0.3">
      <c r="A153" s="26" t="s">
        <v>388</v>
      </c>
      <c r="B153" s="15"/>
      <c r="C153" s="39"/>
      <c r="D153" s="39"/>
      <c r="E153" s="39"/>
    </row>
    <row r="154" spans="1:5" ht="15.75" thickBot="1" x14ac:dyDescent="0.3">
      <c r="A154" s="26" t="s">
        <v>389</v>
      </c>
      <c r="B154" s="15"/>
      <c r="C154" s="27"/>
      <c r="D154" s="27"/>
      <c r="E154" s="27"/>
    </row>
    <row r="155" spans="1:5" ht="24.75" thickBot="1" x14ac:dyDescent="0.3">
      <c r="A155" s="13" t="s">
        <v>25</v>
      </c>
      <c r="B155" s="14">
        <v>0</v>
      </c>
      <c r="C155" s="14">
        <v>0</v>
      </c>
      <c r="D155" s="14">
        <v>0</v>
      </c>
      <c r="E155" s="14">
        <v>0</v>
      </c>
    </row>
    <row r="156" spans="1:5" ht="15.75" thickBot="1" x14ac:dyDescent="0.3">
      <c r="A156" s="26" t="s">
        <v>388</v>
      </c>
      <c r="B156" s="15"/>
      <c r="C156" s="14"/>
      <c r="D156" s="14"/>
      <c r="E156" s="14"/>
    </row>
    <row r="157" spans="1:5" ht="15.75" thickBot="1" x14ac:dyDescent="0.3">
      <c r="A157" s="26" t="s">
        <v>389</v>
      </c>
      <c r="B157" s="15"/>
      <c r="C157" s="14"/>
      <c r="D157" s="14"/>
      <c r="E157" s="14"/>
    </row>
    <row r="158" spans="1:5" ht="15.75" thickBot="1" x14ac:dyDescent="0.3">
      <c r="A158" s="13" t="s">
        <v>26</v>
      </c>
      <c r="B158" s="15">
        <v>0</v>
      </c>
      <c r="C158" s="14">
        <v>0</v>
      </c>
      <c r="D158" s="14">
        <v>0</v>
      </c>
      <c r="E158" s="14">
        <v>0</v>
      </c>
    </row>
    <row r="159" spans="1:5" ht="15.75" thickBot="1" x14ac:dyDescent="0.3">
      <c r="A159" s="26" t="s">
        <v>388</v>
      </c>
      <c r="B159" s="15"/>
      <c r="C159" s="14"/>
      <c r="D159" s="14"/>
      <c r="E159" s="14"/>
    </row>
    <row r="160" spans="1:5" ht="15.75" thickBot="1" x14ac:dyDescent="0.3">
      <c r="A160" s="26" t="s">
        <v>389</v>
      </c>
      <c r="B160" s="15"/>
      <c r="C160" s="14"/>
      <c r="D160" s="14"/>
      <c r="E160" s="14"/>
    </row>
    <row r="161" spans="1:5" ht="15.75" thickBot="1" x14ac:dyDescent="0.3">
      <c r="A161" s="13" t="s">
        <v>27</v>
      </c>
      <c r="B161" s="15"/>
      <c r="C161" s="14"/>
      <c r="D161" s="14"/>
      <c r="E161" s="14"/>
    </row>
    <row r="162" spans="1:5" ht="15.75" thickBot="1" x14ac:dyDescent="0.3">
      <c r="A162" s="26" t="s">
        <v>388</v>
      </c>
      <c r="B162" s="15"/>
      <c r="C162" s="14"/>
      <c r="D162" s="14"/>
      <c r="E162" s="14"/>
    </row>
    <row r="163" spans="1:5" ht="15.75" thickBot="1" x14ac:dyDescent="0.3">
      <c r="A163" s="26" t="s">
        <v>389</v>
      </c>
      <c r="B163" s="15"/>
      <c r="C163" s="14"/>
      <c r="D163" s="14"/>
      <c r="E163" s="14"/>
    </row>
    <row r="164" spans="1:5" ht="15.75" thickBot="1" x14ac:dyDescent="0.3">
      <c r="A164" s="13" t="s">
        <v>28</v>
      </c>
      <c r="B164" s="15">
        <f>B165</f>
        <v>55000</v>
      </c>
      <c r="C164" s="15">
        <f t="shared" ref="C164:E164" si="27">C165</f>
        <v>50000</v>
      </c>
      <c r="D164" s="15">
        <f t="shared" si="27"/>
        <v>50000</v>
      </c>
      <c r="E164" s="15">
        <f t="shared" si="27"/>
        <v>50000</v>
      </c>
    </row>
    <row r="165" spans="1:5" ht="15.75" thickBot="1" x14ac:dyDescent="0.3">
      <c r="A165" s="26" t="s">
        <v>388</v>
      </c>
      <c r="B165" s="10">
        <v>55000</v>
      </c>
      <c r="C165" s="10">
        <v>50000</v>
      </c>
      <c r="D165" s="10">
        <v>50000</v>
      </c>
      <c r="E165" s="10">
        <v>50000</v>
      </c>
    </row>
    <row r="166" spans="1:5" ht="15.75" thickBot="1" x14ac:dyDescent="0.3">
      <c r="A166" s="26" t="s">
        <v>389</v>
      </c>
      <c r="B166" s="15"/>
      <c r="C166" s="14"/>
      <c r="D166" s="14"/>
      <c r="E166" s="14"/>
    </row>
    <row r="167" spans="1:5" ht="15.75" thickBot="1" x14ac:dyDescent="0.3">
      <c r="A167" s="13" t="s">
        <v>29</v>
      </c>
      <c r="B167" s="15"/>
      <c r="C167" s="14"/>
      <c r="D167" s="14"/>
      <c r="E167" s="14"/>
    </row>
    <row r="168" spans="1:5" ht="15.75" thickBot="1" x14ac:dyDescent="0.3">
      <c r="A168" s="26" t="s">
        <v>388</v>
      </c>
      <c r="B168" s="15"/>
      <c r="C168" s="14"/>
      <c r="D168" s="14"/>
      <c r="E168" s="14"/>
    </row>
    <row r="169" spans="1:5" ht="15.75" thickBot="1" x14ac:dyDescent="0.3">
      <c r="A169" s="26" t="s">
        <v>389</v>
      </c>
      <c r="B169" s="15"/>
      <c r="C169" s="14"/>
      <c r="D169" s="14"/>
      <c r="E169" s="14"/>
    </row>
    <row r="170" spans="1:5" ht="15.75" thickBot="1" x14ac:dyDescent="0.3">
      <c r="A170" s="13" t="s">
        <v>30</v>
      </c>
      <c r="B170" s="15">
        <v>0</v>
      </c>
      <c r="C170" s="14">
        <v>0</v>
      </c>
      <c r="D170" s="14">
        <f>C170*1.03*0.99</f>
        <v>0</v>
      </c>
      <c r="E170" s="14">
        <f>D170*1.03*0.99</f>
        <v>0</v>
      </c>
    </row>
    <row r="171" spans="1:5" ht="15.75" thickBot="1" x14ac:dyDescent="0.3">
      <c r="A171" s="26" t="s">
        <v>388</v>
      </c>
      <c r="B171" s="15"/>
      <c r="C171" s="40"/>
      <c r="D171" s="40"/>
      <c r="E171" s="40"/>
    </row>
    <row r="172" spans="1:5" ht="15.75" thickBot="1" x14ac:dyDescent="0.3">
      <c r="A172" s="26" t="s">
        <v>389</v>
      </c>
      <c r="B172" s="15"/>
      <c r="C172" s="135"/>
      <c r="D172" s="40"/>
      <c r="E172" s="40"/>
    </row>
    <row r="173" spans="1:5" ht="15.75" thickBot="1" x14ac:dyDescent="0.3">
      <c r="A173" s="16" t="s">
        <v>31</v>
      </c>
      <c r="B173" s="15">
        <f>B170+B167+B164+B161+B158+B155+B152</f>
        <v>55000</v>
      </c>
      <c r="C173" s="15">
        <f t="shared" ref="C173:E173" si="28">C170+C167+C164+C161+C158+C155+C152</f>
        <v>50000</v>
      </c>
      <c r="D173" s="15">
        <f t="shared" si="28"/>
        <v>50000</v>
      </c>
      <c r="E173" s="15">
        <f t="shared" si="28"/>
        <v>50000</v>
      </c>
    </row>
    <row r="174" spans="1:5" ht="15.75" thickBot="1" x14ac:dyDescent="0.3">
      <c r="A174" s="17" t="s">
        <v>32</v>
      </c>
      <c r="B174" s="18">
        <f>IF(B173-B144=0,0,"Error")</f>
        <v>0</v>
      </c>
      <c r="C174" s="18">
        <f>IF(C173-C144=0,0,"Error")</f>
        <v>0</v>
      </c>
      <c r="D174" s="18">
        <f>IF(D173-D144=0,0,"Error")</f>
        <v>0</v>
      </c>
      <c r="E174" s="18">
        <f>IF(E173-E144=0,0,"Error")</f>
        <v>0</v>
      </c>
    </row>
    <row r="175" spans="1:5" ht="15.75" thickBot="1" x14ac:dyDescent="0.3">
      <c r="A175" s="51" t="s">
        <v>33</v>
      </c>
      <c r="B175" s="869" t="s">
        <v>522</v>
      </c>
      <c r="C175" s="870"/>
      <c r="D175" s="870"/>
      <c r="E175" s="871"/>
    </row>
    <row r="176" spans="1:5" ht="15.75" thickBot="1" x14ac:dyDescent="0.3">
      <c r="A176" s="5" t="s">
        <v>15</v>
      </c>
      <c r="B176" s="872" t="s">
        <v>523</v>
      </c>
      <c r="C176" s="873"/>
      <c r="D176" s="873"/>
      <c r="E176" s="874"/>
    </row>
    <row r="177" spans="1:5" ht="15.75" thickBot="1" x14ac:dyDescent="0.3">
      <c r="A177" s="5" t="s">
        <v>16</v>
      </c>
      <c r="B177" s="876" t="s">
        <v>524</v>
      </c>
      <c r="C177" s="877"/>
      <c r="D177" s="877"/>
      <c r="E177" s="878"/>
    </row>
    <row r="178" spans="1:5" x14ac:dyDescent="0.25">
      <c r="A178" s="698"/>
      <c r="B178" s="8">
        <v>2018</v>
      </c>
      <c r="C178" s="8">
        <v>2019</v>
      </c>
      <c r="D178" s="8">
        <v>2020</v>
      </c>
      <c r="E178" s="8">
        <v>2021</v>
      </c>
    </row>
    <row r="179" spans="1:5" ht="15.75" thickBot="1" x14ac:dyDescent="0.3">
      <c r="A179" s="699"/>
      <c r="B179" s="9" t="s">
        <v>8</v>
      </c>
      <c r="C179" s="9" t="s">
        <v>9</v>
      </c>
      <c r="D179" s="9" t="s">
        <v>9</v>
      </c>
      <c r="E179" s="9" t="s">
        <v>9</v>
      </c>
    </row>
    <row r="180" spans="1:5" ht="15.75" thickBot="1" x14ac:dyDescent="0.3">
      <c r="A180" s="5" t="s">
        <v>17</v>
      </c>
      <c r="B180" s="10">
        <v>1</v>
      </c>
      <c r="C180" s="10">
        <v>1</v>
      </c>
      <c r="D180" s="10">
        <v>1</v>
      </c>
      <c r="E180" s="10">
        <v>1</v>
      </c>
    </row>
    <row r="181" spans="1:5" ht="15.75" thickBot="1" x14ac:dyDescent="0.3">
      <c r="A181" s="5" t="s">
        <v>18</v>
      </c>
      <c r="B181" s="10">
        <f>B210</f>
        <v>10000</v>
      </c>
      <c r="C181" s="10">
        <f t="shared" ref="C181:E181" si="29">C210</f>
        <v>15000</v>
      </c>
      <c r="D181" s="10">
        <f t="shared" si="29"/>
        <v>15000</v>
      </c>
      <c r="E181" s="10">
        <f t="shared" si="29"/>
        <v>15000</v>
      </c>
    </row>
    <row r="182" spans="1:5" ht="15.75" thickBot="1" x14ac:dyDescent="0.3">
      <c r="A182" s="5" t="s">
        <v>19</v>
      </c>
      <c r="B182" s="10">
        <f>B181/B180</f>
        <v>10000</v>
      </c>
      <c r="C182" s="10">
        <f>C181/C180</f>
        <v>15000</v>
      </c>
      <c r="D182" s="10">
        <f>D181/D180</f>
        <v>15000</v>
      </c>
      <c r="E182" s="10">
        <f>E181/E180</f>
        <v>15000</v>
      </c>
    </row>
    <row r="183" spans="1:5" ht="15.75" thickBot="1" x14ac:dyDescent="0.3">
      <c r="A183" s="5" t="s">
        <v>20</v>
      </c>
      <c r="B183" s="104"/>
      <c r="C183" s="11">
        <f>C180/B180-1</f>
        <v>0</v>
      </c>
      <c r="D183" s="11">
        <f>D180/C180-1</f>
        <v>0</v>
      </c>
      <c r="E183" s="11">
        <f>E180/D180-1</f>
        <v>0</v>
      </c>
    </row>
    <row r="184" spans="1:5" ht="15.75" thickBot="1" x14ac:dyDescent="0.3">
      <c r="A184" s="5" t="s">
        <v>22</v>
      </c>
      <c r="B184" s="104"/>
      <c r="C184" s="11">
        <f>C181/B181-1</f>
        <v>0.5</v>
      </c>
      <c r="D184" s="11">
        <f t="shared" ref="D184:E185" si="30">D181/C181-1</f>
        <v>0</v>
      </c>
      <c r="E184" s="11">
        <f t="shared" si="30"/>
        <v>0</v>
      </c>
    </row>
    <row r="185" spans="1:5" ht="15.75" thickBot="1" x14ac:dyDescent="0.3">
      <c r="A185" s="5" t="s">
        <v>23</v>
      </c>
      <c r="B185" s="104"/>
      <c r="C185" s="11">
        <f>C182/B182-1</f>
        <v>0.5</v>
      </c>
      <c r="D185" s="11">
        <f t="shared" si="30"/>
        <v>0</v>
      </c>
      <c r="E185" s="11">
        <f t="shared" si="30"/>
        <v>0</v>
      </c>
    </row>
    <row r="186" spans="1:5" ht="15.75" thickBot="1" x14ac:dyDescent="0.3">
      <c r="A186" s="689" t="s">
        <v>281</v>
      </c>
      <c r="B186" s="690"/>
      <c r="C186" s="690"/>
      <c r="D186" s="690"/>
      <c r="E186" s="691"/>
    </row>
    <row r="187" spans="1:5" x14ac:dyDescent="0.25">
      <c r="A187" s="698"/>
      <c r="B187" s="8">
        <v>2018</v>
      </c>
      <c r="C187" s="8">
        <v>2019</v>
      </c>
      <c r="D187" s="8">
        <v>2020</v>
      </c>
      <c r="E187" s="8">
        <v>2021</v>
      </c>
    </row>
    <row r="188" spans="1:5" ht="15.75" thickBot="1" x14ac:dyDescent="0.3">
      <c r="A188" s="699"/>
      <c r="B188" s="9" t="s">
        <v>8</v>
      </c>
      <c r="C188" s="9" t="s">
        <v>9</v>
      </c>
      <c r="D188" s="9" t="s">
        <v>9</v>
      </c>
      <c r="E188" s="9" t="s">
        <v>9</v>
      </c>
    </row>
    <row r="189" spans="1:5" ht="15.75" thickBot="1" x14ac:dyDescent="0.3">
      <c r="A189" s="13" t="s">
        <v>24</v>
      </c>
      <c r="B189" s="14"/>
      <c r="C189" s="14"/>
      <c r="D189" s="14"/>
      <c r="E189" s="14"/>
    </row>
    <row r="190" spans="1:5" ht="15.75" thickBot="1" x14ac:dyDescent="0.3">
      <c r="A190" s="26" t="s">
        <v>388</v>
      </c>
      <c r="B190" s="15"/>
      <c r="C190" s="27"/>
      <c r="D190" s="27"/>
      <c r="E190" s="27"/>
    </row>
    <row r="191" spans="1:5" ht="15.75" thickBot="1" x14ac:dyDescent="0.3">
      <c r="A191" s="26" t="s">
        <v>389</v>
      </c>
      <c r="B191" s="15"/>
      <c r="C191" s="27"/>
      <c r="D191" s="27"/>
      <c r="E191" s="27"/>
    </row>
    <row r="192" spans="1:5" ht="24.75" thickBot="1" x14ac:dyDescent="0.3">
      <c r="A192" s="13" t="s">
        <v>25</v>
      </c>
      <c r="B192" s="14"/>
      <c r="C192" s="14"/>
      <c r="D192" s="14"/>
      <c r="E192" s="14"/>
    </row>
    <row r="193" spans="1:5" ht="15.75" thickBot="1" x14ac:dyDescent="0.3">
      <c r="A193" s="26" t="s">
        <v>388</v>
      </c>
      <c r="B193" s="15"/>
      <c r="C193" s="14"/>
      <c r="D193" s="14"/>
      <c r="E193" s="14"/>
    </row>
    <row r="194" spans="1:5" ht="15.75" thickBot="1" x14ac:dyDescent="0.3">
      <c r="A194" s="26" t="s">
        <v>389</v>
      </c>
      <c r="B194" s="15"/>
      <c r="C194" s="14"/>
      <c r="D194" s="14"/>
      <c r="E194" s="14"/>
    </row>
    <row r="195" spans="1:5" ht="15.75" thickBot="1" x14ac:dyDescent="0.3">
      <c r="A195" s="13" t="s">
        <v>26</v>
      </c>
      <c r="B195" s="15">
        <v>0</v>
      </c>
      <c r="C195" s="14">
        <v>0</v>
      </c>
      <c r="D195" s="14">
        <v>0</v>
      </c>
      <c r="E195" s="14">
        <v>0</v>
      </c>
    </row>
    <row r="196" spans="1:5" ht="15.75" thickBot="1" x14ac:dyDescent="0.3">
      <c r="A196" s="26" t="s">
        <v>388</v>
      </c>
      <c r="B196" s="15"/>
      <c r="C196" s="14"/>
      <c r="D196" s="14"/>
      <c r="E196" s="14"/>
    </row>
    <row r="197" spans="1:5" ht="15.75" thickBot="1" x14ac:dyDescent="0.3">
      <c r="A197" s="26" t="s">
        <v>389</v>
      </c>
      <c r="B197" s="15"/>
      <c r="C197" s="14"/>
      <c r="D197" s="14"/>
      <c r="E197" s="14"/>
    </row>
    <row r="198" spans="1:5" ht="15.75" thickBot="1" x14ac:dyDescent="0.3">
      <c r="A198" s="13" t="s">
        <v>27</v>
      </c>
      <c r="B198" s="15"/>
      <c r="C198" s="14"/>
      <c r="D198" s="14"/>
      <c r="E198" s="14"/>
    </row>
    <row r="199" spans="1:5" ht="15.75" thickBot="1" x14ac:dyDescent="0.3">
      <c r="A199" s="26" t="s">
        <v>388</v>
      </c>
      <c r="B199" s="15"/>
      <c r="C199" s="14"/>
      <c r="D199" s="14"/>
      <c r="E199" s="14"/>
    </row>
    <row r="200" spans="1:5" ht="15.75" thickBot="1" x14ac:dyDescent="0.3">
      <c r="A200" s="26" t="s">
        <v>389</v>
      </c>
      <c r="B200" s="15"/>
      <c r="C200" s="14"/>
      <c r="D200" s="14"/>
      <c r="E200" s="14"/>
    </row>
    <row r="201" spans="1:5" ht="15.75" thickBot="1" x14ac:dyDescent="0.3">
      <c r="A201" s="13" t="s">
        <v>28</v>
      </c>
      <c r="B201" s="15">
        <f>B202</f>
        <v>10000</v>
      </c>
      <c r="C201" s="15">
        <f t="shared" ref="C201:E201" si="31">C202</f>
        <v>15000</v>
      </c>
      <c r="D201" s="15">
        <f t="shared" si="31"/>
        <v>15000</v>
      </c>
      <c r="E201" s="15">
        <f t="shared" si="31"/>
        <v>15000</v>
      </c>
    </row>
    <row r="202" spans="1:5" ht="15.75" thickBot="1" x14ac:dyDescent="0.3">
      <c r="A202" s="26" t="s">
        <v>388</v>
      </c>
      <c r="B202" s="10">
        <v>10000</v>
      </c>
      <c r="C202" s="10">
        <v>15000</v>
      </c>
      <c r="D202" s="10">
        <v>15000</v>
      </c>
      <c r="E202" s="10">
        <v>15000</v>
      </c>
    </row>
    <row r="203" spans="1:5" ht="15.75" thickBot="1" x14ac:dyDescent="0.3">
      <c r="A203" s="26" t="s">
        <v>389</v>
      </c>
      <c r="B203" s="15"/>
      <c r="C203" s="14"/>
      <c r="D203" s="14"/>
      <c r="E203" s="14"/>
    </row>
    <row r="204" spans="1:5" ht="15.75" thickBot="1" x14ac:dyDescent="0.3">
      <c r="A204" s="13" t="s">
        <v>29</v>
      </c>
      <c r="B204" s="15"/>
      <c r="C204" s="14"/>
      <c r="D204" s="14"/>
      <c r="E204" s="14"/>
    </row>
    <row r="205" spans="1:5" ht="15.75" thickBot="1" x14ac:dyDescent="0.3">
      <c r="A205" s="26" t="s">
        <v>388</v>
      </c>
      <c r="B205" s="15"/>
      <c r="C205" s="14"/>
      <c r="D205" s="14"/>
      <c r="E205" s="14"/>
    </row>
    <row r="206" spans="1:5" ht="15.75" thickBot="1" x14ac:dyDescent="0.3">
      <c r="A206" s="26" t="s">
        <v>389</v>
      </c>
      <c r="B206" s="15"/>
      <c r="C206" s="14"/>
      <c r="D206" s="14"/>
      <c r="E206" s="14"/>
    </row>
    <row r="207" spans="1:5" ht="15.75" thickBot="1" x14ac:dyDescent="0.3">
      <c r="A207" s="13" t="s">
        <v>30</v>
      </c>
      <c r="B207" s="15"/>
      <c r="C207" s="14"/>
      <c r="D207" s="14"/>
      <c r="E207" s="14"/>
    </row>
    <row r="208" spans="1:5" ht="15.75" thickBot="1" x14ac:dyDescent="0.3">
      <c r="A208" s="26" t="s">
        <v>388</v>
      </c>
      <c r="B208" s="15"/>
      <c r="C208" s="14"/>
      <c r="D208" s="14"/>
      <c r="E208" s="14"/>
    </row>
    <row r="209" spans="1:5" ht="15.75" thickBot="1" x14ac:dyDescent="0.3">
      <c r="A209" s="26" t="s">
        <v>389</v>
      </c>
      <c r="B209" s="15"/>
      <c r="C209" s="14"/>
      <c r="D209" s="14"/>
      <c r="E209" s="14"/>
    </row>
    <row r="210" spans="1:5" ht="15.75" thickBot="1" x14ac:dyDescent="0.3">
      <c r="A210" s="35" t="s">
        <v>53</v>
      </c>
      <c r="B210" s="15">
        <f>B207+B204+B201+B198+B195+B192+B189</f>
        <v>10000</v>
      </c>
      <c r="C210" s="15">
        <f t="shared" ref="C210:E210" si="32">C207+C204+C201+C198+C195+C192+C189</f>
        <v>15000</v>
      </c>
      <c r="D210" s="15">
        <f t="shared" si="32"/>
        <v>15000</v>
      </c>
      <c r="E210" s="15">
        <f t="shared" si="32"/>
        <v>15000</v>
      </c>
    </row>
    <row r="211" spans="1:5" ht="15.75" thickBot="1" x14ac:dyDescent="0.3">
      <c r="A211" s="17" t="s">
        <v>32</v>
      </c>
      <c r="B211" s="18">
        <f>IF(B210-B181=0,0,"Error")</f>
        <v>0</v>
      </c>
      <c r="C211" s="18">
        <f>IF(C210-C181=0,0,"Error")</f>
        <v>0</v>
      </c>
      <c r="D211" s="18">
        <f>IF(D210-D181=0,0,"Error")</f>
        <v>0</v>
      </c>
      <c r="E211" s="18">
        <f>IF(E210-E181=0,0,"Error")</f>
        <v>0</v>
      </c>
    </row>
    <row r="212" spans="1:5" ht="15.75" thickBot="1" x14ac:dyDescent="0.3">
      <c r="A212" s="20"/>
      <c r="B212" s="21"/>
      <c r="C212" s="21"/>
      <c r="D212" s="21"/>
      <c r="E212" s="21"/>
    </row>
    <row r="213" spans="1:5" ht="24.75" thickBot="1" x14ac:dyDescent="0.3">
      <c r="A213" s="6" t="s">
        <v>57</v>
      </c>
      <c r="B213" s="22">
        <f>B144+B181</f>
        <v>65000</v>
      </c>
      <c r="C213" s="22">
        <f t="shared" ref="C213:E213" si="33">C144+C181</f>
        <v>65000</v>
      </c>
      <c r="D213" s="22">
        <f t="shared" si="33"/>
        <v>65000</v>
      </c>
      <c r="E213" s="22">
        <f t="shared" si="33"/>
        <v>65000</v>
      </c>
    </row>
    <row r="214" spans="1:5" ht="24.75" thickBot="1" x14ac:dyDescent="0.3">
      <c r="A214" s="6" t="s">
        <v>58</v>
      </c>
      <c r="B214" s="22">
        <f>B215+B218+B221+B224+B227+B230+B233</f>
        <v>65000</v>
      </c>
      <c r="C214" s="22">
        <f t="shared" ref="C214:E214" si="34">C215+C218+C221+C224+C227+C230+C233</f>
        <v>65000</v>
      </c>
      <c r="D214" s="22">
        <f t="shared" si="34"/>
        <v>65000</v>
      </c>
      <c r="E214" s="22">
        <f t="shared" si="34"/>
        <v>65000</v>
      </c>
    </row>
    <row r="215" spans="1:5" ht="15.75" thickBot="1" x14ac:dyDescent="0.3">
      <c r="A215" s="13" t="s">
        <v>24</v>
      </c>
      <c r="B215" s="36">
        <f>B216+B217</f>
        <v>0</v>
      </c>
      <c r="C215" s="36">
        <f t="shared" ref="C215:E215" si="35">C216+C217</f>
        <v>0</v>
      </c>
      <c r="D215" s="36">
        <f t="shared" si="35"/>
        <v>0</v>
      </c>
      <c r="E215" s="36">
        <f t="shared" si="35"/>
        <v>0</v>
      </c>
    </row>
    <row r="216" spans="1:5" ht="15.75" thickBot="1" x14ac:dyDescent="0.3">
      <c r="A216" s="26" t="s">
        <v>388</v>
      </c>
      <c r="B216" s="15">
        <f>B153+B190</f>
        <v>0</v>
      </c>
      <c r="C216" s="15">
        <f t="shared" ref="C216:E217" si="36">C153+C190</f>
        <v>0</v>
      </c>
      <c r="D216" s="15">
        <f t="shared" si="36"/>
        <v>0</v>
      </c>
      <c r="E216" s="15">
        <f t="shared" si="36"/>
        <v>0</v>
      </c>
    </row>
    <row r="217" spans="1:5" ht="15.75" thickBot="1" x14ac:dyDescent="0.3">
      <c r="A217" s="26" t="s">
        <v>417</v>
      </c>
      <c r="B217" s="15">
        <f>B154+B191</f>
        <v>0</v>
      </c>
      <c r="C217" s="15">
        <f t="shared" si="36"/>
        <v>0</v>
      </c>
      <c r="D217" s="15">
        <f t="shared" si="36"/>
        <v>0</v>
      </c>
      <c r="E217" s="15">
        <f t="shared" si="36"/>
        <v>0</v>
      </c>
    </row>
    <row r="218" spans="1:5" ht="24.75" thickBot="1" x14ac:dyDescent="0.3">
      <c r="A218" s="13" t="s">
        <v>25</v>
      </c>
      <c r="B218" s="36">
        <f>B219+B220</f>
        <v>0</v>
      </c>
      <c r="C218" s="36">
        <f t="shared" ref="C218:E218" si="37">C219+C220</f>
        <v>0</v>
      </c>
      <c r="D218" s="36">
        <f t="shared" si="37"/>
        <v>0</v>
      </c>
      <c r="E218" s="36">
        <f t="shared" si="37"/>
        <v>0</v>
      </c>
    </row>
    <row r="219" spans="1:5" ht="15.75" thickBot="1" x14ac:dyDescent="0.3">
      <c r="A219" s="26" t="s">
        <v>388</v>
      </c>
      <c r="B219" s="14">
        <f>B156+B193</f>
        <v>0</v>
      </c>
      <c r="C219" s="14">
        <f t="shared" ref="C219:E220" si="38">C156+C193</f>
        <v>0</v>
      </c>
      <c r="D219" s="14">
        <f t="shared" si="38"/>
        <v>0</v>
      </c>
      <c r="E219" s="14">
        <f t="shared" si="38"/>
        <v>0</v>
      </c>
    </row>
    <row r="220" spans="1:5" ht="15.75" thickBot="1" x14ac:dyDescent="0.3">
      <c r="A220" s="26" t="s">
        <v>417</v>
      </c>
      <c r="B220" s="15">
        <f>B157+B194</f>
        <v>0</v>
      </c>
      <c r="C220" s="15">
        <f t="shared" si="38"/>
        <v>0</v>
      </c>
      <c r="D220" s="15">
        <f t="shared" si="38"/>
        <v>0</v>
      </c>
      <c r="E220" s="15">
        <f t="shared" si="38"/>
        <v>0</v>
      </c>
    </row>
    <row r="221" spans="1:5" ht="15.75" thickBot="1" x14ac:dyDescent="0.3">
      <c r="A221" s="13" t="s">
        <v>26</v>
      </c>
      <c r="B221" s="36">
        <f>B222+B223</f>
        <v>0</v>
      </c>
      <c r="C221" s="36">
        <f t="shared" ref="C221:E221" si="39">C222+C223</f>
        <v>0</v>
      </c>
      <c r="D221" s="36">
        <f t="shared" si="39"/>
        <v>0</v>
      </c>
      <c r="E221" s="36">
        <f t="shared" si="39"/>
        <v>0</v>
      </c>
    </row>
    <row r="222" spans="1:5" ht="15.75" thickBot="1" x14ac:dyDescent="0.3">
      <c r="A222" s="26" t="s">
        <v>388</v>
      </c>
      <c r="B222" s="15">
        <f>B159+B196</f>
        <v>0</v>
      </c>
      <c r="C222" s="15">
        <f t="shared" ref="C222:E223" si="40">C159+C196</f>
        <v>0</v>
      </c>
      <c r="D222" s="15">
        <f t="shared" si="40"/>
        <v>0</v>
      </c>
      <c r="E222" s="15">
        <f t="shared" si="40"/>
        <v>0</v>
      </c>
    </row>
    <row r="223" spans="1:5" ht="15.75" thickBot="1" x14ac:dyDescent="0.3">
      <c r="A223" s="26" t="s">
        <v>417</v>
      </c>
      <c r="B223" s="15">
        <f>B160+B197</f>
        <v>0</v>
      </c>
      <c r="C223" s="15">
        <f t="shared" si="40"/>
        <v>0</v>
      </c>
      <c r="D223" s="15">
        <f t="shared" si="40"/>
        <v>0</v>
      </c>
      <c r="E223" s="15">
        <f t="shared" si="40"/>
        <v>0</v>
      </c>
    </row>
    <row r="224" spans="1:5" ht="15.75" thickBot="1" x14ac:dyDescent="0.3">
      <c r="A224" s="13" t="s">
        <v>27</v>
      </c>
      <c r="B224" s="36">
        <f>B225+B226</f>
        <v>0</v>
      </c>
      <c r="C224" s="36">
        <f t="shared" ref="C224:E224" si="41">C225+C226</f>
        <v>0</v>
      </c>
      <c r="D224" s="36">
        <f t="shared" si="41"/>
        <v>0</v>
      </c>
      <c r="E224" s="36">
        <f t="shared" si="41"/>
        <v>0</v>
      </c>
    </row>
    <row r="225" spans="1:5" ht="15.75" thickBot="1" x14ac:dyDescent="0.3">
      <c r="A225" s="26" t="s">
        <v>388</v>
      </c>
      <c r="B225" s="14">
        <f>B162+B199</f>
        <v>0</v>
      </c>
      <c r="C225" s="14">
        <f t="shared" ref="C225:E226" si="42">C162+C199</f>
        <v>0</v>
      </c>
      <c r="D225" s="14">
        <f t="shared" si="42"/>
        <v>0</v>
      </c>
      <c r="E225" s="14">
        <f t="shared" si="42"/>
        <v>0</v>
      </c>
    </row>
    <row r="226" spans="1:5" ht="15.75" thickBot="1" x14ac:dyDescent="0.3">
      <c r="A226" s="26" t="s">
        <v>417</v>
      </c>
      <c r="B226" s="15">
        <f>B163+B200</f>
        <v>0</v>
      </c>
      <c r="C226" s="15">
        <f t="shared" si="42"/>
        <v>0</v>
      </c>
      <c r="D226" s="15">
        <f t="shared" si="42"/>
        <v>0</v>
      </c>
      <c r="E226" s="15">
        <f t="shared" si="42"/>
        <v>0</v>
      </c>
    </row>
    <row r="227" spans="1:5" ht="15.75" thickBot="1" x14ac:dyDescent="0.3">
      <c r="A227" s="13" t="s">
        <v>28</v>
      </c>
      <c r="B227" s="36">
        <f>B228+B229</f>
        <v>65000</v>
      </c>
      <c r="C227" s="36">
        <f t="shared" ref="C227:E227" si="43">C228+C229</f>
        <v>65000</v>
      </c>
      <c r="D227" s="36">
        <f t="shared" si="43"/>
        <v>65000</v>
      </c>
      <c r="E227" s="36">
        <f t="shared" si="43"/>
        <v>65000</v>
      </c>
    </row>
    <row r="228" spans="1:5" ht="15.75" thickBot="1" x14ac:dyDescent="0.3">
      <c r="A228" s="26" t="s">
        <v>388</v>
      </c>
      <c r="B228" s="14">
        <f>B165+B202</f>
        <v>65000</v>
      </c>
      <c r="C228" s="14">
        <f t="shared" ref="C228:E229" si="44">C165+C202</f>
        <v>65000</v>
      </c>
      <c r="D228" s="14">
        <f t="shared" si="44"/>
        <v>65000</v>
      </c>
      <c r="E228" s="14">
        <f t="shared" si="44"/>
        <v>65000</v>
      </c>
    </row>
    <row r="229" spans="1:5" ht="15.75" thickBot="1" x14ac:dyDescent="0.3">
      <c r="A229" s="26" t="s">
        <v>417</v>
      </c>
      <c r="B229" s="15">
        <f>B166+B203</f>
        <v>0</v>
      </c>
      <c r="C229" s="15">
        <f t="shared" si="44"/>
        <v>0</v>
      </c>
      <c r="D229" s="15">
        <f t="shared" si="44"/>
        <v>0</v>
      </c>
      <c r="E229" s="15">
        <f t="shared" si="44"/>
        <v>0</v>
      </c>
    </row>
    <row r="230" spans="1:5" ht="15.75" thickBot="1" x14ac:dyDescent="0.3">
      <c r="A230" s="13" t="s">
        <v>29</v>
      </c>
      <c r="B230" s="36">
        <f>B231+B232</f>
        <v>0</v>
      </c>
      <c r="C230" s="36">
        <f>C231+C232</f>
        <v>0</v>
      </c>
      <c r="D230" s="36">
        <f t="shared" ref="D230:E230" si="45">D231+D232</f>
        <v>0</v>
      </c>
      <c r="E230" s="36">
        <f t="shared" si="45"/>
        <v>0</v>
      </c>
    </row>
    <row r="231" spans="1:5" ht="15.75" thickBot="1" x14ac:dyDescent="0.3">
      <c r="A231" s="26" t="s">
        <v>388</v>
      </c>
      <c r="B231" s="14">
        <f>B168+B205</f>
        <v>0</v>
      </c>
      <c r="C231" s="14">
        <f t="shared" ref="C231:E232" si="46">C168+C205</f>
        <v>0</v>
      </c>
      <c r="D231" s="14">
        <f t="shared" si="46"/>
        <v>0</v>
      </c>
      <c r="E231" s="14">
        <f t="shared" si="46"/>
        <v>0</v>
      </c>
    </row>
    <row r="232" spans="1:5" ht="15.75" thickBot="1" x14ac:dyDescent="0.3">
      <c r="A232" s="26" t="s">
        <v>417</v>
      </c>
      <c r="B232" s="15">
        <f>B169+B206</f>
        <v>0</v>
      </c>
      <c r="C232" s="15">
        <f t="shared" si="46"/>
        <v>0</v>
      </c>
      <c r="D232" s="15">
        <f t="shared" si="46"/>
        <v>0</v>
      </c>
      <c r="E232" s="15">
        <f t="shared" si="46"/>
        <v>0</v>
      </c>
    </row>
    <row r="233" spans="1:5" ht="15.75" thickBot="1" x14ac:dyDescent="0.3">
      <c r="A233" s="13" t="s">
        <v>30</v>
      </c>
      <c r="B233" s="36">
        <f>B207+B170</f>
        <v>0</v>
      </c>
      <c r="C233" s="36">
        <f>C207+C170</f>
        <v>0</v>
      </c>
      <c r="D233" s="36">
        <f>D207+D170</f>
        <v>0</v>
      </c>
      <c r="E233" s="36">
        <f>E207+E170</f>
        <v>0</v>
      </c>
    </row>
    <row r="234" spans="1:5" ht="15.75" thickBot="1" x14ac:dyDescent="0.3">
      <c r="A234" s="26" t="s">
        <v>388</v>
      </c>
      <c r="B234" s="14">
        <f>B171+B208</f>
        <v>0</v>
      </c>
      <c r="C234" s="14">
        <f t="shared" ref="C234:E235" si="47">C171+C208</f>
        <v>0</v>
      </c>
      <c r="D234" s="14">
        <f t="shared" si="47"/>
        <v>0</v>
      </c>
      <c r="E234" s="14">
        <f t="shared" si="47"/>
        <v>0</v>
      </c>
    </row>
    <row r="235" spans="1:5" ht="15.75" thickBot="1" x14ac:dyDescent="0.3">
      <c r="A235" s="26" t="s">
        <v>417</v>
      </c>
      <c r="B235" s="15">
        <f>B172+B209</f>
        <v>0</v>
      </c>
      <c r="C235" s="15">
        <f t="shared" si="47"/>
        <v>0</v>
      </c>
      <c r="D235" s="15">
        <f t="shared" si="47"/>
        <v>0</v>
      </c>
      <c r="E235" s="15">
        <f t="shared" si="47"/>
        <v>0</v>
      </c>
    </row>
    <row r="236" spans="1:5" ht="15.75" thickBot="1" x14ac:dyDescent="0.3">
      <c r="A236" s="17" t="s">
        <v>32</v>
      </c>
      <c r="B236" s="18">
        <f>IF(B214-B213=0,0,"Error")</f>
        <v>0</v>
      </c>
      <c r="C236" s="18">
        <f>IF(C214-C213=0,0,"Error")</f>
        <v>0</v>
      </c>
      <c r="D236" s="18">
        <f>IF(D214-D213=0,0,"Error")</f>
        <v>0</v>
      </c>
      <c r="E236" s="18">
        <f>IF(E214-E213=0,0,"Error")</f>
        <v>0</v>
      </c>
    </row>
    <row r="237" spans="1:5" ht="15.75" thickBot="1" x14ac:dyDescent="0.3">
      <c r="A237" s="2" t="s">
        <v>0</v>
      </c>
      <c r="B237" s="875" t="s">
        <v>525</v>
      </c>
      <c r="C237" s="875"/>
      <c r="D237" s="875"/>
      <c r="E237" s="875"/>
    </row>
    <row r="238" spans="1:5" ht="15.75" thickBot="1" x14ac:dyDescent="0.3">
      <c r="A238" s="2" t="s">
        <v>1</v>
      </c>
      <c r="B238" s="680" t="s">
        <v>526</v>
      </c>
      <c r="C238" s="681"/>
      <c r="D238" s="681"/>
      <c r="E238" s="682"/>
    </row>
    <row r="239" spans="1:5" ht="15.75" thickBot="1" x14ac:dyDescent="0.3">
      <c r="A239" s="2" t="s">
        <v>3</v>
      </c>
      <c r="B239" s="683" t="s">
        <v>4</v>
      </c>
      <c r="C239" s="684"/>
      <c r="D239" s="684"/>
      <c r="E239" s="685"/>
    </row>
    <row r="240" spans="1:5" ht="15.75" thickBot="1" x14ac:dyDescent="0.3">
      <c r="A240" s="686" t="s">
        <v>5</v>
      </c>
      <c r="B240" s="687"/>
      <c r="C240" s="687"/>
      <c r="D240" s="687"/>
      <c r="E240" s="688"/>
    </row>
    <row r="241" spans="1:5" x14ac:dyDescent="0.25">
      <c r="A241" s="879" t="str">
        <f>[1]RDPP!$A$156</f>
        <v>FORMACION I QENDRUESHEM E BASHKEKOHOR I ORKESTRES SIMFONIKE TE RTSH DHE ORGANIZIM I VAZHDUESHEM I AKTIVITETEVE TE SAJ KONCERTORE NE TIRANE,RRETHE DHE JASHTE VENDIT ME PJESEMARRJEN E HEREPASHERSHME TE TALENTEVE SHQIPTARE JASHTE SHQIPERISE ,SI EDHE TE ARTIS</v>
      </c>
      <c r="B241" s="880"/>
      <c r="C241" s="880"/>
      <c r="D241" s="880"/>
      <c r="E241" s="881"/>
    </row>
    <row r="242" spans="1:5" x14ac:dyDescent="0.25">
      <c r="A242" s="882"/>
      <c r="B242" s="883"/>
      <c r="C242" s="883"/>
      <c r="D242" s="883"/>
      <c r="E242" s="884"/>
    </row>
    <row r="243" spans="1:5" ht="15.75" thickBot="1" x14ac:dyDescent="0.3">
      <c r="A243" s="885"/>
      <c r="B243" s="886"/>
      <c r="C243" s="886"/>
      <c r="D243" s="886"/>
      <c r="E243" s="887"/>
    </row>
    <row r="244" spans="1:5" ht="74.25" customHeight="1" thickBot="1" x14ac:dyDescent="0.3">
      <c r="A244" s="3" t="s">
        <v>6</v>
      </c>
      <c r="B244" s="840" t="s">
        <v>527</v>
      </c>
      <c r="C244" s="712"/>
      <c r="D244" s="712"/>
      <c r="E244" s="713"/>
    </row>
    <row r="245" spans="1:5" x14ac:dyDescent="0.25">
      <c r="A245" s="698" t="s">
        <v>7</v>
      </c>
      <c r="B245" s="107">
        <v>2018</v>
      </c>
      <c r="C245" s="107">
        <v>2019</v>
      </c>
      <c r="D245" s="107">
        <v>2020</v>
      </c>
      <c r="E245" s="107">
        <v>2021</v>
      </c>
    </row>
    <row r="246" spans="1:5" ht="15.75" thickBot="1" x14ac:dyDescent="0.3">
      <c r="A246" s="699"/>
      <c r="B246" s="108" t="s">
        <v>8</v>
      </c>
      <c r="C246" s="108" t="s">
        <v>9</v>
      </c>
      <c r="D246" s="108" t="s">
        <v>9</v>
      </c>
      <c r="E246" s="108" t="s">
        <v>9</v>
      </c>
    </row>
    <row r="247" spans="1:5" ht="15.75" thickBot="1" x14ac:dyDescent="0.3">
      <c r="A247" s="106" t="s">
        <v>528</v>
      </c>
      <c r="B247" s="4" t="s">
        <v>68</v>
      </c>
      <c r="C247" s="4">
        <v>0.05</v>
      </c>
      <c r="D247" s="4">
        <v>0.05</v>
      </c>
      <c r="E247" s="4">
        <v>0.05</v>
      </c>
    </row>
    <row r="248" spans="1:5" ht="30.75" customHeight="1" thickBot="1" x14ac:dyDescent="0.3">
      <c r="A248" s="6" t="s">
        <v>10</v>
      </c>
      <c r="B248" s="711" t="s">
        <v>529</v>
      </c>
      <c r="C248" s="840"/>
      <c r="D248" s="840"/>
      <c r="E248" s="841"/>
    </row>
    <row r="249" spans="1:5" ht="15.75" thickBot="1" x14ac:dyDescent="0.3">
      <c r="A249" s="702" t="s">
        <v>11</v>
      </c>
      <c r="B249" s="703"/>
      <c r="C249" s="703"/>
      <c r="D249" s="703"/>
      <c r="E249" s="704"/>
    </row>
    <row r="250" spans="1:5" ht="15.75" thickBot="1" x14ac:dyDescent="0.3">
      <c r="A250" s="106" t="s">
        <v>530</v>
      </c>
      <c r="B250" s="4" t="s">
        <v>68</v>
      </c>
      <c r="C250" s="4" t="s">
        <v>517</v>
      </c>
      <c r="D250" s="4" t="s">
        <v>517</v>
      </c>
      <c r="E250" s="4" t="s">
        <v>517</v>
      </c>
    </row>
    <row r="251" spans="1:5" ht="15.75" thickBot="1" x14ac:dyDescent="0.3">
      <c r="A251" s="5" t="s">
        <v>531</v>
      </c>
      <c r="B251" s="4" t="s">
        <v>532</v>
      </c>
      <c r="C251" s="4" t="s">
        <v>517</v>
      </c>
      <c r="D251" s="4" t="s">
        <v>517</v>
      </c>
      <c r="E251" s="4" t="s">
        <v>517</v>
      </c>
    </row>
    <row r="252" spans="1:5" ht="15.75" thickBot="1" x14ac:dyDescent="0.3">
      <c r="A252" s="705" t="s">
        <v>12</v>
      </c>
      <c r="B252" s="706"/>
      <c r="C252" s="706"/>
      <c r="D252" s="706"/>
      <c r="E252" s="707"/>
    </row>
    <row r="253" spans="1:5" ht="15.75" thickBot="1" x14ac:dyDescent="0.3">
      <c r="A253" s="708" t="s">
        <v>13</v>
      </c>
      <c r="B253" s="709"/>
      <c r="C253" s="709"/>
      <c r="D253" s="709"/>
      <c r="E253" s="710"/>
    </row>
    <row r="254" spans="1:5" ht="15.75" thickBot="1" x14ac:dyDescent="0.3">
      <c r="A254" s="7" t="s">
        <v>14</v>
      </c>
      <c r="B254" s="725" t="s">
        <v>533</v>
      </c>
      <c r="C254" s="712"/>
      <c r="D254" s="712"/>
      <c r="E254" s="713"/>
    </row>
    <row r="255" spans="1:5" ht="15.75" thickBot="1" x14ac:dyDescent="0.3">
      <c r="A255" s="5" t="s">
        <v>15</v>
      </c>
      <c r="B255" s="872" t="s">
        <v>534</v>
      </c>
      <c r="C255" s="873"/>
      <c r="D255" s="873"/>
      <c r="E255" s="874"/>
    </row>
    <row r="256" spans="1:5" ht="15.75" thickBot="1" x14ac:dyDescent="0.3">
      <c r="A256" s="5" t="s">
        <v>16</v>
      </c>
      <c r="B256" s="717" t="s">
        <v>535</v>
      </c>
      <c r="C256" s="718"/>
      <c r="D256" s="718"/>
      <c r="E256" s="719"/>
    </row>
    <row r="257" spans="1:5" x14ac:dyDescent="0.25">
      <c r="A257" s="698"/>
      <c r="B257" s="8">
        <v>2018</v>
      </c>
      <c r="C257" s="8">
        <v>2019</v>
      </c>
      <c r="D257" s="8">
        <v>2020</v>
      </c>
      <c r="E257" s="8">
        <v>2021</v>
      </c>
    </row>
    <row r="258" spans="1:5" ht="15.75" thickBot="1" x14ac:dyDescent="0.3">
      <c r="A258" s="699"/>
      <c r="B258" s="9" t="s">
        <v>8</v>
      </c>
      <c r="C258" s="9" t="s">
        <v>9</v>
      </c>
      <c r="D258" s="9" t="s">
        <v>9</v>
      </c>
      <c r="E258" s="9" t="s">
        <v>9</v>
      </c>
    </row>
    <row r="259" spans="1:5" ht="15.75" thickBot="1" x14ac:dyDescent="0.3">
      <c r="A259" s="5" t="s">
        <v>17</v>
      </c>
      <c r="B259" s="10">
        <v>30</v>
      </c>
      <c r="C259" s="10">
        <v>30</v>
      </c>
      <c r="D259" s="10">
        <v>30</v>
      </c>
      <c r="E259" s="10">
        <v>30</v>
      </c>
    </row>
    <row r="260" spans="1:5" ht="15.75" thickBot="1" x14ac:dyDescent="0.3">
      <c r="A260" s="5" t="s">
        <v>18</v>
      </c>
      <c r="B260" s="10">
        <f>B289</f>
        <v>60000</v>
      </c>
      <c r="C260" s="10">
        <f t="shared" ref="C260:E260" si="48">C289</f>
        <v>60000</v>
      </c>
      <c r="D260" s="10">
        <f t="shared" si="48"/>
        <v>60000</v>
      </c>
      <c r="E260" s="10">
        <f t="shared" si="48"/>
        <v>63000</v>
      </c>
    </row>
    <row r="261" spans="1:5" ht="15.75" thickBot="1" x14ac:dyDescent="0.3">
      <c r="A261" s="5" t="s">
        <v>19</v>
      </c>
      <c r="B261" s="10">
        <f>B260/B259</f>
        <v>2000</v>
      </c>
      <c r="C261" s="10">
        <f t="shared" ref="C261:E261" si="49">C260/C259</f>
        <v>2000</v>
      </c>
      <c r="D261" s="10">
        <f t="shared" si="49"/>
        <v>2000</v>
      </c>
      <c r="E261" s="10">
        <f t="shared" si="49"/>
        <v>2100</v>
      </c>
    </row>
    <row r="262" spans="1:5" ht="15.75" thickBot="1" x14ac:dyDescent="0.3">
      <c r="A262" s="5" t="s">
        <v>20</v>
      </c>
      <c r="B262" s="104" t="s">
        <v>21</v>
      </c>
      <c r="C262" s="11">
        <f>C259/B259-1</f>
        <v>0</v>
      </c>
      <c r="D262" s="11">
        <f t="shared" ref="D262:E264" si="50">D259/C259-1</f>
        <v>0</v>
      </c>
      <c r="E262" s="11">
        <f t="shared" si="50"/>
        <v>0</v>
      </c>
    </row>
    <row r="263" spans="1:5" ht="15.75" thickBot="1" x14ac:dyDescent="0.3">
      <c r="A263" s="5" t="s">
        <v>22</v>
      </c>
      <c r="B263" s="104" t="s">
        <v>21</v>
      </c>
      <c r="C263" s="11">
        <f>C260/B260-1</f>
        <v>0</v>
      </c>
      <c r="D263" s="11">
        <f t="shared" si="50"/>
        <v>0</v>
      </c>
      <c r="E263" s="11">
        <f t="shared" si="50"/>
        <v>5.0000000000000044E-2</v>
      </c>
    </row>
    <row r="264" spans="1:5" ht="15.75" thickBot="1" x14ac:dyDescent="0.3">
      <c r="A264" s="5" t="s">
        <v>23</v>
      </c>
      <c r="B264" s="104" t="s">
        <v>21</v>
      </c>
      <c r="C264" s="11">
        <f>C261/B261-1</f>
        <v>0</v>
      </c>
      <c r="D264" s="11">
        <f t="shared" si="50"/>
        <v>0</v>
      </c>
      <c r="E264" s="11">
        <f t="shared" si="50"/>
        <v>5.0000000000000044E-2</v>
      </c>
    </row>
    <row r="265" spans="1:5" ht="15.75" thickBot="1" x14ac:dyDescent="0.3">
      <c r="A265" s="689" t="s">
        <v>210</v>
      </c>
      <c r="B265" s="690"/>
      <c r="C265" s="690"/>
      <c r="D265" s="690"/>
      <c r="E265" s="691"/>
    </row>
    <row r="266" spans="1:5" x14ac:dyDescent="0.25">
      <c r="A266" s="698"/>
      <c r="B266" s="8">
        <v>2018</v>
      </c>
      <c r="C266" s="8">
        <v>2019</v>
      </c>
      <c r="D266" s="8">
        <v>2020</v>
      </c>
      <c r="E266" s="8">
        <v>2021</v>
      </c>
    </row>
    <row r="267" spans="1:5" ht="15.75" thickBot="1" x14ac:dyDescent="0.3">
      <c r="A267" s="699"/>
      <c r="B267" s="9" t="s">
        <v>8</v>
      </c>
      <c r="C267" s="9" t="s">
        <v>9</v>
      </c>
      <c r="D267" s="9" t="s">
        <v>9</v>
      </c>
      <c r="E267" s="9" t="s">
        <v>9</v>
      </c>
    </row>
    <row r="268" spans="1:5" ht="15.75" thickBot="1" x14ac:dyDescent="0.3">
      <c r="A268" s="13" t="s">
        <v>24</v>
      </c>
      <c r="B268" s="14">
        <v>0</v>
      </c>
      <c r="C268" s="14">
        <v>0</v>
      </c>
      <c r="D268" s="14">
        <v>0</v>
      </c>
      <c r="E268" s="14">
        <v>0</v>
      </c>
    </row>
    <row r="269" spans="1:5" ht="15.75" thickBot="1" x14ac:dyDescent="0.3">
      <c r="A269" s="26" t="s">
        <v>388</v>
      </c>
      <c r="B269" s="15"/>
      <c r="C269" s="39"/>
      <c r="D269" s="39"/>
      <c r="E269" s="39"/>
    </row>
    <row r="270" spans="1:5" ht="15.75" thickBot="1" x14ac:dyDescent="0.3">
      <c r="A270" s="26" t="s">
        <v>389</v>
      </c>
      <c r="B270" s="15"/>
      <c r="C270" s="27"/>
      <c r="D270" s="27"/>
      <c r="E270" s="27"/>
    </row>
    <row r="271" spans="1:5" ht="24.75" thickBot="1" x14ac:dyDescent="0.3">
      <c r="A271" s="13" t="s">
        <v>25</v>
      </c>
      <c r="B271" s="14">
        <v>0</v>
      </c>
      <c r="C271" s="14">
        <v>0</v>
      </c>
      <c r="D271" s="14">
        <v>0</v>
      </c>
      <c r="E271" s="14">
        <v>0</v>
      </c>
    </row>
    <row r="272" spans="1:5" ht="15.75" thickBot="1" x14ac:dyDescent="0.3">
      <c r="A272" s="26" t="s">
        <v>388</v>
      </c>
      <c r="B272" s="15"/>
      <c r="C272" s="14"/>
      <c r="D272" s="14"/>
      <c r="E272" s="14"/>
    </row>
    <row r="273" spans="1:5" ht="15.75" thickBot="1" x14ac:dyDescent="0.3">
      <c r="A273" s="26" t="s">
        <v>389</v>
      </c>
      <c r="B273" s="15"/>
      <c r="C273" s="14"/>
      <c r="D273" s="14"/>
      <c r="E273" s="14"/>
    </row>
    <row r="274" spans="1:5" ht="15.75" thickBot="1" x14ac:dyDescent="0.3">
      <c r="A274" s="13" t="s">
        <v>26</v>
      </c>
      <c r="B274" s="15">
        <v>0</v>
      </c>
      <c r="C274" s="14">
        <v>0</v>
      </c>
      <c r="D274" s="14">
        <v>0</v>
      </c>
      <c r="E274" s="14">
        <v>0</v>
      </c>
    </row>
    <row r="275" spans="1:5" ht="15.75" thickBot="1" x14ac:dyDescent="0.3">
      <c r="A275" s="26" t="s">
        <v>388</v>
      </c>
      <c r="B275" s="15"/>
      <c r="C275" s="14"/>
      <c r="D275" s="14"/>
      <c r="E275" s="14"/>
    </row>
    <row r="276" spans="1:5" ht="15.75" thickBot="1" x14ac:dyDescent="0.3">
      <c r="A276" s="26" t="s">
        <v>389</v>
      </c>
      <c r="B276" s="15"/>
      <c r="C276" s="14"/>
      <c r="D276" s="14"/>
      <c r="E276" s="14"/>
    </row>
    <row r="277" spans="1:5" ht="15.75" thickBot="1" x14ac:dyDescent="0.3">
      <c r="A277" s="13" t="s">
        <v>27</v>
      </c>
      <c r="B277" s="15"/>
      <c r="C277" s="14"/>
      <c r="D277" s="14"/>
      <c r="E277" s="14"/>
    </row>
    <row r="278" spans="1:5" ht="15.75" thickBot="1" x14ac:dyDescent="0.3">
      <c r="A278" s="26" t="s">
        <v>388</v>
      </c>
      <c r="B278" s="15"/>
      <c r="C278" s="14"/>
      <c r="D278" s="14"/>
      <c r="E278" s="14"/>
    </row>
    <row r="279" spans="1:5" ht="15.75" thickBot="1" x14ac:dyDescent="0.3">
      <c r="A279" s="26" t="s">
        <v>389</v>
      </c>
      <c r="B279" s="15"/>
      <c r="C279" s="14"/>
      <c r="D279" s="14"/>
      <c r="E279" s="14"/>
    </row>
    <row r="280" spans="1:5" ht="15.75" thickBot="1" x14ac:dyDescent="0.3">
      <c r="A280" s="13" t="s">
        <v>28</v>
      </c>
      <c r="B280" s="15">
        <f>B281</f>
        <v>60000</v>
      </c>
      <c r="C280" s="15">
        <f t="shared" ref="C280:E280" si="51">C281</f>
        <v>60000</v>
      </c>
      <c r="D280" s="15">
        <f t="shared" si="51"/>
        <v>60000</v>
      </c>
      <c r="E280" s="15">
        <f t="shared" si="51"/>
        <v>63000</v>
      </c>
    </row>
    <row r="281" spans="1:5" ht="15.75" thickBot="1" x14ac:dyDescent="0.3">
      <c r="A281" s="26" t="s">
        <v>388</v>
      </c>
      <c r="B281" s="10">
        <v>60000</v>
      </c>
      <c r="C281" s="10">
        <v>60000</v>
      </c>
      <c r="D281" s="10">
        <v>60000</v>
      </c>
      <c r="E281" s="10">
        <v>63000</v>
      </c>
    </row>
    <row r="282" spans="1:5" ht="15.75" thickBot="1" x14ac:dyDescent="0.3">
      <c r="A282" s="26" t="s">
        <v>389</v>
      </c>
      <c r="B282" s="15"/>
      <c r="C282" s="14"/>
      <c r="D282" s="14"/>
      <c r="E282" s="14"/>
    </row>
    <row r="283" spans="1:5" ht="15.75" thickBot="1" x14ac:dyDescent="0.3">
      <c r="A283" s="13" t="s">
        <v>29</v>
      </c>
      <c r="B283" s="15"/>
      <c r="C283" s="14"/>
      <c r="D283" s="14"/>
      <c r="E283" s="14"/>
    </row>
    <row r="284" spans="1:5" ht="15.75" thickBot="1" x14ac:dyDescent="0.3">
      <c r="A284" s="26" t="s">
        <v>388</v>
      </c>
      <c r="B284" s="15"/>
      <c r="C284" s="14"/>
      <c r="D284" s="14"/>
      <c r="E284" s="14"/>
    </row>
    <row r="285" spans="1:5" ht="15.75" thickBot="1" x14ac:dyDescent="0.3">
      <c r="A285" s="26" t="s">
        <v>389</v>
      </c>
      <c r="B285" s="15"/>
      <c r="C285" s="14"/>
      <c r="D285" s="14"/>
      <c r="E285" s="14"/>
    </row>
    <row r="286" spans="1:5" ht="15.75" thickBot="1" x14ac:dyDescent="0.3">
      <c r="A286" s="13" t="s">
        <v>30</v>
      </c>
      <c r="B286" s="15">
        <v>0</v>
      </c>
      <c r="C286" s="14">
        <v>0</v>
      </c>
      <c r="D286" s="14">
        <f>C286*1.03*0.99</f>
        <v>0</v>
      </c>
      <c r="E286" s="14">
        <f>D286*1.03*0.99</f>
        <v>0</v>
      </c>
    </row>
    <row r="287" spans="1:5" ht="15.75" thickBot="1" x14ac:dyDescent="0.3">
      <c r="A287" s="26" t="s">
        <v>388</v>
      </c>
      <c r="B287" s="15"/>
      <c r="C287" s="40"/>
      <c r="D287" s="40"/>
      <c r="E287" s="40"/>
    </row>
    <row r="288" spans="1:5" ht="15.75" thickBot="1" x14ac:dyDescent="0.3">
      <c r="A288" s="26" t="s">
        <v>389</v>
      </c>
      <c r="B288" s="15"/>
      <c r="C288" s="135"/>
      <c r="D288" s="40"/>
      <c r="E288" s="40"/>
    </row>
    <row r="289" spans="1:5" ht="15.75" thickBot="1" x14ac:dyDescent="0.3">
      <c r="A289" s="16" t="s">
        <v>31</v>
      </c>
      <c r="B289" s="15">
        <f>B286+B283+B280+B277+B274+B271+B268</f>
        <v>60000</v>
      </c>
      <c r="C289" s="15">
        <f t="shared" ref="C289:E289" si="52">C286+C283+C280+C277+C274+C271+C268</f>
        <v>60000</v>
      </c>
      <c r="D289" s="15">
        <f t="shared" si="52"/>
        <v>60000</v>
      </c>
      <c r="E289" s="15">
        <f t="shared" si="52"/>
        <v>63000</v>
      </c>
    </row>
    <row r="290" spans="1:5" ht="15.75" thickBot="1" x14ac:dyDescent="0.3">
      <c r="A290" s="17" t="s">
        <v>32</v>
      </c>
      <c r="B290" s="18">
        <f>IF(B289-B260=0,0,"Error")</f>
        <v>0</v>
      </c>
      <c r="C290" s="18">
        <f>IF(C289-C260=0,0,"Error")</f>
        <v>0</v>
      </c>
      <c r="D290" s="18">
        <f>IF(D289-D260=0,0,"Error")</f>
        <v>0</v>
      </c>
      <c r="E290" s="18">
        <f>IF(E289-E260=0,0,"Error")</f>
        <v>0</v>
      </c>
    </row>
    <row r="291" spans="1:5" ht="15.75" thickBot="1" x14ac:dyDescent="0.3">
      <c r="A291" s="20"/>
      <c r="B291" s="21"/>
      <c r="C291" s="21"/>
      <c r="D291" s="21"/>
      <c r="E291" s="21"/>
    </row>
    <row r="292" spans="1:5" ht="24.75" thickBot="1" x14ac:dyDescent="0.3">
      <c r="A292" s="6" t="s">
        <v>57</v>
      </c>
      <c r="B292" s="22">
        <f>B260</f>
        <v>60000</v>
      </c>
      <c r="C292" s="22">
        <f t="shared" ref="C292:E292" si="53">C260</f>
        <v>60000</v>
      </c>
      <c r="D292" s="22">
        <f t="shared" si="53"/>
        <v>60000</v>
      </c>
      <c r="E292" s="22">
        <f t="shared" si="53"/>
        <v>63000</v>
      </c>
    </row>
    <row r="293" spans="1:5" ht="24.75" thickBot="1" x14ac:dyDescent="0.3">
      <c r="A293" s="6" t="s">
        <v>58</v>
      </c>
      <c r="B293" s="22">
        <f>B294+B297+B300+B303+B306+B309+B312</f>
        <v>60000</v>
      </c>
      <c r="C293" s="22">
        <f t="shared" ref="C293:E293" si="54">C294+C297+C300+C303+C306+C309+C312</f>
        <v>60000</v>
      </c>
      <c r="D293" s="22">
        <f t="shared" si="54"/>
        <v>60000</v>
      </c>
      <c r="E293" s="22">
        <f t="shared" si="54"/>
        <v>63000</v>
      </c>
    </row>
    <row r="294" spans="1:5" ht="15.75" thickBot="1" x14ac:dyDescent="0.3">
      <c r="A294" s="13" t="s">
        <v>24</v>
      </c>
      <c r="B294" s="36">
        <f>B295+B296</f>
        <v>0</v>
      </c>
      <c r="C294" s="36">
        <f t="shared" ref="C294:E294" si="55">C295+C296</f>
        <v>0</v>
      </c>
      <c r="D294" s="36">
        <f t="shared" si="55"/>
        <v>0</v>
      </c>
      <c r="E294" s="36">
        <f t="shared" si="55"/>
        <v>0</v>
      </c>
    </row>
    <row r="295" spans="1:5" ht="15.75" thickBot="1" x14ac:dyDescent="0.3">
      <c r="A295" s="26" t="s">
        <v>388</v>
      </c>
      <c r="B295" s="15">
        <f>B269</f>
        <v>0</v>
      </c>
      <c r="C295" s="15">
        <f t="shared" ref="C295:E296" si="56">C269</f>
        <v>0</v>
      </c>
      <c r="D295" s="15">
        <f t="shared" si="56"/>
        <v>0</v>
      </c>
      <c r="E295" s="15">
        <f t="shared" si="56"/>
        <v>0</v>
      </c>
    </row>
    <row r="296" spans="1:5" ht="15.75" thickBot="1" x14ac:dyDescent="0.3">
      <c r="A296" s="26" t="s">
        <v>417</v>
      </c>
      <c r="B296" s="15">
        <f>B270</f>
        <v>0</v>
      </c>
      <c r="C296" s="15">
        <f t="shared" si="56"/>
        <v>0</v>
      </c>
      <c r="D296" s="15">
        <f t="shared" si="56"/>
        <v>0</v>
      </c>
      <c r="E296" s="15">
        <f t="shared" si="56"/>
        <v>0</v>
      </c>
    </row>
    <row r="297" spans="1:5" ht="24.75" thickBot="1" x14ac:dyDescent="0.3">
      <c r="A297" s="13" t="s">
        <v>25</v>
      </c>
      <c r="B297" s="36">
        <f>B298+B299</f>
        <v>0</v>
      </c>
      <c r="C297" s="36">
        <f t="shared" ref="C297:E297" si="57">C298+C299</f>
        <v>0</v>
      </c>
      <c r="D297" s="36">
        <f t="shared" si="57"/>
        <v>0</v>
      </c>
      <c r="E297" s="36">
        <f t="shared" si="57"/>
        <v>0</v>
      </c>
    </row>
    <row r="298" spans="1:5" ht="15.75" thickBot="1" x14ac:dyDescent="0.3">
      <c r="A298" s="26" t="s">
        <v>388</v>
      </c>
      <c r="B298" s="14">
        <f>B272</f>
        <v>0</v>
      </c>
      <c r="C298" s="14">
        <f t="shared" ref="C298:E299" si="58">C272</f>
        <v>0</v>
      </c>
      <c r="D298" s="14">
        <f t="shared" si="58"/>
        <v>0</v>
      </c>
      <c r="E298" s="14">
        <f t="shared" si="58"/>
        <v>0</v>
      </c>
    </row>
    <row r="299" spans="1:5" ht="15.75" thickBot="1" x14ac:dyDescent="0.3">
      <c r="A299" s="26" t="s">
        <v>417</v>
      </c>
      <c r="B299" s="15">
        <f>B273</f>
        <v>0</v>
      </c>
      <c r="C299" s="15">
        <f t="shared" si="58"/>
        <v>0</v>
      </c>
      <c r="D299" s="15">
        <f t="shared" si="58"/>
        <v>0</v>
      </c>
      <c r="E299" s="15">
        <f t="shared" si="58"/>
        <v>0</v>
      </c>
    </row>
    <row r="300" spans="1:5" ht="15.75" thickBot="1" x14ac:dyDescent="0.3">
      <c r="A300" s="13" t="s">
        <v>26</v>
      </c>
      <c r="B300" s="36">
        <f>B301+B302</f>
        <v>0</v>
      </c>
      <c r="C300" s="36">
        <f t="shared" ref="C300:E300" si="59">C301+C302</f>
        <v>0</v>
      </c>
      <c r="D300" s="36">
        <f t="shared" si="59"/>
        <v>0</v>
      </c>
      <c r="E300" s="36">
        <f t="shared" si="59"/>
        <v>0</v>
      </c>
    </row>
    <row r="301" spans="1:5" ht="15.75" thickBot="1" x14ac:dyDescent="0.3">
      <c r="A301" s="26" t="s">
        <v>388</v>
      </c>
      <c r="B301" s="15">
        <f>B275</f>
        <v>0</v>
      </c>
      <c r="C301" s="15">
        <f t="shared" ref="C301:E302" si="60">C275</f>
        <v>0</v>
      </c>
      <c r="D301" s="15">
        <f t="shared" si="60"/>
        <v>0</v>
      </c>
      <c r="E301" s="15">
        <f t="shared" si="60"/>
        <v>0</v>
      </c>
    </row>
    <row r="302" spans="1:5" ht="15.75" thickBot="1" x14ac:dyDescent="0.3">
      <c r="A302" s="26" t="s">
        <v>417</v>
      </c>
      <c r="B302" s="15">
        <f>B276</f>
        <v>0</v>
      </c>
      <c r="C302" s="15">
        <f t="shared" si="60"/>
        <v>0</v>
      </c>
      <c r="D302" s="15">
        <f t="shared" si="60"/>
        <v>0</v>
      </c>
      <c r="E302" s="15">
        <f t="shared" si="60"/>
        <v>0</v>
      </c>
    </row>
    <row r="303" spans="1:5" ht="15.75" thickBot="1" x14ac:dyDescent="0.3">
      <c r="A303" s="13" t="s">
        <v>27</v>
      </c>
      <c r="B303" s="36">
        <f>B304+B305</f>
        <v>0</v>
      </c>
      <c r="C303" s="36">
        <f t="shared" ref="C303:E303" si="61">C304+C305</f>
        <v>0</v>
      </c>
      <c r="D303" s="36">
        <f t="shared" si="61"/>
        <v>0</v>
      </c>
      <c r="E303" s="36">
        <f t="shared" si="61"/>
        <v>0</v>
      </c>
    </row>
    <row r="304" spans="1:5" ht="15.75" thickBot="1" x14ac:dyDescent="0.3">
      <c r="A304" s="26" t="s">
        <v>388</v>
      </c>
      <c r="B304" s="14">
        <f>B278</f>
        <v>0</v>
      </c>
      <c r="C304" s="14">
        <f t="shared" ref="C304:E305" si="62">C278</f>
        <v>0</v>
      </c>
      <c r="D304" s="14">
        <f t="shared" si="62"/>
        <v>0</v>
      </c>
      <c r="E304" s="14">
        <f t="shared" si="62"/>
        <v>0</v>
      </c>
    </row>
    <row r="305" spans="1:5" ht="15.75" thickBot="1" x14ac:dyDescent="0.3">
      <c r="A305" s="26" t="s">
        <v>417</v>
      </c>
      <c r="B305" s="15">
        <f>B279</f>
        <v>0</v>
      </c>
      <c r="C305" s="15">
        <f t="shared" si="62"/>
        <v>0</v>
      </c>
      <c r="D305" s="15">
        <f t="shared" si="62"/>
        <v>0</v>
      </c>
      <c r="E305" s="15">
        <f t="shared" si="62"/>
        <v>0</v>
      </c>
    </row>
    <row r="306" spans="1:5" ht="15.75" thickBot="1" x14ac:dyDescent="0.3">
      <c r="A306" s="13" t="s">
        <v>28</v>
      </c>
      <c r="B306" s="36">
        <f>B307+B308</f>
        <v>60000</v>
      </c>
      <c r="C306" s="36">
        <f t="shared" ref="C306:E306" si="63">C307+C308</f>
        <v>60000</v>
      </c>
      <c r="D306" s="36">
        <f t="shared" si="63"/>
        <v>60000</v>
      </c>
      <c r="E306" s="36">
        <f t="shared" si="63"/>
        <v>63000</v>
      </c>
    </row>
    <row r="307" spans="1:5" ht="15.75" thickBot="1" x14ac:dyDescent="0.3">
      <c r="A307" s="26" t="s">
        <v>388</v>
      </c>
      <c r="B307" s="14">
        <f>B281</f>
        <v>60000</v>
      </c>
      <c r="C307" s="14">
        <f t="shared" ref="C307:E308" si="64">C281</f>
        <v>60000</v>
      </c>
      <c r="D307" s="14">
        <f t="shared" si="64"/>
        <v>60000</v>
      </c>
      <c r="E307" s="14">
        <f t="shared" si="64"/>
        <v>63000</v>
      </c>
    </row>
    <row r="308" spans="1:5" ht="15.75" thickBot="1" x14ac:dyDescent="0.3">
      <c r="A308" s="26" t="s">
        <v>417</v>
      </c>
      <c r="B308" s="15">
        <f>B282</f>
        <v>0</v>
      </c>
      <c r="C308" s="15">
        <f t="shared" si="64"/>
        <v>0</v>
      </c>
      <c r="D308" s="15">
        <f t="shared" si="64"/>
        <v>0</v>
      </c>
      <c r="E308" s="15">
        <f t="shared" si="64"/>
        <v>0</v>
      </c>
    </row>
    <row r="309" spans="1:5" ht="15.75" thickBot="1" x14ac:dyDescent="0.3">
      <c r="A309" s="13" t="s">
        <v>29</v>
      </c>
      <c r="B309" s="36">
        <f>B310+B311</f>
        <v>0</v>
      </c>
      <c r="C309" s="36">
        <f>C310+C311</f>
        <v>0</v>
      </c>
      <c r="D309" s="36">
        <f t="shared" ref="D309:E309" si="65">D310+D311</f>
        <v>0</v>
      </c>
      <c r="E309" s="36">
        <f t="shared" si="65"/>
        <v>0</v>
      </c>
    </row>
    <row r="310" spans="1:5" ht="15.75" thickBot="1" x14ac:dyDescent="0.3">
      <c r="A310" s="26" t="s">
        <v>388</v>
      </c>
      <c r="B310" s="14">
        <f>B284</f>
        <v>0</v>
      </c>
      <c r="C310" s="14">
        <f t="shared" ref="C310:E311" si="66">C284</f>
        <v>0</v>
      </c>
      <c r="D310" s="14">
        <f t="shared" si="66"/>
        <v>0</v>
      </c>
      <c r="E310" s="14">
        <f t="shared" si="66"/>
        <v>0</v>
      </c>
    </row>
    <row r="311" spans="1:5" ht="15.75" thickBot="1" x14ac:dyDescent="0.3">
      <c r="A311" s="26" t="s">
        <v>417</v>
      </c>
      <c r="B311" s="15">
        <f>B285</f>
        <v>0</v>
      </c>
      <c r="C311" s="15">
        <f t="shared" si="66"/>
        <v>0</v>
      </c>
      <c r="D311" s="15">
        <f t="shared" si="66"/>
        <v>0</v>
      </c>
      <c r="E311" s="15">
        <f t="shared" si="66"/>
        <v>0</v>
      </c>
    </row>
    <row r="312" spans="1:5" ht="15.75" thickBot="1" x14ac:dyDescent="0.3">
      <c r="A312" s="13" t="s">
        <v>30</v>
      </c>
      <c r="B312" s="36">
        <f>B313+B314</f>
        <v>0</v>
      </c>
      <c r="C312" s="36">
        <f t="shared" ref="C312:E312" si="67">C313+C314</f>
        <v>0</v>
      </c>
      <c r="D312" s="36">
        <f t="shared" si="67"/>
        <v>0</v>
      </c>
      <c r="E312" s="36">
        <f t="shared" si="67"/>
        <v>0</v>
      </c>
    </row>
    <row r="313" spans="1:5" ht="15.75" thickBot="1" x14ac:dyDescent="0.3">
      <c r="A313" s="26" t="s">
        <v>388</v>
      </c>
      <c r="B313" s="14">
        <f>B287</f>
        <v>0</v>
      </c>
      <c r="C313" s="14">
        <f t="shared" ref="C313:E314" si="68">C287</f>
        <v>0</v>
      </c>
      <c r="D313" s="14">
        <f t="shared" si="68"/>
        <v>0</v>
      </c>
      <c r="E313" s="14">
        <f t="shared" si="68"/>
        <v>0</v>
      </c>
    </row>
    <row r="314" spans="1:5" ht="15.75" thickBot="1" x14ac:dyDescent="0.3">
      <c r="A314" s="26" t="s">
        <v>417</v>
      </c>
      <c r="B314" s="15">
        <f>B288</f>
        <v>0</v>
      </c>
      <c r="C314" s="15">
        <f t="shared" si="68"/>
        <v>0</v>
      </c>
      <c r="D314" s="15">
        <f t="shared" si="68"/>
        <v>0</v>
      </c>
      <c r="E314" s="15">
        <f t="shared" si="68"/>
        <v>0</v>
      </c>
    </row>
    <row r="315" spans="1:5" ht="15.75" thickBot="1" x14ac:dyDescent="0.3">
      <c r="A315" s="17" t="s">
        <v>32</v>
      </c>
      <c r="B315" s="18">
        <f>IF(B293-B292=0,0,"Error")</f>
        <v>0</v>
      </c>
      <c r="C315" s="18">
        <f>IF(C293-C292=0,0,"Error")</f>
        <v>0</v>
      </c>
      <c r="D315" s="18">
        <f>IF(D293-D292=0,0,"Error")</f>
        <v>0</v>
      </c>
      <c r="E315" s="18">
        <f>IF(E293-E292=0,0,"Error")</f>
        <v>0</v>
      </c>
    </row>
    <row r="316" spans="1:5" ht="15.75" thickBot="1" x14ac:dyDescent="0.3">
      <c r="A316" s="93" t="s">
        <v>0</v>
      </c>
      <c r="B316" s="888" t="s">
        <v>536</v>
      </c>
      <c r="C316" s="888"/>
      <c r="D316" s="888"/>
      <c r="E316" s="888"/>
    </row>
    <row r="317" spans="1:5" ht="15.75" thickBot="1" x14ac:dyDescent="0.3">
      <c r="A317" s="93" t="s">
        <v>1</v>
      </c>
      <c r="B317" s="889" t="s">
        <v>537</v>
      </c>
      <c r="C317" s="890"/>
      <c r="D317" s="890"/>
      <c r="E317" s="891"/>
    </row>
    <row r="318" spans="1:5" ht="15.75" thickBot="1" x14ac:dyDescent="0.3">
      <c r="A318" s="93" t="s">
        <v>3</v>
      </c>
      <c r="B318" s="702" t="s">
        <v>4</v>
      </c>
      <c r="C318" s="703"/>
      <c r="D318" s="703"/>
      <c r="E318" s="704"/>
    </row>
    <row r="319" spans="1:5" ht="15.75" thickBot="1" x14ac:dyDescent="0.3">
      <c r="A319" s="892" t="s">
        <v>5</v>
      </c>
      <c r="B319" s="893"/>
      <c r="C319" s="893"/>
      <c r="D319" s="893"/>
      <c r="E319" s="894"/>
    </row>
    <row r="320" spans="1:5" x14ac:dyDescent="0.25">
      <c r="A320" s="879" t="str">
        <f>[1]RDPP!$A$238</f>
        <v>INVESTIME NE TEKNOLOGJI,PERSHTATJE E TEKNOLOGJISE EKZISTUESE,OPERIMI,DIAGNOSTIKIMI,MIREMBAJTJA PERIODIKE,MIREMBAJTJA EMERGJENCES,SHERBIMI I MBAJTJES NE GARANCI TE VAZHDUESHME TE PRODUKTEVE,PERDITESIMI DHE MIREMBAJTJA E SISTEMIT TE TRANSMETIMIT DIGJITAL AU</v>
      </c>
      <c r="B320" s="880"/>
      <c r="C320" s="880"/>
      <c r="D320" s="880"/>
      <c r="E320" s="881"/>
    </row>
    <row r="321" spans="1:5" x14ac:dyDescent="0.25">
      <c r="A321" s="882"/>
      <c r="B321" s="883"/>
      <c r="C321" s="883"/>
      <c r="D321" s="883"/>
      <c r="E321" s="884"/>
    </row>
    <row r="322" spans="1:5" ht="15.75" thickBot="1" x14ac:dyDescent="0.3">
      <c r="A322" s="885"/>
      <c r="B322" s="886"/>
      <c r="C322" s="886"/>
      <c r="D322" s="886"/>
      <c r="E322" s="887"/>
    </row>
    <row r="323" spans="1:5" ht="15.75" thickBot="1" x14ac:dyDescent="0.3">
      <c r="A323" s="3" t="s">
        <v>6</v>
      </c>
      <c r="B323" s="895" t="str">
        <f>[1]RDPP!$A$246</f>
        <v>OFRIM I SHERBIMIT TE MULTIFLEKSIMIT,TRANSPORTIMIT DHE TRANSMETIMIT NE AJER NEPERMJET TEKNOLOGJISE DIGJITALE DVB-T2  TE PROGRAMEVE TELEVIZIVE TE RTSH-SE DHE GJITHE OPERATOREVE TE TJERE PRIVATE.SIGURIMI I VAZHDIMESISE SE PUNES NE MBI 99,8% TE KOHES.</v>
      </c>
      <c r="C323" s="896"/>
      <c r="D323" s="896"/>
      <c r="E323" s="897"/>
    </row>
    <row r="324" spans="1:5" x14ac:dyDescent="0.25">
      <c r="A324" s="698" t="s">
        <v>7</v>
      </c>
      <c r="B324" s="107">
        <v>2018</v>
      </c>
      <c r="C324" s="107">
        <v>2019</v>
      </c>
      <c r="D324" s="107">
        <v>2020</v>
      </c>
      <c r="E324" s="107">
        <v>2021</v>
      </c>
    </row>
    <row r="325" spans="1:5" ht="15.75" thickBot="1" x14ac:dyDescent="0.3">
      <c r="A325" s="699"/>
      <c r="B325" s="108" t="s">
        <v>8</v>
      </c>
      <c r="C325" s="108" t="s">
        <v>9</v>
      </c>
      <c r="D325" s="108" t="s">
        <v>9</v>
      </c>
      <c r="E325" s="108" t="s">
        <v>9</v>
      </c>
    </row>
    <row r="326" spans="1:5" ht="15.75" thickBot="1" x14ac:dyDescent="0.3">
      <c r="A326" s="106" t="s">
        <v>538</v>
      </c>
      <c r="B326" s="126" t="s">
        <v>68</v>
      </c>
      <c r="C326" s="126" t="s">
        <v>69</v>
      </c>
      <c r="D326" s="126" t="s">
        <v>69</v>
      </c>
      <c r="E326" s="126" t="s">
        <v>69</v>
      </c>
    </row>
    <row r="327" spans="1:5" ht="15.75" thickBot="1" x14ac:dyDescent="0.3">
      <c r="A327" s="106" t="s">
        <v>539</v>
      </c>
      <c r="B327" s="126" t="s">
        <v>68</v>
      </c>
      <c r="C327" s="126" t="s">
        <v>69</v>
      </c>
      <c r="D327" s="126" t="s">
        <v>69</v>
      </c>
      <c r="E327" s="126" t="s">
        <v>69</v>
      </c>
    </row>
    <row r="328" spans="1:5" ht="29.25" customHeight="1" thickBot="1" x14ac:dyDescent="0.3">
      <c r="A328" s="6" t="s">
        <v>10</v>
      </c>
      <c r="B328" s="711" t="s">
        <v>540</v>
      </c>
      <c r="C328" s="840"/>
      <c r="D328" s="840"/>
      <c r="E328" s="841"/>
    </row>
    <row r="329" spans="1:5" ht="15.75" thickBot="1" x14ac:dyDescent="0.3">
      <c r="A329" s="702" t="s">
        <v>11</v>
      </c>
      <c r="B329" s="703"/>
      <c r="C329" s="703"/>
      <c r="D329" s="703"/>
      <c r="E329" s="704"/>
    </row>
    <row r="330" spans="1:5" ht="15.75" thickBot="1" x14ac:dyDescent="0.3">
      <c r="A330" s="106" t="s">
        <v>541</v>
      </c>
      <c r="B330" s="4">
        <v>0.85</v>
      </c>
      <c r="C330" s="4">
        <v>0.89</v>
      </c>
      <c r="D330" s="4">
        <v>0.9</v>
      </c>
      <c r="E330" s="4">
        <v>0.95</v>
      </c>
    </row>
    <row r="331" spans="1:5" ht="15.75" thickBot="1" x14ac:dyDescent="0.3">
      <c r="A331" s="705" t="s">
        <v>12</v>
      </c>
      <c r="B331" s="706"/>
      <c r="C331" s="706"/>
      <c r="D331" s="706"/>
      <c r="E331" s="707"/>
    </row>
    <row r="332" spans="1:5" ht="15.75" thickBot="1" x14ac:dyDescent="0.3">
      <c r="A332" s="708" t="s">
        <v>13</v>
      </c>
      <c r="B332" s="709"/>
      <c r="C332" s="709"/>
      <c r="D332" s="709"/>
      <c r="E332" s="710"/>
    </row>
    <row r="333" spans="1:5" ht="15.75" thickBot="1" x14ac:dyDescent="0.3">
      <c r="A333" s="7" t="s">
        <v>14</v>
      </c>
      <c r="B333" s="869" t="s">
        <v>542</v>
      </c>
      <c r="C333" s="870"/>
      <c r="D333" s="870"/>
      <c r="E333" s="871"/>
    </row>
    <row r="334" spans="1:5" ht="15.75" thickBot="1" x14ac:dyDescent="0.3">
      <c r="A334" s="5" t="s">
        <v>15</v>
      </c>
      <c r="B334" s="872" t="s">
        <v>543</v>
      </c>
      <c r="C334" s="873"/>
      <c r="D334" s="873"/>
      <c r="E334" s="874"/>
    </row>
    <row r="335" spans="1:5" ht="15.75" thickBot="1" x14ac:dyDescent="0.3">
      <c r="A335" s="5" t="s">
        <v>16</v>
      </c>
      <c r="B335" s="717" t="s">
        <v>544</v>
      </c>
      <c r="C335" s="718"/>
      <c r="D335" s="718"/>
      <c r="E335" s="719"/>
    </row>
    <row r="336" spans="1:5" x14ac:dyDescent="0.25">
      <c r="A336" s="698"/>
      <c r="B336" s="8">
        <v>2018</v>
      </c>
      <c r="C336" s="8">
        <v>2019</v>
      </c>
      <c r="D336" s="8">
        <v>2020</v>
      </c>
      <c r="E336" s="8">
        <v>2021</v>
      </c>
    </row>
    <row r="337" spans="1:5" ht="15.75" thickBot="1" x14ac:dyDescent="0.3">
      <c r="A337" s="699"/>
      <c r="B337" s="9" t="s">
        <v>8</v>
      </c>
      <c r="C337" s="9" t="s">
        <v>9</v>
      </c>
      <c r="D337" s="9" t="s">
        <v>9</v>
      </c>
      <c r="E337" s="9" t="s">
        <v>9</v>
      </c>
    </row>
    <row r="338" spans="1:5" ht="15.75" thickBot="1" x14ac:dyDescent="0.3">
      <c r="A338" s="5" t="s">
        <v>17</v>
      </c>
      <c r="B338" s="10">
        <v>8760</v>
      </c>
      <c r="C338" s="10">
        <v>8760</v>
      </c>
      <c r="D338" s="10">
        <v>8760</v>
      </c>
      <c r="E338" s="10">
        <v>8760</v>
      </c>
    </row>
    <row r="339" spans="1:5" ht="15.75" thickBot="1" x14ac:dyDescent="0.3">
      <c r="A339" s="5" t="s">
        <v>18</v>
      </c>
      <c r="B339" s="10">
        <f>B368</f>
        <v>200000</v>
      </c>
      <c r="C339" s="10">
        <f t="shared" ref="C339:E339" si="69">C368</f>
        <v>200000</v>
      </c>
      <c r="D339" s="10">
        <f t="shared" si="69"/>
        <v>200000</v>
      </c>
      <c r="E339" s="10">
        <f t="shared" si="69"/>
        <v>210000</v>
      </c>
    </row>
    <row r="340" spans="1:5" ht="15.75" thickBot="1" x14ac:dyDescent="0.3">
      <c r="A340" s="5" t="s">
        <v>19</v>
      </c>
      <c r="B340" s="10">
        <f>B339/B338</f>
        <v>22.831050228310502</v>
      </c>
      <c r="C340" s="10">
        <f t="shared" ref="C340:E340" si="70">C339/C338</f>
        <v>22.831050228310502</v>
      </c>
      <c r="D340" s="10">
        <f t="shared" si="70"/>
        <v>22.831050228310502</v>
      </c>
      <c r="E340" s="10">
        <f t="shared" si="70"/>
        <v>23.972602739726028</v>
      </c>
    </row>
    <row r="341" spans="1:5" ht="15.75" thickBot="1" x14ac:dyDescent="0.3">
      <c r="A341" s="5" t="s">
        <v>20</v>
      </c>
      <c r="B341" s="104" t="s">
        <v>21</v>
      </c>
      <c r="C341" s="11">
        <f>C338/B338-1</f>
        <v>0</v>
      </c>
      <c r="D341" s="11">
        <f t="shared" ref="D341:E343" si="71">D338/C338-1</f>
        <v>0</v>
      </c>
      <c r="E341" s="11">
        <f t="shared" si="71"/>
        <v>0</v>
      </c>
    </row>
    <row r="342" spans="1:5" ht="15.75" thickBot="1" x14ac:dyDescent="0.3">
      <c r="A342" s="5" t="s">
        <v>22</v>
      </c>
      <c r="B342" s="104" t="s">
        <v>21</v>
      </c>
      <c r="C342" s="11">
        <f>C339/B339-1</f>
        <v>0</v>
      </c>
      <c r="D342" s="11">
        <f t="shared" si="71"/>
        <v>0</v>
      </c>
      <c r="E342" s="11">
        <f t="shared" si="71"/>
        <v>5.0000000000000044E-2</v>
      </c>
    </row>
    <row r="343" spans="1:5" ht="15.75" thickBot="1" x14ac:dyDescent="0.3">
      <c r="A343" s="5" t="s">
        <v>23</v>
      </c>
      <c r="B343" s="104" t="s">
        <v>21</v>
      </c>
      <c r="C343" s="11">
        <f>C340/B340-1</f>
        <v>0</v>
      </c>
      <c r="D343" s="11">
        <f t="shared" si="71"/>
        <v>0</v>
      </c>
      <c r="E343" s="11">
        <f t="shared" si="71"/>
        <v>5.0000000000000044E-2</v>
      </c>
    </row>
    <row r="344" spans="1:5" ht="15.75" thickBot="1" x14ac:dyDescent="0.3">
      <c r="A344" s="689" t="s">
        <v>210</v>
      </c>
      <c r="B344" s="690"/>
      <c r="C344" s="690"/>
      <c r="D344" s="690"/>
      <c r="E344" s="691"/>
    </row>
    <row r="345" spans="1:5" x14ac:dyDescent="0.25">
      <c r="A345" s="698"/>
      <c r="B345" s="8">
        <v>2018</v>
      </c>
      <c r="C345" s="8">
        <v>2019</v>
      </c>
      <c r="D345" s="8">
        <v>2020</v>
      </c>
      <c r="E345" s="8">
        <v>2021</v>
      </c>
    </row>
    <row r="346" spans="1:5" ht="15.75" thickBot="1" x14ac:dyDescent="0.3">
      <c r="A346" s="699"/>
      <c r="B346" s="9" t="s">
        <v>8</v>
      </c>
      <c r="C346" s="9" t="s">
        <v>9</v>
      </c>
      <c r="D346" s="9" t="s">
        <v>9</v>
      </c>
      <c r="E346" s="9" t="s">
        <v>9</v>
      </c>
    </row>
    <row r="347" spans="1:5" ht="15.75" thickBot="1" x14ac:dyDescent="0.3">
      <c r="A347" s="13" t="s">
        <v>24</v>
      </c>
      <c r="B347" s="14">
        <v>0</v>
      </c>
      <c r="C347" s="14">
        <v>0</v>
      </c>
      <c r="D347" s="14">
        <v>0</v>
      </c>
      <c r="E347" s="14">
        <v>0</v>
      </c>
    </row>
    <row r="348" spans="1:5" ht="15.75" thickBot="1" x14ac:dyDescent="0.3">
      <c r="A348" s="26" t="s">
        <v>388</v>
      </c>
      <c r="B348" s="15"/>
      <c r="C348" s="39"/>
      <c r="D348" s="39"/>
      <c r="E348" s="39"/>
    </row>
    <row r="349" spans="1:5" ht="15.75" thickBot="1" x14ac:dyDescent="0.3">
      <c r="A349" s="26" t="s">
        <v>389</v>
      </c>
      <c r="B349" s="15"/>
      <c r="C349" s="27"/>
      <c r="D349" s="27"/>
      <c r="E349" s="27"/>
    </row>
    <row r="350" spans="1:5" ht="24.75" thickBot="1" x14ac:dyDescent="0.3">
      <c r="A350" s="13" t="s">
        <v>25</v>
      </c>
      <c r="B350" s="14">
        <v>0</v>
      </c>
      <c r="C350" s="14">
        <v>0</v>
      </c>
      <c r="D350" s="14">
        <v>0</v>
      </c>
      <c r="E350" s="14">
        <v>0</v>
      </c>
    </row>
    <row r="351" spans="1:5" ht="15.75" thickBot="1" x14ac:dyDescent="0.3">
      <c r="A351" s="26" t="s">
        <v>388</v>
      </c>
      <c r="B351" s="15"/>
      <c r="C351" s="14"/>
      <c r="D351" s="14"/>
      <c r="E351" s="14"/>
    </row>
    <row r="352" spans="1:5" ht="15.75" thickBot="1" x14ac:dyDescent="0.3">
      <c r="A352" s="26" t="s">
        <v>389</v>
      </c>
      <c r="B352" s="15"/>
      <c r="C352" s="14"/>
      <c r="D352" s="14"/>
      <c r="E352" s="14"/>
    </row>
    <row r="353" spans="1:5" ht="15.75" thickBot="1" x14ac:dyDescent="0.3">
      <c r="A353" s="13" t="s">
        <v>26</v>
      </c>
      <c r="B353" s="15">
        <v>0</v>
      </c>
      <c r="C353" s="14">
        <v>0</v>
      </c>
      <c r="D353" s="14">
        <v>0</v>
      </c>
      <c r="E353" s="14">
        <v>0</v>
      </c>
    </row>
    <row r="354" spans="1:5" ht="15.75" thickBot="1" x14ac:dyDescent="0.3">
      <c r="A354" s="26" t="s">
        <v>388</v>
      </c>
      <c r="B354" s="15"/>
      <c r="C354" s="14"/>
      <c r="D354" s="14"/>
      <c r="E354" s="14"/>
    </row>
    <row r="355" spans="1:5" ht="15.75" thickBot="1" x14ac:dyDescent="0.3">
      <c r="A355" s="26" t="s">
        <v>389</v>
      </c>
      <c r="B355" s="15"/>
      <c r="C355" s="14"/>
      <c r="D355" s="14"/>
      <c r="E355" s="14"/>
    </row>
    <row r="356" spans="1:5" ht="15.75" thickBot="1" x14ac:dyDescent="0.3">
      <c r="A356" s="13" t="s">
        <v>27</v>
      </c>
      <c r="B356" s="15"/>
      <c r="C356" s="14"/>
      <c r="D356" s="14"/>
      <c r="E356" s="14"/>
    </row>
    <row r="357" spans="1:5" ht="15.75" thickBot="1" x14ac:dyDescent="0.3">
      <c r="A357" s="26" t="s">
        <v>388</v>
      </c>
      <c r="B357" s="15"/>
      <c r="C357" s="14"/>
      <c r="D357" s="14"/>
      <c r="E357" s="14"/>
    </row>
    <row r="358" spans="1:5" ht="15.75" thickBot="1" x14ac:dyDescent="0.3">
      <c r="A358" s="26" t="s">
        <v>389</v>
      </c>
      <c r="B358" s="15"/>
      <c r="C358" s="14"/>
      <c r="D358" s="14"/>
      <c r="E358" s="14"/>
    </row>
    <row r="359" spans="1:5" ht="15.75" thickBot="1" x14ac:dyDescent="0.3">
      <c r="A359" s="13" t="s">
        <v>28</v>
      </c>
      <c r="B359" s="15">
        <f>B360</f>
        <v>200000</v>
      </c>
      <c r="C359" s="15">
        <f t="shared" ref="C359:E359" si="72">C360</f>
        <v>200000</v>
      </c>
      <c r="D359" s="15">
        <f t="shared" si="72"/>
        <v>200000</v>
      </c>
      <c r="E359" s="15">
        <f t="shared" si="72"/>
        <v>210000</v>
      </c>
    </row>
    <row r="360" spans="1:5" ht="15.75" thickBot="1" x14ac:dyDescent="0.3">
      <c r="A360" s="26" t="s">
        <v>388</v>
      </c>
      <c r="B360" s="10">
        <v>200000</v>
      </c>
      <c r="C360" s="10">
        <v>200000</v>
      </c>
      <c r="D360" s="10">
        <v>200000</v>
      </c>
      <c r="E360" s="10">
        <v>210000</v>
      </c>
    </row>
    <row r="361" spans="1:5" ht="15.75" thickBot="1" x14ac:dyDescent="0.3">
      <c r="A361" s="26" t="s">
        <v>389</v>
      </c>
      <c r="B361" s="15"/>
      <c r="C361" s="14"/>
      <c r="D361" s="14"/>
      <c r="E361" s="14"/>
    </row>
    <row r="362" spans="1:5" ht="15.75" thickBot="1" x14ac:dyDescent="0.3">
      <c r="A362" s="13" t="s">
        <v>29</v>
      </c>
      <c r="B362" s="15"/>
      <c r="C362" s="14"/>
      <c r="D362" s="14"/>
      <c r="E362" s="14"/>
    </row>
    <row r="363" spans="1:5" ht="15.75" thickBot="1" x14ac:dyDescent="0.3">
      <c r="A363" s="26" t="s">
        <v>388</v>
      </c>
      <c r="B363" s="15"/>
      <c r="C363" s="14"/>
      <c r="D363" s="14"/>
      <c r="E363" s="14"/>
    </row>
    <row r="364" spans="1:5" ht="15.75" thickBot="1" x14ac:dyDescent="0.3">
      <c r="A364" s="26" t="s">
        <v>389</v>
      </c>
      <c r="B364" s="15"/>
      <c r="C364" s="14"/>
      <c r="D364" s="14"/>
      <c r="E364" s="14"/>
    </row>
    <row r="365" spans="1:5" ht="15.75" thickBot="1" x14ac:dyDescent="0.3">
      <c r="A365" s="13" t="s">
        <v>30</v>
      </c>
      <c r="B365" s="15">
        <v>0</v>
      </c>
      <c r="C365" s="14">
        <v>0</v>
      </c>
      <c r="D365" s="14">
        <f>C365*1.03*0.99</f>
        <v>0</v>
      </c>
      <c r="E365" s="14">
        <f>D365*1.03*0.99</f>
        <v>0</v>
      </c>
    </row>
    <row r="366" spans="1:5" ht="15.75" thickBot="1" x14ac:dyDescent="0.3">
      <c r="A366" s="26" t="s">
        <v>388</v>
      </c>
      <c r="B366" s="15"/>
      <c r="C366" s="40"/>
      <c r="D366" s="40"/>
      <c r="E366" s="40"/>
    </row>
    <row r="367" spans="1:5" ht="15.75" thickBot="1" x14ac:dyDescent="0.3">
      <c r="A367" s="26" t="s">
        <v>389</v>
      </c>
      <c r="B367" s="15"/>
      <c r="C367" s="135"/>
      <c r="D367" s="40"/>
      <c r="E367" s="40"/>
    </row>
    <row r="368" spans="1:5" ht="15.75" thickBot="1" x14ac:dyDescent="0.3">
      <c r="A368" s="16" t="s">
        <v>31</v>
      </c>
      <c r="B368" s="15">
        <f>B365+B362+B359+B356+B353+B350+B347</f>
        <v>200000</v>
      </c>
      <c r="C368" s="15">
        <f t="shared" ref="C368:E368" si="73">C365+C362+C359+C356+C353+C350+C347</f>
        <v>200000</v>
      </c>
      <c r="D368" s="15">
        <f t="shared" si="73"/>
        <v>200000</v>
      </c>
      <c r="E368" s="15">
        <f t="shared" si="73"/>
        <v>210000</v>
      </c>
    </row>
    <row r="369" spans="1:5" ht="15.75" thickBot="1" x14ac:dyDescent="0.3">
      <c r="A369" s="17" t="s">
        <v>32</v>
      </c>
      <c r="B369" s="18">
        <f>IF(B368-B339=0,0,"Error")</f>
        <v>0</v>
      </c>
      <c r="C369" s="18">
        <f>IF(C368-C339=0,0,"Error")</f>
        <v>0</v>
      </c>
      <c r="D369" s="18">
        <f>IF(D368-D339=0,0,"Error")</f>
        <v>0</v>
      </c>
      <c r="E369" s="18">
        <f>IF(E368-E339=0,0,"Error")</f>
        <v>0</v>
      </c>
    </row>
    <row r="370" spans="1:5" ht="15.75" thickBot="1" x14ac:dyDescent="0.3">
      <c r="A370" s="708" t="s">
        <v>39</v>
      </c>
      <c r="B370" s="709"/>
      <c r="C370" s="709"/>
      <c r="D370" s="709"/>
      <c r="E370" s="710"/>
    </row>
    <row r="371" spans="1:5" ht="15.75" thickBot="1" x14ac:dyDescent="0.3">
      <c r="A371" s="708" t="s">
        <v>40</v>
      </c>
      <c r="B371" s="709"/>
      <c r="C371" s="709"/>
      <c r="D371" s="709"/>
      <c r="E371" s="710"/>
    </row>
    <row r="372" spans="1:5" ht="15.75" thickBot="1" x14ac:dyDescent="0.3">
      <c r="A372" s="7" t="s">
        <v>56</v>
      </c>
      <c r="B372" s="898" t="s">
        <v>545</v>
      </c>
      <c r="C372" s="899"/>
      <c r="D372" s="900"/>
      <c r="E372" s="901"/>
    </row>
    <row r="373" spans="1:5" ht="23.25" thickBot="1" x14ac:dyDescent="0.3">
      <c r="A373" s="7" t="s">
        <v>86</v>
      </c>
      <c r="B373" s="50" t="s">
        <v>546</v>
      </c>
      <c r="C373" s="139"/>
      <c r="D373" s="721" t="s">
        <v>547</v>
      </c>
      <c r="E373" s="722"/>
    </row>
    <row r="374" spans="1:5" ht="15.75" thickBot="1" x14ac:dyDescent="0.3">
      <c r="A374" s="160"/>
      <c r="B374" s="720"/>
      <c r="C374" s="800"/>
      <c r="D374" s="721"/>
      <c r="E374" s="722"/>
    </row>
    <row r="375" spans="1:5" ht="15.75" thickBot="1" x14ac:dyDescent="0.3">
      <c r="A375" s="5" t="s">
        <v>15</v>
      </c>
      <c r="B375" s="702" t="s">
        <v>548</v>
      </c>
      <c r="C375" s="703"/>
      <c r="D375" s="703"/>
      <c r="E375" s="704"/>
    </row>
    <row r="376" spans="1:5" ht="15.75" thickBot="1" x14ac:dyDescent="0.3">
      <c r="A376" s="68" t="s">
        <v>16</v>
      </c>
      <c r="B376" s="902"/>
      <c r="C376" s="903"/>
      <c r="D376" s="903"/>
      <c r="E376" s="904"/>
    </row>
    <row r="377" spans="1:5" x14ac:dyDescent="0.25">
      <c r="A377" s="698"/>
      <c r="B377" s="8">
        <v>2018</v>
      </c>
      <c r="C377" s="8">
        <v>2019</v>
      </c>
      <c r="D377" s="8">
        <v>2020</v>
      </c>
      <c r="E377" s="8">
        <v>2021</v>
      </c>
    </row>
    <row r="378" spans="1:5" ht="15.75" thickBot="1" x14ac:dyDescent="0.3">
      <c r="A378" s="699"/>
      <c r="B378" s="9" t="s">
        <v>8</v>
      </c>
      <c r="C378" s="9" t="s">
        <v>9</v>
      </c>
      <c r="D378" s="9" t="s">
        <v>9</v>
      </c>
      <c r="E378" s="9" t="s">
        <v>9</v>
      </c>
    </row>
    <row r="379" spans="1:5" ht="15.75" thickBot="1" x14ac:dyDescent="0.3">
      <c r="A379" s="5" t="s">
        <v>17</v>
      </c>
      <c r="B379" s="10">
        <v>200</v>
      </c>
      <c r="C379" s="10">
        <v>50</v>
      </c>
      <c r="D379" s="10">
        <v>1</v>
      </c>
      <c r="E379" s="10">
        <v>1</v>
      </c>
    </row>
    <row r="380" spans="1:5" ht="15.75" thickBot="1" x14ac:dyDescent="0.3">
      <c r="A380" s="5" t="s">
        <v>18</v>
      </c>
      <c r="B380" s="10">
        <f>B388+B393</f>
        <v>100000</v>
      </c>
      <c r="C380" s="10">
        <f t="shared" ref="C380:E380" si="74">C388+C393</f>
        <v>50000</v>
      </c>
      <c r="D380" s="10">
        <f t="shared" si="74"/>
        <v>0</v>
      </c>
      <c r="E380" s="10">
        <f t="shared" si="74"/>
        <v>0</v>
      </c>
    </row>
    <row r="381" spans="1:5" ht="15.75" thickBot="1" x14ac:dyDescent="0.3">
      <c r="A381" s="5" t="s">
        <v>19</v>
      </c>
      <c r="B381" s="10">
        <f>B380/B379</f>
        <v>500</v>
      </c>
      <c r="C381" s="10">
        <f t="shared" ref="C381:E381" si="75">C380/C379</f>
        <v>1000</v>
      </c>
      <c r="D381" s="10">
        <f t="shared" si="75"/>
        <v>0</v>
      </c>
      <c r="E381" s="10">
        <f t="shared" si="75"/>
        <v>0</v>
      </c>
    </row>
    <row r="382" spans="1:5" ht="15.75" thickBot="1" x14ac:dyDescent="0.3">
      <c r="A382" s="5" t="s">
        <v>20</v>
      </c>
      <c r="B382" s="104" t="s">
        <v>21</v>
      </c>
      <c r="C382" s="11">
        <f>C379/B379-1</f>
        <v>-0.75</v>
      </c>
      <c r="D382" s="11">
        <f t="shared" ref="D382:E384" si="76">D379/C379-1</f>
        <v>-0.98</v>
      </c>
      <c r="E382" s="11">
        <f t="shared" si="76"/>
        <v>0</v>
      </c>
    </row>
    <row r="383" spans="1:5" ht="15.75" thickBot="1" x14ac:dyDescent="0.3">
      <c r="A383" s="5" t="s">
        <v>22</v>
      </c>
      <c r="B383" s="104" t="s">
        <v>21</v>
      </c>
      <c r="C383" s="11">
        <f>C380/B380-1</f>
        <v>-0.5</v>
      </c>
      <c r="D383" s="11">
        <f t="shared" si="76"/>
        <v>-1</v>
      </c>
      <c r="E383" s="11" t="e">
        <f t="shared" si="76"/>
        <v>#DIV/0!</v>
      </c>
    </row>
    <row r="384" spans="1:5" ht="15.75" thickBot="1" x14ac:dyDescent="0.3">
      <c r="A384" s="5" t="s">
        <v>23</v>
      </c>
      <c r="B384" s="104" t="s">
        <v>21</v>
      </c>
      <c r="C384" s="11">
        <f>C381/B381-1</f>
        <v>1</v>
      </c>
      <c r="D384" s="11">
        <f t="shared" si="76"/>
        <v>-1</v>
      </c>
      <c r="E384" s="11" t="e">
        <f t="shared" si="76"/>
        <v>#DIV/0!</v>
      </c>
    </row>
    <row r="385" spans="1:5" ht="15.75" thickBot="1" x14ac:dyDescent="0.3">
      <c r="A385" s="689" t="s">
        <v>210</v>
      </c>
      <c r="B385" s="690"/>
      <c r="C385" s="690"/>
      <c r="D385" s="690"/>
      <c r="E385" s="691"/>
    </row>
    <row r="386" spans="1:5" x14ac:dyDescent="0.25">
      <c r="A386" s="698"/>
      <c r="B386" s="8">
        <v>2018</v>
      </c>
      <c r="C386" s="8">
        <v>2019</v>
      </c>
      <c r="D386" s="8">
        <v>2020</v>
      </c>
      <c r="E386" s="8">
        <v>2021</v>
      </c>
    </row>
    <row r="387" spans="1:5" ht="15.75" thickBot="1" x14ac:dyDescent="0.3">
      <c r="A387" s="699"/>
      <c r="B387" s="9" t="s">
        <v>8</v>
      </c>
      <c r="C387" s="9" t="s">
        <v>9</v>
      </c>
      <c r="D387" s="9" t="s">
        <v>9</v>
      </c>
      <c r="E387" s="9" t="s">
        <v>9</v>
      </c>
    </row>
    <row r="388" spans="1:5" ht="15.75" thickBot="1" x14ac:dyDescent="0.3">
      <c r="A388" s="13" t="s">
        <v>42</v>
      </c>
      <c r="B388" s="14">
        <f>SUM(B389:B392)</f>
        <v>0</v>
      </c>
      <c r="C388" s="14">
        <f t="shared" ref="C388:E388" si="77">SUM(C389:C392)</f>
        <v>0</v>
      </c>
      <c r="D388" s="14">
        <f t="shared" si="77"/>
        <v>0</v>
      </c>
      <c r="E388" s="14">
        <f t="shared" si="77"/>
        <v>0</v>
      </c>
    </row>
    <row r="389" spans="1:5" ht="15.75" thickBot="1" x14ac:dyDescent="0.3">
      <c r="A389" s="26" t="s">
        <v>388</v>
      </c>
      <c r="B389" s="14">
        <v>0</v>
      </c>
      <c r="C389" s="14">
        <v>0</v>
      </c>
      <c r="D389" s="14">
        <v>0</v>
      </c>
      <c r="E389" s="14">
        <v>0</v>
      </c>
    </row>
    <row r="390" spans="1:5" ht="15.75" thickBot="1" x14ac:dyDescent="0.3">
      <c r="A390" s="26" t="s">
        <v>418</v>
      </c>
      <c r="B390" s="14">
        <v>0</v>
      </c>
      <c r="C390" s="14">
        <v>0</v>
      </c>
      <c r="D390" s="14">
        <v>0</v>
      </c>
      <c r="E390" s="14">
        <v>0</v>
      </c>
    </row>
    <row r="391" spans="1:5" ht="15.75" thickBot="1" x14ac:dyDescent="0.3">
      <c r="A391" s="26" t="s">
        <v>404</v>
      </c>
      <c r="B391" s="14">
        <v>0</v>
      </c>
      <c r="C391" s="14">
        <v>0</v>
      </c>
      <c r="D391" s="14">
        <v>0</v>
      </c>
      <c r="E391" s="14">
        <v>0</v>
      </c>
    </row>
    <row r="392" spans="1:5" ht="15.75" thickBot="1" x14ac:dyDescent="0.3">
      <c r="A392" s="26" t="s">
        <v>405</v>
      </c>
      <c r="B392" s="14">
        <v>0</v>
      </c>
      <c r="C392" s="14">
        <v>0</v>
      </c>
      <c r="D392" s="14">
        <v>0</v>
      </c>
      <c r="E392" s="14">
        <v>0</v>
      </c>
    </row>
    <row r="393" spans="1:5" ht="15.75" thickBot="1" x14ac:dyDescent="0.3">
      <c r="A393" s="13" t="s">
        <v>43</v>
      </c>
      <c r="B393" s="14">
        <f>SUM(B394:B397)</f>
        <v>100000</v>
      </c>
      <c r="C393" s="14">
        <f t="shared" ref="C393:E393" si="78">SUM(C394:C397)</f>
        <v>50000</v>
      </c>
      <c r="D393" s="14">
        <f t="shared" si="78"/>
        <v>0</v>
      </c>
      <c r="E393" s="14">
        <f t="shared" si="78"/>
        <v>0</v>
      </c>
    </row>
    <row r="394" spans="1:5" ht="15.75" thickBot="1" x14ac:dyDescent="0.3">
      <c r="A394" s="26" t="s">
        <v>388</v>
      </c>
      <c r="B394" s="14">
        <v>100000</v>
      </c>
      <c r="C394" s="14">
        <v>50000</v>
      </c>
      <c r="D394" s="14">
        <v>0</v>
      </c>
      <c r="E394" s="14">
        <v>0</v>
      </c>
    </row>
    <row r="395" spans="1:5" ht="15.75" thickBot="1" x14ac:dyDescent="0.3">
      <c r="A395" s="26" t="s">
        <v>418</v>
      </c>
      <c r="B395" s="14">
        <v>0</v>
      </c>
      <c r="C395" s="14">
        <v>0</v>
      </c>
      <c r="D395" s="14">
        <v>0</v>
      </c>
      <c r="E395" s="14">
        <v>0</v>
      </c>
    </row>
    <row r="396" spans="1:5" ht="15.75" thickBot="1" x14ac:dyDescent="0.3">
      <c r="A396" s="26" t="s">
        <v>404</v>
      </c>
      <c r="B396" s="14">
        <v>0</v>
      </c>
      <c r="C396" s="14">
        <v>0</v>
      </c>
      <c r="D396" s="14">
        <v>0</v>
      </c>
      <c r="E396" s="14">
        <v>0</v>
      </c>
    </row>
    <row r="397" spans="1:5" ht="15.75" thickBot="1" x14ac:dyDescent="0.3">
      <c r="A397" s="26" t="s">
        <v>405</v>
      </c>
      <c r="B397" s="14">
        <v>0</v>
      </c>
      <c r="C397" s="14">
        <v>0</v>
      </c>
      <c r="D397" s="14">
        <v>0</v>
      </c>
      <c r="E397" s="14">
        <v>0</v>
      </c>
    </row>
    <row r="398" spans="1:5" ht="15.75" thickBot="1" x14ac:dyDescent="0.3">
      <c r="A398" s="59"/>
      <c r="B398" s="14"/>
      <c r="C398" s="14"/>
      <c r="D398" s="14"/>
      <c r="E398" s="14"/>
    </row>
    <row r="399" spans="1:5" ht="15.75" thickBot="1" x14ac:dyDescent="0.3">
      <c r="A399" s="16" t="s">
        <v>31</v>
      </c>
      <c r="B399" s="15">
        <f>B393+B388</f>
        <v>100000</v>
      </c>
      <c r="C399" s="15">
        <f>C393+C388</f>
        <v>50000</v>
      </c>
      <c r="D399" s="15">
        <f>D393+D388</f>
        <v>0</v>
      </c>
      <c r="E399" s="15">
        <f>E393+E388</f>
        <v>0</v>
      </c>
    </row>
    <row r="400" spans="1:5" ht="15.75" thickBot="1" x14ac:dyDescent="0.3">
      <c r="A400" s="20"/>
      <c r="B400" s="21"/>
      <c r="C400" s="21"/>
      <c r="D400" s="21"/>
      <c r="E400" s="21"/>
    </row>
    <row r="401" spans="1:5" ht="24.75" thickBot="1" x14ac:dyDescent="0.3">
      <c r="A401" s="6" t="s">
        <v>57</v>
      </c>
      <c r="B401" s="22">
        <f>B339+B380</f>
        <v>300000</v>
      </c>
      <c r="C401" s="22">
        <f t="shared" ref="C401:E401" si="79">C339+C380</f>
        <v>250000</v>
      </c>
      <c r="D401" s="22">
        <f t="shared" si="79"/>
        <v>200000</v>
      </c>
      <c r="E401" s="22">
        <f t="shared" si="79"/>
        <v>210000</v>
      </c>
    </row>
    <row r="402" spans="1:5" ht="24.75" thickBot="1" x14ac:dyDescent="0.3">
      <c r="A402" s="6" t="s">
        <v>58</v>
      </c>
      <c r="B402" s="22">
        <f>B403+B406+B409+B412+B415+B418+B421+B424+B429</f>
        <v>300000</v>
      </c>
      <c r="C402" s="22">
        <f t="shared" ref="C402:E402" si="80">C403+C406+C409+C412+C415+C418+C421+C424+C429</f>
        <v>250000</v>
      </c>
      <c r="D402" s="22">
        <f t="shared" si="80"/>
        <v>200000</v>
      </c>
      <c r="E402" s="22">
        <f t="shared" si="80"/>
        <v>210000</v>
      </c>
    </row>
    <row r="403" spans="1:5" ht="15.75" thickBot="1" x14ac:dyDescent="0.3">
      <c r="A403" s="13" t="s">
        <v>24</v>
      </c>
      <c r="B403" s="36">
        <f>B404+B405</f>
        <v>0</v>
      </c>
      <c r="C403" s="36">
        <f t="shared" ref="C403:E403" si="81">C404+C405</f>
        <v>0</v>
      </c>
      <c r="D403" s="36">
        <f t="shared" si="81"/>
        <v>0</v>
      </c>
      <c r="E403" s="36">
        <f t="shared" si="81"/>
        <v>0</v>
      </c>
    </row>
    <row r="404" spans="1:5" ht="15.75" thickBot="1" x14ac:dyDescent="0.3">
      <c r="A404" s="26" t="s">
        <v>388</v>
      </c>
      <c r="B404" s="15">
        <f t="shared" ref="B404:E405" si="82">B348</f>
        <v>0</v>
      </c>
      <c r="C404" s="15">
        <f t="shared" si="82"/>
        <v>0</v>
      </c>
      <c r="D404" s="15">
        <f t="shared" si="82"/>
        <v>0</v>
      </c>
      <c r="E404" s="15">
        <f t="shared" si="82"/>
        <v>0</v>
      </c>
    </row>
    <row r="405" spans="1:5" ht="15.75" thickBot="1" x14ac:dyDescent="0.3">
      <c r="A405" s="26" t="s">
        <v>417</v>
      </c>
      <c r="B405" s="15">
        <f t="shared" si="82"/>
        <v>0</v>
      </c>
      <c r="C405" s="15">
        <f t="shared" si="82"/>
        <v>0</v>
      </c>
      <c r="D405" s="15">
        <f t="shared" si="82"/>
        <v>0</v>
      </c>
      <c r="E405" s="15">
        <f t="shared" si="82"/>
        <v>0</v>
      </c>
    </row>
    <row r="406" spans="1:5" ht="24.75" thickBot="1" x14ac:dyDescent="0.3">
      <c r="A406" s="13" t="s">
        <v>25</v>
      </c>
      <c r="B406" s="36">
        <f>B407+B408</f>
        <v>0</v>
      </c>
      <c r="C406" s="36">
        <f t="shared" ref="C406:E406" si="83">C407+C408</f>
        <v>0</v>
      </c>
      <c r="D406" s="36">
        <f t="shared" si="83"/>
        <v>0</v>
      </c>
      <c r="E406" s="36">
        <f t="shared" si="83"/>
        <v>0</v>
      </c>
    </row>
    <row r="407" spans="1:5" ht="15.75" thickBot="1" x14ac:dyDescent="0.3">
      <c r="A407" s="26" t="s">
        <v>388</v>
      </c>
      <c r="B407" s="14">
        <f t="shared" ref="B407:E408" si="84">B351</f>
        <v>0</v>
      </c>
      <c r="C407" s="14">
        <f t="shared" si="84"/>
        <v>0</v>
      </c>
      <c r="D407" s="14">
        <f t="shared" si="84"/>
        <v>0</v>
      </c>
      <c r="E407" s="14">
        <f t="shared" si="84"/>
        <v>0</v>
      </c>
    </row>
    <row r="408" spans="1:5" ht="15.75" thickBot="1" x14ac:dyDescent="0.3">
      <c r="A408" s="26" t="s">
        <v>417</v>
      </c>
      <c r="B408" s="15">
        <f t="shared" si="84"/>
        <v>0</v>
      </c>
      <c r="C408" s="15">
        <f t="shared" si="84"/>
        <v>0</v>
      </c>
      <c r="D408" s="15">
        <f t="shared" si="84"/>
        <v>0</v>
      </c>
      <c r="E408" s="15">
        <f t="shared" si="84"/>
        <v>0</v>
      </c>
    </row>
    <row r="409" spans="1:5" ht="15.75" thickBot="1" x14ac:dyDescent="0.3">
      <c r="A409" s="13" t="s">
        <v>26</v>
      </c>
      <c r="B409" s="36">
        <f>B410+B411</f>
        <v>0</v>
      </c>
      <c r="C409" s="36">
        <f t="shared" ref="C409:E409" si="85">C410+C411</f>
        <v>0</v>
      </c>
      <c r="D409" s="36">
        <f t="shared" si="85"/>
        <v>0</v>
      </c>
      <c r="E409" s="36">
        <f t="shared" si="85"/>
        <v>0</v>
      </c>
    </row>
    <row r="410" spans="1:5" ht="15.75" thickBot="1" x14ac:dyDescent="0.3">
      <c r="A410" s="26" t="s">
        <v>388</v>
      </c>
      <c r="B410" s="15">
        <f t="shared" ref="B410:E411" si="86">B354</f>
        <v>0</v>
      </c>
      <c r="C410" s="15">
        <f t="shared" si="86"/>
        <v>0</v>
      </c>
      <c r="D410" s="15">
        <f t="shared" si="86"/>
        <v>0</v>
      </c>
      <c r="E410" s="15">
        <f t="shared" si="86"/>
        <v>0</v>
      </c>
    </row>
    <row r="411" spans="1:5" ht="15.75" thickBot="1" x14ac:dyDescent="0.3">
      <c r="A411" s="26" t="s">
        <v>417</v>
      </c>
      <c r="B411" s="15">
        <f t="shared" si="86"/>
        <v>0</v>
      </c>
      <c r="C411" s="15">
        <f t="shared" si="86"/>
        <v>0</v>
      </c>
      <c r="D411" s="15">
        <f t="shared" si="86"/>
        <v>0</v>
      </c>
      <c r="E411" s="15">
        <f t="shared" si="86"/>
        <v>0</v>
      </c>
    </row>
    <row r="412" spans="1:5" ht="15.75" thickBot="1" x14ac:dyDescent="0.3">
      <c r="A412" s="13" t="s">
        <v>27</v>
      </c>
      <c r="B412" s="36">
        <f>B413+B414</f>
        <v>0</v>
      </c>
      <c r="C412" s="36">
        <f t="shared" ref="C412:E412" si="87">C413+C414</f>
        <v>0</v>
      </c>
      <c r="D412" s="36">
        <f t="shared" si="87"/>
        <v>0</v>
      </c>
      <c r="E412" s="36">
        <f t="shared" si="87"/>
        <v>0</v>
      </c>
    </row>
    <row r="413" spans="1:5" ht="15.75" thickBot="1" x14ac:dyDescent="0.3">
      <c r="A413" s="26" t="s">
        <v>388</v>
      </c>
      <c r="B413" s="14">
        <f t="shared" ref="B413:E414" si="88">B357</f>
        <v>0</v>
      </c>
      <c r="C413" s="14">
        <f t="shared" si="88"/>
        <v>0</v>
      </c>
      <c r="D413" s="14">
        <f t="shared" si="88"/>
        <v>0</v>
      </c>
      <c r="E413" s="14">
        <f t="shared" si="88"/>
        <v>0</v>
      </c>
    </row>
    <row r="414" spans="1:5" ht="15.75" thickBot="1" x14ac:dyDescent="0.3">
      <c r="A414" s="26" t="s">
        <v>417</v>
      </c>
      <c r="B414" s="15">
        <f t="shared" si="88"/>
        <v>0</v>
      </c>
      <c r="C414" s="15">
        <f t="shared" si="88"/>
        <v>0</v>
      </c>
      <c r="D414" s="15">
        <f t="shared" si="88"/>
        <v>0</v>
      </c>
      <c r="E414" s="15">
        <f t="shared" si="88"/>
        <v>0</v>
      </c>
    </row>
    <row r="415" spans="1:5" ht="15.75" thickBot="1" x14ac:dyDescent="0.3">
      <c r="A415" s="13" t="s">
        <v>28</v>
      </c>
      <c r="B415" s="36">
        <f>B416+B417</f>
        <v>200000</v>
      </c>
      <c r="C415" s="36">
        <f t="shared" ref="C415:E415" si="89">C416+C417</f>
        <v>200000</v>
      </c>
      <c r="D415" s="36">
        <f t="shared" si="89"/>
        <v>200000</v>
      </c>
      <c r="E415" s="36">
        <f t="shared" si="89"/>
        <v>210000</v>
      </c>
    </row>
    <row r="416" spans="1:5" ht="15.75" thickBot="1" x14ac:dyDescent="0.3">
      <c r="A416" s="26" t="s">
        <v>388</v>
      </c>
      <c r="B416" s="14">
        <f t="shared" ref="B416:E417" si="90">B360</f>
        <v>200000</v>
      </c>
      <c r="C416" s="14">
        <f t="shared" si="90"/>
        <v>200000</v>
      </c>
      <c r="D416" s="14">
        <f t="shared" si="90"/>
        <v>200000</v>
      </c>
      <c r="E416" s="14">
        <f t="shared" si="90"/>
        <v>210000</v>
      </c>
    </row>
    <row r="417" spans="1:5" ht="15.75" thickBot="1" x14ac:dyDescent="0.3">
      <c r="A417" s="26" t="s">
        <v>417</v>
      </c>
      <c r="B417" s="15">
        <f t="shared" si="90"/>
        <v>0</v>
      </c>
      <c r="C417" s="15">
        <f t="shared" si="90"/>
        <v>0</v>
      </c>
      <c r="D417" s="15">
        <f t="shared" si="90"/>
        <v>0</v>
      </c>
      <c r="E417" s="15">
        <f t="shared" si="90"/>
        <v>0</v>
      </c>
    </row>
    <row r="418" spans="1:5" ht="15.75" thickBot="1" x14ac:dyDescent="0.3">
      <c r="A418" s="13" t="s">
        <v>29</v>
      </c>
      <c r="B418" s="36">
        <f>B419+B420</f>
        <v>0</v>
      </c>
      <c r="C418" s="36">
        <f>C419+C420</f>
        <v>0</v>
      </c>
      <c r="D418" s="36">
        <f t="shared" ref="D418:E418" si="91">D419+D420</f>
        <v>0</v>
      </c>
      <c r="E418" s="36">
        <f t="shared" si="91"/>
        <v>0</v>
      </c>
    </row>
    <row r="419" spans="1:5" ht="15.75" thickBot="1" x14ac:dyDescent="0.3">
      <c r="A419" s="26" t="s">
        <v>388</v>
      </c>
      <c r="B419" s="14">
        <f t="shared" ref="B419:E420" si="92">B363</f>
        <v>0</v>
      </c>
      <c r="C419" s="14">
        <f t="shared" si="92"/>
        <v>0</v>
      </c>
      <c r="D419" s="14">
        <f t="shared" si="92"/>
        <v>0</v>
      </c>
      <c r="E419" s="14">
        <f t="shared" si="92"/>
        <v>0</v>
      </c>
    </row>
    <row r="420" spans="1:5" ht="15.75" thickBot="1" x14ac:dyDescent="0.3">
      <c r="A420" s="26" t="s">
        <v>417</v>
      </c>
      <c r="B420" s="15">
        <f t="shared" si="92"/>
        <v>0</v>
      </c>
      <c r="C420" s="15">
        <f t="shared" si="92"/>
        <v>0</v>
      </c>
      <c r="D420" s="15">
        <f t="shared" si="92"/>
        <v>0</v>
      </c>
      <c r="E420" s="15">
        <f t="shared" si="92"/>
        <v>0</v>
      </c>
    </row>
    <row r="421" spans="1:5" ht="15.75" thickBot="1" x14ac:dyDescent="0.3">
      <c r="A421" s="13" t="s">
        <v>30</v>
      </c>
      <c r="B421" s="36">
        <f>B422+B423</f>
        <v>0</v>
      </c>
      <c r="C421" s="36">
        <f t="shared" ref="C421:E421" si="93">C422+C423</f>
        <v>0</v>
      </c>
      <c r="D421" s="36">
        <f t="shared" si="93"/>
        <v>0</v>
      </c>
      <c r="E421" s="36">
        <f t="shared" si="93"/>
        <v>0</v>
      </c>
    </row>
    <row r="422" spans="1:5" ht="15.75" thickBot="1" x14ac:dyDescent="0.3">
      <c r="A422" s="26" t="s">
        <v>388</v>
      </c>
      <c r="B422" s="14">
        <f>B366</f>
        <v>0</v>
      </c>
      <c r="C422" s="14">
        <f t="shared" ref="C422:E423" si="94">C366</f>
        <v>0</v>
      </c>
      <c r="D422" s="14">
        <f t="shared" si="94"/>
        <v>0</v>
      </c>
      <c r="E422" s="14">
        <f t="shared" si="94"/>
        <v>0</v>
      </c>
    </row>
    <row r="423" spans="1:5" ht="15.75" thickBot="1" x14ac:dyDescent="0.3">
      <c r="A423" s="26" t="s">
        <v>417</v>
      </c>
      <c r="B423" s="15">
        <f>B367</f>
        <v>0</v>
      </c>
      <c r="C423" s="15">
        <f t="shared" si="94"/>
        <v>0</v>
      </c>
      <c r="D423" s="15">
        <f t="shared" si="94"/>
        <v>0</v>
      </c>
      <c r="E423" s="15">
        <f t="shared" si="94"/>
        <v>0</v>
      </c>
    </row>
    <row r="424" spans="1:5" ht="15.75" thickBot="1" x14ac:dyDescent="0.3">
      <c r="A424" s="13" t="s">
        <v>59</v>
      </c>
      <c r="B424" s="14">
        <f>SUM(B425:B428)</f>
        <v>0</v>
      </c>
      <c r="C424" s="14">
        <f t="shared" ref="C424:E424" si="95">SUM(C425:C428)</f>
        <v>0</v>
      </c>
      <c r="D424" s="14">
        <f t="shared" si="95"/>
        <v>0</v>
      </c>
      <c r="E424" s="14">
        <f t="shared" si="95"/>
        <v>0</v>
      </c>
    </row>
    <row r="425" spans="1:5" ht="15.75" thickBot="1" x14ac:dyDescent="0.3">
      <c r="A425" s="26" t="s">
        <v>388</v>
      </c>
      <c r="B425" s="15">
        <f t="shared" ref="B425:E428" si="96">B389</f>
        <v>0</v>
      </c>
      <c r="C425" s="15">
        <f t="shared" si="96"/>
        <v>0</v>
      </c>
      <c r="D425" s="15">
        <f t="shared" si="96"/>
        <v>0</v>
      </c>
      <c r="E425" s="15">
        <f t="shared" si="96"/>
        <v>0</v>
      </c>
    </row>
    <row r="426" spans="1:5" ht="15.75" thickBot="1" x14ac:dyDescent="0.3">
      <c r="A426" s="26" t="s">
        <v>418</v>
      </c>
      <c r="B426" s="15">
        <f t="shared" si="96"/>
        <v>0</v>
      </c>
      <c r="C426" s="15">
        <f t="shared" si="96"/>
        <v>0</v>
      </c>
      <c r="D426" s="15">
        <f t="shared" si="96"/>
        <v>0</v>
      </c>
      <c r="E426" s="15">
        <f t="shared" si="96"/>
        <v>0</v>
      </c>
    </row>
    <row r="427" spans="1:5" ht="15.75" thickBot="1" x14ac:dyDescent="0.3">
      <c r="A427" s="26" t="s">
        <v>404</v>
      </c>
      <c r="B427" s="15">
        <f t="shared" si="96"/>
        <v>0</v>
      </c>
      <c r="C427" s="15">
        <f t="shared" si="96"/>
        <v>0</v>
      </c>
      <c r="D427" s="15">
        <f t="shared" si="96"/>
        <v>0</v>
      </c>
      <c r="E427" s="15">
        <f t="shared" si="96"/>
        <v>0</v>
      </c>
    </row>
    <row r="428" spans="1:5" ht="15.75" thickBot="1" x14ac:dyDescent="0.3">
      <c r="A428" s="26" t="s">
        <v>405</v>
      </c>
      <c r="B428" s="15">
        <f t="shared" si="96"/>
        <v>0</v>
      </c>
      <c r="C428" s="15">
        <f t="shared" si="96"/>
        <v>0</v>
      </c>
      <c r="D428" s="15">
        <f t="shared" si="96"/>
        <v>0</v>
      </c>
      <c r="E428" s="15">
        <f t="shared" si="96"/>
        <v>0</v>
      </c>
    </row>
    <row r="429" spans="1:5" ht="15.75" thickBot="1" x14ac:dyDescent="0.3">
      <c r="A429" s="13" t="s">
        <v>60</v>
      </c>
      <c r="B429" s="14">
        <f>SUM(B430:B433)</f>
        <v>100000</v>
      </c>
      <c r="C429" s="14">
        <f t="shared" ref="C429:E429" si="97">SUM(C430:C433)</f>
        <v>50000</v>
      </c>
      <c r="D429" s="14">
        <f t="shared" si="97"/>
        <v>0</v>
      </c>
      <c r="E429" s="14">
        <f t="shared" si="97"/>
        <v>0</v>
      </c>
    </row>
    <row r="430" spans="1:5" ht="15.75" thickBot="1" x14ac:dyDescent="0.3">
      <c r="A430" s="26" t="s">
        <v>388</v>
      </c>
      <c r="B430" s="15">
        <f>B394</f>
        <v>100000</v>
      </c>
      <c r="C430" s="15">
        <f t="shared" ref="C430:E430" si="98">C394</f>
        <v>50000</v>
      </c>
      <c r="D430" s="15">
        <f t="shared" si="98"/>
        <v>0</v>
      </c>
      <c r="E430" s="15">
        <f t="shared" si="98"/>
        <v>0</v>
      </c>
    </row>
    <row r="431" spans="1:5" ht="15.75" thickBot="1" x14ac:dyDescent="0.3">
      <c r="A431" s="26" t="s">
        <v>418</v>
      </c>
      <c r="B431" s="15">
        <f t="shared" ref="B431:E433" si="99">B395</f>
        <v>0</v>
      </c>
      <c r="C431" s="15">
        <f t="shared" si="99"/>
        <v>0</v>
      </c>
      <c r="D431" s="15">
        <f t="shared" si="99"/>
        <v>0</v>
      </c>
      <c r="E431" s="15">
        <f t="shared" si="99"/>
        <v>0</v>
      </c>
    </row>
    <row r="432" spans="1:5" ht="15.75" thickBot="1" x14ac:dyDescent="0.3">
      <c r="A432" s="26" t="s">
        <v>404</v>
      </c>
      <c r="B432" s="15">
        <f t="shared" si="99"/>
        <v>0</v>
      </c>
      <c r="C432" s="15">
        <f t="shared" si="99"/>
        <v>0</v>
      </c>
      <c r="D432" s="15">
        <f t="shared" si="99"/>
        <v>0</v>
      </c>
      <c r="E432" s="15">
        <f t="shared" si="99"/>
        <v>0</v>
      </c>
    </row>
    <row r="433" spans="1:5" ht="15.75" thickBot="1" x14ac:dyDescent="0.3">
      <c r="A433" s="26" t="s">
        <v>405</v>
      </c>
      <c r="B433" s="15">
        <f t="shared" si="99"/>
        <v>0</v>
      </c>
      <c r="C433" s="15">
        <f t="shared" si="99"/>
        <v>0</v>
      </c>
      <c r="D433" s="15">
        <f t="shared" si="99"/>
        <v>0</v>
      </c>
      <c r="E433" s="15">
        <f t="shared" si="99"/>
        <v>0</v>
      </c>
    </row>
    <row r="434" spans="1:5" ht="15.75" thickBot="1" x14ac:dyDescent="0.3">
      <c r="A434" s="26"/>
      <c r="B434" s="15"/>
      <c r="C434" s="15"/>
      <c r="D434" s="15"/>
      <c r="E434" s="15"/>
    </row>
    <row r="435" spans="1:5" ht="15.75" thickBot="1" x14ac:dyDescent="0.3">
      <c r="A435" s="17" t="s">
        <v>32</v>
      </c>
      <c r="B435" s="18">
        <f>IF(B402-B401=0,0,"Error")</f>
        <v>0</v>
      </c>
      <c r="C435" s="18">
        <f>IF(C402-C401=0,0,"Error")</f>
        <v>0</v>
      </c>
      <c r="D435" s="18">
        <f>IF(D402-D401=0,0,"Error")</f>
        <v>0</v>
      </c>
      <c r="E435" s="18">
        <f>IF(E402-E401=0,0,"Error")</f>
        <v>0</v>
      </c>
    </row>
  </sheetData>
  <mergeCells count="92">
    <mergeCell ref="A385:E385"/>
    <mergeCell ref="A386:A387"/>
    <mergeCell ref="B372:E372"/>
    <mergeCell ref="D373:E373"/>
    <mergeCell ref="B374:E374"/>
    <mergeCell ref="B375:E375"/>
    <mergeCell ref="B376:E376"/>
    <mergeCell ref="A377:A378"/>
    <mergeCell ref="A371:E371"/>
    <mergeCell ref="B328:E328"/>
    <mergeCell ref="A329:E329"/>
    <mergeCell ref="A331:E331"/>
    <mergeCell ref="A332:E332"/>
    <mergeCell ref="B333:E333"/>
    <mergeCell ref="B334:E334"/>
    <mergeCell ref="B335:E335"/>
    <mergeCell ref="A336:A337"/>
    <mergeCell ref="A344:E344"/>
    <mergeCell ref="A345:A346"/>
    <mergeCell ref="A370:E370"/>
    <mergeCell ref="A324:A325"/>
    <mergeCell ref="B255:E255"/>
    <mergeCell ref="B256:E256"/>
    <mergeCell ref="A257:A258"/>
    <mergeCell ref="A265:E265"/>
    <mergeCell ref="A266:A267"/>
    <mergeCell ref="B316:E316"/>
    <mergeCell ref="B317:E317"/>
    <mergeCell ref="B318:E318"/>
    <mergeCell ref="A319:E319"/>
    <mergeCell ref="A320:E322"/>
    <mergeCell ref="B323:E323"/>
    <mergeCell ref="B254:E254"/>
    <mergeCell ref="B237:E237"/>
    <mergeCell ref="B238:E238"/>
    <mergeCell ref="B239:E239"/>
    <mergeCell ref="A240:E240"/>
    <mergeCell ref="A241:E243"/>
    <mergeCell ref="B244:E244"/>
    <mergeCell ref="A245:A246"/>
    <mergeCell ref="B248:E248"/>
    <mergeCell ref="A249:E249"/>
    <mergeCell ref="A252:E252"/>
    <mergeCell ref="A253:E253"/>
    <mergeCell ref="A187:A188"/>
    <mergeCell ref="B138:E138"/>
    <mergeCell ref="B139:E139"/>
    <mergeCell ref="B140:E140"/>
    <mergeCell ref="A141:A142"/>
    <mergeCell ref="A149:E149"/>
    <mergeCell ref="A150:A151"/>
    <mergeCell ref="B175:E175"/>
    <mergeCell ref="B176:E176"/>
    <mergeCell ref="B177:E177"/>
    <mergeCell ref="A178:A179"/>
    <mergeCell ref="A186:E186"/>
    <mergeCell ref="A137:E137"/>
    <mergeCell ref="A71:A72"/>
    <mergeCell ref="B121:E121"/>
    <mergeCell ref="B122:E122"/>
    <mergeCell ref="B123:E123"/>
    <mergeCell ref="A124:E124"/>
    <mergeCell ref="A125:E127"/>
    <mergeCell ref="B128:E128"/>
    <mergeCell ref="A129:A130"/>
    <mergeCell ref="B132:E132"/>
    <mergeCell ref="A133:E133"/>
    <mergeCell ref="A136:E136"/>
    <mergeCell ref="A70:E70"/>
    <mergeCell ref="A21:E21"/>
    <mergeCell ref="B22:E22"/>
    <mergeCell ref="B23:E23"/>
    <mergeCell ref="B24:E24"/>
    <mergeCell ref="A25:A26"/>
    <mergeCell ref="A33:E33"/>
    <mergeCell ref="A34:A35"/>
    <mergeCell ref="B59:E59"/>
    <mergeCell ref="B60:E60"/>
    <mergeCell ref="B61:E61"/>
    <mergeCell ref="A62:A63"/>
    <mergeCell ref="A2:E2"/>
    <mergeCell ref="A20:E20"/>
    <mergeCell ref="A3:E3"/>
    <mergeCell ref="B5:E5"/>
    <mergeCell ref="B6:E6"/>
    <mergeCell ref="B7:E7"/>
    <mergeCell ref="A8:E8"/>
    <mergeCell ref="A9:E11"/>
    <mergeCell ref="B12:E12"/>
    <mergeCell ref="A13:A14"/>
    <mergeCell ref="B16:E16"/>
    <mergeCell ref="A17:E1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304"/>
  <sheetViews>
    <sheetView view="pageBreakPreview" topLeftCell="A269" zoomScale="60" zoomScaleNormal="160" workbookViewId="0">
      <selection activeCell="C32" sqref="C31:C32"/>
    </sheetView>
  </sheetViews>
  <sheetFormatPr defaultRowHeight="15" x14ac:dyDescent="0.25"/>
  <cols>
    <col min="1" max="1" width="28.5703125" customWidth="1"/>
    <col min="2" max="5" width="11.7109375" customWidth="1"/>
  </cols>
  <sheetData>
    <row r="2" spans="1:5" ht="35.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419</v>
      </c>
      <c r="C5" s="679"/>
      <c r="D5" s="679"/>
      <c r="E5" s="679"/>
    </row>
    <row r="6" spans="1:5" ht="15.75" thickBot="1" x14ac:dyDescent="0.3">
      <c r="A6" s="2" t="s">
        <v>1</v>
      </c>
      <c r="B6" s="680" t="s">
        <v>2</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549</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38.25" customHeight="1" thickBot="1" x14ac:dyDescent="0.3">
      <c r="A12" s="3" t="s">
        <v>6</v>
      </c>
      <c r="B12" s="824" t="s">
        <v>550</v>
      </c>
      <c r="C12" s="825"/>
      <c r="D12" s="825"/>
      <c r="E12" s="826"/>
    </row>
    <row r="13" spans="1:5" ht="23.25" customHeight="1" x14ac:dyDescent="0.25">
      <c r="A13" s="698" t="s">
        <v>7</v>
      </c>
      <c r="B13" s="107">
        <v>2018</v>
      </c>
      <c r="C13" s="107">
        <v>2019</v>
      </c>
      <c r="D13" s="107">
        <v>2020</v>
      </c>
      <c r="E13" s="107">
        <v>2021</v>
      </c>
    </row>
    <row r="14" spans="1:5" ht="15.75" thickBot="1" x14ac:dyDescent="0.3">
      <c r="A14" s="905"/>
      <c r="B14" s="108" t="s">
        <v>8</v>
      </c>
      <c r="C14" s="108" t="s">
        <v>9</v>
      </c>
      <c r="D14" s="108" t="s">
        <v>9</v>
      </c>
      <c r="E14" s="108" t="s">
        <v>9</v>
      </c>
    </row>
    <row r="15" spans="1:5" ht="27" customHeight="1" thickBot="1" x14ac:dyDescent="0.3">
      <c r="A15" s="165" t="s">
        <v>551</v>
      </c>
      <c r="B15" s="166">
        <v>40000</v>
      </c>
      <c r="C15" s="166">
        <v>80000</v>
      </c>
      <c r="D15" s="166">
        <v>80000</v>
      </c>
      <c r="E15" s="128" t="s">
        <v>292</v>
      </c>
    </row>
    <row r="16" spans="1:5" ht="15.75" thickBot="1" x14ac:dyDescent="0.3">
      <c r="A16" s="167" t="s">
        <v>552</v>
      </c>
      <c r="B16" s="166">
        <v>3200000</v>
      </c>
      <c r="C16" s="166">
        <v>4500</v>
      </c>
      <c r="D16" s="166">
        <v>5000</v>
      </c>
      <c r="E16" s="166">
        <v>5000</v>
      </c>
    </row>
    <row r="17" spans="1:5" ht="23.25" thickBot="1" x14ac:dyDescent="0.3">
      <c r="A17" s="5" t="s">
        <v>553</v>
      </c>
      <c r="B17" s="128">
        <v>100</v>
      </c>
      <c r="C17" s="166">
        <v>2000</v>
      </c>
      <c r="D17" s="166">
        <v>2000</v>
      </c>
      <c r="E17" s="166">
        <v>2000</v>
      </c>
    </row>
    <row r="18" spans="1:5" ht="32.25" customHeight="1" thickBot="1" x14ac:dyDescent="0.3">
      <c r="A18" s="6" t="s">
        <v>10</v>
      </c>
      <c r="B18" s="700" t="s">
        <v>554</v>
      </c>
      <c r="C18" s="695"/>
      <c r="D18" s="695"/>
      <c r="E18" s="701"/>
    </row>
    <row r="19" spans="1:5" ht="23.25" customHeight="1" thickBot="1" x14ac:dyDescent="0.3">
      <c r="A19" s="702" t="s">
        <v>11</v>
      </c>
      <c r="B19" s="703"/>
      <c r="C19" s="703"/>
      <c r="D19" s="703"/>
      <c r="E19" s="704"/>
    </row>
    <row r="20" spans="1:5" ht="27" customHeight="1" thickBot="1" x14ac:dyDescent="0.3">
      <c r="A20" s="127" t="s">
        <v>555</v>
      </c>
      <c r="B20" s="155">
        <v>1696000</v>
      </c>
      <c r="C20" s="31">
        <v>2900000</v>
      </c>
      <c r="D20" s="31">
        <v>2900000</v>
      </c>
      <c r="E20" s="31">
        <v>3000000</v>
      </c>
    </row>
    <row r="21" spans="1:5" ht="30.75" customHeight="1" thickBot="1" x14ac:dyDescent="0.3">
      <c r="A21" s="130" t="s">
        <v>556</v>
      </c>
      <c r="B21" s="168" t="s">
        <v>557</v>
      </c>
      <c r="C21" s="72">
        <v>150000</v>
      </c>
      <c r="D21" s="72">
        <v>220000</v>
      </c>
      <c r="E21" s="72">
        <v>250000</v>
      </c>
    </row>
    <row r="22" spans="1:5" ht="24" customHeight="1" thickBot="1" x14ac:dyDescent="0.3">
      <c r="A22" s="705" t="s">
        <v>12</v>
      </c>
      <c r="B22" s="706"/>
      <c r="C22" s="706"/>
      <c r="D22" s="706"/>
      <c r="E22" s="707"/>
    </row>
    <row r="23" spans="1:5" ht="15.75" thickBot="1" x14ac:dyDescent="0.3">
      <c r="A23" s="708" t="s">
        <v>13</v>
      </c>
      <c r="B23" s="709"/>
      <c r="C23" s="709"/>
      <c r="D23" s="709"/>
      <c r="E23" s="710"/>
    </row>
    <row r="24" spans="1:5" ht="18.75" customHeight="1" thickBot="1" x14ac:dyDescent="0.3">
      <c r="A24" s="7" t="s">
        <v>14</v>
      </c>
      <c r="B24" s="711" t="s">
        <v>558</v>
      </c>
      <c r="C24" s="712"/>
      <c r="D24" s="712"/>
      <c r="E24" s="713"/>
    </row>
    <row r="25" spans="1:5" ht="31.5" customHeight="1" thickBot="1" x14ac:dyDescent="0.3">
      <c r="A25" s="5" t="s">
        <v>15</v>
      </c>
      <c r="B25" s="714" t="s">
        <v>559</v>
      </c>
      <c r="C25" s="715"/>
      <c r="D25" s="715"/>
      <c r="E25" s="716"/>
    </row>
    <row r="26" spans="1:5" ht="15.75" thickBot="1" x14ac:dyDescent="0.3">
      <c r="A26" s="5" t="s">
        <v>16</v>
      </c>
      <c r="B26" s="717" t="s">
        <v>560</v>
      </c>
      <c r="C26" s="718"/>
      <c r="D26" s="718"/>
      <c r="E26" s="719"/>
    </row>
    <row r="27" spans="1:5" ht="12.75" customHeight="1" x14ac:dyDescent="0.25">
      <c r="A27" s="698"/>
      <c r="B27" s="8">
        <v>2018</v>
      </c>
      <c r="C27" s="8">
        <v>2019</v>
      </c>
      <c r="D27" s="8">
        <v>2020</v>
      </c>
      <c r="E27" s="8">
        <v>2021</v>
      </c>
    </row>
    <row r="28" spans="1:5" ht="9" customHeight="1" thickBot="1" x14ac:dyDescent="0.3">
      <c r="A28" s="699"/>
      <c r="B28" s="9" t="s">
        <v>8</v>
      </c>
      <c r="C28" s="9" t="s">
        <v>9</v>
      </c>
      <c r="D28" s="9" t="s">
        <v>9</v>
      </c>
      <c r="E28" s="9" t="s">
        <v>9</v>
      </c>
    </row>
    <row r="29" spans="1:5" ht="15.75" thickBot="1" x14ac:dyDescent="0.3">
      <c r="A29" s="5" t="s">
        <v>17</v>
      </c>
      <c r="B29" s="10">
        <v>25000</v>
      </c>
      <c r="C29" s="10">
        <v>25100</v>
      </c>
      <c r="D29" s="10">
        <v>25200</v>
      </c>
      <c r="E29" s="10">
        <v>25300</v>
      </c>
    </row>
    <row r="30" spans="1:5" ht="15.75" thickBot="1" x14ac:dyDescent="0.3">
      <c r="A30" s="5" t="s">
        <v>18</v>
      </c>
      <c r="B30" s="10">
        <f>B59</f>
        <v>166000</v>
      </c>
      <c r="C30" s="10">
        <f t="shared" ref="C30:E30" si="0">C59</f>
        <v>179000</v>
      </c>
      <c r="D30" s="10">
        <f t="shared" si="0"/>
        <v>185000</v>
      </c>
      <c r="E30" s="10">
        <f t="shared" si="0"/>
        <v>186000</v>
      </c>
    </row>
    <row r="31" spans="1:5" ht="15.75" thickBot="1" x14ac:dyDescent="0.3">
      <c r="A31" s="5" t="s">
        <v>19</v>
      </c>
      <c r="B31" s="10">
        <f>B30/B29</f>
        <v>6.64</v>
      </c>
      <c r="C31" s="10">
        <f t="shared" ref="C31:E31" si="1">C30/C29</f>
        <v>7.1314741035856573</v>
      </c>
      <c r="D31" s="10">
        <f t="shared" si="1"/>
        <v>7.3412698412698409</v>
      </c>
      <c r="E31" s="10">
        <f t="shared" si="1"/>
        <v>7.3517786561264824</v>
      </c>
    </row>
    <row r="32" spans="1:5" ht="15.75" thickBot="1" x14ac:dyDescent="0.3">
      <c r="A32" s="5" t="s">
        <v>20</v>
      </c>
      <c r="B32" s="673" t="s">
        <v>21</v>
      </c>
      <c r="C32" s="11">
        <f>C29/B29-1</f>
        <v>4.0000000000000036E-3</v>
      </c>
      <c r="D32" s="11">
        <f t="shared" ref="D32:E34" si="2">D29/C29-1</f>
        <v>3.9840637450199168E-3</v>
      </c>
      <c r="E32" s="11">
        <f t="shared" si="2"/>
        <v>3.9682539682539542E-3</v>
      </c>
    </row>
    <row r="33" spans="1:5" ht="15.75" thickBot="1" x14ac:dyDescent="0.3">
      <c r="A33" s="5" t="s">
        <v>22</v>
      </c>
      <c r="B33" s="673" t="s">
        <v>21</v>
      </c>
      <c r="C33" s="11">
        <f>C30/B30-1</f>
        <v>7.8313253012048278E-2</v>
      </c>
      <c r="D33" s="11">
        <f t="shared" si="2"/>
        <v>3.3519553072625774E-2</v>
      </c>
      <c r="E33" s="11">
        <f t="shared" si="2"/>
        <v>5.4054054054053502E-3</v>
      </c>
    </row>
    <row r="34" spans="1:5" ht="15.75" thickBot="1" x14ac:dyDescent="0.3">
      <c r="A34" s="5" t="s">
        <v>23</v>
      </c>
      <c r="B34" s="104" t="s">
        <v>21</v>
      </c>
      <c r="C34" s="11">
        <f>C31/B31-1</f>
        <v>7.4017184274948411E-2</v>
      </c>
      <c r="D34" s="11">
        <f t="shared" si="2"/>
        <v>2.9418285004877198E-2</v>
      </c>
      <c r="E34" s="11">
        <f t="shared" si="2"/>
        <v>1.4314709966884998E-3</v>
      </c>
    </row>
    <row r="35" spans="1:5" ht="15.75" thickBot="1" x14ac:dyDescent="0.3">
      <c r="A35" s="689" t="s">
        <v>210</v>
      </c>
      <c r="B35" s="690"/>
      <c r="C35" s="690"/>
      <c r="D35" s="690"/>
      <c r="E35" s="691"/>
    </row>
    <row r="36" spans="1:5" ht="12.75" customHeight="1" x14ac:dyDescent="0.25">
      <c r="A36" s="698"/>
      <c r="B36" s="8">
        <v>2018</v>
      </c>
      <c r="C36" s="8">
        <v>2019</v>
      </c>
      <c r="D36" s="8">
        <v>2020</v>
      </c>
      <c r="E36" s="8">
        <v>2021</v>
      </c>
    </row>
    <row r="37" spans="1:5" ht="9" customHeight="1" thickBot="1" x14ac:dyDescent="0.3">
      <c r="A37" s="699"/>
      <c r="B37" s="9" t="s">
        <v>8</v>
      </c>
      <c r="C37" s="9" t="s">
        <v>9</v>
      </c>
      <c r="D37" s="9" t="s">
        <v>9</v>
      </c>
      <c r="E37" s="9" t="s">
        <v>9</v>
      </c>
    </row>
    <row r="38" spans="1:5" ht="15.75" thickBot="1" x14ac:dyDescent="0.3">
      <c r="A38" s="13" t="s">
        <v>24</v>
      </c>
      <c r="B38" s="31">
        <f>B39+B40</f>
        <v>111800</v>
      </c>
      <c r="C38" s="31">
        <f t="shared" ref="C38:E38" si="3">C39+C40</f>
        <v>121800</v>
      </c>
      <c r="D38" s="31">
        <f t="shared" si="3"/>
        <v>121800</v>
      </c>
      <c r="E38" s="31">
        <f t="shared" si="3"/>
        <v>121800</v>
      </c>
    </row>
    <row r="39" spans="1:5" ht="15.75" thickBot="1" x14ac:dyDescent="0.3">
      <c r="A39" s="26" t="s">
        <v>388</v>
      </c>
      <c r="B39" s="47">
        <v>111800</v>
      </c>
      <c r="C39" s="15">
        <v>121800</v>
      </c>
      <c r="D39" s="15">
        <v>121800</v>
      </c>
      <c r="E39" s="15">
        <v>121800</v>
      </c>
    </row>
    <row r="40" spans="1:5" ht="15.75" thickBot="1" x14ac:dyDescent="0.3">
      <c r="A40" s="26" t="s">
        <v>389</v>
      </c>
      <c r="B40" s="47"/>
      <c r="C40" s="15"/>
      <c r="D40" s="15"/>
      <c r="E40" s="15"/>
    </row>
    <row r="41" spans="1:5" ht="24.75" thickBot="1" x14ac:dyDescent="0.3">
      <c r="A41" s="13" t="s">
        <v>25</v>
      </c>
      <c r="B41" s="31">
        <f>B42+B43</f>
        <v>20200</v>
      </c>
      <c r="C41" s="31">
        <f t="shared" ref="C41:E41" si="4">C42+C43</f>
        <v>22200</v>
      </c>
      <c r="D41" s="31">
        <f t="shared" si="4"/>
        <v>22200</v>
      </c>
      <c r="E41" s="31">
        <f t="shared" si="4"/>
        <v>22200</v>
      </c>
    </row>
    <row r="42" spans="1:5" ht="15.75" thickBot="1" x14ac:dyDescent="0.3">
      <c r="A42" s="26" t="s">
        <v>388</v>
      </c>
      <c r="B42" s="47">
        <v>20200</v>
      </c>
      <c r="C42" s="14">
        <v>22200</v>
      </c>
      <c r="D42" s="14">
        <v>22200</v>
      </c>
      <c r="E42" s="14">
        <v>22200</v>
      </c>
    </row>
    <row r="43" spans="1:5" ht="15.75" thickBot="1" x14ac:dyDescent="0.3">
      <c r="A43" s="26" t="s">
        <v>389</v>
      </c>
      <c r="B43" s="47"/>
      <c r="C43" s="14"/>
      <c r="D43" s="14"/>
      <c r="E43" s="14"/>
    </row>
    <row r="44" spans="1:5" ht="15.75" thickBot="1" x14ac:dyDescent="0.3">
      <c r="A44" s="13" t="s">
        <v>26</v>
      </c>
      <c r="B44" s="47">
        <f>B45</f>
        <v>33800</v>
      </c>
      <c r="C44" s="47">
        <f t="shared" ref="C44:E44" si="5">C45</f>
        <v>34800</v>
      </c>
      <c r="D44" s="47">
        <f t="shared" si="5"/>
        <v>40800</v>
      </c>
      <c r="E44" s="47">
        <f t="shared" si="5"/>
        <v>41800</v>
      </c>
    </row>
    <row r="45" spans="1:5" ht="15.75" thickBot="1" x14ac:dyDescent="0.3">
      <c r="A45" s="26" t="s">
        <v>388</v>
      </c>
      <c r="B45" s="47">
        <v>33800</v>
      </c>
      <c r="C45" s="14">
        <v>34800</v>
      </c>
      <c r="D45" s="31">
        <f>-200+41000</f>
        <v>40800</v>
      </c>
      <c r="E45" s="31">
        <f>-200+42000</f>
        <v>41800</v>
      </c>
    </row>
    <row r="46" spans="1:5" ht="15.75" thickBot="1" x14ac:dyDescent="0.3">
      <c r="A46" s="26" t="s">
        <v>389</v>
      </c>
      <c r="B46" s="47"/>
      <c r="C46" s="14"/>
      <c r="D46" s="14"/>
      <c r="E46" s="14"/>
    </row>
    <row r="47" spans="1:5" ht="15.75" thickBot="1" x14ac:dyDescent="0.3">
      <c r="A47" s="13" t="s">
        <v>27</v>
      </c>
      <c r="B47" s="47"/>
      <c r="C47" s="14"/>
      <c r="D47" s="14"/>
      <c r="E47" s="14"/>
    </row>
    <row r="48" spans="1:5" ht="15.75" thickBot="1" x14ac:dyDescent="0.3">
      <c r="A48" s="26" t="s">
        <v>388</v>
      </c>
      <c r="B48" s="47"/>
      <c r="C48" s="14"/>
      <c r="D48" s="14"/>
      <c r="E48" s="14"/>
    </row>
    <row r="49" spans="1:5" ht="15.75" thickBot="1" x14ac:dyDescent="0.3">
      <c r="A49" s="26" t="s">
        <v>389</v>
      </c>
      <c r="B49" s="47"/>
      <c r="C49" s="14"/>
      <c r="D49" s="14"/>
      <c r="E49" s="14"/>
    </row>
    <row r="50" spans="1:5" ht="15.75" thickBot="1" x14ac:dyDescent="0.3">
      <c r="A50" s="13" t="s">
        <v>28</v>
      </c>
      <c r="B50" s="47"/>
      <c r="C50" s="14"/>
      <c r="D50" s="14"/>
      <c r="E50" s="14"/>
    </row>
    <row r="51" spans="1:5" ht="15.75" thickBot="1" x14ac:dyDescent="0.3">
      <c r="A51" s="26" t="s">
        <v>388</v>
      </c>
      <c r="B51" s="47"/>
      <c r="C51" s="14"/>
      <c r="D51" s="14"/>
      <c r="E51" s="14"/>
    </row>
    <row r="52" spans="1:5" ht="15.75" thickBot="1" x14ac:dyDescent="0.3">
      <c r="A52" s="26" t="s">
        <v>389</v>
      </c>
      <c r="B52" s="47"/>
      <c r="C52" s="14"/>
      <c r="D52" s="14"/>
      <c r="E52" s="14"/>
    </row>
    <row r="53" spans="1:5" ht="15.75" thickBot="1" x14ac:dyDescent="0.3">
      <c r="A53" s="13" t="s">
        <v>29</v>
      </c>
      <c r="B53" s="47">
        <f>B54+B55</f>
        <v>200</v>
      </c>
      <c r="C53" s="47">
        <f t="shared" ref="C53:E53" si="6">C54+C55</f>
        <v>200</v>
      </c>
      <c r="D53" s="47">
        <f t="shared" si="6"/>
        <v>200</v>
      </c>
      <c r="E53" s="47">
        <f t="shared" si="6"/>
        <v>200</v>
      </c>
    </row>
    <row r="54" spans="1:5" ht="15.75" thickBot="1" x14ac:dyDescent="0.3">
      <c r="A54" s="26" t="s">
        <v>388</v>
      </c>
      <c r="B54" s="47">
        <v>200</v>
      </c>
      <c r="C54" s="14">
        <v>200</v>
      </c>
      <c r="D54" s="31">
        <v>200</v>
      </c>
      <c r="E54" s="31">
        <v>200</v>
      </c>
    </row>
    <row r="55" spans="1:5" ht="15.75" thickBot="1" x14ac:dyDescent="0.3">
      <c r="A55" s="26" t="s">
        <v>389</v>
      </c>
      <c r="B55" s="15"/>
      <c r="C55" s="14"/>
      <c r="D55" s="14"/>
      <c r="E55" s="14"/>
    </row>
    <row r="56" spans="1:5" ht="24.75" thickBot="1" x14ac:dyDescent="0.3">
      <c r="A56" s="13" t="s">
        <v>30</v>
      </c>
      <c r="B56" s="15">
        <f>B57+B58</f>
        <v>0</v>
      </c>
      <c r="C56" s="15">
        <f t="shared" ref="C56:E56" si="7">C57+C58</f>
        <v>0</v>
      </c>
      <c r="D56" s="15">
        <f t="shared" si="7"/>
        <v>0</v>
      </c>
      <c r="E56" s="15">
        <f t="shared" si="7"/>
        <v>0</v>
      </c>
    </row>
    <row r="57" spans="1:5" ht="15.75" thickBot="1" x14ac:dyDescent="0.3">
      <c r="A57" s="26" t="s">
        <v>388</v>
      </c>
      <c r="B57" s="15"/>
      <c r="C57" s="40"/>
      <c r="D57" s="40"/>
      <c r="E57" s="40"/>
    </row>
    <row r="58" spans="1:5" ht="15.75" thickBot="1" x14ac:dyDescent="0.3">
      <c r="A58" s="26" t="s">
        <v>389</v>
      </c>
      <c r="B58" s="15"/>
      <c r="C58" s="135"/>
      <c r="D58" s="40"/>
      <c r="E58" s="40"/>
    </row>
    <row r="59" spans="1:5" ht="15.75" thickBot="1" x14ac:dyDescent="0.3">
      <c r="A59" s="16" t="s">
        <v>31</v>
      </c>
      <c r="B59" s="15">
        <f>B56+B53+B50+B47+B44+B41+B38</f>
        <v>166000</v>
      </c>
      <c r="C59" s="15">
        <f t="shared" ref="C59:E59" si="8">C56+C53+C50+C47+C44+C41+C38</f>
        <v>179000</v>
      </c>
      <c r="D59" s="15">
        <f t="shared" si="8"/>
        <v>185000</v>
      </c>
      <c r="E59" s="15">
        <f t="shared" si="8"/>
        <v>186000</v>
      </c>
    </row>
    <row r="60" spans="1:5" ht="15.75" thickBot="1" x14ac:dyDescent="0.3">
      <c r="A60" s="17" t="s">
        <v>32</v>
      </c>
      <c r="B60" s="18">
        <f>IF(B59-B30=0,0,"Error")</f>
        <v>0</v>
      </c>
      <c r="C60" s="18">
        <f>IF(C59-C30=0,0,"Error")</f>
        <v>0</v>
      </c>
      <c r="D60" s="18">
        <f>IF(D59-D30=0,0,"Error")</f>
        <v>0</v>
      </c>
      <c r="E60" s="18">
        <f>IF(E59-E30=0,0,"Error")</f>
        <v>0</v>
      </c>
    </row>
    <row r="61" spans="1:5" ht="15.75" hidden="1" thickBot="1" x14ac:dyDescent="0.3">
      <c r="A61" s="37" t="s">
        <v>455</v>
      </c>
      <c r="B61" s="725"/>
      <c r="C61" s="712"/>
      <c r="D61" s="712"/>
      <c r="E61" s="713"/>
    </row>
    <row r="62" spans="1:5" ht="26.25" hidden="1" customHeight="1" thickBot="1" x14ac:dyDescent="0.3">
      <c r="A62" s="5" t="s">
        <v>15</v>
      </c>
      <c r="B62" s="702"/>
      <c r="C62" s="703"/>
      <c r="D62" s="703"/>
      <c r="E62" s="704"/>
    </row>
    <row r="63" spans="1:5" ht="15.75" hidden="1" thickBot="1" x14ac:dyDescent="0.3">
      <c r="A63" s="5" t="s">
        <v>16</v>
      </c>
      <c r="B63" s="717"/>
      <c r="C63" s="718"/>
      <c r="D63" s="718"/>
      <c r="E63" s="719"/>
    </row>
    <row r="64" spans="1:5" ht="12.75" hidden="1" customHeight="1" x14ac:dyDescent="0.25">
      <c r="A64" s="698"/>
      <c r="B64" s="8">
        <v>2018</v>
      </c>
      <c r="C64" s="8">
        <v>2019</v>
      </c>
      <c r="D64" s="8">
        <v>2020</v>
      </c>
      <c r="E64" s="8">
        <v>2021</v>
      </c>
    </row>
    <row r="65" spans="1:5" ht="9" hidden="1" customHeight="1" thickBot="1" x14ac:dyDescent="0.3">
      <c r="A65" s="699"/>
      <c r="B65" s="9" t="s">
        <v>8</v>
      </c>
      <c r="C65" s="9" t="s">
        <v>9</v>
      </c>
      <c r="D65" s="9" t="s">
        <v>9</v>
      </c>
      <c r="E65" s="9" t="s">
        <v>9</v>
      </c>
    </row>
    <row r="66" spans="1:5" ht="15.75" hidden="1" thickBot="1" x14ac:dyDescent="0.3">
      <c r="A66" s="5" t="s">
        <v>17</v>
      </c>
      <c r="B66" s="5"/>
      <c r="C66" s="5"/>
      <c r="D66" s="5"/>
      <c r="E66" s="5"/>
    </row>
    <row r="67" spans="1:5" ht="15.75" hidden="1" thickBot="1" x14ac:dyDescent="0.3">
      <c r="A67" s="5" t="s">
        <v>18</v>
      </c>
      <c r="B67" s="10">
        <f>B96</f>
        <v>0</v>
      </c>
      <c r="C67" s="10">
        <f t="shared" ref="C67:E67" si="9">C96</f>
        <v>0</v>
      </c>
      <c r="D67" s="10">
        <f t="shared" si="9"/>
        <v>0</v>
      </c>
      <c r="E67" s="10">
        <f t="shared" si="9"/>
        <v>0</v>
      </c>
    </row>
    <row r="68" spans="1:5" ht="15.75" hidden="1" thickBot="1" x14ac:dyDescent="0.3">
      <c r="A68" s="5" t="s">
        <v>19</v>
      </c>
      <c r="B68" s="10" t="e">
        <f>B67/B66</f>
        <v>#DIV/0!</v>
      </c>
      <c r="C68" s="10" t="e">
        <f>C67/C66</f>
        <v>#DIV/0!</v>
      </c>
      <c r="D68" s="10" t="e">
        <f>D67/D66</f>
        <v>#DIV/0!</v>
      </c>
      <c r="E68" s="10" t="e">
        <f>E67/E66</f>
        <v>#DIV/0!</v>
      </c>
    </row>
    <row r="69" spans="1:5" ht="15.75" hidden="1" thickBot="1" x14ac:dyDescent="0.3">
      <c r="A69" s="5" t="s">
        <v>20</v>
      </c>
      <c r="B69" s="104"/>
      <c r="C69" s="11" t="e">
        <f>C66/B66-1</f>
        <v>#DIV/0!</v>
      </c>
      <c r="D69" s="11" t="e">
        <f>D66/C66-1</f>
        <v>#DIV/0!</v>
      </c>
      <c r="E69" s="11" t="e">
        <f>E66/D66-1</f>
        <v>#DIV/0!</v>
      </c>
    </row>
    <row r="70" spans="1:5" ht="15.75" hidden="1" thickBot="1" x14ac:dyDescent="0.3">
      <c r="A70" s="5" t="s">
        <v>22</v>
      </c>
      <c r="B70" s="104"/>
      <c r="C70" s="11" t="e">
        <f>C67/B67-1</f>
        <v>#DIV/0!</v>
      </c>
      <c r="D70" s="11" t="e">
        <f t="shared" ref="D70:E71" si="10">D67/C67-1</f>
        <v>#DIV/0!</v>
      </c>
      <c r="E70" s="11" t="e">
        <f t="shared" si="10"/>
        <v>#DIV/0!</v>
      </c>
    </row>
    <row r="71" spans="1:5" ht="15.75" hidden="1" thickBot="1" x14ac:dyDescent="0.3">
      <c r="A71" s="5" t="s">
        <v>23</v>
      </c>
      <c r="B71" s="104"/>
      <c r="C71" s="11" t="e">
        <f>C68/B68-1</f>
        <v>#DIV/0!</v>
      </c>
      <c r="D71" s="11" t="e">
        <f t="shared" si="10"/>
        <v>#DIV/0!</v>
      </c>
      <c r="E71" s="11" t="e">
        <f t="shared" si="10"/>
        <v>#DIV/0!</v>
      </c>
    </row>
    <row r="72" spans="1:5" ht="24.75" hidden="1" customHeight="1" thickBot="1" x14ac:dyDescent="0.3">
      <c r="A72" s="689" t="s">
        <v>281</v>
      </c>
      <c r="B72" s="690"/>
      <c r="C72" s="690"/>
      <c r="D72" s="690"/>
      <c r="E72" s="691"/>
    </row>
    <row r="73" spans="1:5" ht="12.75" hidden="1" customHeight="1" x14ac:dyDescent="0.25">
      <c r="A73" s="698"/>
      <c r="B73" s="8">
        <v>2018</v>
      </c>
      <c r="C73" s="8">
        <v>2019</v>
      </c>
      <c r="D73" s="8">
        <v>2020</v>
      </c>
      <c r="E73" s="8">
        <v>2021</v>
      </c>
    </row>
    <row r="74" spans="1:5" ht="9" hidden="1" customHeight="1" thickBot="1" x14ac:dyDescent="0.3">
      <c r="A74" s="699"/>
      <c r="B74" s="9" t="s">
        <v>8</v>
      </c>
      <c r="C74" s="9" t="s">
        <v>9</v>
      </c>
      <c r="D74" s="9" t="s">
        <v>9</v>
      </c>
      <c r="E74" s="9" t="s">
        <v>9</v>
      </c>
    </row>
    <row r="75" spans="1:5" ht="24.75" hidden="1" customHeight="1" thickBot="1" x14ac:dyDescent="0.3">
      <c r="A75" s="13" t="s">
        <v>24</v>
      </c>
      <c r="B75" s="14"/>
      <c r="C75" s="14"/>
      <c r="D75" s="14"/>
      <c r="E75" s="14"/>
    </row>
    <row r="76" spans="1:5" ht="38.25" hidden="1" customHeight="1" thickBot="1" x14ac:dyDescent="0.3">
      <c r="A76" s="26" t="s">
        <v>388</v>
      </c>
      <c r="B76" s="15"/>
      <c r="C76" s="27"/>
      <c r="D76" s="27"/>
      <c r="E76" s="27"/>
    </row>
    <row r="77" spans="1:5" ht="24.75" hidden="1" customHeight="1" thickBot="1" x14ac:dyDescent="0.3">
      <c r="A77" s="26" t="s">
        <v>389</v>
      </c>
      <c r="B77" s="15"/>
      <c r="C77" s="27"/>
      <c r="D77" s="27"/>
      <c r="E77" s="27"/>
    </row>
    <row r="78" spans="1:5" ht="24.75" hidden="1" customHeight="1" thickBot="1" x14ac:dyDescent="0.3">
      <c r="A78" s="13" t="s">
        <v>25</v>
      </c>
      <c r="B78" s="14"/>
      <c r="C78" s="14"/>
      <c r="D78" s="14"/>
      <c r="E78" s="14"/>
    </row>
    <row r="79" spans="1:5" ht="15.75" hidden="1" thickBot="1" x14ac:dyDescent="0.3">
      <c r="A79" s="26" t="s">
        <v>388</v>
      </c>
      <c r="B79" s="15"/>
      <c r="C79" s="14"/>
      <c r="D79" s="14"/>
      <c r="E79" s="14"/>
    </row>
    <row r="80" spans="1:5" ht="15.75" hidden="1" thickBot="1" x14ac:dyDescent="0.3">
      <c r="A80" s="26" t="s">
        <v>389</v>
      </c>
      <c r="B80" s="15"/>
      <c r="C80" s="14"/>
      <c r="D80" s="14"/>
      <c r="E80" s="14"/>
    </row>
    <row r="81" spans="1:5" ht="24.75" hidden="1" customHeight="1" thickBot="1" x14ac:dyDescent="0.3">
      <c r="A81" s="13" t="s">
        <v>26</v>
      </c>
      <c r="B81" s="15">
        <v>0</v>
      </c>
      <c r="C81" s="14">
        <v>0</v>
      </c>
      <c r="D81" s="14">
        <v>0</v>
      </c>
      <c r="E81" s="14">
        <v>0</v>
      </c>
    </row>
    <row r="82" spans="1:5" ht="15.75" hidden="1" thickBot="1" x14ac:dyDescent="0.3">
      <c r="A82" s="26" t="s">
        <v>388</v>
      </c>
      <c r="B82" s="15"/>
      <c r="C82" s="14"/>
      <c r="D82" s="14"/>
      <c r="E82" s="14"/>
    </row>
    <row r="83" spans="1:5" ht="15.75" hidden="1" thickBot="1" x14ac:dyDescent="0.3">
      <c r="A83" s="26" t="s">
        <v>389</v>
      </c>
      <c r="B83" s="15"/>
      <c r="C83" s="14"/>
      <c r="D83" s="14"/>
      <c r="E83" s="14"/>
    </row>
    <row r="84" spans="1:5" ht="15.75" hidden="1" thickBot="1" x14ac:dyDescent="0.3">
      <c r="A84" s="13" t="s">
        <v>27</v>
      </c>
      <c r="B84" s="15"/>
      <c r="C84" s="14"/>
      <c r="D84" s="14"/>
      <c r="E84" s="14"/>
    </row>
    <row r="85" spans="1:5" ht="15.75" hidden="1" thickBot="1" x14ac:dyDescent="0.3">
      <c r="A85" s="26" t="s">
        <v>388</v>
      </c>
      <c r="B85" s="15"/>
      <c r="C85" s="14"/>
      <c r="D85" s="14"/>
      <c r="E85" s="14"/>
    </row>
    <row r="86" spans="1:5" ht="15.75" hidden="1" thickBot="1" x14ac:dyDescent="0.3">
      <c r="A86" s="26" t="s">
        <v>389</v>
      </c>
      <c r="B86" s="15"/>
      <c r="C86" s="14"/>
      <c r="D86" s="14"/>
      <c r="E86" s="14"/>
    </row>
    <row r="87" spans="1:5" ht="15.75" hidden="1" thickBot="1" x14ac:dyDescent="0.3">
      <c r="A87" s="13" t="s">
        <v>28</v>
      </c>
      <c r="B87" s="15"/>
      <c r="C87" s="14"/>
      <c r="D87" s="14"/>
      <c r="E87" s="14"/>
    </row>
    <row r="88" spans="1:5" ht="15.75" hidden="1" thickBot="1" x14ac:dyDescent="0.3">
      <c r="A88" s="26" t="s">
        <v>388</v>
      </c>
      <c r="B88" s="15"/>
      <c r="C88" s="14"/>
      <c r="D88" s="14"/>
      <c r="E88" s="14"/>
    </row>
    <row r="89" spans="1:5" ht="15.75" hidden="1" thickBot="1" x14ac:dyDescent="0.3">
      <c r="A89" s="26" t="s">
        <v>389</v>
      </c>
      <c r="B89" s="15"/>
      <c r="C89" s="14"/>
      <c r="D89" s="14"/>
      <c r="E89" s="14"/>
    </row>
    <row r="90" spans="1:5" ht="15.75" hidden="1" thickBot="1" x14ac:dyDescent="0.3">
      <c r="A90" s="13" t="s">
        <v>29</v>
      </c>
      <c r="B90" s="15"/>
      <c r="C90" s="14"/>
      <c r="D90" s="14"/>
      <c r="E90" s="14"/>
    </row>
    <row r="91" spans="1:5" ht="15.75" hidden="1" thickBot="1" x14ac:dyDescent="0.3">
      <c r="A91" s="26" t="s">
        <v>388</v>
      </c>
      <c r="B91" s="15"/>
      <c r="C91" s="14"/>
      <c r="D91" s="14"/>
      <c r="E91" s="14"/>
    </row>
    <row r="92" spans="1:5" ht="15.75" hidden="1" thickBot="1" x14ac:dyDescent="0.3">
      <c r="A92" s="26" t="s">
        <v>389</v>
      </c>
      <c r="B92" s="15"/>
      <c r="C92" s="14"/>
      <c r="D92" s="14"/>
      <c r="E92" s="14"/>
    </row>
    <row r="93" spans="1:5" ht="24.75" hidden="1" thickBot="1" x14ac:dyDescent="0.3">
      <c r="A93" s="13" t="s">
        <v>30</v>
      </c>
      <c r="B93" s="15"/>
      <c r="C93" s="14"/>
      <c r="D93" s="14"/>
      <c r="E93" s="14"/>
    </row>
    <row r="94" spans="1:5" ht="15.75" hidden="1" thickBot="1" x14ac:dyDescent="0.3">
      <c r="A94" s="26" t="s">
        <v>388</v>
      </c>
      <c r="B94" s="15"/>
      <c r="C94" s="14"/>
      <c r="D94" s="14"/>
      <c r="E94" s="14"/>
    </row>
    <row r="95" spans="1:5" ht="15.75" hidden="1" thickBot="1" x14ac:dyDescent="0.3">
      <c r="A95" s="26" t="s">
        <v>389</v>
      </c>
      <c r="B95" s="15"/>
      <c r="C95" s="14"/>
      <c r="D95" s="14"/>
      <c r="E95" s="14"/>
    </row>
    <row r="96" spans="1:5" ht="15.75" hidden="1" thickBot="1" x14ac:dyDescent="0.3">
      <c r="A96" s="35" t="s">
        <v>53</v>
      </c>
      <c r="B96" s="15">
        <f>B93+B90+B87+B84+B81+B78+B75</f>
        <v>0</v>
      </c>
      <c r="C96" s="15">
        <f t="shared" ref="C96:E96" si="11">C93+C90+C87+C84+C81+C78+C75</f>
        <v>0</v>
      </c>
      <c r="D96" s="15">
        <f t="shared" si="11"/>
        <v>0</v>
      </c>
      <c r="E96" s="15">
        <f t="shared" si="11"/>
        <v>0</v>
      </c>
    </row>
    <row r="97" spans="1:5" ht="17.25" hidden="1" customHeight="1" thickBot="1" x14ac:dyDescent="0.3">
      <c r="A97" s="17" t="s">
        <v>32</v>
      </c>
      <c r="B97" s="18">
        <f>IF(B96-B67=0,0,"Error")</f>
        <v>0</v>
      </c>
      <c r="C97" s="18">
        <f>IF(C96-C67=0,0,"Error")</f>
        <v>0</v>
      </c>
      <c r="D97" s="18">
        <f>IF(D96-D67=0,0,"Error")</f>
        <v>0</v>
      </c>
      <c r="E97" s="18">
        <f>IF(E96-E67=0,0,"Error")</f>
        <v>0</v>
      </c>
    </row>
    <row r="98" spans="1:5" ht="15.75" hidden="1" thickBot="1" x14ac:dyDescent="0.3">
      <c r="A98" s="37" t="s">
        <v>456</v>
      </c>
      <c r="B98" s="725"/>
      <c r="C98" s="712"/>
      <c r="D98" s="712"/>
      <c r="E98" s="713"/>
    </row>
    <row r="99" spans="1:5" ht="26.25" hidden="1" customHeight="1" thickBot="1" x14ac:dyDescent="0.3">
      <c r="A99" s="5" t="s">
        <v>15</v>
      </c>
      <c r="B99" s="702"/>
      <c r="C99" s="703"/>
      <c r="D99" s="703"/>
      <c r="E99" s="704"/>
    </row>
    <row r="100" spans="1:5" ht="15.75" hidden="1" thickBot="1" x14ac:dyDescent="0.3">
      <c r="A100" s="5" t="s">
        <v>16</v>
      </c>
      <c r="B100" s="717"/>
      <c r="C100" s="718"/>
      <c r="D100" s="718"/>
      <c r="E100" s="719"/>
    </row>
    <row r="101" spans="1:5" ht="12.75" hidden="1" customHeight="1" x14ac:dyDescent="0.25">
      <c r="A101" s="698"/>
      <c r="B101" s="8">
        <v>2018</v>
      </c>
      <c r="C101" s="8">
        <v>2019</v>
      </c>
      <c r="D101" s="8">
        <v>2020</v>
      </c>
      <c r="E101" s="8">
        <v>2021</v>
      </c>
    </row>
    <row r="102" spans="1:5" ht="9" hidden="1" customHeight="1" thickBot="1" x14ac:dyDescent="0.3">
      <c r="A102" s="699"/>
      <c r="B102" s="9" t="s">
        <v>8</v>
      </c>
      <c r="C102" s="9" t="s">
        <v>9</v>
      </c>
      <c r="D102" s="9" t="s">
        <v>9</v>
      </c>
      <c r="E102" s="9" t="s">
        <v>9</v>
      </c>
    </row>
    <row r="103" spans="1:5" ht="15.75" hidden="1" thickBot="1" x14ac:dyDescent="0.3">
      <c r="A103" s="5" t="s">
        <v>17</v>
      </c>
      <c r="B103" s="41"/>
      <c r="C103" s="41"/>
      <c r="D103" s="41"/>
      <c r="E103" s="41"/>
    </row>
    <row r="104" spans="1:5" ht="15.75" hidden="1" thickBot="1" x14ac:dyDescent="0.3">
      <c r="A104" s="5" t="s">
        <v>18</v>
      </c>
      <c r="B104" s="10">
        <f>B133</f>
        <v>0</v>
      </c>
      <c r="C104" s="10">
        <f t="shared" ref="C104:E104" si="12">C133</f>
        <v>0</v>
      </c>
      <c r="D104" s="10">
        <f t="shared" si="12"/>
        <v>0</v>
      </c>
      <c r="E104" s="10">
        <f t="shared" si="12"/>
        <v>0</v>
      </c>
    </row>
    <row r="105" spans="1:5" ht="15.75" hidden="1" thickBot="1" x14ac:dyDescent="0.3">
      <c r="A105" s="5" t="s">
        <v>19</v>
      </c>
      <c r="B105" s="10" t="e">
        <f>B104/B103</f>
        <v>#DIV/0!</v>
      </c>
      <c r="C105" s="10" t="e">
        <f>C104/C103</f>
        <v>#DIV/0!</v>
      </c>
      <c r="D105" s="10" t="e">
        <f>D104/D103</f>
        <v>#DIV/0!</v>
      </c>
      <c r="E105" s="10" t="e">
        <f>E104/E103</f>
        <v>#DIV/0!</v>
      </c>
    </row>
    <row r="106" spans="1:5" ht="15.75" hidden="1" thickBot="1" x14ac:dyDescent="0.3">
      <c r="A106" s="5" t="s">
        <v>20</v>
      </c>
      <c r="B106" s="104"/>
      <c r="C106" s="11" t="e">
        <f>C103/B103-1</f>
        <v>#DIV/0!</v>
      </c>
      <c r="D106" s="11" t="e">
        <f>D103/C103-1</f>
        <v>#DIV/0!</v>
      </c>
      <c r="E106" s="11" t="e">
        <f>E103/D103-1</f>
        <v>#DIV/0!</v>
      </c>
    </row>
    <row r="107" spans="1:5" ht="15.75" hidden="1" thickBot="1" x14ac:dyDescent="0.3">
      <c r="A107" s="5" t="s">
        <v>22</v>
      </c>
      <c r="B107" s="104"/>
      <c r="C107" s="11" t="e">
        <f>C104/B104-1</f>
        <v>#DIV/0!</v>
      </c>
      <c r="D107" s="11" t="e">
        <f t="shared" ref="D107:E108" si="13">D104/C104-1</f>
        <v>#DIV/0!</v>
      </c>
      <c r="E107" s="11" t="e">
        <f t="shared" si="13"/>
        <v>#DIV/0!</v>
      </c>
    </row>
    <row r="108" spans="1:5" ht="15.75" hidden="1" thickBot="1" x14ac:dyDescent="0.3">
      <c r="A108" s="5" t="s">
        <v>23</v>
      </c>
      <c r="B108" s="104"/>
      <c r="C108" s="11" t="e">
        <f>C105/B105-1</f>
        <v>#DIV/0!</v>
      </c>
      <c r="D108" s="11" t="e">
        <f t="shared" si="13"/>
        <v>#DIV/0!</v>
      </c>
      <c r="E108" s="11" t="e">
        <f t="shared" si="13"/>
        <v>#DIV/0!</v>
      </c>
    </row>
    <row r="109" spans="1:5" ht="24.75" hidden="1" customHeight="1" thickBot="1" x14ac:dyDescent="0.3">
      <c r="A109" s="689" t="s">
        <v>281</v>
      </c>
      <c r="B109" s="690"/>
      <c r="C109" s="690"/>
      <c r="D109" s="690"/>
      <c r="E109" s="691"/>
    </row>
    <row r="110" spans="1:5" ht="12.75" hidden="1" customHeight="1" x14ac:dyDescent="0.25">
      <c r="A110" s="698"/>
      <c r="B110" s="8">
        <v>2018</v>
      </c>
      <c r="C110" s="8">
        <v>2019</v>
      </c>
      <c r="D110" s="8">
        <v>2020</v>
      </c>
      <c r="E110" s="8">
        <v>2021</v>
      </c>
    </row>
    <row r="111" spans="1:5" ht="9" hidden="1" customHeight="1" thickBot="1" x14ac:dyDescent="0.3">
      <c r="A111" s="699"/>
      <c r="B111" s="9" t="s">
        <v>8</v>
      </c>
      <c r="C111" s="9" t="s">
        <v>9</v>
      </c>
      <c r="D111" s="9" t="s">
        <v>9</v>
      </c>
      <c r="E111" s="9" t="s">
        <v>9</v>
      </c>
    </row>
    <row r="112" spans="1:5" ht="24.75" hidden="1" customHeight="1" thickBot="1" x14ac:dyDescent="0.3">
      <c r="A112" s="13" t="s">
        <v>24</v>
      </c>
      <c r="B112" s="14"/>
      <c r="C112" s="14"/>
      <c r="D112" s="14"/>
      <c r="E112" s="14"/>
    </row>
    <row r="113" spans="1:5" ht="15.75" hidden="1" thickBot="1" x14ac:dyDescent="0.3">
      <c r="A113" s="26" t="s">
        <v>388</v>
      </c>
      <c r="B113" s="15"/>
      <c r="C113" s="27"/>
      <c r="D113" s="27"/>
      <c r="E113" s="27"/>
    </row>
    <row r="114" spans="1:5" ht="15.75" hidden="1" thickBot="1" x14ac:dyDescent="0.3">
      <c r="A114" s="26" t="s">
        <v>389</v>
      </c>
      <c r="B114" s="15"/>
      <c r="C114" s="27"/>
      <c r="D114" s="27"/>
      <c r="E114" s="27"/>
    </row>
    <row r="115" spans="1:5" ht="24.75" hidden="1" customHeight="1" thickBot="1" x14ac:dyDescent="0.3">
      <c r="A115" s="13" t="s">
        <v>25</v>
      </c>
      <c r="B115" s="14"/>
      <c r="C115" s="14"/>
      <c r="D115" s="14"/>
      <c r="E115" s="14"/>
    </row>
    <row r="116" spans="1:5" ht="15.75" hidden="1" thickBot="1" x14ac:dyDescent="0.3">
      <c r="A116" s="26" t="s">
        <v>388</v>
      </c>
      <c r="B116" s="15"/>
      <c r="C116" s="14"/>
      <c r="D116" s="14"/>
      <c r="E116" s="14"/>
    </row>
    <row r="117" spans="1:5" ht="15.75" hidden="1" thickBot="1" x14ac:dyDescent="0.3">
      <c r="A117" s="26" t="s">
        <v>389</v>
      </c>
      <c r="B117" s="15"/>
      <c r="C117" s="14"/>
      <c r="D117" s="14"/>
      <c r="E117" s="14"/>
    </row>
    <row r="118" spans="1:5" ht="24.75" hidden="1" customHeight="1" thickBot="1" x14ac:dyDescent="0.3">
      <c r="A118" s="13" t="s">
        <v>26</v>
      </c>
      <c r="B118" s="42">
        <v>0</v>
      </c>
      <c r="C118" s="43">
        <v>0</v>
      </c>
      <c r="D118" s="43">
        <v>0</v>
      </c>
      <c r="E118" s="43">
        <v>0</v>
      </c>
    </row>
    <row r="119" spans="1:5" ht="15.75" hidden="1" thickBot="1" x14ac:dyDescent="0.3">
      <c r="A119" s="26" t="s">
        <v>388</v>
      </c>
      <c r="B119" s="15"/>
      <c r="C119" s="14"/>
      <c r="D119" s="14"/>
      <c r="E119" s="14"/>
    </row>
    <row r="120" spans="1:5" ht="15.75" hidden="1" thickBot="1" x14ac:dyDescent="0.3">
      <c r="A120" s="26" t="s">
        <v>389</v>
      </c>
      <c r="B120" s="15"/>
      <c r="C120" s="14"/>
      <c r="D120" s="14"/>
      <c r="E120" s="14"/>
    </row>
    <row r="121" spans="1:5" ht="15.75" hidden="1" thickBot="1" x14ac:dyDescent="0.3">
      <c r="A121" s="13" t="s">
        <v>27</v>
      </c>
      <c r="B121" s="15"/>
      <c r="C121" s="14"/>
      <c r="D121" s="14"/>
      <c r="E121" s="14"/>
    </row>
    <row r="122" spans="1:5" ht="15.75" hidden="1" thickBot="1" x14ac:dyDescent="0.3">
      <c r="A122" s="26" t="s">
        <v>388</v>
      </c>
      <c r="B122" s="15"/>
      <c r="C122" s="14"/>
      <c r="D122" s="14"/>
      <c r="E122" s="14"/>
    </row>
    <row r="123" spans="1:5" ht="15.75" hidden="1" thickBot="1" x14ac:dyDescent="0.3">
      <c r="A123" s="26" t="s">
        <v>389</v>
      </c>
      <c r="B123" s="15"/>
      <c r="C123" s="14"/>
      <c r="D123" s="14"/>
      <c r="E123" s="14"/>
    </row>
    <row r="124" spans="1:5" ht="15.75" hidden="1" thickBot="1" x14ac:dyDescent="0.3">
      <c r="A124" s="13" t="s">
        <v>28</v>
      </c>
      <c r="B124" s="15"/>
      <c r="C124" s="14"/>
      <c r="D124" s="14"/>
      <c r="E124" s="14"/>
    </row>
    <row r="125" spans="1:5" ht="15.75" hidden="1" thickBot="1" x14ac:dyDescent="0.3">
      <c r="A125" s="26" t="s">
        <v>388</v>
      </c>
      <c r="B125" s="15"/>
      <c r="C125" s="14"/>
      <c r="D125" s="14"/>
      <c r="E125" s="14"/>
    </row>
    <row r="126" spans="1:5" ht="15" hidden="1" customHeight="1" thickBot="1" x14ac:dyDescent="0.3">
      <c r="A126" s="26" t="s">
        <v>389</v>
      </c>
      <c r="B126" s="15"/>
      <c r="C126" s="14"/>
      <c r="D126" s="14"/>
      <c r="E126" s="14"/>
    </row>
    <row r="127" spans="1:5" ht="15.75" hidden="1" thickBot="1" x14ac:dyDescent="0.3">
      <c r="A127" s="13" t="s">
        <v>29</v>
      </c>
      <c r="B127" s="15">
        <v>0</v>
      </c>
      <c r="C127" s="14">
        <v>0</v>
      </c>
      <c r="D127" s="14">
        <v>0</v>
      </c>
      <c r="E127" s="14">
        <v>0</v>
      </c>
    </row>
    <row r="128" spans="1:5" ht="15.75" hidden="1" thickBot="1" x14ac:dyDescent="0.3">
      <c r="A128" s="26" t="s">
        <v>388</v>
      </c>
      <c r="B128" s="15"/>
      <c r="C128" s="14"/>
      <c r="D128" s="14"/>
      <c r="E128" s="14"/>
    </row>
    <row r="129" spans="1:5" ht="15.75" hidden="1" thickBot="1" x14ac:dyDescent="0.3">
      <c r="A129" s="26" t="s">
        <v>389</v>
      </c>
      <c r="B129" s="15"/>
      <c r="C129" s="14"/>
      <c r="D129" s="14"/>
      <c r="E129" s="14"/>
    </row>
    <row r="130" spans="1:5" ht="24.75" hidden="1" thickBot="1" x14ac:dyDescent="0.3">
      <c r="A130" s="13" t="s">
        <v>30</v>
      </c>
      <c r="B130" s="15"/>
      <c r="C130" s="14"/>
      <c r="D130" s="14"/>
      <c r="E130" s="14"/>
    </row>
    <row r="131" spans="1:5" ht="15.75" hidden="1" thickBot="1" x14ac:dyDescent="0.3">
      <c r="A131" s="26" t="s">
        <v>388</v>
      </c>
      <c r="B131" s="15"/>
      <c r="C131" s="14"/>
      <c r="D131" s="14"/>
      <c r="E131" s="14"/>
    </row>
    <row r="132" spans="1:5" ht="15.75" hidden="1" thickBot="1" x14ac:dyDescent="0.3">
      <c r="A132" s="26" t="s">
        <v>389</v>
      </c>
      <c r="B132" s="15"/>
      <c r="C132" s="14"/>
      <c r="D132" s="14"/>
      <c r="E132" s="14"/>
    </row>
    <row r="133" spans="1:5" ht="15.75" hidden="1" thickBot="1" x14ac:dyDescent="0.3">
      <c r="A133" s="35" t="s">
        <v>53</v>
      </c>
      <c r="B133" s="15">
        <f>B130+B127+B124+B121+B118+B115+B112</f>
        <v>0</v>
      </c>
      <c r="C133" s="15">
        <f t="shared" ref="C133:E133" si="14">C130+C127+C124+C121+C118+C115+C112</f>
        <v>0</v>
      </c>
      <c r="D133" s="15">
        <f t="shared" si="14"/>
        <v>0</v>
      </c>
      <c r="E133" s="15">
        <f t="shared" si="14"/>
        <v>0</v>
      </c>
    </row>
    <row r="134" spans="1:5" ht="17.25" hidden="1" customHeight="1" thickBot="1" x14ac:dyDescent="0.3">
      <c r="A134" s="17" t="s">
        <v>32</v>
      </c>
      <c r="B134" s="18">
        <f>IF(B133-B104=0,0,"Error")</f>
        <v>0</v>
      </c>
      <c r="C134" s="18">
        <f>IF(C133-C104=0,0,"Error")</f>
        <v>0</v>
      </c>
      <c r="D134" s="18">
        <f>IF(D133-D104=0,0,"Error")</f>
        <v>0</v>
      </c>
      <c r="E134" s="18">
        <f>IF(E133-E104=0,0,"Error")</f>
        <v>0</v>
      </c>
    </row>
    <row r="135" spans="1:5" ht="15.75" thickBot="1" x14ac:dyDescent="0.3">
      <c r="A135" s="708" t="s">
        <v>39</v>
      </c>
      <c r="B135" s="709"/>
      <c r="C135" s="709"/>
      <c r="D135" s="709"/>
      <c r="E135" s="710"/>
    </row>
    <row r="136" spans="1:5" ht="15.75" thickBot="1" x14ac:dyDescent="0.3">
      <c r="A136" s="708" t="s">
        <v>40</v>
      </c>
      <c r="B136" s="709"/>
      <c r="C136" s="709"/>
      <c r="D136" s="709"/>
      <c r="E136" s="710"/>
    </row>
    <row r="137" spans="1:5" ht="15.75" thickBot="1" x14ac:dyDescent="0.3">
      <c r="A137" s="1516" t="s">
        <v>56</v>
      </c>
      <c r="B137" s="1517" t="s">
        <v>561</v>
      </c>
      <c r="C137" s="1518"/>
      <c r="D137" s="1519"/>
      <c r="E137" s="1520"/>
    </row>
    <row r="138" spans="1:5" ht="30.75" customHeight="1" thickBot="1" x14ac:dyDescent="0.3">
      <c r="A138" s="1516" t="s">
        <v>86</v>
      </c>
      <c r="B138" s="1529" t="s">
        <v>562</v>
      </c>
      <c r="C138" s="1522" t="s">
        <v>398</v>
      </c>
      <c r="D138" s="723" t="s">
        <v>160</v>
      </c>
      <c r="E138" s="724"/>
    </row>
    <row r="139" spans="1:5" ht="15.75" thickBot="1" x14ac:dyDescent="0.3">
      <c r="A139" s="1523"/>
      <c r="B139" s="1524"/>
      <c r="C139" s="1525"/>
      <c r="D139" s="723"/>
      <c r="E139" s="724"/>
    </row>
    <row r="140" spans="1:5" ht="17.25" customHeight="1" thickBot="1" x14ac:dyDescent="0.3">
      <c r="A140" s="5" t="s">
        <v>15</v>
      </c>
      <c r="B140" s="702" t="s">
        <v>562</v>
      </c>
      <c r="C140" s="703"/>
      <c r="D140" s="703"/>
      <c r="E140" s="704"/>
    </row>
    <row r="141" spans="1:5" ht="15.75" thickBot="1" x14ac:dyDescent="0.3">
      <c r="A141" s="5" t="s">
        <v>16</v>
      </c>
      <c r="B141" s="717" t="s">
        <v>563</v>
      </c>
      <c r="C141" s="718"/>
      <c r="D141" s="718"/>
      <c r="E141" s="719"/>
    </row>
    <row r="142" spans="1:5" ht="12.75" customHeight="1" x14ac:dyDescent="0.25">
      <c r="A142" s="698"/>
      <c r="B142" s="8">
        <v>2018</v>
      </c>
      <c r="C142" s="8">
        <v>2019</v>
      </c>
      <c r="D142" s="8">
        <v>2020</v>
      </c>
      <c r="E142" s="8">
        <v>2021</v>
      </c>
    </row>
    <row r="143" spans="1:5" ht="9" customHeight="1" thickBot="1" x14ac:dyDescent="0.3">
      <c r="A143" s="699"/>
      <c r="B143" s="9" t="s">
        <v>8</v>
      </c>
      <c r="C143" s="9" t="s">
        <v>9</v>
      </c>
      <c r="D143" s="9" t="s">
        <v>9</v>
      </c>
      <c r="E143" s="9" t="s">
        <v>9</v>
      </c>
    </row>
    <row r="144" spans="1:5" ht="15.75" thickBot="1" x14ac:dyDescent="0.3">
      <c r="A144" s="5" t="s">
        <v>17</v>
      </c>
      <c r="B144" s="10">
        <v>1</v>
      </c>
      <c r="C144" s="10">
        <v>1</v>
      </c>
      <c r="D144" s="10">
        <v>1</v>
      </c>
      <c r="E144" s="10"/>
    </row>
    <row r="145" spans="1:5" ht="15.75" thickBot="1" x14ac:dyDescent="0.3">
      <c r="A145" s="5" t="s">
        <v>18</v>
      </c>
      <c r="B145" s="10">
        <f>B163</f>
        <v>40000</v>
      </c>
      <c r="C145" s="10">
        <f t="shared" ref="C145:E145" si="15">C163</f>
        <v>67700</v>
      </c>
      <c r="D145" s="10">
        <f t="shared" si="15"/>
        <v>80000</v>
      </c>
      <c r="E145" s="10">
        <f t="shared" si="15"/>
        <v>0</v>
      </c>
    </row>
    <row r="146" spans="1:5" ht="15.75" thickBot="1" x14ac:dyDescent="0.3">
      <c r="A146" s="5" t="s">
        <v>19</v>
      </c>
      <c r="B146" s="10">
        <f>B145/B144</f>
        <v>40000</v>
      </c>
      <c r="C146" s="10">
        <f t="shared" ref="C146:E146" si="16">C145/C144</f>
        <v>67700</v>
      </c>
      <c r="D146" s="10">
        <f t="shared" si="16"/>
        <v>80000</v>
      </c>
      <c r="E146" s="10" t="e">
        <f t="shared" si="16"/>
        <v>#DIV/0!</v>
      </c>
    </row>
    <row r="147" spans="1:5" ht="15.75" thickBot="1" x14ac:dyDescent="0.3">
      <c r="A147" s="5" t="s">
        <v>20</v>
      </c>
      <c r="B147" s="104" t="s">
        <v>21</v>
      </c>
      <c r="C147" s="11">
        <f>C144/B144-1</f>
        <v>0</v>
      </c>
      <c r="D147" s="11">
        <f t="shared" ref="D147:E149" si="17">D144/C144-1</f>
        <v>0</v>
      </c>
      <c r="E147" s="11">
        <f t="shared" si="17"/>
        <v>-1</v>
      </c>
    </row>
    <row r="148" spans="1:5" ht="15.75" thickBot="1" x14ac:dyDescent="0.3">
      <c r="A148" s="5" t="s">
        <v>22</v>
      </c>
      <c r="B148" s="104" t="s">
        <v>21</v>
      </c>
      <c r="C148" s="11">
        <f>C145/B145-1</f>
        <v>0.69249999999999989</v>
      </c>
      <c r="D148" s="11">
        <f t="shared" si="17"/>
        <v>0.18168389955686859</v>
      </c>
      <c r="E148" s="11">
        <f t="shared" si="17"/>
        <v>-1</v>
      </c>
    </row>
    <row r="149" spans="1:5" ht="15.75" thickBot="1" x14ac:dyDescent="0.3">
      <c r="A149" s="5" t="s">
        <v>23</v>
      </c>
      <c r="B149" s="104" t="s">
        <v>21</v>
      </c>
      <c r="C149" s="11">
        <f>C146/B146-1</f>
        <v>0.69249999999999989</v>
      </c>
      <c r="D149" s="11">
        <f t="shared" si="17"/>
        <v>0.18168389955686859</v>
      </c>
      <c r="E149" s="11" t="e">
        <f t="shared" si="17"/>
        <v>#DIV/0!</v>
      </c>
    </row>
    <row r="150" spans="1:5" ht="15.75" thickBot="1" x14ac:dyDescent="0.3">
      <c r="A150" s="689" t="s">
        <v>213</v>
      </c>
      <c r="B150" s="690"/>
      <c r="C150" s="690"/>
      <c r="D150" s="690"/>
      <c r="E150" s="691"/>
    </row>
    <row r="151" spans="1:5" ht="12.75" customHeight="1" x14ac:dyDescent="0.25">
      <c r="A151" s="698"/>
      <c r="B151" s="8">
        <v>2018</v>
      </c>
      <c r="C151" s="8">
        <v>2019</v>
      </c>
      <c r="D151" s="8">
        <v>2020</v>
      </c>
      <c r="E151" s="8">
        <v>2021</v>
      </c>
    </row>
    <row r="152" spans="1:5" ht="9" customHeight="1" thickBot="1" x14ac:dyDescent="0.3">
      <c r="A152" s="699"/>
      <c r="B152" s="9" t="s">
        <v>8</v>
      </c>
      <c r="C152" s="9" t="s">
        <v>9</v>
      </c>
      <c r="D152" s="9" t="s">
        <v>9</v>
      </c>
      <c r="E152" s="9" t="s">
        <v>9</v>
      </c>
    </row>
    <row r="153" spans="1:5" ht="15.75" thickBot="1" x14ac:dyDescent="0.3">
      <c r="A153" s="13" t="s">
        <v>42</v>
      </c>
      <c r="B153" s="14">
        <f>B154+B155+B156+B157</f>
        <v>0</v>
      </c>
      <c r="C153" s="14">
        <f t="shared" ref="C153:E153" si="18">C154+C155+C156+C157</f>
        <v>0</v>
      </c>
      <c r="D153" s="14">
        <f t="shared" si="18"/>
        <v>0</v>
      </c>
      <c r="E153" s="14">
        <f t="shared" si="18"/>
        <v>0</v>
      </c>
    </row>
    <row r="154" spans="1:5" ht="15.75" thickBot="1" x14ac:dyDescent="0.3">
      <c r="A154" s="26" t="s">
        <v>388</v>
      </c>
      <c r="B154" s="14"/>
      <c r="C154" s="14"/>
      <c r="D154" s="14"/>
      <c r="E154" s="14"/>
    </row>
    <row r="155" spans="1:5" ht="15.75" thickBot="1" x14ac:dyDescent="0.3">
      <c r="A155" s="26" t="s">
        <v>403</v>
      </c>
      <c r="B155" s="14"/>
      <c r="C155" s="14"/>
      <c r="D155" s="14"/>
      <c r="E155" s="14"/>
    </row>
    <row r="156" spans="1:5" ht="15.75" thickBot="1" x14ac:dyDescent="0.3">
      <c r="A156" s="26" t="s">
        <v>404</v>
      </c>
      <c r="B156" s="14"/>
      <c r="C156" s="14"/>
      <c r="D156" s="14"/>
      <c r="E156" s="14"/>
    </row>
    <row r="157" spans="1:5" ht="15.75" thickBot="1" x14ac:dyDescent="0.3">
      <c r="A157" s="26" t="s">
        <v>405</v>
      </c>
      <c r="B157" s="14"/>
      <c r="C157" s="14"/>
      <c r="D157" s="14"/>
      <c r="E157" s="14"/>
    </row>
    <row r="158" spans="1:5" ht="15.75" thickBot="1" x14ac:dyDescent="0.3">
      <c r="A158" s="13" t="s">
        <v>43</v>
      </c>
      <c r="B158" s="15">
        <f>B159+B160+B161+B162</f>
        <v>40000</v>
      </c>
      <c r="C158" s="15">
        <f t="shared" ref="C158:E158" si="19">C159+C160+C161+C162</f>
        <v>67700</v>
      </c>
      <c r="D158" s="15">
        <f t="shared" si="19"/>
        <v>80000</v>
      </c>
      <c r="E158" s="15">
        <f t="shared" si="19"/>
        <v>0</v>
      </c>
    </row>
    <row r="159" spans="1:5" ht="15.75" thickBot="1" x14ac:dyDescent="0.3">
      <c r="A159" s="26" t="s">
        <v>388</v>
      </c>
      <c r="B159" s="15">
        <v>40000</v>
      </c>
      <c r="C159" s="14">
        <v>67700</v>
      </c>
      <c r="D159" s="14">
        <v>80000</v>
      </c>
      <c r="E159" s="14"/>
    </row>
    <row r="160" spans="1:5" ht="15.75" thickBot="1" x14ac:dyDescent="0.3">
      <c r="A160" s="26" t="s">
        <v>403</v>
      </c>
      <c r="B160" s="15"/>
      <c r="C160" s="14"/>
      <c r="D160" s="14"/>
      <c r="E160" s="14"/>
    </row>
    <row r="161" spans="1:5" ht="15.75" thickBot="1" x14ac:dyDescent="0.3">
      <c r="A161" s="26" t="s">
        <v>404</v>
      </c>
      <c r="B161" s="15"/>
      <c r="C161" s="14"/>
      <c r="D161" s="14"/>
      <c r="E161" s="14"/>
    </row>
    <row r="162" spans="1:5" ht="15.75" thickBot="1" x14ac:dyDescent="0.3">
      <c r="A162" s="97" t="s">
        <v>405</v>
      </c>
      <c r="B162" s="47"/>
      <c r="C162" s="31"/>
      <c r="D162" s="31"/>
      <c r="E162" s="31"/>
    </row>
    <row r="163" spans="1:5" ht="15.75" thickBot="1" x14ac:dyDescent="0.3">
      <c r="A163" s="1526" t="s">
        <v>31</v>
      </c>
      <c r="B163" s="47">
        <f>B153+B158</f>
        <v>40000</v>
      </c>
      <c r="C163" s="47">
        <f t="shared" ref="C163:E163" si="20">C153+C158</f>
        <v>67700</v>
      </c>
      <c r="D163" s="47">
        <f t="shared" si="20"/>
        <v>80000</v>
      </c>
      <c r="E163" s="47">
        <f t="shared" si="20"/>
        <v>0</v>
      </c>
    </row>
    <row r="164" spans="1:5" ht="15.75" thickBot="1" x14ac:dyDescent="0.3">
      <c r="A164" s="1516" t="s">
        <v>56</v>
      </c>
      <c r="B164" s="1517" t="s">
        <v>564</v>
      </c>
      <c r="C164" s="1518"/>
      <c r="D164" s="1519"/>
      <c r="E164" s="1520"/>
    </row>
    <row r="165" spans="1:5" ht="34.5" thickBot="1" x14ac:dyDescent="0.3">
      <c r="A165" s="1516" t="s">
        <v>33</v>
      </c>
      <c r="B165" s="1516" t="s">
        <v>565</v>
      </c>
      <c r="C165" s="1522" t="s">
        <v>398</v>
      </c>
      <c r="D165" s="723" t="s">
        <v>566</v>
      </c>
      <c r="E165" s="724"/>
    </row>
    <row r="166" spans="1:5" ht="17.25" customHeight="1" thickBot="1" x14ac:dyDescent="0.3">
      <c r="A166" s="5" t="s">
        <v>15</v>
      </c>
      <c r="B166" s="702" t="s">
        <v>567</v>
      </c>
      <c r="C166" s="703"/>
      <c r="D166" s="703"/>
      <c r="E166" s="704"/>
    </row>
    <row r="167" spans="1:5" ht="15.75" thickBot="1" x14ac:dyDescent="0.3">
      <c r="A167" s="5" t="s">
        <v>16</v>
      </c>
      <c r="B167" s="717" t="s">
        <v>568</v>
      </c>
      <c r="C167" s="718"/>
      <c r="D167" s="718"/>
      <c r="E167" s="719"/>
    </row>
    <row r="168" spans="1:5" ht="12.75" customHeight="1" x14ac:dyDescent="0.25">
      <c r="A168" s="698"/>
      <c r="B168" s="8">
        <v>2018</v>
      </c>
      <c r="C168" s="8">
        <v>2019</v>
      </c>
      <c r="D168" s="8">
        <v>2020</v>
      </c>
      <c r="E168" s="8">
        <v>2021</v>
      </c>
    </row>
    <row r="169" spans="1:5" ht="9" customHeight="1" thickBot="1" x14ac:dyDescent="0.3">
      <c r="A169" s="699"/>
      <c r="B169" s="9" t="s">
        <v>8</v>
      </c>
      <c r="C169" s="9" t="s">
        <v>9</v>
      </c>
      <c r="D169" s="9" t="s">
        <v>9</v>
      </c>
      <c r="E169" s="9" t="s">
        <v>9</v>
      </c>
    </row>
    <row r="170" spans="1:5" ht="15.75" thickBot="1" x14ac:dyDescent="0.3">
      <c r="A170" s="5" t="s">
        <v>17</v>
      </c>
      <c r="B170" s="5"/>
      <c r="C170" s="673">
        <v>60</v>
      </c>
      <c r="D170" s="5"/>
      <c r="E170" s="5"/>
    </row>
    <row r="171" spans="1:5" ht="15.75" thickBot="1" x14ac:dyDescent="0.3">
      <c r="A171" s="5" t="s">
        <v>18</v>
      </c>
      <c r="B171" s="10"/>
      <c r="C171" s="10">
        <f>C189</f>
        <v>12300</v>
      </c>
      <c r="D171" s="10"/>
      <c r="E171" s="10"/>
    </row>
    <row r="172" spans="1:5" ht="15.75" thickBot="1" x14ac:dyDescent="0.3">
      <c r="A172" s="5" t="s">
        <v>19</v>
      </c>
      <c r="B172" s="10" t="e">
        <f>B171/B170</f>
        <v>#DIV/0!</v>
      </c>
      <c r="C172" s="10">
        <f t="shared" ref="C172:E172" si="21">C171/C170</f>
        <v>205</v>
      </c>
      <c r="D172" s="10" t="e">
        <f t="shared" si="21"/>
        <v>#DIV/0!</v>
      </c>
      <c r="E172" s="10" t="e">
        <f t="shared" si="21"/>
        <v>#DIV/0!</v>
      </c>
    </row>
    <row r="173" spans="1:5" ht="15.75" thickBot="1" x14ac:dyDescent="0.3">
      <c r="A173" s="5" t="s">
        <v>20</v>
      </c>
      <c r="B173" s="104" t="s">
        <v>21</v>
      </c>
      <c r="C173" s="11" t="e">
        <f>C170/B170-1</f>
        <v>#DIV/0!</v>
      </c>
      <c r="D173" s="11">
        <f t="shared" ref="D173:E175" si="22">D170/C170-1</f>
        <v>-1</v>
      </c>
      <c r="E173" s="11" t="e">
        <f t="shared" si="22"/>
        <v>#DIV/0!</v>
      </c>
    </row>
    <row r="174" spans="1:5" ht="15.75" thickBot="1" x14ac:dyDescent="0.3">
      <c r="A174" s="5" t="s">
        <v>22</v>
      </c>
      <c r="B174" s="104" t="s">
        <v>21</v>
      </c>
      <c r="C174" s="11" t="e">
        <f>C171/B171-1</f>
        <v>#DIV/0!</v>
      </c>
      <c r="D174" s="11">
        <f t="shared" si="22"/>
        <v>-1</v>
      </c>
      <c r="E174" s="11" t="e">
        <f t="shared" si="22"/>
        <v>#DIV/0!</v>
      </c>
    </row>
    <row r="175" spans="1:5" ht="15.75" thickBot="1" x14ac:dyDescent="0.3">
      <c r="A175" s="5" t="s">
        <v>23</v>
      </c>
      <c r="B175" s="104" t="s">
        <v>21</v>
      </c>
      <c r="C175" s="11" t="e">
        <f>C172/B172-1</f>
        <v>#DIV/0!</v>
      </c>
      <c r="D175" s="11" t="e">
        <f t="shared" si="22"/>
        <v>#DIV/0!</v>
      </c>
      <c r="E175" s="11" t="e">
        <f t="shared" si="22"/>
        <v>#DIV/0!</v>
      </c>
    </row>
    <row r="176" spans="1:5" ht="15.75" thickBot="1" x14ac:dyDescent="0.3">
      <c r="A176" s="689" t="s">
        <v>284</v>
      </c>
      <c r="B176" s="690"/>
      <c r="C176" s="690"/>
      <c r="D176" s="690"/>
      <c r="E176" s="691"/>
    </row>
    <row r="177" spans="1:5" ht="12.75" customHeight="1" x14ac:dyDescent="0.25">
      <c r="A177" s="698"/>
      <c r="B177" s="8">
        <v>2018</v>
      </c>
      <c r="C177" s="8">
        <v>2019</v>
      </c>
      <c r="D177" s="8">
        <v>2020</v>
      </c>
      <c r="E177" s="8">
        <v>2021</v>
      </c>
    </row>
    <row r="178" spans="1:5" ht="9" customHeight="1" thickBot="1" x14ac:dyDescent="0.3">
      <c r="A178" s="699"/>
      <c r="B178" s="9" t="s">
        <v>8</v>
      </c>
      <c r="C178" s="9" t="s">
        <v>9</v>
      </c>
      <c r="D178" s="9" t="s">
        <v>9</v>
      </c>
      <c r="E178" s="9" t="s">
        <v>9</v>
      </c>
    </row>
    <row r="179" spans="1:5" ht="15.75" thickBot="1" x14ac:dyDescent="0.3">
      <c r="A179" s="13" t="s">
        <v>42</v>
      </c>
      <c r="B179" s="14">
        <f>B180+B181+B182+B183</f>
        <v>0</v>
      </c>
      <c r="C179" s="14">
        <f t="shared" ref="C179:E179" si="23">C180+C181+C182+C183</f>
        <v>0</v>
      </c>
      <c r="D179" s="14">
        <f t="shared" si="23"/>
        <v>0</v>
      </c>
      <c r="E179" s="14">
        <f t="shared" si="23"/>
        <v>0</v>
      </c>
    </row>
    <row r="180" spans="1:5" ht="15.75" thickBot="1" x14ac:dyDescent="0.3">
      <c r="A180" s="26" t="s">
        <v>388</v>
      </c>
      <c r="B180" s="14"/>
      <c r="C180" s="14"/>
      <c r="D180" s="14"/>
      <c r="E180" s="14"/>
    </row>
    <row r="181" spans="1:5" ht="15.75" thickBot="1" x14ac:dyDescent="0.3">
      <c r="A181" s="26" t="s">
        <v>403</v>
      </c>
      <c r="B181" s="14"/>
      <c r="C181" s="14"/>
      <c r="D181" s="14"/>
      <c r="E181" s="14"/>
    </row>
    <row r="182" spans="1:5" ht="15.75" thickBot="1" x14ac:dyDescent="0.3">
      <c r="A182" s="26" t="s">
        <v>404</v>
      </c>
      <c r="B182" s="14"/>
      <c r="C182" s="14"/>
      <c r="D182" s="14"/>
      <c r="E182" s="14"/>
    </row>
    <row r="183" spans="1:5" ht="15.75" thickBot="1" x14ac:dyDescent="0.3">
      <c r="A183" s="26" t="s">
        <v>405</v>
      </c>
      <c r="B183" s="14"/>
      <c r="C183" s="14"/>
      <c r="D183" s="14"/>
      <c r="E183" s="14"/>
    </row>
    <row r="184" spans="1:5" ht="15.75" thickBot="1" x14ac:dyDescent="0.3">
      <c r="A184" s="13" t="s">
        <v>43</v>
      </c>
      <c r="B184" s="15">
        <f>B185+B186+B187+B188</f>
        <v>0</v>
      </c>
      <c r="C184" s="15">
        <f>C185+C186+C187+C188</f>
        <v>12300</v>
      </c>
      <c r="D184" s="15">
        <f t="shared" ref="D184:E184" si="24">D185+D186+D187+D188</f>
        <v>0</v>
      </c>
      <c r="E184" s="15">
        <f t="shared" si="24"/>
        <v>0</v>
      </c>
    </row>
    <row r="185" spans="1:5" ht="15.75" thickBot="1" x14ac:dyDescent="0.3">
      <c r="A185" s="26" t="s">
        <v>388</v>
      </c>
      <c r="B185" s="15"/>
      <c r="C185" s="31">
        <v>12300</v>
      </c>
      <c r="D185" s="14"/>
      <c r="E185" s="14"/>
    </row>
    <row r="186" spans="1:5" ht="15.75" thickBot="1" x14ac:dyDescent="0.3">
      <c r="A186" s="26" t="s">
        <v>403</v>
      </c>
      <c r="B186" s="15"/>
      <c r="C186" s="14"/>
      <c r="D186" s="14"/>
      <c r="E186" s="14"/>
    </row>
    <row r="187" spans="1:5" ht="15.75" thickBot="1" x14ac:dyDescent="0.3">
      <c r="A187" s="26" t="s">
        <v>404</v>
      </c>
      <c r="B187" s="15"/>
      <c r="C187" s="14"/>
      <c r="D187" s="14"/>
      <c r="E187" s="14"/>
    </row>
    <row r="188" spans="1:5" ht="15.75" thickBot="1" x14ac:dyDescent="0.3">
      <c r="A188" s="26" t="s">
        <v>405</v>
      </c>
      <c r="B188" s="15"/>
      <c r="C188" s="14"/>
      <c r="D188" s="14"/>
      <c r="E188" s="14"/>
    </row>
    <row r="189" spans="1:5" ht="15.75" thickBot="1" x14ac:dyDescent="0.3">
      <c r="A189" s="1526" t="s">
        <v>407</v>
      </c>
      <c r="B189" s="47">
        <f>B179+B184</f>
        <v>0</v>
      </c>
      <c r="C189" s="47">
        <f t="shared" ref="C189:E189" si="25">C179+C184</f>
        <v>12300</v>
      </c>
      <c r="D189" s="47">
        <f t="shared" si="25"/>
        <v>0</v>
      </c>
      <c r="E189" s="47">
        <f t="shared" si="25"/>
        <v>0</v>
      </c>
    </row>
    <row r="190" spans="1:5" ht="34.5" hidden="1" thickBot="1" x14ac:dyDescent="0.3">
      <c r="A190" s="1516" t="s">
        <v>74</v>
      </c>
      <c r="B190" s="1527"/>
      <c r="C190" s="192" t="s">
        <v>398</v>
      </c>
      <c r="D190" s="191"/>
      <c r="E190" s="1528"/>
    </row>
    <row r="191" spans="1:5" ht="17.25" hidden="1" customHeight="1" thickBot="1" x14ac:dyDescent="0.3">
      <c r="A191" s="5" t="s">
        <v>15</v>
      </c>
      <c r="B191" s="702"/>
      <c r="C191" s="703"/>
      <c r="D191" s="703"/>
      <c r="E191" s="704"/>
    </row>
    <row r="192" spans="1:5" ht="15.75" hidden="1" thickBot="1" x14ac:dyDescent="0.3">
      <c r="A192" s="5" t="s">
        <v>16</v>
      </c>
      <c r="B192" s="717"/>
      <c r="C192" s="718"/>
      <c r="D192" s="718"/>
      <c r="E192" s="719"/>
    </row>
    <row r="193" spans="1:5" ht="12.75" hidden="1" customHeight="1" x14ac:dyDescent="0.25">
      <c r="A193" s="698"/>
      <c r="B193" s="8">
        <v>2018</v>
      </c>
      <c r="C193" s="8">
        <v>2019</v>
      </c>
      <c r="D193" s="8">
        <v>2020</v>
      </c>
      <c r="E193" s="8">
        <v>2021</v>
      </c>
    </row>
    <row r="194" spans="1:5" ht="9" hidden="1" customHeight="1" thickBot="1" x14ac:dyDescent="0.3">
      <c r="A194" s="699"/>
      <c r="B194" s="9" t="s">
        <v>8</v>
      </c>
      <c r="C194" s="9" t="s">
        <v>9</v>
      </c>
      <c r="D194" s="9" t="s">
        <v>9</v>
      </c>
      <c r="E194" s="9" t="s">
        <v>9</v>
      </c>
    </row>
    <row r="195" spans="1:5" ht="15.75" hidden="1" thickBot="1" x14ac:dyDescent="0.3">
      <c r="A195" s="5" t="s">
        <v>17</v>
      </c>
      <c r="B195" s="5"/>
      <c r="C195" s="5"/>
      <c r="D195" s="5"/>
      <c r="E195" s="5"/>
    </row>
    <row r="196" spans="1:5" ht="15.75" hidden="1" thickBot="1" x14ac:dyDescent="0.3">
      <c r="A196" s="5" t="s">
        <v>18</v>
      </c>
      <c r="B196" s="10">
        <f>B214</f>
        <v>0</v>
      </c>
      <c r="C196" s="10">
        <f t="shared" ref="C196:E196" si="26">C214</f>
        <v>0</v>
      </c>
      <c r="D196" s="10">
        <f t="shared" si="26"/>
        <v>0</v>
      </c>
      <c r="E196" s="10">
        <f t="shared" si="26"/>
        <v>0</v>
      </c>
    </row>
    <row r="197" spans="1:5" ht="15.75" hidden="1" thickBot="1" x14ac:dyDescent="0.3">
      <c r="A197" s="5" t="s">
        <v>19</v>
      </c>
      <c r="B197" s="10" t="e">
        <f>B196/B195</f>
        <v>#DIV/0!</v>
      </c>
      <c r="C197" s="10" t="e">
        <f t="shared" ref="C197:E197" si="27">C196/C195</f>
        <v>#DIV/0!</v>
      </c>
      <c r="D197" s="10" t="e">
        <f t="shared" si="27"/>
        <v>#DIV/0!</v>
      </c>
      <c r="E197" s="10" t="e">
        <f t="shared" si="27"/>
        <v>#DIV/0!</v>
      </c>
    </row>
    <row r="198" spans="1:5" ht="15.75" hidden="1" thickBot="1" x14ac:dyDescent="0.3">
      <c r="A198" s="5" t="s">
        <v>20</v>
      </c>
      <c r="B198" s="673" t="s">
        <v>21</v>
      </c>
      <c r="C198" s="11" t="e">
        <f>C195/B195-1</f>
        <v>#DIV/0!</v>
      </c>
      <c r="D198" s="11" t="e">
        <f t="shared" ref="D198:E200" si="28">D195/C195-1</f>
        <v>#DIV/0!</v>
      </c>
      <c r="E198" s="11" t="e">
        <f t="shared" si="28"/>
        <v>#DIV/0!</v>
      </c>
    </row>
    <row r="199" spans="1:5" ht="15.75" hidden="1" thickBot="1" x14ac:dyDescent="0.3">
      <c r="A199" s="5" t="s">
        <v>22</v>
      </c>
      <c r="B199" s="673" t="s">
        <v>21</v>
      </c>
      <c r="C199" s="11" t="e">
        <f>C196/B196-1</f>
        <v>#DIV/0!</v>
      </c>
      <c r="D199" s="11" t="e">
        <f t="shared" si="28"/>
        <v>#DIV/0!</v>
      </c>
      <c r="E199" s="11" t="e">
        <f t="shared" si="28"/>
        <v>#DIV/0!</v>
      </c>
    </row>
    <row r="200" spans="1:5" ht="15.75" hidden="1" thickBot="1" x14ac:dyDescent="0.3">
      <c r="A200" s="5" t="s">
        <v>23</v>
      </c>
      <c r="B200" s="673" t="s">
        <v>21</v>
      </c>
      <c r="C200" s="11" t="e">
        <f>C197/B197-1</f>
        <v>#DIV/0!</v>
      </c>
      <c r="D200" s="11" t="e">
        <f t="shared" si="28"/>
        <v>#DIV/0!</v>
      </c>
      <c r="E200" s="11" t="e">
        <f t="shared" si="28"/>
        <v>#DIV/0!</v>
      </c>
    </row>
    <row r="201" spans="1:5" ht="15.75" hidden="1" thickBot="1" x14ac:dyDescent="0.3">
      <c r="A201" s="952" t="s">
        <v>439</v>
      </c>
      <c r="B201" s="953"/>
      <c r="C201" s="953"/>
      <c r="D201" s="953"/>
      <c r="E201" s="954"/>
    </row>
    <row r="202" spans="1:5" ht="12.75" hidden="1" customHeight="1" x14ac:dyDescent="0.25">
      <c r="A202" s="698"/>
      <c r="B202" s="8">
        <v>2018</v>
      </c>
      <c r="C202" s="8">
        <v>2019</v>
      </c>
      <c r="D202" s="8">
        <v>2020</v>
      </c>
      <c r="E202" s="8">
        <v>2021</v>
      </c>
    </row>
    <row r="203" spans="1:5" ht="9" hidden="1" customHeight="1" thickBot="1" x14ac:dyDescent="0.3">
      <c r="A203" s="699"/>
      <c r="B203" s="9" t="s">
        <v>8</v>
      </c>
      <c r="C203" s="9" t="s">
        <v>9</v>
      </c>
      <c r="D203" s="9" t="s">
        <v>9</v>
      </c>
      <c r="E203" s="9" t="s">
        <v>9</v>
      </c>
    </row>
    <row r="204" spans="1:5" ht="15.75" hidden="1" thickBot="1" x14ac:dyDescent="0.3">
      <c r="A204" s="53" t="s">
        <v>42</v>
      </c>
      <c r="B204" s="31">
        <f>B205+B206+B207+B208</f>
        <v>0</v>
      </c>
      <c r="C204" s="31">
        <f t="shared" ref="C204:E204" si="29">C205+C206+C207+C208</f>
        <v>0</v>
      </c>
      <c r="D204" s="31">
        <f t="shared" si="29"/>
        <v>0</v>
      </c>
      <c r="E204" s="31">
        <f t="shared" si="29"/>
        <v>0</v>
      </c>
    </row>
    <row r="205" spans="1:5" ht="15.75" hidden="1" thickBot="1" x14ac:dyDescent="0.3">
      <c r="A205" s="97" t="s">
        <v>388</v>
      </c>
      <c r="B205" s="31"/>
      <c r="C205" s="31"/>
      <c r="D205" s="31"/>
      <c r="E205" s="31"/>
    </row>
    <row r="206" spans="1:5" ht="15.75" hidden="1" thickBot="1" x14ac:dyDescent="0.3">
      <c r="A206" s="97" t="s">
        <v>403</v>
      </c>
      <c r="B206" s="31"/>
      <c r="C206" s="31"/>
      <c r="D206" s="31"/>
      <c r="E206" s="31"/>
    </row>
    <row r="207" spans="1:5" ht="15.75" hidden="1" thickBot="1" x14ac:dyDescent="0.3">
      <c r="A207" s="97" t="s">
        <v>404</v>
      </c>
      <c r="B207" s="31"/>
      <c r="C207" s="31"/>
      <c r="D207" s="31"/>
      <c r="E207" s="31"/>
    </row>
    <row r="208" spans="1:5" ht="15.75" hidden="1" thickBot="1" x14ac:dyDescent="0.3">
      <c r="A208" s="97" t="s">
        <v>405</v>
      </c>
      <c r="B208" s="31"/>
      <c r="C208" s="31"/>
      <c r="D208" s="31"/>
      <c r="E208" s="31"/>
    </row>
    <row r="209" spans="1:5" ht="15.75" hidden="1" thickBot="1" x14ac:dyDescent="0.3">
      <c r="A209" s="53" t="s">
        <v>43</v>
      </c>
      <c r="B209" s="47">
        <f>B210+B211+B212+B213</f>
        <v>0</v>
      </c>
      <c r="C209" s="47">
        <f t="shared" ref="C209:E209" si="30">C210+C211+C212+C213</f>
        <v>0</v>
      </c>
      <c r="D209" s="47">
        <f t="shared" si="30"/>
        <v>0</v>
      </c>
      <c r="E209" s="47">
        <f t="shared" si="30"/>
        <v>0</v>
      </c>
    </row>
    <row r="210" spans="1:5" ht="15.75" hidden="1" thickBot="1" x14ac:dyDescent="0.3">
      <c r="A210" s="97" t="s">
        <v>388</v>
      </c>
      <c r="B210" s="47"/>
      <c r="C210" s="31"/>
      <c r="D210" s="31"/>
      <c r="E210" s="31"/>
    </row>
    <row r="211" spans="1:5" ht="15.75" hidden="1" thickBot="1" x14ac:dyDescent="0.3">
      <c r="A211" s="97" t="s">
        <v>403</v>
      </c>
      <c r="B211" s="47"/>
      <c r="C211" s="31"/>
      <c r="D211" s="31"/>
      <c r="E211" s="31"/>
    </row>
    <row r="212" spans="1:5" ht="15.75" hidden="1" thickBot="1" x14ac:dyDescent="0.3">
      <c r="A212" s="97" t="s">
        <v>404</v>
      </c>
      <c r="B212" s="47"/>
      <c r="C212" s="31"/>
      <c r="D212" s="31"/>
      <c r="E212" s="31"/>
    </row>
    <row r="213" spans="1:5" ht="15.75" hidden="1" thickBot="1" x14ac:dyDescent="0.3">
      <c r="A213" s="97" t="s">
        <v>405</v>
      </c>
      <c r="B213" s="47"/>
      <c r="C213" s="31"/>
      <c r="D213" s="31"/>
      <c r="E213" s="31"/>
    </row>
    <row r="214" spans="1:5" ht="15.75" hidden="1" thickBot="1" x14ac:dyDescent="0.3">
      <c r="A214" s="65" t="s">
        <v>440</v>
      </c>
      <c r="B214" s="47">
        <f>B204+B209</f>
        <v>0</v>
      </c>
      <c r="C214" s="47">
        <f t="shared" ref="C214:E214" si="31">C204+C209</f>
        <v>0</v>
      </c>
      <c r="D214" s="47">
        <f t="shared" si="31"/>
        <v>0</v>
      </c>
      <c r="E214" s="47">
        <f t="shared" si="31"/>
        <v>0</v>
      </c>
    </row>
    <row r="215" spans="1:5" ht="15.75" thickBot="1" x14ac:dyDescent="0.3">
      <c r="A215" s="1516" t="s">
        <v>56</v>
      </c>
      <c r="B215" s="1517" t="s">
        <v>561</v>
      </c>
      <c r="C215" s="1518"/>
      <c r="D215" s="1519"/>
      <c r="E215" s="1520"/>
    </row>
    <row r="216" spans="1:5" ht="34.5" thickBot="1" x14ac:dyDescent="0.3">
      <c r="A216" s="1516" t="s">
        <v>35</v>
      </c>
      <c r="B216" s="1521" t="s">
        <v>569</v>
      </c>
      <c r="C216" s="192" t="s">
        <v>398</v>
      </c>
      <c r="D216" s="702"/>
      <c r="E216" s="704"/>
    </row>
    <row r="217" spans="1:5" ht="17.25" customHeight="1" thickBot="1" x14ac:dyDescent="0.3">
      <c r="A217" s="5" t="s">
        <v>15</v>
      </c>
      <c r="B217" s="702" t="s">
        <v>570</v>
      </c>
      <c r="C217" s="703"/>
      <c r="D217" s="703"/>
      <c r="E217" s="704"/>
    </row>
    <row r="218" spans="1:5" ht="15.75" thickBot="1" x14ac:dyDescent="0.3">
      <c r="A218" s="5" t="s">
        <v>16</v>
      </c>
      <c r="B218" s="906" t="s">
        <v>571</v>
      </c>
      <c r="C218" s="718"/>
      <c r="D218" s="718"/>
      <c r="E218" s="719"/>
    </row>
    <row r="219" spans="1:5" ht="12.75" customHeight="1" x14ac:dyDescent="0.25">
      <c r="A219" s="698"/>
      <c r="B219" s="8">
        <v>2018</v>
      </c>
      <c r="C219" s="8">
        <v>2019</v>
      </c>
      <c r="D219" s="8">
        <v>2020</v>
      </c>
      <c r="E219" s="8">
        <v>2021</v>
      </c>
    </row>
    <row r="220" spans="1:5" ht="9" customHeight="1" thickBot="1" x14ac:dyDescent="0.3">
      <c r="A220" s="699"/>
      <c r="B220" s="9" t="s">
        <v>8</v>
      </c>
      <c r="C220" s="9" t="s">
        <v>9</v>
      </c>
      <c r="D220" s="9" t="s">
        <v>9</v>
      </c>
      <c r="E220" s="9" t="s">
        <v>9</v>
      </c>
    </row>
    <row r="221" spans="1:5" ht="15.75" thickBot="1" x14ac:dyDescent="0.3">
      <c r="A221" s="5" t="s">
        <v>17</v>
      </c>
      <c r="B221" s="673">
        <v>1</v>
      </c>
      <c r="C221" s="673">
        <v>1</v>
      </c>
      <c r="D221" s="673">
        <v>0</v>
      </c>
      <c r="E221" s="5"/>
    </row>
    <row r="222" spans="1:5" ht="15.75" thickBot="1" x14ac:dyDescent="0.3">
      <c r="A222" s="5" t="s">
        <v>18</v>
      </c>
      <c r="B222" s="10">
        <v>3200</v>
      </c>
      <c r="C222" s="10">
        <f t="shared" ref="C222:E222" si="32">C240</f>
        <v>5000</v>
      </c>
      <c r="D222" s="10">
        <f t="shared" si="32"/>
        <v>0</v>
      </c>
      <c r="E222" s="10">
        <f t="shared" si="32"/>
        <v>0</v>
      </c>
    </row>
    <row r="223" spans="1:5" ht="15.75" thickBot="1" x14ac:dyDescent="0.3">
      <c r="A223" s="5" t="s">
        <v>19</v>
      </c>
      <c r="B223" s="10">
        <f>B222/B221</f>
        <v>3200</v>
      </c>
      <c r="C223" s="10">
        <f t="shared" ref="C223:E223" si="33">C222/C221</f>
        <v>5000</v>
      </c>
      <c r="D223" s="10" t="e">
        <f t="shared" si="33"/>
        <v>#DIV/0!</v>
      </c>
      <c r="E223" s="10" t="e">
        <f t="shared" si="33"/>
        <v>#DIV/0!</v>
      </c>
    </row>
    <row r="224" spans="1:5" ht="15.75" thickBot="1" x14ac:dyDescent="0.3">
      <c r="A224" s="5" t="s">
        <v>20</v>
      </c>
      <c r="B224" s="104" t="s">
        <v>21</v>
      </c>
      <c r="C224" s="11">
        <f>C221/B221-1</f>
        <v>0</v>
      </c>
      <c r="D224" s="11">
        <f t="shared" ref="D224:E226" si="34">D221/C221-1</f>
        <v>-1</v>
      </c>
      <c r="E224" s="11" t="e">
        <f t="shared" si="34"/>
        <v>#DIV/0!</v>
      </c>
    </row>
    <row r="225" spans="1:5" ht="15.75" thickBot="1" x14ac:dyDescent="0.3">
      <c r="A225" s="5" t="s">
        <v>22</v>
      </c>
      <c r="B225" s="104" t="s">
        <v>21</v>
      </c>
      <c r="C225" s="11">
        <f>C222/B222-1</f>
        <v>0.5625</v>
      </c>
      <c r="D225" s="11">
        <f t="shared" si="34"/>
        <v>-1</v>
      </c>
      <c r="E225" s="11" t="e">
        <f t="shared" si="34"/>
        <v>#DIV/0!</v>
      </c>
    </row>
    <row r="226" spans="1:5" ht="15.75" thickBot="1" x14ac:dyDescent="0.3">
      <c r="A226" s="5" t="s">
        <v>23</v>
      </c>
      <c r="B226" s="104" t="s">
        <v>21</v>
      </c>
      <c r="C226" s="11">
        <f>C223/B223-1</f>
        <v>0.5625</v>
      </c>
      <c r="D226" s="11" t="e">
        <f t="shared" si="34"/>
        <v>#DIV/0!</v>
      </c>
      <c r="E226" s="11" t="e">
        <f t="shared" si="34"/>
        <v>#DIV/0!</v>
      </c>
    </row>
    <row r="227" spans="1:5" ht="15.75" thickBot="1" x14ac:dyDescent="0.3">
      <c r="A227" s="689" t="s">
        <v>282</v>
      </c>
      <c r="B227" s="690"/>
      <c r="C227" s="690"/>
      <c r="D227" s="690"/>
      <c r="E227" s="691"/>
    </row>
    <row r="228" spans="1:5" ht="12.75" customHeight="1" x14ac:dyDescent="0.25">
      <c r="A228" s="698"/>
      <c r="B228" s="8">
        <v>2018</v>
      </c>
      <c r="C228" s="8">
        <v>2019</v>
      </c>
      <c r="D228" s="8">
        <v>2020</v>
      </c>
      <c r="E228" s="8">
        <v>2021</v>
      </c>
    </row>
    <row r="229" spans="1:5" ht="9" customHeight="1" thickBot="1" x14ac:dyDescent="0.3">
      <c r="A229" s="699"/>
      <c r="B229" s="9" t="s">
        <v>8</v>
      </c>
      <c r="C229" s="9" t="s">
        <v>9</v>
      </c>
      <c r="D229" s="9" t="s">
        <v>9</v>
      </c>
      <c r="E229" s="9" t="s">
        <v>9</v>
      </c>
    </row>
    <row r="230" spans="1:5" ht="15.75" thickBot="1" x14ac:dyDescent="0.3">
      <c r="A230" s="13" t="s">
        <v>42</v>
      </c>
      <c r="B230" s="14">
        <f>B231+B232+B233+B234</f>
        <v>0</v>
      </c>
      <c r="C230" s="14">
        <f t="shared" ref="C230:E230" si="35">C231+C232+C233+C234</f>
        <v>0</v>
      </c>
      <c r="D230" s="14">
        <f t="shared" si="35"/>
        <v>0</v>
      </c>
      <c r="E230" s="14">
        <f t="shared" si="35"/>
        <v>0</v>
      </c>
    </row>
    <row r="231" spans="1:5" ht="15.75" thickBot="1" x14ac:dyDescent="0.3">
      <c r="A231" s="26" t="s">
        <v>388</v>
      </c>
      <c r="B231" s="14"/>
      <c r="C231" s="14"/>
      <c r="D231" s="14"/>
      <c r="E231" s="14"/>
    </row>
    <row r="232" spans="1:5" ht="15.75" thickBot="1" x14ac:dyDescent="0.3">
      <c r="A232" s="26" t="s">
        <v>403</v>
      </c>
      <c r="B232" s="14"/>
      <c r="C232" s="14"/>
      <c r="D232" s="14"/>
      <c r="E232" s="14"/>
    </row>
    <row r="233" spans="1:5" ht="15.75" thickBot="1" x14ac:dyDescent="0.3">
      <c r="A233" s="26" t="s">
        <v>404</v>
      </c>
      <c r="B233" s="14"/>
      <c r="C233" s="14"/>
      <c r="D233" s="14"/>
      <c r="E233" s="14"/>
    </row>
    <row r="234" spans="1:5" ht="15.75" thickBot="1" x14ac:dyDescent="0.3">
      <c r="A234" s="26" t="s">
        <v>405</v>
      </c>
      <c r="B234" s="14"/>
      <c r="C234" s="14"/>
      <c r="D234" s="14"/>
      <c r="E234" s="14"/>
    </row>
    <row r="235" spans="1:5" ht="15.75" thickBot="1" x14ac:dyDescent="0.3">
      <c r="A235" s="13" t="s">
        <v>43</v>
      </c>
      <c r="B235" s="15">
        <f>B236+B237+B238+B239</f>
        <v>3200</v>
      </c>
      <c r="C235" s="15">
        <f t="shared" ref="C235:E235" si="36">C236+C237+C238+C239</f>
        <v>5000</v>
      </c>
      <c r="D235" s="15">
        <f t="shared" si="36"/>
        <v>0</v>
      </c>
      <c r="E235" s="15">
        <f t="shared" si="36"/>
        <v>0</v>
      </c>
    </row>
    <row r="236" spans="1:5" ht="15.75" thickBot="1" x14ac:dyDescent="0.3">
      <c r="A236" s="26" t="s">
        <v>388</v>
      </c>
      <c r="B236" s="15">
        <f>B222</f>
        <v>3200</v>
      </c>
      <c r="C236" s="15">
        <v>5000</v>
      </c>
      <c r="D236" s="15">
        <v>0</v>
      </c>
      <c r="E236" s="15"/>
    </row>
    <row r="237" spans="1:5" ht="15.75" thickBot="1" x14ac:dyDescent="0.3">
      <c r="A237" s="26" t="s">
        <v>403</v>
      </c>
      <c r="B237" s="15"/>
      <c r="C237" s="15"/>
      <c r="D237" s="15"/>
      <c r="E237" s="15"/>
    </row>
    <row r="238" spans="1:5" ht="15.75" thickBot="1" x14ac:dyDescent="0.3">
      <c r="A238" s="26" t="s">
        <v>404</v>
      </c>
      <c r="B238" s="15"/>
      <c r="C238" s="15"/>
      <c r="D238" s="15"/>
      <c r="E238" s="15"/>
    </row>
    <row r="239" spans="1:5" ht="15.75" thickBot="1" x14ac:dyDescent="0.3">
      <c r="A239" s="26" t="s">
        <v>405</v>
      </c>
      <c r="B239" s="15"/>
      <c r="C239" s="15"/>
      <c r="D239" s="15"/>
      <c r="E239" s="15"/>
    </row>
    <row r="240" spans="1:5" ht="15.75" thickBot="1" x14ac:dyDescent="0.3">
      <c r="A240" s="16" t="s">
        <v>36</v>
      </c>
      <c r="B240" s="15">
        <f>B230+B235</f>
        <v>3200</v>
      </c>
      <c r="C240" s="15">
        <f t="shared" ref="C240:E240" si="37">C230+C235</f>
        <v>5000</v>
      </c>
      <c r="D240" s="15">
        <f t="shared" si="37"/>
        <v>0</v>
      </c>
      <c r="E240" s="15">
        <f t="shared" si="37"/>
        <v>0</v>
      </c>
    </row>
    <row r="241" spans="1:5" ht="15.75" thickBot="1" x14ac:dyDescent="0.3">
      <c r="A241" s="708" t="s">
        <v>46</v>
      </c>
      <c r="B241" s="709"/>
      <c r="C241" s="709"/>
      <c r="D241" s="709"/>
      <c r="E241" s="710"/>
    </row>
    <row r="242" spans="1:5" ht="15.75" thickBot="1" x14ac:dyDescent="0.3">
      <c r="A242" s="947" t="s">
        <v>47</v>
      </c>
      <c r="B242" s="948"/>
      <c r="C242" s="948"/>
      <c r="D242" s="948"/>
      <c r="E242" s="949"/>
    </row>
    <row r="243" spans="1:5" ht="15.75" thickBot="1" x14ac:dyDescent="0.3">
      <c r="A243" s="1516" t="s">
        <v>56</v>
      </c>
      <c r="B243" s="1517" t="s">
        <v>561</v>
      </c>
      <c r="C243" s="1518"/>
      <c r="D243" s="1519"/>
      <c r="E243" s="1520"/>
    </row>
    <row r="244" spans="1:5" ht="30.75" customHeight="1" thickBot="1" x14ac:dyDescent="0.3">
      <c r="A244" s="1516" t="s">
        <v>86</v>
      </c>
      <c r="B244" s="1521" t="s">
        <v>569</v>
      </c>
      <c r="C244" s="1522" t="s">
        <v>398</v>
      </c>
      <c r="D244" s="723"/>
      <c r="E244" s="724"/>
    </row>
    <row r="245" spans="1:5" ht="15.75" thickBot="1" x14ac:dyDescent="0.3">
      <c r="A245" s="1523"/>
      <c r="B245" s="1524"/>
      <c r="C245" s="1525"/>
      <c r="D245" s="723"/>
      <c r="E245" s="724"/>
    </row>
    <row r="246" spans="1:5" ht="17.25" customHeight="1" thickBot="1" x14ac:dyDescent="0.3">
      <c r="A246" s="5" t="s">
        <v>15</v>
      </c>
      <c r="B246" s="702" t="s">
        <v>570</v>
      </c>
      <c r="C246" s="703"/>
      <c r="D246" s="703"/>
      <c r="E246" s="704"/>
    </row>
    <row r="247" spans="1:5" ht="15.75" thickBot="1" x14ac:dyDescent="0.3">
      <c r="A247" s="5" t="s">
        <v>16</v>
      </c>
      <c r="B247" s="906" t="s">
        <v>571</v>
      </c>
      <c r="C247" s="718"/>
      <c r="D247" s="718"/>
      <c r="E247" s="719"/>
    </row>
    <row r="248" spans="1:5" ht="12.75" customHeight="1" x14ac:dyDescent="0.25">
      <c r="A248" s="698"/>
      <c r="B248" s="8">
        <v>2018</v>
      </c>
      <c r="C248" s="8">
        <v>2019</v>
      </c>
      <c r="D248" s="8">
        <v>2020</v>
      </c>
      <c r="E248" s="8">
        <v>2021</v>
      </c>
    </row>
    <row r="249" spans="1:5" ht="9" customHeight="1" thickBot="1" x14ac:dyDescent="0.3">
      <c r="A249" s="699"/>
      <c r="B249" s="9" t="s">
        <v>8</v>
      </c>
      <c r="C249" s="9" t="s">
        <v>9</v>
      </c>
      <c r="D249" s="9" t="s">
        <v>9</v>
      </c>
      <c r="E249" s="9" t="s">
        <v>9</v>
      </c>
    </row>
    <row r="250" spans="1:5" ht="15.75" thickBot="1" x14ac:dyDescent="0.3">
      <c r="A250" s="5" t="s">
        <v>17</v>
      </c>
      <c r="B250" s="10"/>
      <c r="C250" s="10"/>
      <c r="D250" s="10"/>
      <c r="E250" s="10">
        <v>2</v>
      </c>
    </row>
    <row r="251" spans="1:5" ht="15.75" thickBot="1" x14ac:dyDescent="0.3">
      <c r="A251" s="5" t="s">
        <v>18</v>
      </c>
      <c r="B251" s="10" t="e">
        <f>#REF!-#REF!</f>
        <v>#REF!</v>
      </c>
      <c r="C251" s="10" t="e">
        <f>#REF!-#REF!</f>
        <v>#REF!</v>
      </c>
      <c r="D251" s="10" t="e">
        <f>#REF!-#REF!</f>
        <v>#REF!</v>
      </c>
      <c r="E251" s="10">
        <f>E269</f>
        <v>5000</v>
      </c>
    </row>
    <row r="252" spans="1:5" ht="15.75" thickBot="1" x14ac:dyDescent="0.3">
      <c r="A252" s="5" t="s">
        <v>19</v>
      </c>
      <c r="B252" s="10" t="e">
        <f>B251/B250</f>
        <v>#REF!</v>
      </c>
      <c r="C252" s="10" t="e">
        <f t="shared" ref="C252:E252" si="38">C251/C250</f>
        <v>#REF!</v>
      </c>
      <c r="D252" s="10" t="e">
        <f t="shared" si="38"/>
        <v>#REF!</v>
      </c>
      <c r="E252" s="10">
        <f t="shared" si="38"/>
        <v>2500</v>
      </c>
    </row>
    <row r="253" spans="1:5" ht="15.75" thickBot="1" x14ac:dyDescent="0.3">
      <c r="A253" s="5" t="s">
        <v>20</v>
      </c>
      <c r="B253" s="104" t="s">
        <v>21</v>
      </c>
      <c r="C253" s="11" t="e">
        <f>C250/B250-1</f>
        <v>#DIV/0!</v>
      </c>
      <c r="D253" s="11" t="e">
        <f t="shared" ref="D253:E255" si="39">D250/C250-1</f>
        <v>#DIV/0!</v>
      </c>
      <c r="E253" s="11" t="e">
        <f t="shared" si="39"/>
        <v>#DIV/0!</v>
      </c>
    </row>
    <row r="254" spans="1:5" ht="15.75" thickBot="1" x14ac:dyDescent="0.3">
      <c r="A254" s="5" t="s">
        <v>22</v>
      </c>
      <c r="B254" s="104" t="s">
        <v>21</v>
      </c>
      <c r="C254" s="11" t="e">
        <f>C251/B251-1</f>
        <v>#REF!</v>
      </c>
      <c r="D254" s="11" t="e">
        <f t="shared" si="39"/>
        <v>#REF!</v>
      </c>
      <c r="E254" s="11" t="e">
        <f t="shared" si="39"/>
        <v>#REF!</v>
      </c>
    </row>
    <row r="255" spans="1:5" ht="15.75" thickBot="1" x14ac:dyDescent="0.3">
      <c r="A255" s="5" t="s">
        <v>23</v>
      </c>
      <c r="B255" s="104" t="s">
        <v>21</v>
      </c>
      <c r="C255" s="11" t="e">
        <f>C252/B252-1</f>
        <v>#REF!</v>
      </c>
      <c r="D255" s="11" t="e">
        <f t="shared" si="39"/>
        <v>#REF!</v>
      </c>
      <c r="E255" s="11" t="e">
        <f t="shared" si="39"/>
        <v>#REF!</v>
      </c>
    </row>
    <row r="256" spans="1:5" ht="15.75" thickBot="1" x14ac:dyDescent="0.3">
      <c r="A256" s="689" t="s">
        <v>213</v>
      </c>
      <c r="B256" s="690"/>
      <c r="C256" s="690"/>
      <c r="D256" s="690"/>
      <c r="E256" s="691"/>
    </row>
    <row r="257" spans="1:5" ht="12.75" customHeight="1" x14ac:dyDescent="0.25">
      <c r="A257" s="698"/>
      <c r="B257" s="8">
        <v>2018</v>
      </c>
      <c r="C257" s="8">
        <v>2019</v>
      </c>
      <c r="D257" s="8">
        <v>2020</v>
      </c>
      <c r="E257" s="8">
        <v>2021</v>
      </c>
    </row>
    <row r="258" spans="1:5" ht="9" customHeight="1" thickBot="1" x14ac:dyDescent="0.3">
      <c r="A258" s="699"/>
      <c r="B258" s="9" t="s">
        <v>8</v>
      </c>
      <c r="C258" s="9" t="s">
        <v>9</v>
      </c>
      <c r="D258" s="9" t="s">
        <v>9</v>
      </c>
      <c r="E258" s="9" t="s">
        <v>9</v>
      </c>
    </row>
    <row r="259" spans="1:5" ht="15.75" thickBot="1" x14ac:dyDescent="0.3">
      <c r="A259" s="13" t="s">
        <v>42</v>
      </c>
      <c r="B259" s="14">
        <f>B260+B261+B262+B263</f>
        <v>0</v>
      </c>
      <c r="C259" s="14">
        <f t="shared" ref="C259:E259" si="40">C260+C261+C262+C263</f>
        <v>0</v>
      </c>
      <c r="D259" s="14">
        <f t="shared" si="40"/>
        <v>0</v>
      </c>
      <c r="E259" s="14">
        <f t="shared" si="40"/>
        <v>0</v>
      </c>
    </row>
    <row r="260" spans="1:5" ht="15.75" thickBot="1" x14ac:dyDescent="0.3">
      <c r="A260" s="26" t="s">
        <v>388</v>
      </c>
      <c r="B260" s="14"/>
      <c r="C260" s="14"/>
      <c r="D260" s="14"/>
      <c r="E260" s="14"/>
    </row>
    <row r="261" spans="1:5" ht="15.75" thickBot="1" x14ac:dyDescent="0.3">
      <c r="A261" s="26" t="s">
        <v>403</v>
      </c>
      <c r="B261" s="14"/>
      <c r="C261" s="14"/>
      <c r="D261" s="14"/>
      <c r="E261" s="14"/>
    </row>
    <row r="262" spans="1:5" ht="15.75" thickBot="1" x14ac:dyDescent="0.3">
      <c r="A262" s="26" t="s">
        <v>404</v>
      </c>
      <c r="B262" s="14"/>
      <c r="C262" s="14"/>
      <c r="D262" s="14"/>
      <c r="E262" s="14"/>
    </row>
    <row r="263" spans="1:5" ht="15.75" thickBot="1" x14ac:dyDescent="0.3">
      <c r="A263" s="26" t="s">
        <v>405</v>
      </c>
      <c r="B263" s="14"/>
      <c r="C263" s="14"/>
      <c r="D263" s="14"/>
      <c r="E263" s="14"/>
    </row>
    <row r="264" spans="1:5" ht="15.75" thickBot="1" x14ac:dyDescent="0.3">
      <c r="A264" s="13" t="s">
        <v>43</v>
      </c>
      <c r="B264" s="15">
        <f>B265+B266+B267+B268</f>
        <v>0</v>
      </c>
      <c r="C264" s="15">
        <f t="shared" ref="C264:E264" si="41">C265+C266+C267+C268</f>
        <v>0</v>
      </c>
      <c r="D264" s="15">
        <f t="shared" si="41"/>
        <v>0</v>
      </c>
      <c r="E264" s="15">
        <f t="shared" si="41"/>
        <v>5000</v>
      </c>
    </row>
    <row r="265" spans="1:5" ht="15.75" thickBot="1" x14ac:dyDescent="0.3">
      <c r="A265" s="26" t="s">
        <v>388</v>
      </c>
      <c r="B265" s="15"/>
      <c r="C265" s="14"/>
      <c r="D265" s="14"/>
      <c r="E265" s="14">
        <v>5000</v>
      </c>
    </row>
    <row r="266" spans="1:5" ht="15.75" thickBot="1" x14ac:dyDescent="0.3">
      <c r="A266" s="26" t="s">
        <v>403</v>
      </c>
      <c r="B266" s="15"/>
      <c r="C266" s="14"/>
      <c r="D266" s="14"/>
      <c r="E266" s="14"/>
    </row>
    <row r="267" spans="1:5" ht="15.75" thickBot="1" x14ac:dyDescent="0.3">
      <c r="A267" s="26" t="s">
        <v>404</v>
      </c>
      <c r="B267" s="15"/>
      <c r="C267" s="14"/>
      <c r="D267" s="14"/>
      <c r="E267" s="14"/>
    </row>
    <row r="268" spans="1:5" ht="15.75" thickBot="1" x14ac:dyDescent="0.3">
      <c r="A268" s="26" t="s">
        <v>405</v>
      </c>
      <c r="B268" s="15"/>
      <c r="C268" s="14"/>
      <c r="D268" s="14"/>
      <c r="E268" s="14"/>
    </row>
    <row r="269" spans="1:5" ht="15.75" thickBot="1" x14ac:dyDescent="0.3">
      <c r="A269" s="140" t="s">
        <v>31</v>
      </c>
      <c r="B269" s="15">
        <f>B259+B264</f>
        <v>0</v>
      </c>
      <c r="C269" s="15">
        <f t="shared" ref="C269:E269" si="42">C259+C264</f>
        <v>0</v>
      </c>
      <c r="D269" s="15">
        <f t="shared" si="42"/>
        <v>0</v>
      </c>
      <c r="E269" s="15">
        <f t="shared" si="42"/>
        <v>5000</v>
      </c>
    </row>
    <row r="270" spans="1:5" ht="15.75" thickBot="1" x14ac:dyDescent="0.3">
      <c r="A270" s="20"/>
      <c r="B270" s="21"/>
      <c r="C270" s="21"/>
      <c r="D270" s="21"/>
      <c r="E270" s="21"/>
    </row>
    <row r="271" spans="1:5" ht="27" customHeight="1" thickBot="1" x14ac:dyDescent="0.3">
      <c r="A271" s="6" t="s">
        <v>57</v>
      </c>
      <c r="B271" s="22">
        <f>B30+B145+B171+B222</f>
        <v>209200</v>
      </c>
      <c r="C271" s="22">
        <f t="shared" ref="C271:D271" si="43">C30+C145+C171+C222</f>
        <v>264000</v>
      </c>
      <c r="D271" s="22">
        <f t="shared" si="43"/>
        <v>265000</v>
      </c>
      <c r="E271" s="22">
        <f>E30+E145+E171+E222+E251</f>
        <v>191000</v>
      </c>
    </row>
    <row r="272" spans="1:5" ht="24.75" thickBot="1" x14ac:dyDescent="0.3">
      <c r="A272" s="6" t="s">
        <v>58</v>
      </c>
      <c r="B272" s="22">
        <f>B273+B276+B279+B282+B285+B288+B291+B294+B299</f>
        <v>209200</v>
      </c>
      <c r="C272" s="22">
        <f t="shared" ref="C272:E272" si="44">C273+C276+C279+C282+C285+C288+C291+C294+C299</f>
        <v>264000</v>
      </c>
      <c r="D272" s="22">
        <f t="shared" si="44"/>
        <v>265000</v>
      </c>
      <c r="E272" s="22">
        <f t="shared" si="44"/>
        <v>191000</v>
      </c>
    </row>
    <row r="273" spans="1:5" ht="15.75" thickBot="1" x14ac:dyDescent="0.3">
      <c r="A273" s="13" t="s">
        <v>24</v>
      </c>
      <c r="B273" s="36">
        <f>B274+B275</f>
        <v>111800</v>
      </c>
      <c r="C273" s="36">
        <f t="shared" ref="C273:E273" si="45">C274+C275</f>
        <v>121800</v>
      </c>
      <c r="D273" s="36">
        <f t="shared" si="45"/>
        <v>121800</v>
      </c>
      <c r="E273" s="36">
        <f t="shared" si="45"/>
        <v>121800</v>
      </c>
    </row>
    <row r="274" spans="1:5" ht="15.75" thickBot="1" x14ac:dyDescent="0.3">
      <c r="A274" s="26" t="s">
        <v>388</v>
      </c>
      <c r="B274" s="15">
        <f>B39</f>
        <v>111800</v>
      </c>
      <c r="C274" s="15">
        <f t="shared" ref="C274:E274" si="46">C39</f>
        <v>121800</v>
      </c>
      <c r="D274" s="15">
        <f t="shared" si="46"/>
        <v>121800</v>
      </c>
      <c r="E274" s="15">
        <f t="shared" si="46"/>
        <v>121800</v>
      </c>
    </row>
    <row r="275" spans="1:5" ht="15.75" thickBot="1" x14ac:dyDescent="0.3">
      <c r="A275" s="26" t="s">
        <v>417</v>
      </c>
      <c r="B275" s="15">
        <f t="shared" ref="B275:E275" si="47">B40+B77+B114</f>
        <v>0</v>
      </c>
      <c r="C275" s="15">
        <f t="shared" si="47"/>
        <v>0</v>
      </c>
      <c r="D275" s="15">
        <f t="shared" si="47"/>
        <v>0</v>
      </c>
      <c r="E275" s="15">
        <f t="shared" si="47"/>
        <v>0</v>
      </c>
    </row>
    <row r="276" spans="1:5" ht="24.75" thickBot="1" x14ac:dyDescent="0.3">
      <c r="A276" s="13" t="s">
        <v>25</v>
      </c>
      <c r="B276" s="36">
        <f>B277+B278</f>
        <v>20200</v>
      </c>
      <c r="C276" s="36">
        <f t="shared" ref="C276:E276" si="48">C277+C278</f>
        <v>22200</v>
      </c>
      <c r="D276" s="36">
        <f t="shared" si="48"/>
        <v>22200</v>
      </c>
      <c r="E276" s="36">
        <f t="shared" si="48"/>
        <v>22200</v>
      </c>
    </row>
    <row r="277" spans="1:5" ht="15.75" thickBot="1" x14ac:dyDescent="0.3">
      <c r="A277" s="26" t="s">
        <v>388</v>
      </c>
      <c r="B277" s="14">
        <f>B42</f>
        <v>20200</v>
      </c>
      <c r="C277" s="14">
        <f t="shared" ref="C277:E277" si="49">C42</f>
        <v>22200</v>
      </c>
      <c r="D277" s="14">
        <f t="shared" si="49"/>
        <v>22200</v>
      </c>
      <c r="E277" s="14">
        <f t="shared" si="49"/>
        <v>22200</v>
      </c>
    </row>
    <row r="278" spans="1:5" ht="15.75" thickBot="1" x14ac:dyDescent="0.3">
      <c r="A278" s="26" t="s">
        <v>417</v>
      </c>
      <c r="B278" s="15">
        <f>B43+B80+B114</f>
        <v>0</v>
      </c>
      <c r="C278" s="15">
        <f>C43+C80+C114</f>
        <v>0</v>
      </c>
      <c r="D278" s="15">
        <f>D43+D80+D114</f>
        <v>0</v>
      </c>
      <c r="E278" s="15">
        <f>E43+E80+E114</f>
        <v>0</v>
      </c>
    </row>
    <row r="279" spans="1:5" ht="15.75" thickBot="1" x14ac:dyDescent="0.3">
      <c r="A279" s="13" t="s">
        <v>26</v>
      </c>
      <c r="B279" s="36">
        <f>B280+B281</f>
        <v>33800</v>
      </c>
      <c r="C279" s="36">
        <f t="shared" ref="C279:E279" si="50">C280+C281</f>
        <v>34800</v>
      </c>
      <c r="D279" s="36">
        <f t="shared" si="50"/>
        <v>40800</v>
      </c>
      <c r="E279" s="36">
        <f t="shared" si="50"/>
        <v>41800</v>
      </c>
    </row>
    <row r="280" spans="1:5" ht="15.75" thickBot="1" x14ac:dyDescent="0.3">
      <c r="A280" s="26" t="s">
        <v>388</v>
      </c>
      <c r="B280" s="15">
        <f>B45</f>
        <v>33800</v>
      </c>
      <c r="C280" s="15">
        <f t="shared" ref="C280:E280" si="51">C45</f>
        <v>34800</v>
      </c>
      <c r="D280" s="15">
        <f t="shared" si="51"/>
        <v>40800</v>
      </c>
      <c r="E280" s="15">
        <f t="shared" si="51"/>
        <v>41800</v>
      </c>
    </row>
    <row r="281" spans="1:5" ht="15.75" thickBot="1" x14ac:dyDescent="0.3">
      <c r="A281" s="26" t="s">
        <v>417</v>
      </c>
      <c r="B281" s="15">
        <f t="shared" ref="B281:E281" si="52">B46+B83+B120</f>
        <v>0</v>
      </c>
      <c r="C281" s="15">
        <f t="shared" si="52"/>
        <v>0</v>
      </c>
      <c r="D281" s="15">
        <f t="shared" si="52"/>
        <v>0</v>
      </c>
      <c r="E281" s="15">
        <f t="shared" si="52"/>
        <v>0</v>
      </c>
    </row>
    <row r="282" spans="1:5" ht="15.75" thickBot="1" x14ac:dyDescent="0.3">
      <c r="A282" s="13" t="s">
        <v>27</v>
      </c>
      <c r="B282" s="36">
        <f>B283+B284</f>
        <v>0</v>
      </c>
      <c r="C282" s="36">
        <f t="shared" ref="C282:E282" si="53">C283+C284</f>
        <v>0</v>
      </c>
      <c r="D282" s="36">
        <f t="shared" si="53"/>
        <v>0</v>
      </c>
      <c r="E282" s="36">
        <f t="shared" si="53"/>
        <v>0</v>
      </c>
    </row>
    <row r="283" spans="1:5" ht="15.75" thickBot="1" x14ac:dyDescent="0.3">
      <c r="A283" s="26" t="s">
        <v>388</v>
      </c>
      <c r="B283" s="14">
        <f t="shared" ref="B283:E284" si="54">B48+B85+B122</f>
        <v>0</v>
      </c>
      <c r="C283" s="14">
        <f t="shared" si="54"/>
        <v>0</v>
      </c>
      <c r="D283" s="14">
        <f t="shared" si="54"/>
        <v>0</v>
      </c>
      <c r="E283" s="14">
        <f t="shared" si="54"/>
        <v>0</v>
      </c>
    </row>
    <row r="284" spans="1:5" ht="15.75" thickBot="1" x14ac:dyDescent="0.3">
      <c r="A284" s="26" t="s">
        <v>417</v>
      </c>
      <c r="B284" s="15">
        <f t="shared" si="54"/>
        <v>0</v>
      </c>
      <c r="C284" s="15">
        <f t="shared" si="54"/>
        <v>0</v>
      </c>
      <c r="D284" s="15">
        <f t="shared" si="54"/>
        <v>0</v>
      </c>
      <c r="E284" s="15">
        <f t="shared" si="54"/>
        <v>0</v>
      </c>
    </row>
    <row r="285" spans="1:5" ht="15.75" thickBot="1" x14ac:dyDescent="0.3">
      <c r="A285" s="13" t="s">
        <v>28</v>
      </c>
      <c r="B285" s="36">
        <f>B286+B287</f>
        <v>0</v>
      </c>
      <c r="C285" s="36">
        <f t="shared" ref="C285:E285" si="55">C286+C287</f>
        <v>0</v>
      </c>
      <c r="D285" s="36">
        <f t="shared" si="55"/>
        <v>0</v>
      </c>
      <c r="E285" s="36">
        <f t="shared" si="55"/>
        <v>0</v>
      </c>
    </row>
    <row r="286" spans="1:5" ht="15.75" thickBot="1" x14ac:dyDescent="0.3">
      <c r="A286" s="26" t="s">
        <v>388</v>
      </c>
      <c r="B286" s="14">
        <f t="shared" ref="B286:E287" si="56">B51+B88+B125</f>
        <v>0</v>
      </c>
      <c r="C286" s="14">
        <f t="shared" si="56"/>
        <v>0</v>
      </c>
      <c r="D286" s="14">
        <f t="shared" si="56"/>
        <v>0</v>
      </c>
      <c r="E286" s="14">
        <f t="shared" si="56"/>
        <v>0</v>
      </c>
    </row>
    <row r="287" spans="1:5" ht="15.75" thickBot="1" x14ac:dyDescent="0.3">
      <c r="A287" s="26" t="s">
        <v>417</v>
      </c>
      <c r="B287" s="15">
        <f t="shared" si="56"/>
        <v>0</v>
      </c>
      <c r="C287" s="15">
        <f t="shared" si="56"/>
        <v>0</v>
      </c>
      <c r="D287" s="15">
        <f t="shared" si="56"/>
        <v>0</v>
      </c>
      <c r="E287" s="15">
        <f t="shared" si="56"/>
        <v>0</v>
      </c>
    </row>
    <row r="288" spans="1:5" ht="15.75" thickBot="1" x14ac:dyDescent="0.3">
      <c r="A288" s="13" t="s">
        <v>29</v>
      </c>
      <c r="B288" s="36">
        <f>B289+B290</f>
        <v>200</v>
      </c>
      <c r="C288" s="36">
        <f t="shared" ref="C288:E288" si="57">C289+C290</f>
        <v>200</v>
      </c>
      <c r="D288" s="36">
        <f t="shared" si="57"/>
        <v>200</v>
      </c>
      <c r="E288" s="36">
        <f t="shared" si="57"/>
        <v>200</v>
      </c>
    </row>
    <row r="289" spans="1:5" ht="15.75" thickBot="1" x14ac:dyDescent="0.3">
      <c r="A289" s="26" t="s">
        <v>388</v>
      </c>
      <c r="B289" s="14">
        <f>B54</f>
        <v>200</v>
      </c>
      <c r="C289" s="14">
        <f t="shared" ref="C289:E289" si="58">C54</f>
        <v>200</v>
      </c>
      <c r="D289" s="14">
        <f t="shared" si="58"/>
        <v>200</v>
      </c>
      <c r="E289" s="14">
        <f t="shared" si="58"/>
        <v>200</v>
      </c>
    </row>
    <row r="290" spans="1:5" ht="15.75" thickBot="1" x14ac:dyDescent="0.3">
      <c r="A290" s="26" t="s">
        <v>417</v>
      </c>
      <c r="B290" s="15">
        <f t="shared" ref="B290:E290" si="59">B55+B92+B129</f>
        <v>0</v>
      </c>
      <c r="C290" s="15">
        <f t="shared" si="59"/>
        <v>0</v>
      </c>
      <c r="D290" s="15">
        <f t="shared" si="59"/>
        <v>0</v>
      </c>
      <c r="E290" s="15">
        <f t="shared" si="59"/>
        <v>0</v>
      </c>
    </row>
    <row r="291" spans="1:5" ht="24.75" thickBot="1" x14ac:dyDescent="0.3">
      <c r="A291" s="13" t="s">
        <v>30</v>
      </c>
      <c r="B291" s="36">
        <f>B93+B56</f>
        <v>0</v>
      </c>
      <c r="C291" s="36">
        <f>C93+C56</f>
        <v>0</v>
      </c>
      <c r="D291" s="36">
        <f>D93+D56</f>
        <v>0</v>
      </c>
      <c r="E291" s="36">
        <f>E93+E56</f>
        <v>0</v>
      </c>
    </row>
    <row r="292" spans="1:5" ht="15.75" thickBot="1" x14ac:dyDescent="0.3">
      <c r="A292" s="26" t="s">
        <v>388</v>
      </c>
      <c r="B292" s="14">
        <f t="shared" ref="B292:E293" si="60">B57+B94+B131</f>
        <v>0</v>
      </c>
      <c r="C292" s="14">
        <f t="shared" si="60"/>
        <v>0</v>
      </c>
      <c r="D292" s="14">
        <f t="shared" si="60"/>
        <v>0</v>
      </c>
      <c r="E292" s="14">
        <f t="shared" si="60"/>
        <v>0</v>
      </c>
    </row>
    <row r="293" spans="1:5" ht="15.75" thickBot="1" x14ac:dyDescent="0.3">
      <c r="A293" s="26" t="s">
        <v>417</v>
      </c>
      <c r="B293" s="15">
        <f t="shared" si="60"/>
        <v>0</v>
      </c>
      <c r="C293" s="15">
        <f t="shared" si="60"/>
        <v>0</v>
      </c>
      <c r="D293" s="15">
        <f t="shared" si="60"/>
        <v>0</v>
      </c>
      <c r="E293" s="15">
        <f t="shared" si="60"/>
        <v>0</v>
      </c>
    </row>
    <row r="294" spans="1:5" ht="15.75" thickBot="1" x14ac:dyDescent="0.3">
      <c r="A294" s="13" t="s">
        <v>59</v>
      </c>
      <c r="B294" s="36">
        <f>B295+B296+B297+B298</f>
        <v>0</v>
      </c>
      <c r="C294" s="36">
        <f t="shared" ref="C294:E294" si="61">C295+C296+C297+C298</f>
        <v>0</v>
      </c>
      <c r="D294" s="36">
        <f t="shared" si="61"/>
        <v>0</v>
      </c>
      <c r="E294" s="36">
        <f t="shared" si="61"/>
        <v>0</v>
      </c>
    </row>
    <row r="295" spans="1:5" ht="15.75" thickBot="1" x14ac:dyDescent="0.3">
      <c r="A295" s="26" t="s">
        <v>388</v>
      </c>
      <c r="B295" s="14">
        <f>B154+B180+B231+B260</f>
        <v>0</v>
      </c>
      <c r="C295" s="14">
        <f t="shared" ref="C295:E295" si="62">C154+C180+C231+C260</f>
        <v>0</v>
      </c>
      <c r="D295" s="14">
        <f t="shared" si="62"/>
        <v>0</v>
      </c>
      <c r="E295" s="14">
        <f t="shared" si="62"/>
        <v>0</v>
      </c>
    </row>
    <row r="296" spans="1:5" ht="15.75" thickBot="1" x14ac:dyDescent="0.3">
      <c r="A296" s="26" t="s">
        <v>418</v>
      </c>
      <c r="B296" s="14">
        <f t="shared" ref="B296:E298" si="63">B155+B181+B232+B261</f>
        <v>0</v>
      </c>
      <c r="C296" s="14">
        <f t="shared" si="63"/>
        <v>0</v>
      </c>
      <c r="D296" s="14">
        <f t="shared" si="63"/>
        <v>0</v>
      </c>
      <c r="E296" s="14">
        <f t="shared" si="63"/>
        <v>0</v>
      </c>
    </row>
    <row r="297" spans="1:5" ht="15.75" thickBot="1" x14ac:dyDescent="0.3">
      <c r="A297" s="26" t="s">
        <v>404</v>
      </c>
      <c r="B297" s="14">
        <f t="shared" si="63"/>
        <v>0</v>
      </c>
      <c r="C297" s="14">
        <f t="shared" si="63"/>
        <v>0</v>
      </c>
      <c r="D297" s="14">
        <f t="shared" si="63"/>
        <v>0</v>
      </c>
      <c r="E297" s="14">
        <f t="shared" si="63"/>
        <v>0</v>
      </c>
    </row>
    <row r="298" spans="1:5" ht="15.75" thickBot="1" x14ac:dyDescent="0.3">
      <c r="A298" s="26" t="s">
        <v>405</v>
      </c>
      <c r="B298" s="14">
        <f t="shared" si="63"/>
        <v>0</v>
      </c>
      <c r="C298" s="14">
        <f t="shared" si="63"/>
        <v>0</v>
      </c>
      <c r="D298" s="14">
        <f t="shared" si="63"/>
        <v>0</v>
      </c>
      <c r="E298" s="14">
        <f t="shared" si="63"/>
        <v>0</v>
      </c>
    </row>
    <row r="299" spans="1:5" ht="15.75" thickBot="1" x14ac:dyDescent="0.3">
      <c r="A299" s="13" t="s">
        <v>60</v>
      </c>
      <c r="B299" s="36">
        <f>B300+B301+B302+B303</f>
        <v>43200</v>
      </c>
      <c r="C299" s="36">
        <f t="shared" ref="C299:E299" si="64">C300+C301+C302+C303</f>
        <v>85000</v>
      </c>
      <c r="D299" s="36">
        <f t="shared" si="64"/>
        <v>80000</v>
      </c>
      <c r="E299" s="36">
        <f t="shared" si="64"/>
        <v>5000</v>
      </c>
    </row>
    <row r="300" spans="1:5" ht="15.75" thickBot="1" x14ac:dyDescent="0.3">
      <c r="A300" s="26" t="s">
        <v>388</v>
      </c>
      <c r="B300" s="14">
        <f>B159+B185+B236+B265</f>
        <v>43200</v>
      </c>
      <c r="C300" s="14">
        <f>C159+C185+C236+C265</f>
        <v>85000</v>
      </c>
      <c r="D300" s="14">
        <f>D159+D185+D236+D265</f>
        <v>80000</v>
      </c>
      <c r="E300" s="14">
        <f>E159+E185+E236+E265</f>
        <v>5000</v>
      </c>
    </row>
    <row r="301" spans="1:5" ht="15.75" thickBot="1" x14ac:dyDescent="0.3">
      <c r="A301" s="26" t="s">
        <v>418</v>
      </c>
      <c r="B301" s="14">
        <f t="shared" ref="B301:E303" si="65">B160+B186+B237+B266</f>
        <v>0</v>
      </c>
      <c r="C301" s="14">
        <f t="shared" si="65"/>
        <v>0</v>
      </c>
      <c r="D301" s="14">
        <f t="shared" si="65"/>
        <v>0</v>
      </c>
      <c r="E301" s="14">
        <f t="shared" si="65"/>
        <v>0</v>
      </c>
    </row>
    <row r="302" spans="1:5" ht="15.75" thickBot="1" x14ac:dyDescent="0.3">
      <c r="A302" s="26" t="s">
        <v>404</v>
      </c>
      <c r="B302" s="14">
        <f t="shared" si="65"/>
        <v>0</v>
      </c>
      <c r="C302" s="14">
        <f t="shared" si="65"/>
        <v>0</v>
      </c>
      <c r="D302" s="14">
        <f t="shared" si="65"/>
        <v>0</v>
      </c>
      <c r="E302" s="14">
        <f t="shared" si="65"/>
        <v>0</v>
      </c>
    </row>
    <row r="303" spans="1:5" ht="15.75" thickBot="1" x14ac:dyDescent="0.3">
      <c r="A303" s="26" t="s">
        <v>405</v>
      </c>
      <c r="B303" s="14">
        <f t="shared" si="65"/>
        <v>0</v>
      </c>
      <c r="C303" s="14">
        <f t="shared" si="65"/>
        <v>0</v>
      </c>
      <c r="D303" s="14">
        <f t="shared" si="65"/>
        <v>0</v>
      </c>
      <c r="E303" s="14">
        <f t="shared" si="65"/>
        <v>0</v>
      </c>
    </row>
    <row r="304" spans="1:5" ht="15.75" thickBot="1" x14ac:dyDescent="0.3">
      <c r="A304" s="17" t="s">
        <v>32</v>
      </c>
      <c r="B304" s="18">
        <f>IF(B272-B271=0,0,"Error")</f>
        <v>0</v>
      </c>
      <c r="C304" s="18">
        <f>IF(C272-C271=0,0,"Error")</f>
        <v>0</v>
      </c>
      <c r="D304" s="18">
        <f>IF(D272-D271=0,0,"Error")</f>
        <v>0</v>
      </c>
      <c r="E304" s="18">
        <f>IF(E272-E271=0,0,"Error")</f>
        <v>0</v>
      </c>
    </row>
  </sheetData>
  <mergeCells count="70">
    <mergeCell ref="B247:E247"/>
    <mergeCell ref="A248:A249"/>
    <mergeCell ref="A256:E256"/>
    <mergeCell ref="A257:A258"/>
    <mergeCell ref="B245:E245"/>
    <mergeCell ref="B246:E246"/>
    <mergeCell ref="B243:E243"/>
    <mergeCell ref="D244:E244"/>
    <mergeCell ref="A219:A220"/>
    <mergeCell ref="A227:E227"/>
    <mergeCell ref="A228:A229"/>
    <mergeCell ref="A241:E241"/>
    <mergeCell ref="A202:A203"/>
    <mergeCell ref="B215:E215"/>
    <mergeCell ref="B217:E217"/>
    <mergeCell ref="B218:E218"/>
    <mergeCell ref="A242:E242"/>
    <mergeCell ref="D216:E216"/>
    <mergeCell ref="B191:E191"/>
    <mergeCell ref="B141:E141"/>
    <mergeCell ref="A142:A143"/>
    <mergeCell ref="A150:E150"/>
    <mergeCell ref="A151:A152"/>
    <mergeCell ref="B164:E164"/>
    <mergeCell ref="D165:E165"/>
    <mergeCell ref="B166:E166"/>
    <mergeCell ref="B167:E167"/>
    <mergeCell ref="A168:A169"/>
    <mergeCell ref="A176:E176"/>
    <mergeCell ref="A177:A178"/>
    <mergeCell ref="B192:E192"/>
    <mergeCell ref="A193:A194"/>
    <mergeCell ref="A201:E201"/>
    <mergeCell ref="B139:E139"/>
    <mergeCell ref="B140:E140"/>
    <mergeCell ref="A73:A74"/>
    <mergeCell ref="B98:E98"/>
    <mergeCell ref="B99:E99"/>
    <mergeCell ref="B100:E100"/>
    <mergeCell ref="A101:A102"/>
    <mergeCell ref="A109:E109"/>
    <mergeCell ref="A110:A111"/>
    <mergeCell ref="A135:E135"/>
    <mergeCell ref="A136:E136"/>
    <mergeCell ref="B137:E137"/>
    <mergeCell ref="D138:E138"/>
    <mergeCell ref="A72:E72"/>
    <mergeCell ref="A23:E23"/>
    <mergeCell ref="B24:E24"/>
    <mergeCell ref="B25:E25"/>
    <mergeCell ref="B26:E26"/>
    <mergeCell ref="A27:A28"/>
    <mergeCell ref="A35:E35"/>
    <mergeCell ref="A36:A37"/>
    <mergeCell ref="B61:E61"/>
    <mergeCell ref="B62:E62"/>
    <mergeCell ref="B63:E63"/>
    <mergeCell ref="A64:A65"/>
    <mergeCell ref="A2:E2"/>
    <mergeCell ref="A22:E22"/>
    <mergeCell ref="A3:E3"/>
    <mergeCell ref="B5:E5"/>
    <mergeCell ref="B6:E6"/>
    <mergeCell ref="B7:E7"/>
    <mergeCell ref="A8:E8"/>
    <mergeCell ref="A9:E11"/>
    <mergeCell ref="B12:E12"/>
    <mergeCell ref="A13:A14"/>
    <mergeCell ref="B18:E18"/>
    <mergeCell ref="A19:E1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286"/>
  <sheetViews>
    <sheetView view="pageBreakPreview" topLeftCell="A247" zoomScale="60" zoomScaleNormal="130" workbookViewId="0">
      <selection activeCell="A177" sqref="A177:E177"/>
    </sheetView>
  </sheetViews>
  <sheetFormatPr defaultRowHeight="15" x14ac:dyDescent="0.25"/>
  <cols>
    <col min="1" max="1" width="28.5703125" customWidth="1"/>
    <col min="2" max="2" width="11.7109375" customWidth="1"/>
    <col min="3" max="3" width="16.7109375" customWidth="1"/>
    <col min="4" max="4" width="12.140625" customWidth="1"/>
    <col min="5" max="5" width="15.85546875" customWidth="1"/>
  </cols>
  <sheetData>
    <row r="2" spans="1:5" ht="30.7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214</v>
      </c>
      <c r="C5" s="679"/>
      <c r="D5" s="679"/>
      <c r="E5" s="679"/>
    </row>
    <row r="6" spans="1:5" ht="15.75" thickBot="1" x14ac:dyDescent="0.3">
      <c r="A6" s="2" t="s">
        <v>1</v>
      </c>
      <c r="B6" s="680" t="s">
        <v>293</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x14ac:dyDescent="0.25">
      <c r="A9" s="907" t="s">
        <v>165</v>
      </c>
      <c r="B9" s="908"/>
      <c r="C9" s="908"/>
      <c r="D9" s="908"/>
      <c r="E9" s="909"/>
    </row>
    <row r="10" spans="1:5" ht="36.75" customHeight="1" x14ac:dyDescent="0.25">
      <c r="A10" s="910"/>
      <c r="B10" s="911"/>
      <c r="C10" s="911"/>
      <c r="D10" s="911"/>
      <c r="E10" s="912"/>
    </row>
    <row r="11" spans="1:5" ht="134.25" customHeight="1" thickBot="1" x14ac:dyDescent="0.3">
      <c r="A11" s="913"/>
      <c r="B11" s="914"/>
      <c r="C11" s="914"/>
      <c r="D11" s="914"/>
      <c r="E11" s="915"/>
    </row>
    <row r="12" spans="1:5" ht="70.5" customHeight="1" thickBot="1" x14ac:dyDescent="0.3">
      <c r="A12" s="3" t="s">
        <v>6</v>
      </c>
      <c r="B12" s="804" t="s">
        <v>572</v>
      </c>
      <c r="C12" s="810"/>
      <c r="D12" s="810"/>
      <c r="E12" s="811"/>
    </row>
    <row r="13" spans="1:5" ht="23.25" customHeight="1" x14ac:dyDescent="0.25">
      <c r="A13" s="698" t="s">
        <v>7</v>
      </c>
      <c r="B13" s="107">
        <v>2018</v>
      </c>
      <c r="C13" s="107">
        <v>2019</v>
      </c>
      <c r="D13" s="107">
        <v>2020</v>
      </c>
      <c r="E13" s="107">
        <v>2021</v>
      </c>
    </row>
    <row r="14" spans="1:5" ht="15.75" thickBot="1" x14ac:dyDescent="0.3">
      <c r="A14" s="699"/>
      <c r="B14" s="108" t="s">
        <v>8</v>
      </c>
      <c r="C14" s="108" t="s">
        <v>9</v>
      </c>
      <c r="D14" s="108" t="s">
        <v>9</v>
      </c>
      <c r="E14" s="108" t="s">
        <v>9</v>
      </c>
    </row>
    <row r="15" spans="1:5" ht="90.75" thickBot="1" x14ac:dyDescent="0.3">
      <c r="A15" s="106" t="s">
        <v>573</v>
      </c>
      <c r="B15" s="126" t="s">
        <v>68</v>
      </c>
      <c r="C15" s="126" t="s">
        <v>152</v>
      </c>
      <c r="D15" s="126" t="s">
        <v>152</v>
      </c>
      <c r="E15" s="126" t="s">
        <v>152</v>
      </c>
    </row>
    <row r="16" spans="1:5" ht="79.5" thickBot="1" x14ac:dyDescent="0.3">
      <c r="A16" s="5" t="s">
        <v>574</v>
      </c>
      <c r="B16" s="126" t="s">
        <v>68</v>
      </c>
      <c r="C16" s="126" t="s">
        <v>152</v>
      </c>
      <c r="D16" s="126" t="s">
        <v>152</v>
      </c>
      <c r="E16" s="126" t="s">
        <v>152</v>
      </c>
    </row>
    <row r="17" spans="1:5" ht="15.75" thickBot="1" x14ac:dyDescent="0.3">
      <c r="A17" s="5"/>
      <c r="B17" s="126"/>
      <c r="C17" s="126"/>
      <c r="D17" s="126"/>
      <c r="E17" s="126"/>
    </row>
    <row r="18" spans="1:5" ht="56.25" customHeight="1" thickBot="1" x14ac:dyDescent="0.3">
      <c r="A18" s="6" t="s">
        <v>10</v>
      </c>
      <c r="B18" s="804" t="s">
        <v>575</v>
      </c>
      <c r="C18" s="805"/>
      <c r="D18" s="805"/>
      <c r="E18" s="806"/>
    </row>
    <row r="19" spans="1:5" ht="15.75" thickBot="1" x14ac:dyDescent="0.3">
      <c r="A19" s="702" t="s">
        <v>11</v>
      </c>
      <c r="B19" s="703"/>
      <c r="C19" s="703"/>
      <c r="D19" s="703"/>
      <c r="E19" s="704"/>
    </row>
    <row r="20" spans="1:5" ht="23.25" thickBot="1" x14ac:dyDescent="0.3">
      <c r="A20" s="675" t="s">
        <v>576</v>
      </c>
      <c r="B20" s="155"/>
      <c r="C20" s="4" t="s">
        <v>152</v>
      </c>
      <c r="D20" s="4" t="s">
        <v>152</v>
      </c>
      <c r="E20" s="4" t="s">
        <v>152</v>
      </c>
    </row>
    <row r="21" spans="1:5" ht="88.5" customHeight="1" thickBot="1" x14ac:dyDescent="0.3">
      <c r="A21" s="675" t="s">
        <v>577</v>
      </c>
      <c r="B21" s="155"/>
      <c r="C21" s="4" t="s">
        <v>152</v>
      </c>
      <c r="D21" s="4" t="s">
        <v>152</v>
      </c>
      <c r="E21" s="4" t="s">
        <v>152</v>
      </c>
    </row>
    <row r="22" spans="1:5" ht="123" customHeight="1" thickBot="1" x14ac:dyDescent="0.3">
      <c r="A22" s="675" t="s">
        <v>578</v>
      </c>
      <c r="B22" s="155"/>
      <c r="C22" s="4" t="s">
        <v>152</v>
      </c>
      <c r="D22" s="4" t="s">
        <v>152</v>
      </c>
      <c r="E22" s="4" t="s">
        <v>152</v>
      </c>
    </row>
    <row r="23" spans="1:5" ht="79.5" thickBot="1" x14ac:dyDescent="0.3">
      <c r="A23" s="675" t="s">
        <v>579</v>
      </c>
      <c r="B23" s="155"/>
      <c r="C23" s="4" t="s">
        <v>152</v>
      </c>
      <c r="D23" s="4" t="s">
        <v>152</v>
      </c>
      <c r="E23" s="4" t="s">
        <v>152</v>
      </c>
    </row>
    <row r="24" spans="1:5" ht="39.75" customHeight="1" thickBot="1" x14ac:dyDescent="0.3">
      <c r="A24" s="5" t="s">
        <v>580</v>
      </c>
      <c r="B24" s="1514"/>
      <c r="C24" s="4" t="s">
        <v>152</v>
      </c>
      <c r="D24" s="4" t="s">
        <v>152</v>
      </c>
      <c r="E24" s="4" t="s">
        <v>152</v>
      </c>
    </row>
    <row r="25" spans="1:5" ht="15.75" thickBot="1" x14ac:dyDescent="0.3">
      <c r="A25" s="705" t="s">
        <v>12</v>
      </c>
      <c r="B25" s="706"/>
      <c r="C25" s="706"/>
      <c r="D25" s="706"/>
      <c r="E25" s="707"/>
    </row>
    <row r="26" spans="1:5" ht="15.75" thickBot="1" x14ac:dyDescent="0.3">
      <c r="A26" s="708" t="s">
        <v>13</v>
      </c>
      <c r="B26" s="709"/>
      <c r="C26" s="709"/>
      <c r="D26" s="709"/>
      <c r="E26" s="710"/>
    </row>
    <row r="27" spans="1:5" ht="34.5" customHeight="1" thickBot="1" x14ac:dyDescent="0.3">
      <c r="A27" s="7" t="s">
        <v>14</v>
      </c>
      <c r="B27" s="916" t="s">
        <v>581</v>
      </c>
      <c r="C27" s="917"/>
      <c r="D27" s="917"/>
      <c r="E27" s="918"/>
    </row>
    <row r="28" spans="1:5" ht="53.25" customHeight="1" thickBot="1" x14ac:dyDescent="0.3">
      <c r="A28" s="5" t="s">
        <v>15</v>
      </c>
      <c r="B28" s="812" t="s">
        <v>582</v>
      </c>
      <c r="C28" s="813"/>
      <c r="D28" s="813"/>
      <c r="E28" s="814"/>
    </row>
    <row r="29" spans="1:5" ht="15.75" thickBot="1" x14ac:dyDescent="0.3">
      <c r="A29" s="5" t="s">
        <v>16</v>
      </c>
      <c r="B29" s="717" t="s">
        <v>583</v>
      </c>
      <c r="C29" s="718"/>
      <c r="D29" s="718"/>
      <c r="E29" s="719"/>
    </row>
    <row r="30" spans="1:5" ht="12.75" customHeight="1" x14ac:dyDescent="0.25">
      <c r="A30" s="698"/>
      <c r="B30" s="8">
        <v>2018</v>
      </c>
      <c r="C30" s="8">
        <v>2019</v>
      </c>
      <c r="D30" s="8">
        <v>2020</v>
      </c>
      <c r="E30" s="8">
        <v>2021</v>
      </c>
    </row>
    <row r="31" spans="1:5" ht="9" customHeight="1" thickBot="1" x14ac:dyDescent="0.3">
      <c r="A31" s="699"/>
      <c r="B31" s="9" t="s">
        <v>8</v>
      </c>
      <c r="C31" s="9" t="s">
        <v>9</v>
      </c>
      <c r="D31" s="9" t="s">
        <v>9</v>
      </c>
      <c r="E31" s="9" t="s">
        <v>9</v>
      </c>
    </row>
    <row r="32" spans="1:5" ht="15.75" thickBot="1" x14ac:dyDescent="0.3">
      <c r="A32" s="5" t="s">
        <v>17</v>
      </c>
      <c r="B32" s="10">
        <v>50</v>
      </c>
      <c r="C32" s="10">
        <v>60</v>
      </c>
      <c r="D32" s="10">
        <v>65</v>
      </c>
      <c r="E32" s="10">
        <v>70</v>
      </c>
    </row>
    <row r="33" spans="1:5" ht="15.75" thickBot="1" x14ac:dyDescent="0.3">
      <c r="A33" s="5" t="s">
        <v>18</v>
      </c>
      <c r="B33" s="10">
        <f>B62</f>
        <v>74250</v>
      </c>
      <c r="C33" s="10">
        <f t="shared" ref="C33:E33" si="0">C62</f>
        <v>73600</v>
      </c>
      <c r="D33" s="10">
        <f t="shared" si="0"/>
        <v>74600</v>
      </c>
      <c r="E33" s="10">
        <f t="shared" si="0"/>
        <v>75600</v>
      </c>
    </row>
    <row r="34" spans="1:5" ht="15.75" thickBot="1" x14ac:dyDescent="0.3">
      <c r="A34" s="5" t="s">
        <v>19</v>
      </c>
      <c r="B34" s="10">
        <f>B33/B32</f>
        <v>1485</v>
      </c>
      <c r="C34" s="10">
        <f t="shared" ref="C34:E34" si="1">C33/C32</f>
        <v>1226.6666666666667</v>
      </c>
      <c r="D34" s="10">
        <f t="shared" si="1"/>
        <v>1147.6923076923076</v>
      </c>
      <c r="E34" s="10">
        <f t="shared" si="1"/>
        <v>1080</v>
      </c>
    </row>
    <row r="35" spans="1:5" ht="15.75" thickBot="1" x14ac:dyDescent="0.3">
      <c r="A35" s="5" t="s">
        <v>20</v>
      </c>
      <c r="B35" s="673" t="s">
        <v>21</v>
      </c>
      <c r="C35" s="11">
        <f>C32/B32-1</f>
        <v>0.19999999999999996</v>
      </c>
      <c r="D35" s="11">
        <f t="shared" ref="D35:E37" si="2">D32/C32-1</f>
        <v>8.3333333333333259E-2</v>
      </c>
      <c r="E35" s="11">
        <f t="shared" si="2"/>
        <v>7.6923076923076872E-2</v>
      </c>
    </row>
    <row r="36" spans="1:5" ht="15.75" thickBot="1" x14ac:dyDescent="0.3">
      <c r="A36" s="5" t="s">
        <v>22</v>
      </c>
      <c r="B36" s="673" t="s">
        <v>21</v>
      </c>
      <c r="C36" s="11">
        <f>C33/B33-1</f>
        <v>-8.7542087542087366E-3</v>
      </c>
      <c r="D36" s="11">
        <f t="shared" si="2"/>
        <v>1.3586956521739024E-2</v>
      </c>
      <c r="E36" s="11">
        <f t="shared" si="2"/>
        <v>1.3404825737265424E-2</v>
      </c>
    </row>
    <row r="37" spans="1:5" ht="15.75" thickBot="1" x14ac:dyDescent="0.3">
      <c r="A37" s="5" t="s">
        <v>23</v>
      </c>
      <c r="B37" s="673" t="s">
        <v>21</v>
      </c>
      <c r="C37" s="11">
        <f>C34/B34-1</f>
        <v>-0.17396184062850728</v>
      </c>
      <c r="D37" s="11">
        <f t="shared" si="2"/>
        <v>-6.4381270903010157E-2</v>
      </c>
      <c r="E37" s="11">
        <f t="shared" si="2"/>
        <v>-5.8981233243967757E-2</v>
      </c>
    </row>
    <row r="38" spans="1:5" ht="15.75" thickBot="1" x14ac:dyDescent="0.3">
      <c r="A38" s="952" t="s">
        <v>210</v>
      </c>
      <c r="B38" s="953"/>
      <c r="C38" s="953"/>
      <c r="D38" s="953"/>
      <c r="E38" s="954"/>
    </row>
    <row r="39" spans="1:5" ht="12.75" customHeight="1" x14ac:dyDescent="0.25">
      <c r="A39" s="698"/>
      <c r="B39" s="8">
        <v>2018</v>
      </c>
      <c r="C39" s="8">
        <v>2019</v>
      </c>
      <c r="D39" s="8">
        <v>2020</v>
      </c>
      <c r="E39" s="8">
        <v>2021</v>
      </c>
    </row>
    <row r="40" spans="1:5" ht="9" customHeight="1" thickBot="1" x14ac:dyDescent="0.3">
      <c r="A40" s="699"/>
      <c r="B40" s="9" t="s">
        <v>8</v>
      </c>
      <c r="C40" s="9" t="s">
        <v>9</v>
      </c>
      <c r="D40" s="9" t="s">
        <v>9</v>
      </c>
      <c r="E40" s="9" t="s">
        <v>9</v>
      </c>
    </row>
    <row r="41" spans="1:5" ht="15.75" thickBot="1" x14ac:dyDescent="0.3">
      <c r="A41" s="13" t="s">
        <v>24</v>
      </c>
      <c r="B41" s="14">
        <f>SUM(B42:B43)</f>
        <v>29000</v>
      </c>
      <c r="C41" s="14">
        <f t="shared" ref="C41:E41" si="3">SUM(C42:C43)</f>
        <v>30000</v>
      </c>
      <c r="D41" s="14">
        <f t="shared" si="3"/>
        <v>30000</v>
      </c>
      <c r="E41" s="14">
        <f t="shared" si="3"/>
        <v>30500</v>
      </c>
    </row>
    <row r="42" spans="1:5" ht="15.75" thickBot="1" x14ac:dyDescent="0.3">
      <c r="A42" s="26" t="s">
        <v>388</v>
      </c>
      <c r="B42" s="171">
        <v>29000</v>
      </c>
      <c r="C42" s="172">
        <v>30000</v>
      </c>
      <c r="D42" s="172">
        <v>30000</v>
      </c>
      <c r="E42" s="172">
        <v>30500</v>
      </c>
    </row>
    <row r="43" spans="1:5" ht="15.75" thickBot="1" x14ac:dyDescent="0.3">
      <c r="A43" s="26" t="s">
        <v>389</v>
      </c>
      <c r="B43" s="171"/>
      <c r="C43" s="171"/>
      <c r="D43" s="171"/>
      <c r="E43" s="171"/>
    </row>
    <row r="44" spans="1:5" ht="24.75" thickBot="1" x14ac:dyDescent="0.3">
      <c r="A44" s="13" t="s">
        <v>25</v>
      </c>
      <c r="B44" s="14">
        <f>SUM(B45:B46)</f>
        <v>5500</v>
      </c>
      <c r="C44" s="14">
        <f t="shared" ref="C44:E44" si="4">SUM(C45:C46)</f>
        <v>4500</v>
      </c>
      <c r="D44" s="14">
        <f t="shared" si="4"/>
        <v>4500</v>
      </c>
      <c r="E44" s="14">
        <f t="shared" si="4"/>
        <v>5000</v>
      </c>
    </row>
    <row r="45" spans="1:5" ht="15.75" thickBot="1" x14ac:dyDescent="0.3">
      <c r="A45" s="26" t="s">
        <v>388</v>
      </c>
      <c r="B45" s="15">
        <v>5500</v>
      </c>
      <c r="C45" s="14">
        <v>4500</v>
      </c>
      <c r="D45" s="14">
        <v>4500</v>
      </c>
      <c r="E45" s="14">
        <v>5000</v>
      </c>
    </row>
    <row r="46" spans="1:5" ht="15.75" thickBot="1" x14ac:dyDescent="0.3">
      <c r="A46" s="26" t="s">
        <v>389</v>
      </c>
      <c r="B46" s="15"/>
      <c r="C46" s="14"/>
      <c r="D46" s="14"/>
      <c r="E46" s="14"/>
    </row>
    <row r="47" spans="1:5" ht="15.75" thickBot="1" x14ac:dyDescent="0.3">
      <c r="A47" s="13" t="s">
        <v>26</v>
      </c>
      <c r="B47" s="15">
        <f>SUM(B48:B49)</f>
        <v>9100</v>
      </c>
      <c r="C47" s="15">
        <f>SUM(C48:C49)</f>
        <v>9100</v>
      </c>
      <c r="D47" s="15">
        <f>SUM(D48:D49)</f>
        <v>10100</v>
      </c>
      <c r="E47" s="15">
        <f t="shared" ref="E47" si="5">SUM(E48:E49)</f>
        <v>10100</v>
      </c>
    </row>
    <row r="48" spans="1:5" ht="15.75" thickBot="1" x14ac:dyDescent="0.3">
      <c r="A48" s="26" t="s">
        <v>388</v>
      </c>
      <c r="B48" s="15">
        <v>8050</v>
      </c>
      <c r="C48" s="14">
        <v>8050</v>
      </c>
      <c r="D48" s="14">
        <v>9050</v>
      </c>
      <c r="E48" s="14">
        <v>9050</v>
      </c>
    </row>
    <row r="49" spans="1:5" ht="15.75" thickBot="1" x14ac:dyDescent="0.3">
      <c r="A49" s="26" t="s">
        <v>389</v>
      </c>
      <c r="B49" s="15">
        <v>1050</v>
      </c>
      <c r="C49" s="14">
        <v>1050</v>
      </c>
      <c r="D49" s="14">
        <v>1050</v>
      </c>
      <c r="E49" s="14">
        <v>1050</v>
      </c>
    </row>
    <row r="50" spans="1:5" ht="15.75" thickBot="1" x14ac:dyDescent="0.3">
      <c r="A50" s="13" t="s">
        <v>27</v>
      </c>
      <c r="B50" s="15">
        <f>SUM(B51:B52)</f>
        <v>0</v>
      </c>
      <c r="C50" s="15">
        <f t="shared" ref="C50:E50" si="6">SUM(C51:C52)</f>
        <v>0</v>
      </c>
      <c r="D50" s="15">
        <f t="shared" si="6"/>
        <v>0</v>
      </c>
      <c r="E50" s="15">
        <f t="shared" si="6"/>
        <v>0</v>
      </c>
    </row>
    <row r="51" spans="1:5" ht="15.75" thickBot="1" x14ac:dyDescent="0.3">
      <c r="A51" s="26" t="s">
        <v>388</v>
      </c>
      <c r="B51" s="15"/>
      <c r="C51" s="14"/>
      <c r="D51" s="14"/>
      <c r="E51" s="14"/>
    </row>
    <row r="52" spans="1:5" ht="15.75" thickBot="1" x14ac:dyDescent="0.3">
      <c r="A52" s="26" t="s">
        <v>389</v>
      </c>
      <c r="B52" s="15"/>
      <c r="C52" s="14"/>
      <c r="D52" s="14"/>
      <c r="E52" s="14"/>
    </row>
    <row r="53" spans="1:5" ht="15.75" thickBot="1" x14ac:dyDescent="0.3">
      <c r="A53" s="13" t="s">
        <v>28</v>
      </c>
      <c r="B53" s="15">
        <f>SUM(B54:B55)</f>
        <v>0</v>
      </c>
      <c r="C53" s="15">
        <f t="shared" ref="C53:E53" si="7">SUM(C54:C55)</f>
        <v>0</v>
      </c>
      <c r="D53" s="15">
        <f t="shared" si="7"/>
        <v>0</v>
      </c>
      <c r="E53" s="15">
        <f t="shared" si="7"/>
        <v>0</v>
      </c>
    </row>
    <row r="54" spans="1:5" ht="15.75" thickBot="1" x14ac:dyDescent="0.3">
      <c r="A54" s="26" t="s">
        <v>388</v>
      </c>
      <c r="B54" s="15"/>
      <c r="C54" s="14"/>
      <c r="D54" s="14"/>
      <c r="E54" s="14"/>
    </row>
    <row r="55" spans="1:5" ht="15.75" thickBot="1" x14ac:dyDescent="0.3">
      <c r="A55" s="26" t="s">
        <v>389</v>
      </c>
      <c r="B55" s="15"/>
      <c r="C55" s="14"/>
      <c r="D55" s="14"/>
      <c r="E55" s="14"/>
    </row>
    <row r="56" spans="1:5" ht="15.75" thickBot="1" x14ac:dyDescent="0.3">
      <c r="A56" s="13" t="s">
        <v>29</v>
      </c>
      <c r="B56" s="14">
        <f>SUM(B57:B58)</f>
        <v>0</v>
      </c>
      <c r="C56" s="14">
        <f>SUM(C57:C58)</f>
        <v>0</v>
      </c>
      <c r="D56" s="14">
        <f t="shared" ref="D56:E56" si="8">SUM(D57:D58)</f>
        <v>0</v>
      </c>
      <c r="E56" s="14">
        <f t="shared" si="8"/>
        <v>0</v>
      </c>
    </row>
    <row r="57" spans="1:5" ht="15.75" thickBot="1" x14ac:dyDescent="0.3">
      <c r="A57" s="26" t="s">
        <v>388</v>
      </c>
      <c r="B57" s="15"/>
      <c r="C57" s="14"/>
      <c r="D57" s="14"/>
      <c r="E57" s="14"/>
    </row>
    <row r="58" spans="1:5" ht="15.75" thickBot="1" x14ac:dyDescent="0.3">
      <c r="A58" s="26" t="s">
        <v>389</v>
      </c>
      <c r="B58" s="15"/>
      <c r="C58" s="14"/>
      <c r="D58" s="14"/>
      <c r="E58" s="14"/>
    </row>
    <row r="59" spans="1:5" ht="24.75" thickBot="1" x14ac:dyDescent="0.3">
      <c r="A59" s="13" t="s">
        <v>30</v>
      </c>
      <c r="B59" s="14">
        <f>SUM(B60:B61)</f>
        <v>30650</v>
      </c>
      <c r="C59" s="14">
        <f>SUM(C60:C61)</f>
        <v>30000</v>
      </c>
      <c r="D59" s="14">
        <f t="shared" ref="D59:E59" si="9">SUM(D60:D61)</f>
        <v>30000</v>
      </c>
      <c r="E59" s="14">
        <f t="shared" si="9"/>
        <v>30000</v>
      </c>
    </row>
    <row r="60" spans="1:5" ht="15.75" thickBot="1" x14ac:dyDescent="0.3">
      <c r="A60" s="26" t="s">
        <v>388</v>
      </c>
      <c r="B60" s="132">
        <v>30650</v>
      </c>
      <c r="C60" s="173">
        <v>30000</v>
      </c>
      <c r="D60" s="173">
        <v>30000</v>
      </c>
      <c r="E60" s="173">
        <v>30000</v>
      </c>
    </row>
    <row r="61" spans="1:5" ht="15.75" thickBot="1" x14ac:dyDescent="0.3">
      <c r="A61" s="26" t="s">
        <v>389</v>
      </c>
      <c r="B61" s="132"/>
      <c r="C61" s="174"/>
      <c r="D61" s="173"/>
      <c r="E61" s="173"/>
    </row>
    <row r="62" spans="1:5" ht="15.75" thickBot="1" x14ac:dyDescent="0.3">
      <c r="A62" s="16" t="s">
        <v>31</v>
      </c>
      <c r="B62" s="15">
        <f>B59+B56+B53+B50+B47+B44+B41</f>
        <v>74250</v>
      </c>
      <c r="C62" s="15">
        <f t="shared" ref="C62:E62" si="10">C59+C56+C53+C50+C47+C44+C41</f>
        <v>73600</v>
      </c>
      <c r="D62" s="15">
        <f t="shared" si="10"/>
        <v>74600</v>
      </c>
      <c r="E62" s="15">
        <f t="shared" si="10"/>
        <v>75600</v>
      </c>
    </row>
    <row r="63" spans="1:5" ht="15.75" thickBot="1" x14ac:dyDescent="0.3">
      <c r="A63" s="17" t="s">
        <v>32</v>
      </c>
      <c r="B63" s="18">
        <f>IF(B62-B33=0,0,"Error")</f>
        <v>0</v>
      </c>
      <c r="C63" s="18">
        <f>IF(C62-C33=0,0,"Error")</f>
        <v>0</v>
      </c>
      <c r="D63" s="18">
        <f>IF(D62-D33=0,0,"Error")</f>
        <v>0</v>
      </c>
      <c r="E63" s="18">
        <f>IF(E62-E33=0,0,"Error")</f>
        <v>0</v>
      </c>
    </row>
    <row r="64" spans="1:5" ht="34.5" customHeight="1" thickBot="1" x14ac:dyDescent="0.3">
      <c r="A64" s="51" t="s">
        <v>33</v>
      </c>
      <c r="B64" s="919" t="s">
        <v>584</v>
      </c>
      <c r="C64" s="920"/>
      <c r="D64" s="920"/>
      <c r="E64" s="921"/>
    </row>
    <row r="65" spans="1:5" ht="129" customHeight="1" thickBot="1" x14ac:dyDescent="0.3">
      <c r="A65" s="5" t="s">
        <v>15</v>
      </c>
      <c r="B65" s="801" t="s">
        <v>585</v>
      </c>
      <c r="C65" s="802"/>
      <c r="D65" s="802"/>
      <c r="E65" s="803"/>
    </row>
    <row r="66" spans="1:5" ht="36" customHeight="1" thickBot="1" x14ac:dyDescent="0.3">
      <c r="A66" s="5" t="s">
        <v>16</v>
      </c>
      <c r="B66" s="801" t="s">
        <v>162</v>
      </c>
      <c r="C66" s="802"/>
      <c r="D66" s="802"/>
      <c r="E66" s="803"/>
    </row>
    <row r="67" spans="1:5" ht="12.75" customHeight="1" x14ac:dyDescent="0.25">
      <c r="A67" s="698"/>
      <c r="B67" s="8">
        <v>2018</v>
      </c>
      <c r="C67" s="8">
        <v>2019</v>
      </c>
      <c r="D67" s="8">
        <v>2020</v>
      </c>
      <c r="E67" s="8">
        <v>2021</v>
      </c>
    </row>
    <row r="68" spans="1:5" ht="9" customHeight="1" thickBot="1" x14ac:dyDescent="0.3">
      <c r="A68" s="699"/>
      <c r="B68" s="9" t="s">
        <v>8</v>
      </c>
      <c r="C68" s="9" t="s">
        <v>9</v>
      </c>
      <c r="D68" s="9" t="s">
        <v>9</v>
      </c>
      <c r="E68" s="9" t="s">
        <v>9</v>
      </c>
    </row>
    <row r="69" spans="1:5" ht="15.75" thickBot="1" x14ac:dyDescent="0.3">
      <c r="A69" s="5" t="s">
        <v>17</v>
      </c>
      <c r="B69" s="104">
        <v>10</v>
      </c>
      <c r="C69" s="104">
        <v>12</v>
      </c>
      <c r="D69" s="5">
        <v>12</v>
      </c>
      <c r="E69" s="5">
        <v>12</v>
      </c>
    </row>
    <row r="70" spans="1:5" ht="15.75" thickBot="1" x14ac:dyDescent="0.3">
      <c r="A70" s="5" t="s">
        <v>18</v>
      </c>
      <c r="B70" s="10">
        <f>B99</f>
        <v>5400</v>
      </c>
      <c r="C70" s="10">
        <f t="shared" ref="C70:E70" si="11">C99</f>
        <v>5400</v>
      </c>
      <c r="D70" s="10">
        <f t="shared" si="11"/>
        <v>5400</v>
      </c>
      <c r="E70" s="10">
        <f t="shared" si="11"/>
        <v>6400</v>
      </c>
    </row>
    <row r="71" spans="1:5" ht="15.75" thickBot="1" x14ac:dyDescent="0.3">
      <c r="A71" s="5" t="s">
        <v>19</v>
      </c>
      <c r="B71" s="10">
        <f>B70/B69</f>
        <v>540</v>
      </c>
      <c r="C71" s="10">
        <f>C70/C69</f>
        <v>450</v>
      </c>
      <c r="D71" s="10">
        <f>D70/D69</f>
        <v>450</v>
      </c>
      <c r="E71" s="10">
        <f>E70/E69</f>
        <v>533.33333333333337</v>
      </c>
    </row>
    <row r="72" spans="1:5" ht="15.75" thickBot="1" x14ac:dyDescent="0.3">
      <c r="A72" s="5" t="s">
        <v>20</v>
      </c>
      <c r="B72" s="104"/>
      <c r="C72" s="11">
        <f>C69/B69-1</f>
        <v>0.19999999999999996</v>
      </c>
      <c r="D72" s="11">
        <f>D69/C69-1</f>
        <v>0</v>
      </c>
      <c r="E72" s="11">
        <f>E69/D69-1</f>
        <v>0</v>
      </c>
    </row>
    <row r="73" spans="1:5" ht="15.75" thickBot="1" x14ac:dyDescent="0.3">
      <c r="A73" s="5" t="s">
        <v>22</v>
      </c>
      <c r="B73" s="104"/>
      <c r="C73" s="11">
        <f>C70/B70-1</f>
        <v>0</v>
      </c>
      <c r="D73" s="11">
        <f t="shared" ref="D73:E74" si="12">D70/C70-1</f>
        <v>0</v>
      </c>
      <c r="E73" s="11">
        <f t="shared" si="12"/>
        <v>0.18518518518518512</v>
      </c>
    </row>
    <row r="74" spans="1:5" ht="15.75" thickBot="1" x14ac:dyDescent="0.3">
      <c r="A74" s="5" t="s">
        <v>23</v>
      </c>
      <c r="B74" s="104"/>
      <c r="C74" s="11">
        <f>C71/B71-1</f>
        <v>-0.16666666666666663</v>
      </c>
      <c r="D74" s="11">
        <f t="shared" si="12"/>
        <v>0</v>
      </c>
      <c r="E74" s="11">
        <f t="shared" si="12"/>
        <v>0.18518518518518534</v>
      </c>
    </row>
    <row r="75" spans="1:5" ht="24.75" customHeight="1" thickBot="1" x14ac:dyDescent="0.3">
      <c r="A75" s="689" t="s">
        <v>211</v>
      </c>
      <c r="B75" s="690"/>
      <c r="C75" s="690"/>
      <c r="D75" s="690"/>
      <c r="E75" s="691"/>
    </row>
    <row r="76" spans="1:5" ht="12.75" customHeight="1" x14ac:dyDescent="0.25">
      <c r="A76" s="698"/>
      <c r="B76" s="8">
        <v>2018</v>
      </c>
      <c r="C76" s="8">
        <v>2019</v>
      </c>
      <c r="D76" s="8">
        <v>2020</v>
      </c>
      <c r="E76" s="8">
        <v>2021</v>
      </c>
    </row>
    <row r="77" spans="1:5" ht="9" customHeight="1" thickBot="1" x14ac:dyDescent="0.3">
      <c r="A77" s="699"/>
      <c r="B77" s="9" t="s">
        <v>8</v>
      </c>
      <c r="C77" s="9" t="s">
        <v>9</v>
      </c>
      <c r="D77" s="9" t="s">
        <v>9</v>
      </c>
      <c r="E77" s="9" t="s">
        <v>9</v>
      </c>
    </row>
    <row r="78" spans="1:5" ht="24.75" customHeight="1" thickBot="1" x14ac:dyDescent="0.3">
      <c r="A78" s="13" t="s">
        <v>24</v>
      </c>
      <c r="B78" s="14">
        <f>SUM(B79:B80)</f>
        <v>0</v>
      </c>
      <c r="C78" s="14">
        <f t="shared" ref="C78:E78" si="13">SUM(C79:C80)</f>
        <v>0</v>
      </c>
      <c r="D78" s="14">
        <f t="shared" si="13"/>
        <v>0</v>
      </c>
      <c r="E78" s="14">
        <f t="shared" si="13"/>
        <v>0</v>
      </c>
    </row>
    <row r="79" spans="1:5" ht="38.25" customHeight="1" thickBot="1" x14ac:dyDescent="0.3">
      <c r="A79" s="26" t="s">
        <v>388</v>
      </c>
      <c r="B79" s="171"/>
      <c r="C79" s="172"/>
      <c r="D79" s="172"/>
      <c r="E79" s="172"/>
    </row>
    <row r="80" spans="1:5" ht="24.75" customHeight="1" thickBot="1" x14ac:dyDescent="0.3">
      <c r="A80" s="26" t="s">
        <v>389</v>
      </c>
      <c r="B80" s="171"/>
      <c r="C80" s="171"/>
      <c r="D80" s="171"/>
      <c r="E80" s="171"/>
    </row>
    <row r="81" spans="1:5" ht="24.75" customHeight="1" thickBot="1" x14ac:dyDescent="0.3">
      <c r="A81" s="13" t="s">
        <v>25</v>
      </c>
      <c r="B81" s="14">
        <f>SUM(B82:B83)</f>
        <v>0</v>
      </c>
      <c r="C81" s="14">
        <f t="shared" ref="C81:E81" si="14">SUM(C82:C83)</f>
        <v>0</v>
      </c>
      <c r="D81" s="14">
        <f t="shared" si="14"/>
        <v>0</v>
      </c>
      <c r="E81" s="14">
        <f t="shared" si="14"/>
        <v>0</v>
      </c>
    </row>
    <row r="82" spans="1:5" ht="15.75" thickBot="1" x14ac:dyDescent="0.3">
      <c r="A82" s="26" t="s">
        <v>388</v>
      </c>
      <c r="B82" s="15"/>
      <c r="C82" s="14"/>
      <c r="D82" s="14"/>
      <c r="E82" s="14"/>
    </row>
    <row r="83" spans="1:5" ht="15.75" thickBot="1" x14ac:dyDescent="0.3">
      <c r="A83" s="26" t="s">
        <v>389</v>
      </c>
      <c r="B83" s="15"/>
      <c r="C83" s="14"/>
      <c r="D83" s="14"/>
      <c r="E83" s="14"/>
    </row>
    <row r="84" spans="1:5" ht="24.75" customHeight="1" thickBot="1" x14ac:dyDescent="0.3">
      <c r="A84" s="13" t="s">
        <v>26</v>
      </c>
      <c r="B84" s="15">
        <f>SUM(B85:B86)</f>
        <v>4000</v>
      </c>
      <c r="C84" s="15">
        <f t="shared" ref="C84:E84" si="15">SUM(C85:C86)</f>
        <v>4000</v>
      </c>
      <c r="D84" s="15">
        <f t="shared" si="15"/>
        <v>4000</v>
      </c>
      <c r="E84" s="15">
        <f t="shared" si="15"/>
        <v>5000</v>
      </c>
    </row>
    <row r="85" spans="1:5" ht="15.75" thickBot="1" x14ac:dyDescent="0.3">
      <c r="A85" s="26" t="s">
        <v>388</v>
      </c>
      <c r="B85" s="15">
        <v>4000</v>
      </c>
      <c r="C85" s="14">
        <v>4000</v>
      </c>
      <c r="D85" s="14">
        <v>4000</v>
      </c>
      <c r="E85" s="14">
        <v>5000</v>
      </c>
    </row>
    <row r="86" spans="1:5" ht="15.75" thickBot="1" x14ac:dyDescent="0.3">
      <c r="A86" s="26" t="s">
        <v>389</v>
      </c>
      <c r="B86" s="15"/>
      <c r="C86" s="14"/>
      <c r="D86" s="14"/>
      <c r="E86" s="14"/>
    </row>
    <row r="87" spans="1:5" ht="15.75" thickBot="1" x14ac:dyDescent="0.3">
      <c r="A87" s="13" t="s">
        <v>27</v>
      </c>
      <c r="B87" s="15">
        <f>SUM(B88:B89)</f>
        <v>0</v>
      </c>
      <c r="C87" s="15">
        <f t="shared" ref="C87:E87" si="16">SUM(C88:C89)</f>
        <v>0</v>
      </c>
      <c r="D87" s="15">
        <f t="shared" si="16"/>
        <v>0</v>
      </c>
      <c r="E87" s="15">
        <f t="shared" si="16"/>
        <v>0</v>
      </c>
    </row>
    <row r="88" spans="1:5" ht="15.75" thickBot="1" x14ac:dyDescent="0.3">
      <c r="A88" s="26" t="s">
        <v>388</v>
      </c>
      <c r="B88" s="15"/>
      <c r="C88" s="14"/>
      <c r="D88" s="14"/>
      <c r="E88" s="14"/>
    </row>
    <row r="89" spans="1:5" ht="15.75" thickBot="1" x14ac:dyDescent="0.3">
      <c r="A89" s="26" t="s">
        <v>389</v>
      </c>
      <c r="B89" s="15"/>
      <c r="C89" s="14"/>
      <c r="D89" s="14"/>
      <c r="E89" s="14"/>
    </row>
    <row r="90" spans="1:5" ht="15.75" thickBot="1" x14ac:dyDescent="0.3">
      <c r="A90" s="13" t="s">
        <v>28</v>
      </c>
      <c r="B90" s="15">
        <f>SUM(B91:B92)</f>
        <v>1000</v>
      </c>
      <c r="C90" s="15">
        <f t="shared" ref="C90:E90" si="17">SUM(C91:C92)</f>
        <v>1000</v>
      </c>
      <c r="D90" s="15">
        <f t="shared" si="17"/>
        <v>1000</v>
      </c>
      <c r="E90" s="15">
        <f t="shared" si="17"/>
        <v>1000</v>
      </c>
    </row>
    <row r="91" spans="1:5" ht="15.75" thickBot="1" x14ac:dyDescent="0.3">
      <c r="A91" s="26" t="s">
        <v>388</v>
      </c>
      <c r="B91" s="15">
        <v>1000</v>
      </c>
      <c r="C91" s="14">
        <v>1000</v>
      </c>
      <c r="D91" s="14">
        <v>1000</v>
      </c>
      <c r="E91" s="14">
        <v>1000</v>
      </c>
    </row>
    <row r="92" spans="1:5" ht="15.75" thickBot="1" x14ac:dyDescent="0.3">
      <c r="A92" s="26" t="s">
        <v>389</v>
      </c>
      <c r="B92" s="15"/>
      <c r="C92" s="14"/>
      <c r="D92" s="14"/>
      <c r="E92" s="14"/>
    </row>
    <row r="93" spans="1:5" ht="15.75" thickBot="1" x14ac:dyDescent="0.3">
      <c r="A93" s="13" t="s">
        <v>29</v>
      </c>
      <c r="B93" s="14">
        <f>SUM(B94:B95)</f>
        <v>400</v>
      </c>
      <c r="C93" s="14">
        <f>SUM(C94:C95)</f>
        <v>400</v>
      </c>
      <c r="D93" s="14">
        <f t="shared" ref="D93:E93" si="18">SUM(D94:D95)</f>
        <v>400</v>
      </c>
      <c r="E93" s="14">
        <f t="shared" si="18"/>
        <v>400</v>
      </c>
    </row>
    <row r="94" spans="1:5" ht="15.75" thickBot="1" x14ac:dyDescent="0.3">
      <c r="A94" s="26" t="s">
        <v>388</v>
      </c>
      <c r="B94" s="15">
        <v>400</v>
      </c>
      <c r="C94" s="14">
        <v>400</v>
      </c>
      <c r="D94" s="14">
        <v>400</v>
      </c>
      <c r="E94" s="14">
        <v>400</v>
      </c>
    </row>
    <row r="95" spans="1:5" ht="15.75" thickBot="1" x14ac:dyDescent="0.3">
      <c r="A95" s="26" t="s">
        <v>389</v>
      </c>
      <c r="B95" s="15"/>
      <c r="C95" s="14"/>
      <c r="D95" s="14"/>
      <c r="E95" s="14"/>
    </row>
    <row r="96" spans="1:5" ht="24.75" thickBot="1" x14ac:dyDescent="0.3">
      <c r="A96" s="13" t="s">
        <v>30</v>
      </c>
      <c r="B96" s="14">
        <f>SUM(B97:B98)</f>
        <v>0</v>
      </c>
      <c r="C96" s="14">
        <f>SUM(C97:C98)</f>
        <v>0</v>
      </c>
      <c r="D96" s="14">
        <f t="shared" ref="D96:E96" si="19">SUM(D97:D98)</f>
        <v>0</v>
      </c>
      <c r="E96" s="14">
        <f t="shared" si="19"/>
        <v>0</v>
      </c>
    </row>
    <row r="97" spans="1:5" ht="15.75" thickBot="1" x14ac:dyDescent="0.3">
      <c r="A97" s="26" t="s">
        <v>388</v>
      </c>
      <c r="B97" s="132"/>
      <c r="C97" s="173"/>
      <c r="D97" s="174"/>
      <c r="E97" s="174"/>
    </row>
    <row r="98" spans="1:5" ht="15.75" thickBot="1" x14ac:dyDescent="0.3">
      <c r="A98" s="26" t="s">
        <v>389</v>
      </c>
      <c r="B98" s="132"/>
      <c r="C98" s="174"/>
      <c r="D98" s="174"/>
      <c r="E98" s="174"/>
    </row>
    <row r="99" spans="1:5" ht="15.75" thickBot="1" x14ac:dyDescent="0.3">
      <c r="A99" s="35" t="s">
        <v>34</v>
      </c>
      <c r="B99" s="15">
        <f>B96+B93+B90+B87+B84+B81+B78</f>
        <v>5400</v>
      </c>
      <c r="C99" s="15">
        <f t="shared" ref="C99:E99" si="20">C96+C93+C90+C87+C84+C81+C78</f>
        <v>5400</v>
      </c>
      <c r="D99" s="15">
        <f t="shared" si="20"/>
        <v>5400</v>
      </c>
      <c r="E99" s="15">
        <f t="shared" si="20"/>
        <v>6400</v>
      </c>
    </row>
    <row r="100" spans="1:5" ht="17.25" customHeight="1" thickBot="1" x14ac:dyDescent="0.3">
      <c r="A100" s="17" t="s">
        <v>32</v>
      </c>
      <c r="B100" s="18">
        <f>IF(B99-B70=0,0,"Error")</f>
        <v>0</v>
      </c>
      <c r="C100" s="18">
        <f>IF(C99-C70=0,0,"Error")</f>
        <v>0</v>
      </c>
      <c r="D100" s="18">
        <f>IF(D99-D70=0,0,"Error")</f>
        <v>0</v>
      </c>
      <c r="E100" s="18">
        <f>IF(E99-E70=0,0,"Error")</f>
        <v>0</v>
      </c>
    </row>
    <row r="101" spans="1:5" ht="15.75" thickBot="1" x14ac:dyDescent="0.3">
      <c r="A101" s="708" t="s">
        <v>39</v>
      </c>
      <c r="B101" s="709"/>
      <c r="C101" s="709"/>
      <c r="D101" s="709"/>
      <c r="E101" s="710"/>
    </row>
    <row r="102" spans="1:5" ht="15.75" thickBot="1" x14ac:dyDescent="0.3">
      <c r="A102" s="708" t="s">
        <v>40</v>
      </c>
      <c r="B102" s="709"/>
      <c r="C102" s="709"/>
      <c r="D102" s="709"/>
      <c r="E102" s="710"/>
    </row>
    <row r="103" spans="1:5" ht="15.75" thickBot="1" x14ac:dyDescent="0.3">
      <c r="A103" s="7" t="s">
        <v>56</v>
      </c>
      <c r="B103" s="922" t="s">
        <v>586</v>
      </c>
      <c r="C103" s="923"/>
      <c r="D103" s="924"/>
      <c r="E103" s="925"/>
    </row>
    <row r="104" spans="1:5" ht="40.5" customHeight="1" thickBot="1" x14ac:dyDescent="0.3">
      <c r="A104" s="7" t="s">
        <v>86</v>
      </c>
      <c r="B104" s="50" t="s">
        <v>587</v>
      </c>
      <c r="C104" s="139" t="s">
        <v>398</v>
      </c>
      <c r="D104" s="721"/>
      <c r="E104" s="722"/>
    </row>
    <row r="105" spans="1:5" ht="15.75" thickBot="1" x14ac:dyDescent="0.3">
      <c r="A105" s="160"/>
      <c r="B105" s="720"/>
      <c r="C105" s="800"/>
      <c r="D105" s="721"/>
      <c r="E105" s="722"/>
    </row>
    <row r="106" spans="1:5" ht="17.25" customHeight="1" thickBot="1" x14ac:dyDescent="0.3">
      <c r="A106" s="5" t="s">
        <v>15</v>
      </c>
      <c r="B106" s="702" t="s">
        <v>588</v>
      </c>
      <c r="C106" s="703"/>
      <c r="D106" s="703"/>
      <c r="E106" s="704"/>
    </row>
    <row r="107" spans="1:5" ht="15.75" thickBot="1" x14ac:dyDescent="0.3">
      <c r="A107" s="5" t="s">
        <v>16</v>
      </c>
      <c r="B107" s="717" t="s">
        <v>589</v>
      </c>
      <c r="C107" s="718"/>
      <c r="D107" s="718"/>
      <c r="E107" s="719"/>
    </row>
    <row r="108" spans="1:5" ht="12.75" customHeight="1" x14ac:dyDescent="0.25">
      <c r="A108" s="698"/>
      <c r="B108" s="8">
        <v>2018</v>
      </c>
      <c r="C108" s="8">
        <v>2019</v>
      </c>
      <c r="D108" s="8">
        <v>2020</v>
      </c>
      <c r="E108" s="8">
        <v>2021</v>
      </c>
    </row>
    <row r="109" spans="1:5" ht="9" customHeight="1" thickBot="1" x14ac:dyDescent="0.3">
      <c r="A109" s="699"/>
      <c r="B109" s="9" t="s">
        <v>8</v>
      </c>
      <c r="C109" s="9" t="s">
        <v>9</v>
      </c>
      <c r="D109" s="9" t="s">
        <v>9</v>
      </c>
      <c r="E109" s="9" t="s">
        <v>9</v>
      </c>
    </row>
    <row r="110" spans="1:5" ht="15.75" thickBot="1" x14ac:dyDescent="0.3">
      <c r="A110" s="5" t="s">
        <v>17</v>
      </c>
      <c r="B110" s="10">
        <v>0</v>
      </c>
      <c r="C110" s="10">
        <v>300</v>
      </c>
      <c r="D110" s="10">
        <v>400</v>
      </c>
      <c r="E110" s="10">
        <v>400</v>
      </c>
    </row>
    <row r="111" spans="1:5" ht="15.75" thickBot="1" x14ac:dyDescent="0.3">
      <c r="A111" s="5" t="s">
        <v>18</v>
      </c>
      <c r="B111" s="10">
        <v>0</v>
      </c>
      <c r="C111" s="10">
        <v>300</v>
      </c>
      <c r="D111" s="10">
        <v>400</v>
      </c>
      <c r="E111" s="10">
        <v>400</v>
      </c>
    </row>
    <row r="112" spans="1:5" ht="15.75" thickBot="1" x14ac:dyDescent="0.3">
      <c r="A112" s="5" t="s">
        <v>19</v>
      </c>
      <c r="B112" s="10">
        <v>0</v>
      </c>
      <c r="C112" s="10">
        <f t="shared" ref="C112:E112" si="21">C111/C110</f>
        <v>1</v>
      </c>
      <c r="D112" s="10">
        <f t="shared" si="21"/>
        <v>1</v>
      </c>
      <c r="E112" s="10">
        <f t="shared" si="21"/>
        <v>1</v>
      </c>
    </row>
    <row r="113" spans="1:5" ht="15.75" thickBot="1" x14ac:dyDescent="0.3">
      <c r="A113" s="5" t="s">
        <v>20</v>
      </c>
      <c r="B113" s="104" t="s">
        <v>21</v>
      </c>
      <c r="C113" s="11"/>
      <c r="D113" s="11">
        <f t="shared" ref="D113:E115" si="22">D110/C110-1</f>
        <v>0.33333333333333326</v>
      </c>
      <c r="E113" s="11">
        <f t="shared" si="22"/>
        <v>0</v>
      </c>
    </row>
    <row r="114" spans="1:5" ht="15.75" thickBot="1" x14ac:dyDescent="0.3">
      <c r="A114" s="5" t="s">
        <v>22</v>
      </c>
      <c r="B114" s="104" t="s">
        <v>21</v>
      </c>
      <c r="C114" s="11"/>
      <c r="D114" s="11">
        <f t="shared" si="22"/>
        <v>0.33333333333333326</v>
      </c>
      <c r="E114" s="11">
        <f t="shared" si="22"/>
        <v>0</v>
      </c>
    </row>
    <row r="115" spans="1:5" ht="15.75" thickBot="1" x14ac:dyDescent="0.3">
      <c r="A115" s="5" t="s">
        <v>23</v>
      </c>
      <c r="B115" s="104" t="s">
        <v>21</v>
      </c>
      <c r="C115" s="11"/>
      <c r="D115" s="11">
        <f t="shared" si="22"/>
        <v>0</v>
      </c>
      <c r="E115" s="11">
        <f t="shared" si="22"/>
        <v>0</v>
      </c>
    </row>
    <row r="116" spans="1:5" ht="15.75" thickBot="1" x14ac:dyDescent="0.3">
      <c r="A116" s="689" t="s">
        <v>213</v>
      </c>
      <c r="B116" s="690"/>
      <c r="C116" s="690"/>
      <c r="D116" s="690"/>
      <c r="E116" s="691"/>
    </row>
    <row r="117" spans="1:5" ht="12.75" customHeight="1" x14ac:dyDescent="0.25">
      <c r="A117" s="698"/>
      <c r="B117" s="8">
        <v>2018</v>
      </c>
      <c r="C117" s="8">
        <v>2019</v>
      </c>
      <c r="D117" s="8">
        <v>2020</v>
      </c>
      <c r="E117" s="8">
        <v>2021</v>
      </c>
    </row>
    <row r="118" spans="1:5" ht="9" customHeight="1" thickBot="1" x14ac:dyDescent="0.3">
      <c r="A118" s="699"/>
      <c r="B118" s="9" t="s">
        <v>8</v>
      </c>
      <c r="C118" s="9" t="s">
        <v>9</v>
      </c>
      <c r="D118" s="9" t="s">
        <v>9</v>
      </c>
      <c r="E118" s="9" t="s">
        <v>9</v>
      </c>
    </row>
    <row r="119" spans="1:5" ht="15.75" thickBot="1" x14ac:dyDescent="0.3">
      <c r="A119" s="13" t="s">
        <v>42</v>
      </c>
      <c r="B119" s="14"/>
      <c r="C119" s="14"/>
      <c r="D119" s="14"/>
      <c r="E119" s="14"/>
    </row>
    <row r="120" spans="1:5" ht="15.75" thickBot="1" x14ac:dyDescent="0.3">
      <c r="A120" s="13" t="s">
        <v>43</v>
      </c>
      <c r="B120" s="15">
        <v>0</v>
      </c>
      <c r="C120" s="14">
        <v>300</v>
      </c>
      <c r="D120" s="14">
        <v>400</v>
      </c>
      <c r="E120" s="14">
        <v>400</v>
      </c>
    </row>
    <row r="121" spans="1:5" ht="15.75" thickBot="1" x14ac:dyDescent="0.3">
      <c r="A121" s="16" t="s">
        <v>31</v>
      </c>
      <c r="B121" s="15">
        <f>B120+B119</f>
        <v>0</v>
      </c>
      <c r="C121" s="15">
        <f>C120+C119</f>
        <v>300</v>
      </c>
      <c r="D121" s="15">
        <f>D120+D119</f>
        <v>400</v>
      </c>
      <c r="E121" s="15">
        <f>E120+E119</f>
        <v>400</v>
      </c>
    </row>
    <row r="122" spans="1:5" ht="15.75" thickBot="1" x14ac:dyDescent="0.3">
      <c r="A122" s="149" t="s">
        <v>45</v>
      </c>
      <c r="B122" s="720" t="s">
        <v>590</v>
      </c>
      <c r="C122" s="721"/>
      <c r="D122" s="721"/>
      <c r="E122" s="722"/>
    </row>
    <row r="123" spans="1:5" ht="34.5" thickBot="1" x14ac:dyDescent="0.3">
      <c r="A123" s="7" t="s">
        <v>33</v>
      </c>
      <c r="B123" s="170" t="s">
        <v>591</v>
      </c>
      <c r="C123" s="141" t="s">
        <v>398</v>
      </c>
      <c r="D123" s="147"/>
      <c r="E123" s="148"/>
    </row>
    <row r="124" spans="1:5" ht="17.25" customHeight="1" thickBot="1" x14ac:dyDescent="0.3">
      <c r="A124" s="5" t="s">
        <v>15</v>
      </c>
      <c r="B124" s="702" t="s">
        <v>592</v>
      </c>
      <c r="C124" s="703"/>
      <c r="D124" s="703"/>
      <c r="E124" s="704"/>
    </row>
    <row r="125" spans="1:5" ht="15.75" thickBot="1" x14ac:dyDescent="0.3">
      <c r="A125" s="5" t="s">
        <v>16</v>
      </c>
      <c r="B125" s="717" t="s">
        <v>593</v>
      </c>
      <c r="C125" s="718"/>
      <c r="D125" s="718"/>
      <c r="E125" s="719"/>
    </row>
    <row r="126" spans="1:5" ht="12.75" customHeight="1" x14ac:dyDescent="0.25">
      <c r="A126" s="698"/>
      <c r="B126" s="8">
        <v>2018</v>
      </c>
      <c r="C126" s="8">
        <v>2019</v>
      </c>
      <c r="D126" s="8">
        <v>2020</v>
      </c>
      <c r="E126" s="8">
        <v>2021</v>
      </c>
    </row>
    <row r="127" spans="1:5" ht="9" customHeight="1" thickBot="1" x14ac:dyDescent="0.3">
      <c r="A127" s="699"/>
      <c r="B127" s="9" t="s">
        <v>8</v>
      </c>
      <c r="C127" s="9" t="s">
        <v>9</v>
      </c>
      <c r="D127" s="9" t="s">
        <v>9</v>
      </c>
      <c r="E127" s="9" t="s">
        <v>9</v>
      </c>
    </row>
    <row r="128" spans="1:5" ht="15.75" thickBot="1" x14ac:dyDescent="0.3">
      <c r="A128" s="5" t="s">
        <v>17</v>
      </c>
      <c r="B128" s="104">
        <v>0</v>
      </c>
      <c r="C128" s="104">
        <v>1</v>
      </c>
      <c r="D128" s="104">
        <v>0</v>
      </c>
      <c r="E128" s="104">
        <v>0</v>
      </c>
    </row>
    <row r="129" spans="1:5" ht="15.75" thickBot="1" x14ac:dyDescent="0.3">
      <c r="A129" s="5" t="s">
        <v>18</v>
      </c>
      <c r="B129" s="10">
        <f>B139</f>
        <v>0</v>
      </c>
      <c r="C129" s="10">
        <f t="shared" ref="C129:E129" si="23">C139</f>
        <v>80</v>
      </c>
      <c r="D129" s="10">
        <f t="shared" si="23"/>
        <v>0</v>
      </c>
      <c r="E129" s="10">
        <f t="shared" si="23"/>
        <v>0</v>
      </c>
    </row>
    <row r="130" spans="1:5" ht="15.75" thickBot="1" x14ac:dyDescent="0.3">
      <c r="A130" s="5" t="s">
        <v>19</v>
      </c>
      <c r="B130" s="10">
        <v>0</v>
      </c>
      <c r="C130" s="10">
        <f t="shared" ref="C130" si="24">C129/C128</f>
        <v>80</v>
      </c>
      <c r="D130" s="10">
        <v>0</v>
      </c>
      <c r="E130" s="10">
        <v>0</v>
      </c>
    </row>
    <row r="131" spans="1:5" ht="15.75" thickBot="1" x14ac:dyDescent="0.3">
      <c r="A131" s="5" t="s">
        <v>20</v>
      </c>
      <c r="B131" s="104" t="s">
        <v>21</v>
      </c>
      <c r="C131" s="11">
        <v>0</v>
      </c>
      <c r="D131" s="11"/>
      <c r="E131" s="11"/>
    </row>
    <row r="132" spans="1:5" ht="15.75" thickBot="1" x14ac:dyDescent="0.3">
      <c r="A132" s="5" t="s">
        <v>22</v>
      </c>
      <c r="B132" s="104" t="s">
        <v>21</v>
      </c>
      <c r="C132" s="11">
        <v>0</v>
      </c>
      <c r="D132" s="11"/>
      <c r="E132" s="11"/>
    </row>
    <row r="133" spans="1:5" ht="15.75" thickBot="1" x14ac:dyDescent="0.3">
      <c r="A133" s="5" t="s">
        <v>23</v>
      </c>
      <c r="B133" s="104" t="s">
        <v>21</v>
      </c>
      <c r="C133" s="11">
        <v>0</v>
      </c>
      <c r="D133" s="11"/>
      <c r="E133" s="11"/>
    </row>
    <row r="134" spans="1:5" ht="15.75" thickBot="1" x14ac:dyDescent="0.3">
      <c r="A134" s="689" t="s">
        <v>212</v>
      </c>
      <c r="B134" s="690"/>
      <c r="C134" s="690"/>
      <c r="D134" s="690"/>
      <c r="E134" s="691"/>
    </row>
    <row r="135" spans="1:5" ht="12.75" customHeight="1" x14ac:dyDescent="0.25">
      <c r="A135" s="698"/>
      <c r="B135" s="8">
        <v>2018</v>
      </c>
      <c r="C135" s="8">
        <v>2019</v>
      </c>
      <c r="D135" s="8">
        <v>2020</v>
      </c>
      <c r="E135" s="8">
        <v>2021</v>
      </c>
    </row>
    <row r="136" spans="1:5" ht="9" customHeight="1" thickBot="1" x14ac:dyDescent="0.3">
      <c r="A136" s="699"/>
      <c r="B136" s="9" t="s">
        <v>8</v>
      </c>
      <c r="C136" s="9" t="s">
        <v>9</v>
      </c>
      <c r="D136" s="9" t="s">
        <v>9</v>
      </c>
      <c r="E136" s="9" t="s">
        <v>9</v>
      </c>
    </row>
    <row r="137" spans="1:5" ht="15.75" thickBot="1" x14ac:dyDescent="0.3">
      <c r="A137" s="13" t="s">
        <v>42</v>
      </c>
      <c r="B137" s="14"/>
      <c r="C137" s="14"/>
      <c r="D137" s="14"/>
      <c r="E137" s="14"/>
    </row>
    <row r="138" spans="1:5" ht="15.75" thickBot="1" x14ac:dyDescent="0.3">
      <c r="A138" s="13" t="s">
        <v>43</v>
      </c>
      <c r="B138" s="15">
        <v>0</v>
      </c>
      <c r="C138" s="15">
        <v>80</v>
      </c>
      <c r="D138" s="15">
        <v>0</v>
      </c>
      <c r="E138" s="15">
        <v>0</v>
      </c>
    </row>
    <row r="139" spans="1:5" ht="15.75" thickBot="1" x14ac:dyDescent="0.3">
      <c r="A139" s="153" t="s">
        <v>53</v>
      </c>
      <c r="B139" s="15">
        <f>B138+B137</f>
        <v>0</v>
      </c>
      <c r="C139" s="15">
        <f t="shared" ref="C139:E139" si="25">C138+C137</f>
        <v>80</v>
      </c>
      <c r="D139" s="15">
        <f t="shared" si="25"/>
        <v>0</v>
      </c>
      <c r="E139" s="15">
        <f t="shared" si="25"/>
        <v>0</v>
      </c>
    </row>
    <row r="140" spans="1:5" ht="15.75" thickBot="1" x14ac:dyDescent="0.3">
      <c r="A140" s="149" t="s">
        <v>45</v>
      </c>
      <c r="B140" s="148" t="s">
        <v>594</v>
      </c>
      <c r="C140" s="148"/>
      <c r="D140" s="148"/>
      <c r="E140" s="148"/>
    </row>
    <row r="141" spans="1:5" ht="23.25" thickBot="1" x14ac:dyDescent="0.3">
      <c r="A141" s="149" t="s">
        <v>35</v>
      </c>
      <c r="B141" s="102" t="s">
        <v>317</v>
      </c>
      <c r="C141" s="163" t="s">
        <v>398</v>
      </c>
      <c r="D141" s="147"/>
      <c r="E141" s="148"/>
    </row>
    <row r="142" spans="1:5" ht="17.25" customHeight="1" thickBot="1" x14ac:dyDescent="0.3">
      <c r="A142" s="5" t="s">
        <v>15</v>
      </c>
      <c r="B142" s="702" t="s">
        <v>271</v>
      </c>
      <c r="C142" s="781"/>
      <c r="D142" s="703"/>
      <c r="E142" s="704"/>
    </row>
    <row r="143" spans="1:5" ht="15.75" thickBot="1" x14ac:dyDescent="0.3">
      <c r="A143" s="5" t="s">
        <v>16</v>
      </c>
      <c r="B143" s="717" t="s">
        <v>595</v>
      </c>
      <c r="C143" s="718"/>
      <c r="D143" s="718"/>
      <c r="E143" s="719"/>
    </row>
    <row r="144" spans="1:5" ht="12.75" customHeight="1" x14ac:dyDescent="0.25">
      <c r="A144" s="698"/>
      <c r="B144" s="8">
        <v>2018</v>
      </c>
      <c r="C144" s="8">
        <v>2019</v>
      </c>
      <c r="D144" s="8">
        <v>2020</v>
      </c>
      <c r="E144" s="8">
        <v>2021</v>
      </c>
    </row>
    <row r="145" spans="1:5" ht="9" customHeight="1" thickBot="1" x14ac:dyDescent="0.3">
      <c r="A145" s="699"/>
      <c r="B145" s="9" t="s">
        <v>8</v>
      </c>
      <c r="C145" s="9" t="s">
        <v>9</v>
      </c>
      <c r="D145" s="9" t="s">
        <v>9</v>
      </c>
      <c r="E145" s="9" t="s">
        <v>9</v>
      </c>
    </row>
    <row r="146" spans="1:5" ht="15.75" thickBot="1" x14ac:dyDescent="0.3">
      <c r="A146" s="5" t="s">
        <v>17</v>
      </c>
      <c r="B146" s="10"/>
      <c r="C146" s="10">
        <v>10</v>
      </c>
      <c r="D146" s="10">
        <v>10</v>
      </c>
      <c r="E146" s="10">
        <v>10</v>
      </c>
    </row>
    <row r="147" spans="1:5" ht="15.75" thickBot="1" x14ac:dyDescent="0.3">
      <c r="A147" s="5" t="s">
        <v>18</v>
      </c>
      <c r="B147" s="10">
        <f>B157</f>
        <v>0</v>
      </c>
      <c r="C147" s="10">
        <f t="shared" ref="C147:E147" si="26">C157</f>
        <v>660</v>
      </c>
      <c r="D147" s="10">
        <f t="shared" si="26"/>
        <v>600</v>
      </c>
      <c r="E147" s="10">
        <f t="shared" si="26"/>
        <v>600</v>
      </c>
    </row>
    <row r="148" spans="1:5" ht="15.75" thickBot="1" x14ac:dyDescent="0.3">
      <c r="A148" s="5" t="s">
        <v>19</v>
      </c>
      <c r="B148" s="10">
        <v>0</v>
      </c>
      <c r="C148" s="10">
        <f t="shared" ref="C148:E148" si="27">C147/C146</f>
        <v>66</v>
      </c>
      <c r="D148" s="10">
        <f t="shared" si="27"/>
        <v>60</v>
      </c>
      <c r="E148" s="10">
        <f t="shared" si="27"/>
        <v>60</v>
      </c>
    </row>
    <row r="149" spans="1:5" ht="15.75" thickBot="1" x14ac:dyDescent="0.3">
      <c r="A149" s="5" t="s">
        <v>20</v>
      </c>
      <c r="B149" s="104" t="s">
        <v>21</v>
      </c>
      <c r="C149" s="11" t="e">
        <f>C146/B146-1</f>
        <v>#DIV/0!</v>
      </c>
      <c r="D149" s="11">
        <f t="shared" ref="D149:E151" si="28">D146/C146-1</f>
        <v>0</v>
      </c>
      <c r="E149" s="11">
        <f t="shared" si="28"/>
        <v>0</v>
      </c>
    </row>
    <row r="150" spans="1:5" ht="15.75" thickBot="1" x14ac:dyDescent="0.3">
      <c r="A150" s="5" t="s">
        <v>22</v>
      </c>
      <c r="B150" s="104" t="s">
        <v>21</v>
      </c>
      <c r="C150" s="11" t="e">
        <f>C147/B147-1</f>
        <v>#DIV/0!</v>
      </c>
      <c r="D150" s="11">
        <f t="shared" si="28"/>
        <v>-9.0909090909090939E-2</v>
      </c>
      <c r="E150" s="11">
        <f t="shared" si="28"/>
        <v>0</v>
      </c>
    </row>
    <row r="151" spans="1:5" ht="15.75" thickBot="1" x14ac:dyDescent="0.3">
      <c r="A151" s="5" t="s">
        <v>23</v>
      </c>
      <c r="B151" s="104" t="s">
        <v>21</v>
      </c>
      <c r="C151" s="11" t="e">
        <f>C148/B148-1</f>
        <v>#DIV/0!</v>
      </c>
      <c r="D151" s="11">
        <f t="shared" si="28"/>
        <v>-9.0909090909090939E-2</v>
      </c>
      <c r="E151" s="11">
        <f t="shared" si="28"/>
        <v>0</v>
      </c>
    </row>
    <row r="152" spans="1:5" ht="15.75" thickBot="1" x14ac:dyDescent="0.3">
      <c r="A152" s="689" t="s">
        <v>212</v>
      </c>
      <c r="B152" s="690"/>
      <c r="C152" s="690"/>
      <c r="D152" s="690"/>
      <c r="E152" s="691"/>
    </row>
    <row r="153" spans="1:5" ht="12.75" customHeight="1" x14ac:dyDescent="0.25">
      <c r="A153" s="698"/>
      <c r="B153" s="8">
        <v>2018</v>
      </c>
      <c r="C153" s="8">
        <v>2019</v>
      </c>
      <c r="D153" s="8">
        <v>2020</v>
      </c>
      <c r="E153" s="8">
        <v>2021</v>
      </c>
    </row>
    <row r="154" spans="1:5" ht="9" customHeight="1" thickBot="1" x14ac:dyDescent="0.3">
      <c r="A154" s="699"/>
      <c r="B154" s="9" t="s">
        <v>8</v>
      </c>
      <c r="C154" s="9" t="s">
        <v>9</v>
      </c>
      <c r="D154" s="9" t="s">
        <v>9</v>
      </c>
      <c r="E154" s="9" t="s">
        <v>9</v>
      </c>
    </row>
    <row r="155" spans="1:5" ht="15.75" thickBot="1" x14ac:dyDescent="0.3">
      <c r="A155" s="13" t="s">
        <v>42</v>
      </c>
      <c r="B155" s="14"/>
      <c r="C155" s="14"/>
      <c r="D155" s="14"/>
      <c r="E155" s="14"/>
    </row>
    <row r="156" spans="1:5" ht="15.75" thickBot="1" x14ac:dyDescent="0.3">
      <c r="A156" s="13" t="s">
        <v>43</v>
      </c>
      <c r="B156" s="15">
        <v>0</v>
      </c>
      <c r="C156" s="14">
        <v>660</v>
      </c>
      <c r="D156" s="14">
        <v>600</v>
      </c>
      <c r="E156" s="14">
        <v>600</v>
      </c>
    </row>
    <row r="157" spans="1:5" ht="15.75" thickBot="1" x14ac:dyDescent="0.3">
      <c r="A157" s="16" t="s">
        <v>53</v>
      </c>
      <c r="B157" s="15">
        <f>B156+B155</f>
        <v>0</v>
      </c>
      <c r="C157" s="15">
        <f t="shared" ref="C157:E157" si="29">C156+C155</f>
        <v>660</v>
      </c>
      <c r="D157" s="15">
        <f t="shared" si="29"/>
        <v>600</v>
      </c>
      <c r="E157" s="15">
        <f t="shared" si="29"/>
        <v>600</v>
      </c>
    </row>
    <row r="158" spans="1:5" ht="15.75" thickBot="1" x14ac:dyDescent="0.3">
      <c r="A158" s="105"/>
      <c r="B158" s="175"/>
      <c r="C158" s="175"/>
      <c r="D158" s="175"/>
      <c r="E158" s="176"/>
    </row>
    <row r="159" spans="1:5" ht="15.75" thickBot="1" x14ac:dyDescent="0.3">
      <c r="A159" s="149" t="s">
        <v>56</v>
      </c>
      <c r="B159" s="926" t="s">
        <v>596</v>
      </c>
      <c r="C159" s="927"/>
      <c r="D159" s="928"/>
      <c r="E159" s="929"/>
    </row>
    <row r="160" spans="1:5" ht="34.5" thickBot="1" x14ac:dyDescent="0.3">
      <c r="A160" s="177" t="s">
        <v>35</v>
      </c>
      <c r="B160" s="178" t="s">
        <v>597</v>
      </c>
      <c r="C160" s="179" t="s">
        <v>398</v>
      </c>
      <c r="D160" s="180"/>
      <c r="E160" s="181"/>
    </row>
    <row r="161" spans="1:5" ht="17.25" customHeight="1" thickBot="1" x14ac:dyDescent="0.3">
      <c r="A161" s="182" t="s">
        <v>15</v>
      </c>
      <c r="B161" s="930" t="s">
        <v>598</v>
      </c>
      <c r="C161" s="931"/>
      <c r="D161" s="931"/>
      <c r="E161" s="932"/>
    </row>
    <row r="162" spans="1:5" ht="15.75" thickBot="1" x14ac:dyDescent="0.3">
      <c r="A162" s="183" t="s">
        <v>16</v>
      </c>
      <c r="B162" s="792" t="s">
        <v>599</v>
      </c>
      <c r="C162" s="792"/>
      <c r="D162" s="792"/>
      <c r="E162" s="793"/>
    </row>
    <row r="163" spans="1:5" ht="12.75" customHeight="1" x14ac:dyDescent="0.25">
      <c r="A163" s="905"/>
      <c r="B163" s="8">
        <v>2018</v>
      </c>
      <c r="C163" s="8">
        <v>2019</v>
      </c>
      <c r="D163" s="8">
        <v>2020</v>
      </c>
      <c r="E163" s="8">
        <v>2021</v>
      </c>
    </row>
    <row r="164" spans="1:5" ht="9" customHeight="1" thickBot="1" x14ac:dyDescent="0.3">
      <c r="A164" s="699"/>
      <c r="B164" s="9" t="s">
        <v>8</v>
      </c>
      <c r="C164" s="9" t="s">
        <v>9</v>
      </c>
      <c r="D164" s="9" t="s">
        <v>9</v>
      </c>
      <c r="E164" s="9" t="s">
        <v>9</v>
      </c>
    </row>
    <row r="165" spans="1:5" ht="15.75" thickBot="1" x14ac:dyDescent="0.3">
      <c r="A165" s="5" t="s">
        <v>17</v>
      </c>
      <c r="B165" s="10"/>
      <c r="C165" s="10">
        <v>1</v>
      </c>
      <c r="D165" s="10"/>
      <c r="E165" s="10"/>
    </row>
    <row r="166" spans="1:5" ht="15.75" thickBot="1" x14ac:dyDescent="0.3">
      <c r="A166" s="5" t="s">
        <v>18</v>
      </c>
      <c r="B166" s="10">
        <f>B176</f>
        <v>0</v>
      </c>
      <c r="C166" s="10">
        <f t="shared" ref="C166:D166" si="30">C176</f>
        <v>960</v>
      </c>
      <c r="D166" s="10">
        <f t="shared" si="30"/>
        <v>0</v>
      </c>
      <c r="E166" s="10">
        <v>0</v>
      </c>
    </row>
    <row r="167" spans="1:5" ht="15.75" thickBot="1" x14ac:dyDescent="0.3">
      <c r="A167" s="5" t="s">
        <v>19</v>
      </c>
      <c r="B167" s="10">
        <v>0</v>
      </c>
      <c r="C167" s="10">
        <f t="shared" ref="C167" si="31">C166/C165</f>
        <v>960</v>
      </c>
      <c r="D167" s="10"/>
      <c r="E167" s="10"/>
    </row>
    <row r="168" spans="1:5" ht="15.75" thickBot="1" x14ac:dyDescent="0.3">
      <c r="A168" s="5" t="s">
        <v>20</v>
      </c>
      <c r="B168" s="104" t="s">
        <v>21</v>
      </c>
      <c r="C168" s="11"/>
      <c r="D168" s="11"/>
      <c r="E168" s="11"/>
    </row>
    <row r="169" spans="1:5" ht="15.75" thickBot="1" x14ac:dyDescent="0.3">
      <c r="A169" s="5" t="s">
        <v>22</v>
      </c>
      <c r="B169" s="104" t="s">
        <v>21</v>
      </c>
      <c r="C169" s="11"/>
      <c r="D169" s="11"/>
      <c r="E169" s="11"/>
    </row>
    <row r="170" spans="1:5" ht="15.75" thickBot="1" x14ac:dyDescent="0.3">
      <c r="A170" s="5" t="s">
        <v>23</v>
      </c>
      <c r="B170" s="104" t="s">
        <v>21</v>
      </c>
      <c r="C170" s="11"/>
      <c r="D170" s="11"/>
      <c r="E170" s="11"/>
    </row>
    <row r="171" spans="1:5" ht="15.75" thickBot="1" x14ac:dyDescent="0.3">
      <c r="A171" s="689" t="s">
        <v>210</v>
      </c>
      <c r="B171" s="690"/>
      <c r="C171" s="690"/>
      <c r="D171" s="690"/>
      <c r="E171" s="691"/>
    </row>
    <row r="172" spans="1:5" ht="12.75" customHeight="1" x14ac:dyDescent="0.25">
      <c r="A172" s="698"/>
      <c r="B172" s="8">
        <v>2018</v>
      </c>
      <c r="C172" s="8">
        <v>2019</v>
      </c>
      <c r="D172" s="8">
        <v>2020</v>
      </c>
      <c r="E172" s="8">
        <v>2021</v>
      </c>
    </row>
    <row r="173" spans="1:5" ht="9" customHeight="1" thickBot="1" x14ac:dyDescent="0.3">
      <c r="A173" s="699"/>
      <c r="B173" s="9" t="s">
        <v>8</v>
      </c>
      <c r="C173" s="9" t="s">
        <v>9</v>
      </c>
      <c r="D173" s="9" t="s">
        <v>9</v>
      </c>
      <c r="E173" s="9" t="s">
        <v>9</v>
      </c>
    </row>
    <row r="174" spans="1:5" ht="15.75" thickBot="1" x14ac:dyDescent="0.3">
      <c r="A174" s="13" t="s">
        <v>42</v>
      </c>
      <c r="B174" s="14"/>
      <c r="C174" s="14"/>
      <c r="D174" s="14"/>
      <c r="E174" s="14"/>
    </row>
    <row r="175" spans="1:5" ht="15.75" thickBot="1" x14ac:dyDescent="0.3">
      <c r="A175" s="13" t="s">
        <v>43</v>
      </c>
      <c r="B175" s="15">
        <v>0</v>
      </c>
      <c r="C175" s="14">
        <v>960</v>
      </c>
      <c r="D175" s="14">
        <v>0</v>
      </c>
      <c r="E175" s="14">
        <v>0</v>
      </c>
    </row>
    <row r="176" spans="1:5" ht="15.75" thickBot="1" x14ac:dyDescent="0.3">
      <c r="A176" s="16" t="s">
        <v>31</v>
      </c>
      <c r="B176" s="15">
        <f>B175+B174</f>
        <v>0</v>
      </c>
      <c r="C176" s="15">
        <f t="shared" ref="C176:E176" si="32">C175+C174</f>
        <v>960</v>
      </c>
      <c r="D176" s="15">
        <f t="shared" si="32"/>
        <v>0</v>
      </c>
      <c r="E176" s="15">
        <f t="shared" si="32"/>
        <v>0</v>
      </c>
    </row>
    <row r="177" spans="1:5" ht="15.75" thickBot="1" x14ac:dyDescent="0.3">
      <c r="A177" s="1530"/>
      <c r="B177" s="1530"/>
      <c r="C177" s="1530"/>
      <c r="D177" s="1530"/>
      <c r="E177" s="1531"/>
    </row>
    <row r="178" spans="1:5" ht="95.25" customHeight="1" thickBot="1" x14ac:dyDescent="0.3">
      <c r="A178" s="6" t="s">
        <v>49</v>
      </c>
      <c r="B178" s="804" t="s">
        <v>600</v>
      </c>
      <c r="C178" s="805"/>
      <c r="D178" s="805"/>
      <c r="E178" s="806"/>
    </row>
    <row r="179" spans="1:5" ht="19.5" customHeight="1" thickBot="1" x14ac:dyDescent="0.3">
      <c r="A179" s="702" t="s">
        <v>601</v>
      </c>
      <c r="B179" s="703"/>
      <c r="C179" s="703"/>
      <c r="D179" s="703"/>
      <c r="E179" s="704"/>
    </row>
    <row r="180" spans="1:5" ht="95.25" customHeight="1" thickBot="1" x14ac:dyDescent="0.3">
      <c r="A180" s="127" t="s">
        <v>602</v>
      </c>
      <c r="B180" s="143"/>
      <c r="C180" s="126" t="s">
        <v>152</v>
      </c>
      <c r="D180" s="126" t="s">
        <v>152</v>
      </c>
      <c r="E180" s="126" t="s">
        <v>152</v>
      </c>
    </row>
    <row r="181" spans="1:5" ht="23.25" thickBot="1" x14ac:dyDescent="0.3">
      <c r="A181" s="127" t="s">
        <v>603</v>
      </c>
      <c r="B181" s="143"/>
      <c r="C181" s="126"/>
      <c r="D181" s="126"/>
      <c r="E181" s="126"/>
    </row>
    <row r="182" spans="1:5" ht="34.5" thickBot="1" x14ac:dyDescent="0.3">
      <c r="A182" s="127" t="s">
        <v>604</v>
      </c>
      <c r="B182" s="143"/>
      <c r="C182" s="126"/>
      <c r="D182" s="126"/>
      <c r="E182" s="126"/>
    </row>
    <row r="183" spans="1:5" ht="15.75" thickBot="1" x14ac:dyDescent="0.3">
      <c r="A183" s="705" t="s">
        <v>12</v>
      </c>
      <c r="B183" s="706"/>
      <c r="C183" s="706"/>
      <c r="D183" s="706"/>
      <c r="E183" s="707"/>
    </row>
    <row r="184" spans="1:5" ht="15.75" thickBot="1" x14ac:dyDescent="0.3">
      <c r="A184" s="708" t="s">
        <v>13</v>
      </c>
      <c r="B184" s="709"/>
      <c r="C184" s="709"/>
      <c r="D184" s="709"/>
      <c r="E184" s="710"/>
    </row>
    <row r="185" spans="1:5" ht="34.5" customHeight="1" thickBot="1" x14ac:dyDescent="0.3">
      <c r="A185" s="7" t="s">
        <v>14</v>
      </c>
      <c r="B185" s="711" t="s">
        <v>605</v>
      </c>
      <c r="C185" s="712"/>
      <c r="D185" s="712"/>
      <c r="E185" s="713"/>
    </row>
    <row r="186" spans="1:5" ht="67.5" customHeight="1" thickBot="1" x14ac:dyDescent="0.3">
      <c r="A186" s="5" t="s">
        <v>15</v>
      </c>
      <c r="B186" s="812" t="s">
        <v>606</v>
      </c>
      <c r="C186" s="813"/>
      <c r="D186" s="813"/>
      <c r="E186" s="814"/>
    </row>
    <row r="187" spans="1:5" ht="15.75" thickBot="1" x14ac:dyDescent="0.3">
      <c r="A187" s="5" t="s">
        <v>16</v>
      </c>
      <c r="B187" s="717" t="s">
        <v>163</v>
      </c>
      <c r="C187" s="718"/>
      <c r="D187" s="718"/>
      <c r="E187" s="719"/>
    </row>
    <row r="188" spans="1:5" ht="12.75" customHeight="1" x14ac:dyDescent="0.25">
      <c r="A188" s="698"/>
      <c r="B188" s="8">
        <v>2018</v>
      </c>
      <c r="C188" s="8">
        <v>2019</v>
      </c>
      <c r="D188" s="8">
        <v>2020</v>
      </c>
      <c r="E188" s="8">
        <v>2021</v>
      </c>
    </row>
    <row r="189" spans="1:5" ht="9" customHeight="1" thickBot="1" x14ac:dyDescent="0.3">
      <c r="A189" s="699"/>
      <c r="B189" s="9" t="s">
        <v>8</v>
      </c>
      <c r="C189" s="9" t="s">
        <v>9</v>
      </c>
      <c r="D189" s="9" t="s">
        <v>9</v>
      </c>
      <c r="E189" s="9" t="s">
        <v>9</v>
      </c>
    </row>
    <row r="190" spans="1:5" ht="15.75" thickBot="1" x14ac:dyDescent="0.3">
      <c r="A190" s="5" t="s">
        <v>17</v>
      </c>
      <c r="B190" s="10">
        <v>30</v>
      </c>
      <c r="C190" s="10">
        <v>32</v>
      </c>
      <c r="D190" s="10">
        <v>32</v>
      </c>
      <c r="E190" s="10">
        <v>32</v>
      </c>
    </row>
    <row r="191" spans="1:5" ht="15.75" thickBot="1" x14ac:dyDescent="0.3">
      <c r="A191" s="5" t="s">
        <v>18</v>
      </c>
      <c r="B191" s="10">
        <f>B220</f>
        <v>23900</v>
      </c>
      <c r="C191" s="10">
        <f t="shared" ref="C191:E191" si="33">C220</f>
        <v>25000</v>
      </c>
      <c r="D191" s="10">
        <f t="shared" si="33"/>
        <v>25000</v>
      </c>
      <c r="E191" s="10">
        <f t="shared" si="33"/>
        <v>25000</v>
      </c>
    </row>
    <row r="192" spans="1:5" ht="15.75" thickBot="1" x14ac:dyDescent="0.3">
      <c r="A192" s="5" t="s">
        <v>19</v>
      </c>
      <c r="B192" s="10">
        <f>B191/B190</f>
        <v>796.66666666666663</v>
      </c>
      <c r="C192" s="10">
        <f t="shared" ref="C192:E192" si="34">C191/C190</f>
        <v>781.25</v>
      </c>
      <c r="D192" s="10">
        <f t="shared" si="34"/>
        <v>781.25</v>
      </c>
      <c r="E192" s="10">
        <f t="shared" si="34"/>
        <v>781.25</v>
      </c>
    </row>
    <row r="193" spans="1:5" ht="15.75" thickBot="1" x14ac:dyDescent="0.3">
      <c r="A193" s="5" t="s">
        <v>20</v>
      </c>
      <c r="B193" s="104" t="s">
        <v>21</v>
      </c>
      <c r="C193" s="11">
        <f>C190/B190-1</f>
        <v>6.6666666666666652E-2</v>
      </c>
      <c r="D193" s="11">
        <f t="shared" ref="D193:E195" si="35">D190/C190-1</f>
        <v>0</v>
      </c>
      <c r="E193" s="11">
        <f t="shared" si="35"/>
        <v>0</v>
      </c>
    </row>
    <row r="194" spans="1:5" ht="15.75" thickBot="1" x14ac:dyDescent="0.3">
      <c r="A194" s="5" t="s">
        <v>22</v>
      </c>
      <c r="B194" s="104" t="s">
        <v>21</v>
      </c>
      <c r="C194" s="11">
        <f>C191/B191-1</f>
        <v>4.6025104602510414E-2</v>
      </c>
      <c r="D194" s="11">
        <f t="shared" si="35"/>
        <v>0</v>
      </c>
      <c r="E194" s="11">
        <f t="shared" si="35"/>
        <v>0</v>
      </c>
    </row>
    <row r="195" spans="1:5" ht="15.75" thickBot="1" x14ac:dyDescent="0.3">
      <c r="A195" s="5" t="s">
        <v>23</v>
      </c>
      <c r="B195" s="104" t="s">
        <v>21</v>
      </c>
      <c r="C195" s="11">
        <f>C192/B192-1</f>
        <v>-1.9351464435146348E-2</v>
      </c>
      <c r="D195" s="11">
        <f t="shared" si="35"/>
        <v>0</v>
      </c>
      <c r="E195" s="11">
        <f t="shared" si="35"/>
        <v>0</v>
      </c>
    </row>
    <row r="196" spans="1:5" ht="15.75" thickBot="1" x14ac:dyDescent="0.3">
      <c r="A196" s="689" t="s">
        <v>210</v>
      </c>
      <c r="B196" s="690"/>
      <c r="C196" s="690"/>
      <c r="D196" s="690"/>
      <c r="E196" s="691"/>
    </row>
    <row r="197" spans="1:5" ht="12.75" customHeight="1" x14ac:dyDescent="0.25">
      <c r="A197" s="698"/>
      <c r="B197" s="8">
        <v>2018</v>
      </c>
      <c r="C197" s="8">
        <v>2019</v>
      </c>
      <c r="D197" s="8">
        <v>2020</v>
      </c>
      <c r="E197" s="8">
        <v>2021</v>
      </c>
    </row>
    <row r="198" spans="1:5" ht="9" customHeight="1" thickBot="1" x14ac:dyDescent="0.3">
      <c r="A198" s="699"/>
      <c r="B198" s="9" t="s">
        <v>8</v>
      </c>
      <c r="C198" s="9" t="s">
        <v>9</v>
      </c>
      <c r="D198" s="9" t="s">
        <v>9</v>
      </c>
      <c r="E198" s="9" t="s">
        <v>9</v>
      </c>
    </row>
    <row r="199" spans="1:5" ht="15.75" thickBot="1" x14ac:dyDescent="0.3">
      <c r="A199" s="13" t="s">
        <v>24</v>
      </c>
      <c r="B199" s="14">
        <f>SUM(B200:B201)</f>
        <v>0</v>
      </c>
      <c r="C199" s="14">
        <f t="shared" ref="C199:E199" si="36">SUM(C200:C201)</f>
        <v>0</v>
      </c>
      <c r="D199" s="14">
        <f t="shared" si="36"/>
        <v>0</v>
      </c>
      <c r="E199" s="14">
        <f t="shared" si="36"/>
        <v>0</v>
      </c>
    </row>
    <row r="200" spans="1:5" ht="15.75" thickBot="1" x14ac:dyDescent="0.3">
      <c r="A200" s="26" t="s">
        <v>388</v>
      </c>
      <c r="B200" s="171"/>
      <c r="C200" s="172"/>
      <c r="D200" s="172"/>
      <c r="E200" s="172"/>
    </row>
    <row r="201" spans="1:5" ht="15.75" thickBot="1" x14ac:dyDescent="0.3">
      <c r="A201" s="26" t="s">
        <v>389</v>
      </c>
      <c r="B201" s="171"/>
      <c r="C201" s="171"/>
      <c r="D201" s="171"/>
      <c r="E201" s="171"/>
    </row>
    <row r="202" spans="1:5" ht="24.75" thickBot="1" x14ac:dyDescent="0.3">
      <c r="A202" s="13" t="s">
        <v>25</v>
      </c>
      <c r="B202" s="14">
        <f>SUM(B203:B204)</f>
        <v>0</v>
      </c>
      <c r="C202" s="14">
        <f t="shared" ref="C202:E202" si="37">SUM(C203:C204)</f>
        <v>0</v>
      </c>
      <c r="D202" s="14">
        <f t="shared" si="37"/>
        <v>0</v>
      </c>
      <c r="E202" s="14">
        <f t="shared" si="37"/>
        <v>0</v>
      </c>
    </row>
    <row r="203" spans="1:5" ht="15.75" thickBot="1" x14ac:dyDescent="0.3">
      <c r="A203" s="26" t="s">
        <v>388</v>
      </c>
      <c r="B203" s="15"/>
      <c r="C203" s="14"/>
      <c r="D203" s="14"/>
      <c r="E203" s="14"/>
    </row>
    <row r="204" spans="1:5" ht="15.75" thickBot="1" x14ac:dyDescent="0.3">
      <c r="A204" s="26" t="s">
        <v>389</v>
      </c>
      <c r="B204" s="15"/>
      <c r="C204" s="14"/>
      <c r="D204" s="14"/>
      <c r="E204" s="14"/>
    </row>
    <row r="205" spans="1:5" ht="15.75" thickBot="1" x14ac:dyDescent="0.3">
      <c r="A205" s="13" t="s">
        <v>26</v>
      </c>
      <c r="B205" s="15">
        <f>SUM(B206:B207)</f>
        <v>23900</v>
      </c>
      <c r="C205" s="15">
        <f t="shared" ref="C205:E205" si="38">SUM(C206:C207)</f>
        <v>25000</v>
      </c>
      <c r="D205" s="15">
        <f t="shared" si="38"/>
        <v>25000</v>
      </c>
      <c r="E205" s="15">
        <f t="shared" si="38"/>
        <v>25000</v>
      </c>
    </row>
    <row r="206" spans="1:5" ht="15.75" thickBot="1" x14ac:dyDescent="0.3">
      <c r="A206" s="26" t="s">
        <v>388</v>
      </c>
      <c r="B206" s="15">
        <v>23900</v>
      </c>
      <c r="C206" s="14">
        <v>25000</v>
      </c>
      <c r="D206" s="14">
        <v>25000</v>
      </c>
      <c r="E206" s="14">
        <v>25000</v>
      </c>
    </row>
    <row r="207" spans="1:5" ht="15.75" thickBot="1" x14ac:dyDescent="0.3">
      <c r="A207" s="26" t="s">
        <v>389</v>
      </c>
      <c r="B207" s="15"/>
      <c r="C207" s="14"/>
      <c r="D207" s="14"/>
      <c r="E207" s="14"/>
    </row>
    <row r="208" spans="1:5" ht="15.75" thickBot="1" x14ac:dyDescent="0.3">
      <c r="A208" s="13" t="s">
        <v>27</v>
      </c>
      <c r="B208" s="15">
        <f>SUM(B209:B210)</f>
        <v>0</v>
      </c>
      <c r="C208" s="15">
        <f t="shared" ref="C208:E208" si="39">SUM(C209:C210)</f>
        <v>0</v>
      </c>
      <c r="D208" s="15">
        <f t="shared" si="39"/>
        <v>0</v>
      </c>
      <c r="E208" s="15">
        <f t="shared" si="39"/>
        <v>0</v>
      </c>
    </row>
    <row r="209" spans="1:5" ht="15.75" thickBot="1" x14ac:dyDescent="0.3">
      <c r="A209" s="26" t="s">
        <v>388</v>
      </c>
      <c r="B209" s="15"/>
      <c r="C209" s="14"/>
      <c r="D209" s="14"/>
      <c r="E209" s="14"/>
    </row>
    <row r="210" spans="1:5" ht="15.75" thickBot="1" x14ac:dyDescent="0.3">
      <c r="A210" s="26" t="s">
        <v>389</v>
      </c>
      <c r="B210" s="15"/>
      <c r="C210" s="14"/>
      <c r="D210" s="14"/>
      <c r="E210" s="14"/>
    </row>
    <row r="211" spans="1:5" ht="15.75" thickBot="1" x14ac:dyDescent="0.3">
      <c r="A211" s="13" t="s">
        <v>28</v>
      </c>
      <c r="B211" s="15">
        <f>SUM(B212:B213)</f>
        <v>0</v>
      </c>
      <c r="C211" s="15">
        <f t="shared" ref="C211:E211" si="40">SUM(C212:C213)</f>
        <v>0</v>
      </c>
      <c r="D211" s="15">
        <f t="shared" si="40"/>
        <v>0</v>
      </c>
      <c r="E211" s="15">
        <f t="shared" si="40"/>
        <v>0</v>
      </c>
    </row>
    <row r="212" spans="1:5" ht="15.75" thickBot="1" x14ac:dyDescent="0.3">
      <c r="A212" s="26" t="s">
        <v>388</v>
      </c>
      <c r="B212" s="15"/>
      <c r="C212" s="14"/>
      <c r="D212" s="14"/>
      <c r="E212" s="14"/>
    </row>
    <row r="213" spans="1:5" ht="15.75" thickBot="1" x14ac:dyDescent="0.3">
      <c r="A213" s="26" t="s">
        <v>389</v>
      </c>
      <c r="B213" s="15"/>
      <c r="C213" s="14"/>
      <c r="D213" s="14"/>
      <c r="E213" s="14"/>
    </row>
    <row r="214" spans="1:5" ht="15.75" thickBot="1" x14ac:dyDescent="0.3">
      <c r="A214" s="13" t="s">
        <v>29</v>
      </c>
      <c r="B214" s="14">
        <f>SUM(B215:B216)</f>
        <v>0</v>
      </c>
      <c r="C214" s="14">
        <f>SUM(C215:C216)</f>
        <v>0</v>
      </c>
      <c r="D214" s="14">
        <f t="shared" ref="D214:E214" si="41">SUM(D215:D216)</f>
        <v>0</v>
      </c>
      <c r="E214" s="14">
        <f t="shared" si="41"/>
        <v>0</v>
      </c>
    </row>
    <row r="215" spans="1:5" ht="15.75" thickBot="1" x14ac:dyDescent="0.3">
      <c r="A215" s="26" t="s">
        <v>388</v>
      </c>
      <c r="B215" s="15"/>
      <c r="C215" s="14"/>
      <c r="D215" s="14"/>
      <c r="E215" s="14"/>
    </row>
    <row r="216" spans="1:5" ht="15.75" thickBot="1" x14ac:dyDescent="0.3">
      <c r="A216" s="26" t="s">
        <v>389</v>
      </c>
      <c r="B216" s="15"/>
      <c r="C216" s="14"/>
      <c r="D216" s="14"/>
      <c r="E216" s="14"/>
    </row>
    <row r="217" spans="1:5" ht="24.75" thickBot="1" x14ac:dyDescent="0.3">
      <c r="A217" s="13" t="s">
        <v>30</v>
      </c>
      <c r="B217" s="14">
        <f>SUM(B218:B219)</f>
        <v>0</v>
      </c>
      <c r="C217" s="14">
        <f>SUM(C218:C219)</f>
        <v>0</v>
      </c>
      <c r="D217" s="14">
        <f t="shared" ref="D217:E217" si="42">SUM(D218:D219)</f>
        <v>0</v>
      </c>
      <c r="E217" s="14">
        <f t="shared" si="42"/>
        <v>0</v>
      </c>
    </row>
    <row r="218" spans="1:5" ht="15.75" thickBot="1" x14ac:dyDescent="0.3">
      <c r="A218" s="26" t="s">
        <v>388</v>
      </c>
      <c r="B218" s="132"/>
      <c r="C218" s="173"/>
      <c r="D218" s="174"/>
      <c r="E218" s="174"/>
    </row>
    <row r="219" spans="1:5" ht="15.75" thickBot="1" x14ac:dyDescent="0.3">
      <c r="A219" s="26" t="s">
        <v>389</v>
      </c>
      <c r="B219" s="132"/>
      <c r="C219" s="174"/>
      <c r="D219" s="174"/>
      <c r="E219" s="174"/>
    </row>
    <row r="220" spans="1:5" ht="15.75" thickBot="1" x14ac:dyDescent="0.3">
      <c r="A220" s="16" t="s">
        <v>31</v>
      </c>
      <c r="B220" s="15">
        <f>B217+B214+B211+B208+B205+B202+B199</f>
        <v>23900</v>
      </c>
      <c r="C220" s="15">
        <f t="shared" ref="C220:E220" si="43">C217+C214+C211+C208+C205+C202+C199</f>
        <v>25000</v>
      </c>
      <c r="D220" s="15">
        <f t="shared" si="43"/>
        <v>25000</v>
      </c>
      <c r="E220" s="15">
        <f t="shared" si="43"/>
        <v>25000</v>
      </c>
    </row>
    <row r="221" spans="1:5" ht="15.75" thickBot="1" x14ac:dyDescent="0.3">
      <c r="A221" s="17" t="s">
        <v>32</v>
      </c>
      <c r="B221" s="18">
        <f>IF(B220-B191=0,0,"Error")</f>
        <v>0</v>
      </c>
      <c r="C221" s="18">
        <f>IF(C220-C191=0,0,"Error")</f>
        <v>0</v>
      </c>
      <c r="D221" s="18">
        <f>IF(D220-D191=0,0,"Error")</f>
        <v>0</v>
      </c>
      <c r="E221" s="18">
        <f>IF(E220-E191=0,0,"Error")</f>
        <v>0</v>
      </c>
    </row>
    <row r="222" spans="1:5" ht="15.75" thickBot="1" x14ac:dyDescent="0.3">
      <c r="A222" s="51" t="s">
        <v>33</v>
      </c>
      <c r="B222" s="827" t="s">
        <v>607</v>
      </c>
      <c r="C222" s="712"/>
      <c r="D222" s="712"/>
      <c r="E222" s="713"/>
    </row>
    <row r="223" spans="1:5" ht="15.75" thickBot="1" x14ac:dyDescent="0.3">
      <c r="A223" s="5" t="s">
        <v>15</v>
      </c>
      <c r="B223" s="801" t="s">
        <v>607</v>
      </c>
      <c r="C223" s="802"/>
      <c r="D223" s="802"/>
      <c r="E223" s="803"/>
    </row>
    <row r="224" spans="1:5" ht="15.75" thickBot="1" x14ac:dyDescent="0.3">
      <c r="A224" s="5" t="s">
        <v>16</v>
      </c>
      <c r="B224" s="801" t="s">
        <v>164</v>
      </c>
      <c r="C224" s="802"/>
      <c r="D224" s="802"/>
      <c r="E224" s="803"/>
    </row>
    <row r="225" spans="1:5" ht="12.75" customHeight="1" x14ac:dyDescent="0.25">
      <c r="A225" s="698"/>
      <c r="B225" s="8">
        <v>2018</v>
      </c>
      <c r="C225" s="8">
        <v>2019</v>
      </c>
      <c r="D225" s="8">
        <v>2020</v>
      </c>
      <c r="E225" s="8">
        <v>2021</v>
      </c>
    </row>
    <row r="226" spans="1:5" ht="9" customHeight="1" thickBot="1" x14ac:dyDescent="0.3">
      <c r="A226" s="699"/>
      <c r="B226" s="9" t="s">
        <v>8</v>
      </c>
      <c r="C226" s="9" t="s">
        <v>9</v>
      </c>
      <c r="D226" s="9" t="s">
        <v>9</v>
      </c>
      <c r="E226" s="9" t="s">
        <v>9</v>
      </c>
    </row>
    <row r="227" spans="1:5" ht="15.75" thickBot="1" x14ac:dyDescent="0.3">
      <c r="A227" s="5" t="s">
        <v>17</v>
      </c>
      <c r="B227" s="184">
        <v>4</v>
      </c>
      <c r="C227" s="184">
        <v>4</v>
      </c>
      <c r="D227" s="184">
        <v>4</v>
      </c>
      <c r="E227" s="184">
        <v>4</v>
      </c>
    </row>
    <row r="228" spans="1:5" ht="15.75" thickBot="1" x14ac:dyDescent="0.3">
      <c r="A228" s="5" t="s">
        <v>18</v>
      </c>
      <c r="B228" s="10">
        <f>B257</f>
        <v>5000</v>
      </c>
      <c r="C228" s="10">
        <f t="shared" ref="C228:E228" si="44">C257</f>
        <v>5000</v>
      </c>
      <c r="D228" s="10">
        <f t="shared" si="44"/>
        <v>5000</v>
      </c>
      <c r="E228" s="10">
        <f t="shared" si="44"/>
        <v>5000</v>
      </c>
    </row>
    <row r="229" spans="1:5" ht="15.75" thickBot="1" x14ac:dyDescent="0.3">
      <c r="A229" s="5" t="s">
        <v>19</v>
      </c>
      <c r="B229" s="10">
        <f>B228/B227</f>
        <v>1250</v>
      </c>
      <c r="C229" s="10">
        <f>C228/C227</f>
        <v>1250</v>
      </c>
      <c r="D229" s="10">
        <f>D228/D227</f>
        <v>1250</v>
      </c>
      <c r="E229" s="10">
        <f>E228/E227</f>
        <v>1250</v>
      </c>
    </row>
    <row r="230" spans="1:5" ht="15.75" thickBot="1" x14ac:dyDescent="0.3">
      <c r="A230" s="5" t="s">
        <v>20</v>
      </c>
      <c r="B230" s="104"/>
      <c r="C230" s="11">
        <f>C227/B227-1</f>
        <v>0</v>
      </c>
      <c r="D230" s="11">
        <f>D227/C227-1</f>
        <v>0</v>
      </c>
      <c r="E230" s="11">
        <f>E227/D227-1</f>
        <v>0</v>
      </c>
    </row>
    <row r="231" spans="1:5" ht="15.75" thickBot="1" x14ac:dyDescent="0.3">
      <c r="A231" s="5" t="s">
        <v>22</v>
      </c>
      <c r="B231" s="104"/>
      <c r="C231" s="11">
        <f>C228/B228-1</f>
        <v>0</v>
      </c>
      <c r="D231" s="11">
        <f t="shared" ref="D231:E232" si="45">D228/C228-1</f>
        <v>0</v>
      </c>
      <c r="E231" s="11">
        <f t="shared" si="45"/>
        <v>0</v>
      </c>
    </row>
    <row r="232" spans="1:5" ht="15.75" thickBot="1" x14ac:dyDescent="0.3">
      <c r="A232" s="5" t="s">
        <v>23</v>
      </c>
      <c r="B232" s="104"/>
      <c r="C232" s="11">
        <f>C229/B229-1</f>
        <v>0</v>
      </c>
      <c r="D232" s="11">
        <f t="shared" si="45"/>
        <v>0</v>
      </c>
      <c r="E232" s="11">
        <f t="shared" si="45"/>
        <v>0</v>
      </c>
    </row>
    <row r="233" spans="1:5" ht="24.75" customHeight="1" thickBot="1" x14ac:dyDescent="0.3">
      <c r="A233" s="689" t="s">
        <v>211</v>
      </c>
      <c r="B233" s="690"/>
      <c r="C233" s="690"/>
      <c r="D233" s="690"/>
      <c r="E233" s="691"/>
    </row>
    <row r="234" spans="1:5" ht="12.75" customHeight="1" x14ac:dyDescent="0.25">
      <c r="A234" s="698"/>
      <c r="B234" s="8">
        <v>2018</v>
      </c>
      <c r="C234" s="8">
        <v>2019</v>
      </c>
      <c r="D234" s="8">
        <v>2020</v>
      </c>
      <c r="E234" s="8">
        <v>2021</v>
      </c>
    </row>
    <row r="235" spans="1:5" ht="9" customHeight="1" thickBot="1" x14ac:dyDescent="0.3">
      <c r="A235" s="699"/>
      <c r="B235" s="9" t="s">
        <v>8</v>
      </c>
      <c r="C235" s="9" t="s">
        <v>9</v>
      </c>
      <c r="D235" s="9" t="s">
        <v>9</v>
      </c>
      <c r="E235" s="9" t="s">
        <v>9</v>
      </c>
    </row>
    <row r="236" spans="1:5" ht="24.75" customHeight="1" thickBot="1" x14ac:dyDescent="0.3">
      <c r="A236" s="13" t="s">
        <v>24</v>
      </c>
      <c r="B236" s="14">
        <f>SUM(B237:B238)</f>
        <v>0</v>
      </c>
      <c r="C236" s="14">
        <f t="shared" ref="C236:E236" si="46">SUM(C237:C238)</f>
        <v>0</v>
      </c>
      <c r="D236" s="14">
        <f t="shared" si="46"/>
        <v>0</v>
      </c>
      <c r="E236" s="14">
        <f t="shared" si="46"/>
        <v>0</v>
      </c>
    </row>
    <row r="237" spans="1:5" ht="38.25" customHeight="1" thickBot="1" x14ac:dyDescent="0.3">
      <c r="A237" s="26" t="s">
        <v>388</v>
      </c>
      <c r="B237" s="171"/>
      <c r="C237" s="172"/>
      <c r="D237" s="172"/>
      <c r="E237" s="172"/>
    </row>
    <row r="238" spans="1:5" ht="24.75" customHeight="1" thickBot="1" x14ac:dyDescent="0.3">
      <c r="A238" s="26" t="s">
        <v>389</v>
      </c>
      <c r="B238" s="171"/>
      <c r="C238" s="171"/>
      <c r="D238" s="171"/>
      <c r="E238" s="171"/>
    </row>
    <row r="239" spans="1:5" ht="24.75" customHeight="1" thickBot="1" x14ac:dyDescent="0.3">
      <c r="A239" s="13" t="s">
        <v>25</v>
      </c>
      <c r="B239" s="14">
        <f>SUM(B240:B241)</f>
        <v>0</v>
      </c>
      <c r="C239" s="14">
        <f t="shared" ref="C239:E239" si="47">SUM(C240:C241)</f>
        <v>0</v>
      </c>
      <c r="D239" s="14">
        <f t="shared" si="47"/>
        <v>0</v>
      </c>
      <c r="E239" s="14">
        <f t="shared" si="47"/>
        <v>0</v>
      </c>
    </row>
    <row r="240" spans="1:5" ht="15.75" thickBot="1" x14ac:dyDescent="0.3">
      <c r="A240" s="26" t="s">
        <v>388</v>
      </c>
      <c r="B240" s="15"/>
      <c r="C240" s="14"/>
      <c r="D240" s="14"/>
      <c r="E240" s="14"/>
    </row>
    <row r="241" spans="1:5" ht="15.75" thickBot="1" x14ac:dyDescent="0.3">
      <c r="A241" s="26" t="s">
        <v>389</v>
      </c>
      <c r="B241" s="15"/>
      <c r="C241" s="14"/>
      <c r="D241" s="14"/>
      <c r="E241" s="14"/>
    </row>
    <row r="242" spans="1:5" ht="24.75" customHeight="1" thickBot="1" x14ac:dyDescent="0.3">
      <c r="A242" s="13" t="s">
        <v>26</v>
      </c>
      <c r="B242" s="15">
        <f>SUM(B243:B244)</f>
        <v>5000</v>
      </c>
      <c r="C242" s="15">
        <f t="shared" ref="C242:E242" si="48">SUM(C243:C244)</f>
        <v>5000</v>
      </c>
      <c r="D242" s="15">
        <f t="shared" si="48"/>
        <v>5000</v>
      </c>
      <c r="E242" s="15">
        <f t="shared" si="48"/>
        <v>5000</v>
      </c>
    </row>
    <row r="243" spans="1:5" ht="15.75" thickBot="1" x14ac:dyDescent="0.3">
      <c r="A243" s="26" t="s">
        <v>388</v>
      </c>
      <c r="B243" s="15">
        <v>5000</v>
      </c>
      <c r="C243" s="14">
        <v>5000</v>
      </c>
      <c r="D243" s="14">
        <v>5000</v>
      </c>
      <c r="E243" s="14">
        <v>5000</v>
      </c>
    </row>
    <row r="244" spans="1:5" ht="15.75" thickBot="1" x14ac:dyDescent="0.3">
      <c r="A244" s="26" t="s">
        <v>389</v>
      </c>
      <c r="B244" s="15"/>
      <c r="C244" s="14"/>
      <c r="D244" s="14"/>
      <c r="E244" s="14"/>
    </row>
    <row r="245" spans="1:5" ht="15.75" thickBot="1" x14ac:dyDescent="0.3">
      <c r="A245" s="13" t="s">
        <v>27</v>
      </c>
      <c r="B245" s="15">
        <f>SUM(B246:B247)</f>
        <v>0</v>
      </c>
      <c r="C245" s="15">
        <f t="shared" ref="C245:E245" si="49">SUM(C246:C247)</f>
        <v>0</v>
      </c>
      <c r="D245" s="15">
        <f t="shared" si="49"/>
        <v>0</v>
      </c>
      <c r="E245" s="15">
        <f t="shared" si="49"/>
        <v>0</v>
      </c>
    </row>
    <row r="246" spans="1:5" ht="15.75" thickBot="1" x14ac:dyDescent="0.3">
      <c r="A246" s="26" t="s">
        <v>388</v>
      </c>
      <c r="B246" s="15"/>
      <c r="C246" s="14"/>
      <c r="D246" s="14"/>
      <c r="E246" s="14"/>
    </row>
    <row r="247" spans="1:5" ht="15.75" thickBot="1" x14ac:dyDescent="0.3">
      <c r="A247" s="26" t="s">
        <v>389</v>
      </c>
      <c r="B247" s="15"/>
      <c r="C247" s="14"/>
      <c r="D247" s="14"/>
      <c r="E247" s="14"/>
    </row>
    <row r="248" spans="1:5" ht="15.75" thickBot="1" x14ac:dyDescent="0.3">
      <c r="A248" s="13" t="s">
        <v>28</v>
      </c>
      <c r="B248" s="15">
        <f>SUM(B249:B250)</f>
        <v>0</v>
      </c>
      <c r="C248" s="15">
        <f t="shared" ref="C248:E248" si="50">SUM(C249:C250)</f>
        <v>0</v>
      </c>
      <c r="D248" s="15">
        <f t="shared" si="50"/>
        <v>0</v>
      </c>
      <c r="E248" s="15">
        <f t="shared" si="50"/>
        <v>0</v>
      </c>
    </row>
    <row r="249" spans="1:5" ht="15.75" thickBot="1" x14ac:dyDescent="0.3">
      <c r="A249" s="26" t="s">
        <v>388</v>
      </c>
      <c r="B249" s="15"/>
      <c r="C249" s="14"/>
      <c r="D249" s="14"/>
      <c r="E249" s="14"/>
    </row>
    <row r="250" spans="1:5" ht="15.75" thickBot="1" x14ac:dyDescent="0.3">
      <c r="A250" s="26" t="s">
        <v>389</v>
      </c>
      <c r="B250" s="15"/>
      <c r="C250" s="14"/>
      <c r="D250" s="14"/>
      <c r="E250" s="14"/>
    </row>
    <row r="251" spans="1:5" ht="15.75" thickBot="1" x14ac:dyDescent="0.3">
      <c r="A251" s="13" t="s">
        <v>29</v>
      </c>
      <c r="B251" s="14">
        <f>SUM(B252:B253)</f>
        <v>0</v>
      </c>
      <c r="C251" s="14">
        <f>SUM(C252:C253)</f>
        <v>0</v>
      </c>
      <c r="D251" s="14">
        <f t="shared" ref="D251:E251" si="51">SUM(D252:D253)</f>
        <v>0</v>
      </c>
      <c r="E251" s="14">
        <f t="shared" si="51"/>
        <v>0</v>
      </c>
    </row>
    <row r="252" spans="1:5" ht="15.75" thickBot="1" x14ac:dyDescent="0.3">
      <c r="A252" s="26" t="s">
        <v>388</v>
      </c>
      <c r="B252" s="15"/>
      <c r="C252" s="14"/>
      <c r="D252" s="14"/>
      <c r="E252" s="14"/>
    </row>
    <row r="253" spans="1:5" ht="15.75" thickBot="1" x14ac:dyDescent="0.3">
      <c r="A253" s="26" t="s">
        <v>389</v>
      </c>
      <c r="B253" s="15"/>
      <c r="C253" s="14"/>
      <c r="D253" s="14"/>
      <c r="E253" s="14"/>
    </row>
    <row r="254" spans="1:5" ht="24.75" thickBot="1" x14ac:dyDescent="0.3">
      <c r="A254" s="13" t="s">
        <v>30</v>
      </c>
      <c r="B254" s="14">
        <f>SUM(B255:B256)</f>
        <v>0</v>
      </c>
      <c r="C254" s="14">
        <f>SUM(C255:C256)</f>
        <v>0</v>
      </c>
      <c r="D254" s="14">
        <f t="shared" ref="D254:E254" si="52">SUM(D255:D256)</f>
        <v>0</v>
      </c>
      <c r="E254" s="14">
        <f t="shared" si="52"/>
        <v>0</v>
      </c>
    </row>
    <row r="255" spans="1:5" ht="15.75" thickBot="1" x14ac:dyDescent="0.3">
      <c r="A255" s="26" t="s">
        <v>388</v>
      </c>
      <c r="B255" s="132"/>
      <c r="C255" s="173"/>
      <c r="D255" s="174"/>
      <c r="E255" s="174"/>
    </row>
    <row r="256" spans="1:5" ht="15.75" thickBot="1" x14ac:dyDescent="0.3">
      <c r="A256" s="26" t="s">
        <v>389</v>
      </c>
      <c r="B256" s="132"/>
      <c r="C256" s="174"/>
      <c r="D256" s="174"/>
      <c r="E256" s="174"/>
    </row>
    <row r="257" spans="1:5" ht="15.75" thickBot="1" x14ac:dyDescent="0.3">
      <c r="A257" s="35" t="s">
        <v>34</v>
      </c>
      <c r="B257" s="15">
        <f>B254+B251+B248+B245+B242+B239+B236</f>
        <v>5000</v>
      </c>
      <c r="C257" s="15">
        <f t="shared" ref="C257:E257" si="53">C254+C251+C248+C245+C242+C239+C236</f>
        <v>5000</v>
      </c>
      <c r="D257" s="15">
        <f t="shared" si="53"/>
        <v>5000</v>
      </c>
      <c r="E257" s="15">
        <f t="shared" si="53"/>
        <v>5000</v>
      </c>
    </row>
    <row r="258" spans="1:5" ht="17.25" customHeight="1" thickBot="1" x14ac:dyDescent="0.3">
      <c r="A258" s="17" t="s">
        <v>32</v>
      </c>
      <c r="B258" s="18">
        <f>IF(B257-B228=0,0,"Error")</f>
        <v>0</v>
      </c>
      <c r="C258" s="18">
        <f>IF(C257-C228=0,0,"Error")</f>
        <v>0</v>
      </c>
      <c r="D258" s="18">
        <f>IF(D257-D228=0,0,"Error")</f>
        <v>0</v>
      </c>
      <c r="E258" s="18">
        <f>IF(E257-E228=0,0,"Error")</f>
        <v>0</v>
      </c>
    </row>
    <row r="259" spans="1:5" ht="15.75" thickBot="1" x14ac:dyDescent="0.3">
      <c r="A259" s="16"/>
      <c r="B259" s="15"/>
      <c r="C259" s="15"/>
      <c r="D259" s="15"/>
      <c r="E259" s="15"/>
    </row>
    <row r="260" spans="1:5" ht="15.75" thickBot="1" x14ac:dyDescent="0.3">
      <c r="A260" s="20"/>
      <c r="B260" s="21"/>
      <c r="C260" s="21"/>
      <c r="D260" s="21"/>
      <c r="E260" s="21"/>
    </row>
    <row r="261" spans="1:5" ht="27" customHeight="1" thickBot="1" x14ac:dyDescent="0.3">
      <c r="A261" s="6" t="s">
        <v>57</v>
      </c>
      <c r="B261" s="22">
        <f>+B147+B166+B129+B111+B70+B33+B191+B228</f>
        <v>108550</v>
      </c>
      <c r="C261" s="22">
        <f>+C147+C166+C129+C111+C70+C33+C191+C228</f>
        <v>111000</v>
      </c>
      <c r="D261" s="22">
        <f>+D147+D166+D129+D111+D70+D33+D191+D228</f>
        <v>111000</v>
      </c>
      <c r="E261" s="22">
        <f>+E147+E166+E129+E111+E70+E33+E191+E228</f>
        <v>113000</v>
      </c>
    </row>
    <row r="262" spans="1:5" ht="24.75" thickBot="1" x14ac:dyDescent="0.3">
      <c r="A262" s="6" t="s">
        <v>58</v>
      </c>
      <c r="B262" s="22">
        <f>B156+B176+B139+B121+B99+B62+B220+B257</f>
        <v>108550</v>
      </c>
      <c r="C262" s="22">
        <f>C156+C176+C139+C121+C99+C62+C220+C257</f>
        <v>111000</v>
      </c>
      <c r="D262" s="22">
        <f>D156+D176+D139+D121+D99+D62+D220+D257</f>
        <v>111000</v>
      </c>
      <c r="E262" s="22">
        <f>E156+E176+E139+E121+E99+E62+E220+E257</f>
        <v>113000</v>
      </c>
    </row>
    <row r="263" spans="1:5" ht="15.75" thickBot="1" x14ac:dyDescent="0.3">
      <c r="A263" s="13" t="s">
        <v>24</v>
      </c>
      <c r="B263" s="36">
        <f>B264+B265</f>
        <v>29000</v>
      </c>
      <c r="C263" s="36">
        <f t="shared" ref="C263:E263" si="54">C264+C265</f>
        <v>30000</v>
      </c>
      <c r="D263" s="36">
        <f t="shared" si="54"/>
        <v>30000</v>
      </c>
      <c r="E263" s="36">
        <f t="shared" si="54"/>
        <v>30500</v>
      </c>
    </row>
    <row r="264" spans="1:5" ht="15.75" thickBot="1" x14ac:dyDescent="0.3">
      <c r="A264" s="26" t="s">
        <v>388</v>
      </c>
      <c r="B264" s="15">
        <f t="shared" ref="B264:E265" si="55">B42+B79+B200+B237</f>
        <v>29000</v>
      </c>
      <c r="C264" s="15">
        <f t="shared" si="55"/>
        <v>30000</v>
      </c>
      <c r="D264" s="15">
        <f t="shared" si="55"/>
        <v>30000</v>
      </c>
      <c r="E264" s="15">
        <f t="shared" si="55"/>
        <v>30500</v>
      </c>
    </row>
    <row r="265" spans="1:5" ht="15.75" thickBot="1" x14ac:dyDescent="0.3">
      <c r="A265" s="26" t="s">
        <v>417</v>
      </c>
      <c r="B265" s="15">
        <f t="shared" si="55"/>
        <v>0</v>
      </c>
      <c r="C265" s="15">
        <f t="shared" si="55"/>
        <v>0</v>
      </c>
      <c r="D265" s="15">
        <f t="shared" si="55"/>
        <v>0</v>
      </c>
      <c r="E265" s="15">
        <f t="shared" si="55"/>
        <v>0</v>
      </c>
    </row>
    <row r="266" spans="1:5" ht="24.75" thickBot="1" x14ac:dyDescent="0.3">
      <c r="A266" s="13" t="s">
        <v>25</v>
      </c>
      <c r="B266" s="36">
        <f>B267+B268</f>
        <v>5500</v>
      </c>
      <c r="C266" s="36">
        <f t="shared" ref="C266:E266" si="56">C267+C268</f>
        <v>4500</v>
      </c>
      <c r="D266" s="36">
        <f t="shared" si="56"/>
        <v>4500</v>
      </c>
      <c r="E266" s="36">
        <f t="shared" si="56"/>
        <v>5000</v>
      </c>
    </row>
    <row r="267" spans="1:5" ht="15.75" thickBot="1" x14ac:dyDescent="0.3">
      <c r="A267" s="26" t="s">
        <v>388</v>
      </c>
      <c r="B267" s="15">
        <f t="shared" ref="B267:E268" si="57">B45+B82+B203+B240</f>
        <v>5500</v>
      </c>
      <c r="C267" s="15">
        <f t="shared" si="57"/>
        <v>4500</v>
      </c>
      <c r="D267" s="15">
        <f t="shared" si="57"/>
        <v>4500</v>
      </c>
      <c r="E267" s="15">
        <f t="shared" si="57"/>
        <v>5000</v>
      </c>
    </row>
    <row r="268" spans="1:5" ht="15.75" thickBot="1" x14ac:dyDescent="0.3">
      <c r="A268" s="26" t="s">
        <v>417</v>
      </c>
      <c r="B268" s="15">
        <f t="shared" si="57"/>
        <v>0</v>
      </c>
      <c r="C268" s="15">
        <f t="shared" si="57"/>
        <v>0</v>
      </c>
      <c r="D268" s="15">
        <f t="shared" si="57"/>
        <v>0</v>
      </c>
      <c r="E268" s="15">
        <f t="shared" si="57"/>
        <v>0</v>
      </c>
    </row>
    <row r="269" spans="1:5" ht="15.75" thickBot="1" x14ac:dyDescent="0.3">
      <c r="A269" s="13" t="s">
        <v>26</v>
      </c>
      <c r="B269" s="36">
        <f>B270+B271</f>
        <v>42000</v>
      </c>
      <c r="C269" s="36">
        <f t="shared" ref="C269:E269" si="58">C270+C271</f>
        <v>43100</v>
      </c>
      <c r="D269" s="36">
        <f t="shared" si="58"/>
        <v>44100</v>
      </c>
      <c r="E269" s="36">
        <f t="shared" si="58"/>
        <v>45100</v>
      </c>
    </row>
    <row r="270" spans="1:5" ht="15.75" thickBot="1" x14ac:dyDescent="0.3">
      <c r="A270" s="26" t="s">
        <v>388</v>
      </c>
      <c r="B270" s="15">
        <f t="shared" ref="B270:E271" si="59">B48+B85+B206+B243</f>
        <v>40950</v>
      </c>
      <c r="C270" s="15">
        <f t="shared" si="59"/>
        <v>42050</v>
      </c>
      <c r="D270" s="15">
        <f t="shared" si="59"/>
        <v>43050</v>
      </c>
      <c r="E270" s="15">
        <f t="shared" si="59"/>
        <v>44050</v>
      </c>
    </row>
    <row r="271" spans="1:5" ht="15.75" thickBot="1" x14ac:dyDescent="0.3">
      <c r="A271" s="26" t="s">
        <v>417</v>
      </c>
      <c r="B271" s="15">
        <f t="shared" si="59"/>
        <v>1050</v>
      </c>
      <c r="C271" s="15">
        <f t="shared" si="59"/>
        <v>1050</v>
      </c>
      <c r="D271" s="15">
        <f t="shared" si="59"/>
        <v>1050</v>
      </c>
      <c r="E271" s="15">
        <f t="shared" si="59"/>
        <v>1050</v>
      </c>
    </row>
    <row r="272" spans="1:5" ht="15.75" thickBot="1" x14ac:dyDescent="0.3">
      <c r="A272" s="13" t="s">
        <v>27</v>
      </c>
      <c r="B272" s="36">
        <f>B273+B274</f>
        <v>0</v>
      </c>
      <c r="C272" s="36">
        <f t="shared" ref="C272:E272" si="60">C273+C274</f>
        <v>0</v>
      </c>
      <c r="D272" s="36">
        <f t="shared" si="60"/>
        <v>0</v>
      </c>
      <c r="E272" s="36">
        <f t="shared" si="60"/>
        <v>0</v>
      </c>
    </row>
    <row r="273" spans="1:5" ht="15.75" thickBot="1" x14ac:dyDescent="0.3">
      <c r="A273" s="26" t="s">
        <v>388</v>
      </c>
      <c r="B273" s="15">
        <f t="shared" ref="B273:E274" si="61">B51+B88+B209+B246</f>
        <v>0</v>
      </c>
      <c r="C273" s="15">
        <f t="shared" si="61"/>
        <v>0</v>
      </c>
      <c r="D273" s="15">
        <f t="shared" si="61"/>
        <v>0</v>
      </c>
      <c r="E273" s="15">
        <f t="shared" si="61"/>
        <v>0</v>
      </c>
    </row>
    <row r="274" spans="1:5" ht="15.75" thickBot="1" x14ac:dyDescent="0.3">
      <c r="A274" s="26" t="s">
        <v>417</v>
      </c>
      <c r="B274" s="15">
        <f t="shared" si="61"/>
        <v>0</v>
      </c>
      <c r="C274" s="15">
        <f t="shared" si="61"/>
        <v>0</v>
      </c>
      <c r="D274" s="15">
        <f t="shared" si="61"/>
        <v>0</v>
      </c>
      <c r="E274" s="15">
        <f t="shared" si="61"/>
        <v>0</v>
      </c>
    </row>
    <row r="275" spans="1:5" ht="15.75" thickBot="1" x14ac:dyDescent="0.3">
      <c r="A275" s="13" t="s">
        <v>28</v>
      </c>
      <c r="B275" s="36">
        <f>B276+B277</f>
        <v>1000</v>
      </c>
      <c r="C275" s="36">
        <f t="shared" ref="C275:E275" si="62">C276+C277</f>
        <v>1000</v>
      </c>
      <c r="D275" s="36">
        <f t="shared" si="62"/>
        <v>1000</v>
      </c>
      <c r="E275" s="36">
        <f t="shared" si="62"/>
        <v>1000</v>
      </c>
    </row>
    <row r="276" spans="1:5" ht="15.75" thickBot="1" x14ac:dyDescent="0.3">
      <c r="A276" s="26" t="s">
        <v>388</v>
      </c>
      <c r="B276" s="15">
        <f t="shared" ref="B276:E277" si="63">B54+B91+B212+B249</f>
        <v>1000</v>
      </c>
      <c r="C276" s="15">
        <f t="shared" si="63"/>
        <v>1000</v>
      </c>
      <c r="D276" s="15">
        <f t="shared" si="63"/>
        <v>1000</v>
      </c>
      <c r="E276" s="15">
        <f t="shared" si="63"/>
        <v>1000</v>
      </c>
    </row>
    <row r="277" spans="1:5" ht="15.75" thickBot="1" x14ac:dyDescent="0.3">
      <c r="A277" s="26" t="s">
        <v>417</v>
      </c>
      <c r="B277" s="15">
        <f t="shared" si="63"/>
        <v>0</v>
      </c>
      <c r="C277" s="15">
        <f t="shared" si="63"/>
        <v>0</v>
      </c>
      <c r="D277" s="15">
        <f t="shared" si="63"/>
        <v>0</v>
      </c>
      <c r="E277" s="15">
        <f t="shared" si="63"/>
        <v>0</v>
      </c>
    </row>
    <row r="278" spans="1:5" ht="15.75" thickBot="1" x14ac:dyDescent="0.3">
      <c r="A278" s="13" t="s">
        <v>29</v>
      </c>
      <c r="B278" s="36">
        <f>B279+B280</f>
        <v>400</v>
      </c>
      <c r="C278" s="36">
        <f>C279+C280</f>
        <v>400</v>
      </c>
      <c r="D278" s="36">
        <f t="shared" ref="D278:E278" si="64">D279+D280</f>
        <v>400</v>
      </c>
      <c r="E278" s="36">
        <f t="shared" si="64"/>
        <v>400</v>
      </c>
    </row>
    <row r="279" spans="1:5" ht="15.75" thickBot="1" x14ac:dyDescent="0.3">
      <c r="A279" s="26" t="s">
        <v>388</v>
      </c>
      <c r="B279" s="15">
        <f t="shared" ref="B279:E280" si="65">B57+B94+B215+B252</f>
        <v>400</v>
      </c>
      <c r="C279" s="15">
        <f t="shared" si="65"/>
        <v>400</v>
      </c>
      <c r="D279" s="15">
        <f t="shared" si="65"/>
        <v>400</v>
      </c>
      <c r="E279" s="15">
        <f t="shared" si="65"/>
        <v>400</v>
      </c>
    </row>
    <row r="280" spans="1:5" ht="15.75" thickBot="1" x14ac:dyDescent="0.3">
      <c r="A280" s="26" t="s">
        <v>417</v>
      </c>
      <c r="B280" s="15">
        <f t="shared" si="65"/>
        <v>0</v>
      </c>
      <c r="C280" s="15">
        <f t="shared" si="65"/>
        <v>0</v>
      </c>
      <c r="D280" s="15">
        <f t="shared" si="65"/>
        <v>0</v>
      </c>
      <c r="E280" s="15">
        <f t="shared" si="65"/>
        <v>0</v>
      </c>
    </row>
    <row r="281" spans="1:5" ht="24.75" thickBot="1" x14ac:dyDescent="0.3">
      <c r="A281" s="13" t="s">
        <v>30</v>
      </c>
      <c r="B281" s="36">
        <f>B96+B59</f>
        <v>30650</v>
      </c>
      <c r="C281" s="36">
        <f>C96+C59</f>
        <v>30000</v>
      </c>
      <c r="D281" s="36">
        <f>D96+D59</f>
        <v>30000</v>
      </c>
      <c r="E281" s="36">
        <f>E96+E59</f>
        <v>30000</v>
      </c>
    </row>
    <row r="282" spans="1:5" ht="15.75" thickBot="1" x14ac:dyDescent="0.3">
      <c r="A282" s="26" t="s">
        <v>388</v>
      </c>
      <c r="B282" s="15">
        <f t="shared" ref="B282:E283" si="66">B60+B97+B218+B255</f>
        <v>30650</v>
      </c>
      <c r="C282" s="15">
        <f t="shared" si="66"/>
        <v>30000</v>
      </c>
      <c r="D282" s="15">
        <f t="shared" si="66"/>
        <v>30000</v>
      </c>
      <c r="E282" s="15">
        <f t="shared" si="66"/>
        <v>30000</v>
      </c>
    </row>
    <row r="283" spans="1:5" ht="15.75" thickBot="1" x14ac:dyDescent="0.3">
      <c r="A283" s="26" t="s">
        <v>417</v>
      </c>
      <c r="B283" s="15">
        <f t="shared" si="66"/>
        <v>0</v>
      </c>
      <c r="C283" s="15">
        <f t="shared" si="66"/>
        <v>0</v>
      </c>
      <c r="D283" s="15">
        <f t="shared" si="66"/>
        <v>0</v>
      </c>
      <c r="E283" s="15">
        <f t="shared" si="66"/>
        <v>0</v>
      </c>
    </row>
    <row r="284" spans="1:5" ht="15.75" thickBot="1" x14ac:dyDescent="0.3">
      <c r="A284" s="13" t="s">
        <v>59</v>
      </c>
      <c r="B284" s="14">
        <f t="shared" ref="B284:E285" si="67">B119+B137+B174+B155</f>
        <v>0</v>
      </c>
      <c r="C284" s="14">
        <f t="shared" si="67"/>
        <v>0</v>
      </c>
      <c r="D284" s="14">
        <f t="shared" si="67"/>
        <v>0</v>
      </c>
      <c r="E284" s="14">
        <f t="shared" si="67"/>
        <v>0</v>
      </c>
    </row>
    <row r="285" spans="1:5" ht="15.75" thickBot="1" x14ac:dyDescent="0.3">
      <c r="A285" s="13" t="s">
        <v>60</v>
      </c>
      <c r="B285" s="14">
        <f t="shared" si="67"/>
        <v>0</v>
      </c>
      <c r="C285" s="14">
        <f t="shared" si="67"/>
        <v>2000</v>
      </c>
      <c r="D285" s="14">
        <f t="shared" si="67"/>
        <v>1000</v>
      </c>
      <c r="E285" s="14">
        <f t="shared" si="67"/>
        <v>1000</v>
      </c>
    </row>
    <row r="286" spans="1:5" ht="15.75" thickBot="1" x14ac:dyDescent="0.3">
      <c r="A286" s="17" t="s">
        <v>32</v>
      </c>
      <c r="B286" s="18">
        <f>IF(B262-B261=0,0,"Error")</f>
        <v>0</v>
      </c>
      <c r="C286" s="18">
        <f>IF(C262-C261=0,0,"Error")</f>
        <v>0</v>
      </c>
      <c r="D286" s="18">
        <f>IF(D262-D261=0,0,"Error")</f>
        <v>0</v>
      </c>
      <c r="E286" s="18">
        <f>IF(E262-E261=0,0,"Error")</f>
        <v>0</v>
      </c>
    </row>
  </sheetData>
  <mergeCells count="69">
    <mergeCell ref="A225:A226"/>
    <mergeCell ref="A233:E233"/>
    <mergeCell ref="A234:A235"/>
    <mergeCell ref="A196:E196"/>
    <mergeCell ref="A197:A198"/>
    <mergeCell ref="B222:E222"/>
    <mergeCell ref="B223:E223"/>
    <mergeCell ref="B224:E224"/>
    <mergeCell ref="A188:A189"/>
    <mergeCell ref="A163:A164"/>
    <mergeCell ref="A171:E171"/>
    <mergeCell ref="A172:A173"/>
    <mergeCell ref="A177:E177"/>
    <mergeCell ref="B178:E178"/>
    <mergeCell ref="A179:E179"/>
    <mergeCell ref="A183:E183"/>
    <mergeCell ref="A184:E184"/>
    <mergeCell ref="B185:E185"/>
    <mergeCell ref="B186:E186"/>
    <mergeCell ref="B187:E187"/>
    <mergeCell ref="B162:E162"/>
    <mergeCell ref="B125:E125"/>
    <mergeCell ref="A126:A127"/>
    <mergeCell ref="A134:E134"/>
    <mergeCell ref="A135:A136"/>
    <mergeCell ref="B142:E142"/>
    <mergeCell ref="B143:E143"/>
    <mergeCell ref="A144:A145"/>
    <mergeCell ref="A152:E152"/>
    <mergeCell ref="A153:A154"/>
    <mergeCell ref="B159:E159"/>
    <mergeCell ref="B161:E161"/>
    <mergeCell ref="B66:E66"/>
    <mergeCell ref="A67:A68"/>
    <mergeCell ref="B124:E124"/>
    <mergeCell ref="A76:A77"/>
    <mergeCell ref="A101:E101"/>
    <mergeCell ref="A102:E102"/>
    <mergeCell ref="B103:E103"/>
    <mergeCell ref="D104:E104"/>
    <mergeCell ref="B107:E107"/>
    <mergeCell ref="A108:A109"/>
    <mergeCell ref="A116:E116"/>
    <mergeCell ref="A117:A118"/>
    <mergeCell ref="B122:E122"/>
    <mergeCell ref="B105:E105"/>
    <mergeCell ref="B106:E106"/>
    <mergeCell ref="A75:E75"/>
    <mergeCell ref="A38:E38"/>
    <mergeCell ref="A9:E11"/>
    <mergeCell ref="B12:E12"/>
    <mergeCell ref="A13:A14"/>
    <mergeCell ref="B18:E18"/>
    <mergeCell ref="A19:E19"/>
    <mergeCell ref="A25:E25"/>
    <mergeCell ref="A26:E26"/>
    <mergeCell ref="B27:E27"/>
    <mergeCell ref="B28:E28"/>
    <mergeCell ref="B29:E29"/>
    <mergeCell ref="A30:A31"/>
    <mergeCell ref="A39:A40"/>
    <mergeCell ref="B64:E64"/>
    <mergeCell ref="B65:E65"/>
    <mergeCell ref="A8:E8"/>
    <mergeCell ref="A2:E2"/>
    <mergeCell ref="A3:E3"/>
    <mergeCell ref="B5:E5"/>
    <mergeCell ref="B6:E6"/>
    <mergeCell ref="B7:E7"/>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225"/>
  <sheetViews>
    <sheetView view="pageBreakPreview" topLeftCell="A202" zoomScale="60" zoomScaleNormal="140" workbookViewId="0">
      <selection activeCell="B16" sqref="B16:E16"/>
    </sheetView>
  </sheetViews>
  <sheetFormatPr defaultRowHeight="15" x14ac:dyDescent="0.25"/>
  <cols>
    <col min="1" max="1" width="29.28515625" customWidth="1"/>
    <col min="2" max="3" width="11.7109375" customWidth="1"/>
    <col min="4" max="4" width="15.7109375" customWidth="1"/>
    <col min="5" max="5" width="20.7109375" customWidth="1"/>
  </cols>
  <sheetData>
    <row r="2" spans="1:5" ht="1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679" t="s">
        <v>377</v>
      </c>
      <c r="C5" s="679"/>
      <c r="D5" s="679"/>
      <c r="E5" s="679"/>
    </row>
    <row r="6" spans="1:5" ht="15.75" thickBot="1" x14ac:dyDescent="0.3">
      <c r="A6" s="2" t="s">
        <v>1</v>
      </c>
      <c r="B6" s="680" t="s">
        <v>376</v>
      </c>
      <c r="C6" s="681"/>
      <c r="D6" s="681"/>
      <c r="E6" s="682"/>
    </row>
    <row r="7" spans="1:5" ht="15.75" thickBot="1" x14ac:dyDescent="0.3">
      <c r="A7" s="2" t="s">
        <v>3</v>
      </c>
      <c r="B7" s="683" t="s">
        <v>4</v>
      </c>
      <c r="C7" s="684"/>
      <c r="D7" s="684"/>
      <c r="E7" s="685"/>
    </row>
    <row r="8" spans="1:5" ht="15.75" thickBot="1" x14ac:dyDescent="0.3">
      <c r="A8" s="686" t="s">
        <v>5</v>
      </c>
      <c r="B8" s="687"/>
      <c r="C8" s="687"/>
      <c r="D8" s="687"/>
      <c r="E8" s="688"/>
    </row>
    <row r="9" spans="1:5" ht="15.75" thickBot="1" x14ac:dyDescent="0.3">
      <c r="A9" s="692" t="s">
        <v>377</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45.75" customHeight="1" thickBot="1" x14ac:dyDescent="0.3">
      <c r="A12" s="3" t="s">
        <v>6</v>
      </c>
      <c r="B12" s="824" t="s">
        <v>608</v>
      </c>
      <c r="C12" s="825"/>
      <c r="D12" s="825"/>
      <c r="E12" s="826"/>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23.25" thickBot="1" x14ac:dyDescent="0.3">
      <c r="A15" s="114" t="s">
        <v>609</v>
      </c>
      <c r="B15" s="126">
        <v>0.18</v>
      </c>
      <c r="C15" s="126">
        <v>0.2</v>
      </c>
      <c r="D15" s="126">
        <v>0.22</v>
      </c>
      <c r="E15" s="126">
        <v>0.24</v>
      </c>
    </row>
    <row r="16" spans="1:5" ht="24.75" customHeight="1" thickBot="1" x14ac:dyDescent="0.3">
      <c r="A16" s="6" t="s">
        <v>10</v>
      </c>
      <c r="B16" s="700" t="s">
        <v>610</v>
      </c>
      <c r="C16" s="695"/>
      <c r="D16" s="695"/>
      <c r="E16" s="701"/>
    </row>
    <row r="17" spans="1:5" ht="23.25" customHeight="1" thickBot="1" x14ac:dyDescent="0.3">
      <c r="A17" s="702" t="s">
        <v>11</v>
      </c>
      <c r="B17" s="703"/>
      <c r="C17" s="703"/>
      <c r="D17" s="703"/>
      <c r="E17" s="704"/>
    </row>
    <row r="18" spans="1:5" ht="15.75" thickBot="1" x14ac:dyDescent="0.3">
      <c r="A18" s="127"/>
      <c r="B18" s="143"/>
      <c r="C18" s="126" t="s">
        <v>611</v>
      </c>
      <c r="D18" s="126" t="s">
        <v>611</v>
      </c>
      <c r="E18" s="126" t="s">
        <v>611</v>
      </c>
    </row>
    <row r="19" spans="1:5" ht="15.75" thickBot="1" x14ac:dyDescent="0.3">
      <c r="A19" s="130" t="s">
        <v>612</v>
      </c>
      <c r="B19" s="137"/>
      <c r="C19" s="138" t="s">
        <v>69</v>
      </c>
      <c r="D19" s="138" t="s">
        <v>69</v>
      </c>
      <c r="E19" s="138" t="s">
        <v>69</v>
      </c>
    </row>
    <row r="20" spans="1:5" ht="15.75" thickBot="1" x14ac:dyDescent="0.3">
      <c r="A20" s="705" t="s">
        <v>12</v>
      </c>
      <c r="B20" s="706"/>
      <c r="C20" s="706"/>
      <c r="D20" s="706"/>
      <c r="E20" s="707"/>
    </row>
    <row r="21" spans="1:5" ht="15.75" thickBot="1" x14ac:dyDescent="0.3">
      <c r="A21" s="708" t="s">
        <v>13</v>
      </c>
      <c r="B21" s="709"/>
      <c r="C21" s="709"/>
      <c r="D21" s="709"/>
      <c r="E21" s="710"/>
    </row>
    <row r="22" spans="1:5" ht="18.75" customHeight="1" thickBot="1" x14ac:dyDescent="0.3">
      <c r="A22" s="7" t="s">
        <v>14</v>
      </c>
      <c r="B22" s="702" t="s">
        <v>613</v>
      </c>
      <c r="C22" s="718"/>
      <c r="D22" s="718"/>
      <c r="E22" s="719"/>
    </row>
    <row r="23" spans="1:5" ht="31.5" customHeight="1" thickBot="1" x14ac:dyDescent="0.3">
      <c r="A23" s="5" t="s">
        <v>15</v>
      </c>
      <c r="B23" s="714" t="s">
        <v>613</v>
      </c>
      <c r="C23" s="715"/>
      <c r="D23" s="715"/>
      <c r="E23" s="716"/>
    </row>
    <row r="24" spans="1:5" ht="15.75" thickBot="1" x14ac:dyDescent="0.3">
      <c r="A24" s="5" t="s">
        <v>16</v>
      </c>
      <c r="B24" s="717" t="s">
        <v>614</v>
      </c>
      <c r="C24" s="718"/>
      <c r="D24" s="718"/>
      <c r="E24" s="719"/>
    </row>
    <row r="25" spans="1:5" ht="12.75" customHeight="1" x14ac:dyDescent="0.25">
      <c r="A25" s="698"/>
      <c r="B25" s="8">
        <v>2018</v>
      </c>
      <c r="C25" s="8">
        <v>2019</v>
      </c>
      <c r="D25" s="8">
        <v>2020</v>
      </c>
      <c r="E25" s="8">
        <v>2021</v>
      </c>
    </row>
    <row r="26" spans="1:5" ht="9" customHeight="1" thickBot="1" x14ac:dyDescent="0.3">
      <c r="A26" s="699"/>
      <c r="B26" s="9" t="s">
        <v>8</v>
      </c>
      <c r="C26" s="9" t="s">
        <v>9</v>
      </c>
      <c r="D26" s="9" t="s">
        <v>9</v>
      </c>
      <c r="E26" s="9" t="s">
        <v>9</v>
      </c>
    </row>
    <row r="27" spans="1:5" ht="15.75" thickBot="1" x14ac:dyDescent="0.3">
      <c r="A27" s="5" t="s">
        <v>17</v>
      </c>
      <c r="B27" s="10">
        <v>156</v>
      </c>
      <c r="C27" s="10">
        <v>156</v>
      </c>
      <c r="D27" s="10">
        <v>156</v>
      </c>
      <c r="E27" s="10">
        <v>156</v>
      </c>
    </row>
    <row r="28" spans="1:5" ht="15.75" thickBot="1" x14ac:dyDescent="0.3">
      <c r="A28" s="5" t="s">
        <v>18</v>
      </c>
      <c r="B28" s="10">
        <v>380935</v>
      </c>
      <c r="C28" s="10">
        <v>397900</v>
      </c>
      <c r="D28" s="10">
        <v>393100</v>
      </c>
      <c r="E28" s="10">
        <v>395000</v>
      </c>
    </row>
    <row r="29" spans="1:5" ht="15.75" thickBot="1" x14ac:dyDescent="0.3">
      <c r="A29" s="5" t="s">
        <v>19</v>
      </c>
      <c r="B29" s="10">
        <f>B28/B27</f>
        <v>2441.8910256410259</v>
      </c>
      <c r="C29" s="10">
        <f t="shared" ref="C29:E29" si="0">C28/C27</f>
        <v>2550.6410256410259</v>
      </c>
      <c r="D29" s="10">
        <f t="shared" si="0"/>
        <v>2519.8717948717949</v>
      </c>
      <c r="E29" s="10">
        <f t="shared" si="0"/>
        <v>2532.0512820512822</v>
      </c>
    </row>
    <row r="30" spans="1:5" ht="15.75" thickBot="1" x14ac:dyDescent="0.3">
      <c r="A30" s="5" t="s">
        <v>20</v>
      </c>
      <c r="B30" s="113" t="s">
        <v>21</v>
      </c>
      <c r="C30" s="11">
        <f>C27/B27-1</f>
        <v>0</v>
      </c>
      <c r="D30" s="11">
        <f t="shared" ref="D30:E32" si="1">D27/C27-1</f>
        <v>0</v>
      </c>
      <c r="E30" s="11">
        <f t="shared" si="1"/>
        <v>0</v>
      </c>
    </row>
    <row r="31" spans="1:5" ht="15.75" thickBot="1" x14ac:dyDescent="0.3">
      <c r="A31" s="5" t="s">
        <v>22</v>
      </c>
      <c r="B31" s="113" t="s">
        <v>21</v>
      </c>
      <c r="C31" s="11">
        <f>C28/B28-1</f>
        <v>4.4535156916534424E-2</v>
      </c>
      <c r="D31" s="11">
        <f t="shared" si="1"/>
        <v>-1.2063332495601875E-2</v>
      </c>
      <c r="E31" s="11">
        <f t="shared" si="1"/>
        <v>4.8333757313661074E-3</v>
      </c>
    </row>
    <row r="32" spans="1:5" ht="15.75" thickBot="1" x14ac:dyDescent="0.3">
      <c r="A32" s="5" t="s">
        <v>23</v>
      </c>
      <c r="B32" s="113" t="s">
        <v>21</v>
      </c>
      <c r="C32" s="11">
        <f>C29/B29-1</f>
        <v>4.4535156916534202E-2</v>
      </c>
      <c r="D32" s="11">
        <f t="shared" si="1"/>
        <v>-1.2063332495601986E-2</v>
      </c>
      <c r="E32" s="11">
        <f t="shared" si="1"/>
        <v>4.8333757313661074E-3</v>
      </c>
    </row>
    <row r="33" spans="1:5" ht="15.75" thickBot="1" x14ac:dyDescent="0.3">
      <c r="A33" s="689" t="s">
        <v>210</v>
      </c>
      <c r="B33" s="690"/>
      <c r="C33" s="690"/>
      <c r="D33" s="690"/>
      <c r="E33" s="691"/>
    </row>
    <row r="34" spans="1:5" ht="12.75" customHeight="1" x14ac:dyDescent="0.25">
      <c r="A34" s="698"/>
      <c r="B34" s="8">
        <v>2018</v>
      </c>
      <c r="C34" s="8">
        <v>2019</v>
      </c>
      <c r="D34" s="8">
        <v>2020</v>
      </c>
      <c r="E34" s="8">
        <v>2021</v>
      </c>
    </row>
    <row r="35" spans="1:5" ht="9" customHeight="1" thickBot="1" x14ac:dyDescent="0.3">
      <c r="A35" s="699"/>
      <c r="B35" s="9" t="s">
        <v>8</v>
      </c>
      <c r="C35" s="9" t="s">
        <v>9</v>
      </c>
      <c r="D35" s="9" t="s">
        <v>9</v>
      </c>
      <c r="E35" s="9" t="s">
        <v>9</v>
      </c>
    </row>
    <row r="36" spans="1:5" ht="15.75" thickBot="1" x14ac:dyDescent="0.3">
      <c r="A36" s="13" t="s">
        <v>24</v>
      </c>
      <c r="B36" s="14">
        <v>249600</v>
      </c>
      <c r="C36" s="14">
        <v>260600</v>
      </c>
      <c r="D36" s="14">
        <v>257800</v>
      </c>
      <c r="E36" s="14">
        <v>259700</v>
      </c>
    </row>
    <row r="37" spans="1:5" ht="15.75" thickBot="1" x14ac:dyDescent="0.3">
      <c r="A37" s="26" t="s">
        <v>388</v>
      </c>
      <c r="B37" s="15">
        <v>249600</v>
      </c>
      <c r="C37" s="15">
        <v>260600</v>
      </c>
      <c r="D37" s="15">
        <v>257800</v>
      </c>
      <c r="E37" s="15">
        <v>259700</v>
      </c>
    </row>
    <row r="38" spans="1:5" ht="15.75" thickBot="1" x14ac:dyDescent="0.3">
      <c r="A38" s="26" t="s">
        <v>389</v>
      </c>
      <c r="B38" s="15">
        <v>0</v>
      </c>
      <c r="C38" s="172">
        <v>0</v>
      </c>
      <c r="D38" s="172">
        <v>0</v>
      </c>
      <c r="E38" s="172">
        <v>0</v>
      </c>
    </row>
    <row r="39" spans="1:5" ht="24.75" thickBot="1" x14ac:dyDescent="0.3">
      <c r="A39" s="13" t="s">
        <v>25</v>
      </c>
      <c r="B39" s="14">
        <v>39300</v>
      </c>
      <c r="C39" s="14">
        <v>46300</v>
      </c>
      <c r="D39" s="14">
        <v>44300</v>
      </c>
      <c r="E39" s="14">
        <v>44300</v>
      </c>
    </row>
    <row r="40" spans="1:5" ht="15.75" thickBot="1" x14ac:dyDescent="0.3">
      <c r="A40" s="26" t="s">
        <v>388</v>
      </c>
      <c r="B40" s="15">
        <v>39300</v>
      </c>
      <c r="C40" s="14">
        <v>46300</v>
      </c>
      <c r="D40" s="14">
        <v>46300</v>
      </c>
      <c r="E40" s="14">
        <v>44300</v>
      </c>
    </row>
    <row r="41" spans="1:5" ht="15.75" thickBot="1" x14ac:dyDescent="0.3">
      <c r="A41" s="26" t="s">
        <v>389</v>
      </c>
      <c r="B41" s="15">
        <v>0</v>
      </c>
      <c r="C41" s="14">
        <v>0</v>
      </c>
      <c r="D41" s="14">
        <v>0</v>
      </c>
      <c r="E41" s="14">
        <v>0</v>
      </c>
    </row>
    <row r="42" spans="1:5" ht="15.75" thickBot="1" x14ac:dyDescent="0.3">
      <c r="A42" s="13" t="s">
        <v>26</v>
      </c>
      <c r="B42" s="15">
        <v>90850</v>
      </c>
      <c r="C42" s="14">
        <v>90850</v>
      </c>
      <c r="D42" s="14">
        <v>90850</v>
      </c>
      <c r="E42" s="14">
        <v>90850</v>
      </c>
    </row>
    <row r="43" spans="1:5" ht="15.75" thickBot="1" x14ac:dyDescent="0.3">
      <c r="A43" s="26" t="s">
        <v>388</v>
      </c>
      <c r="B43" s="15">
        <v>90850</v>
      </c>
      <c r="C43" s="14">
        <v>90850</v>
      </c>
      <c r="D43" s="14">
        <v>88850</v>
      </c>
      <c r="E43" s="14">
        <v>90850</v>
      </c>
    </row>
    <row r="44" spans="1:5" ht="15.75" thickBot="1" x14ac:dyDescent="0.3">
      <c r="A44" s="26" t="s">
        <v>389</v>
      </c>
      <c r="B44" s="15">
        <v>0</v>
      </c>
      <c r="C44" s="14">
        <v>0</v>
      </c>
      <c r="D44" s="14">
        <v>0</v>
      </c>
      <c r="E44" s="14">
        <v>0</v>
      </c>
    </row>
    <row r="45" spans="1:5" ht="15.75" thickBot="1" x14ac:dyDescent="0.3">
      <c r="A45" s="13" t="s">
        <v>27</v>
      </c>
      <c r="B45" s="15"/>
      <c r="C45" s="14"/>
      <c r="D45" s="14"/>
      <c r="E45" s="14"/>
    </row>
    <row r="46" spans="1:5" ht="15.75" thickBot="1" x14ac:dyDescent="0.3">
      <c r="A46" s="26" t="s">
        <v>388</v>
      </c>
      <c r="B46" s="15"/>
      <c r="C46" s="14"/>
      <c r="D46" s="14"/>
      <c r="E46" s="14"/>
    </row>
    <row r="47" spans="1:5" ht="15.75" thickBot="1" x14ac:dyDescent="0.3">
      <c r="A47" s="26" t="s">
        <v>389</v>
      </c>
      <c r="B47" s="15"/>
      <c r="C47" s="14"/>
      <c r="D47" s="14"/>
      <c r="E47" s="14"/>
    </row>
    <row r="48" spans="1:5" ht="15.75" thickBot="1" x14ac:dyDescent="0.3">
      <c r="A48" s="13" t="s">
        <v>28</v>
      </c>
      <c r="B48" s="15"/>
      <c r="C48" s="14"/>
      <c r="D48" s="14"/>
      <c r="E48" s="14"/>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29</v>
      </c>
      <c r="B51" s="15">
        <v>150</v>
      </c>
      <c r="C51" s="14">
        <v>150</v>
      </c>
      <c r="D51" s="14">
        <v>150</v>
      </c>
      <c r="E51" s="14">
        <v>150</v>
      </c>
    </row>
    <row r="52" spans="1:5" ht="15.75" thickBot="1" x14ac:dyDescent="0.3">
      <c r="A52" s="26" t="s">
        <v>388</v>
      </c>
      <c r="B52" s="15">
        <v>150</v>
      </c>
      <c r="C52" s="14">
        <v>150</v>
      </c>
      <c r="D52" s="14">
        <v>150</v>
      </c>
      <c r="E52" s="14">
        <v>150</v>
      </c>
    </row>
    <row r="53" spans="1:5" ht="15.75" thickBot="1" x14ac:dyDescent="0.3">
      <c r="A53" s="26" t="s">
        <v>389</v>
      </c>
      <c r="B53" s="15"/>
      <c r="C53" s="14"/>
      <c r="D53" s="14"/>
      <c r="E53" s="14"/>
    </row>
    <row r="54" spans="1:5" ht="24.75" thickBot="1" x14ac:dyDescent="0.3">
      <c r="A54" s="13" t="s">
        <v>30</v>
      </c>
      <c r="B54" s="15">
        <v>1035</v>
      </c>
      <c r="C54" s="14">
        <v>0</v>
      </c>
      <c r="D54" s="14">
        <f>C54*1.03*0.99</f>
        <v>0</v>
      </c>
      <c r="E54" s="14">
        <f>D54*1.03*0.99</f>
        <v>0</v>
      </c>
    </row>
    <row r="55" spans="1:5" ht="15.75" thickBot="1" x14ac:dyDescent="0.3">
      <c r="A55" s="26" t="s">
        <v>388</v>
      </c>
      <c r="B55" s="15"/>
      <c r="C55" s="40"/>
      <c r="D55" s="40"/>
      <c r="E55" s="40"/>
    </row>
    <row r="56" spans="1:5" ht="15.75" thickBot="1" x14ac:dyDescent="0.3">
      <c r="A56" s="26" t="s">
        <v>389</v>
      </c>
      <c r="B56" s="15"/>
      <c r="C56" s="135"/>
      <c r="D56" s="40"/>
      <c r="E56" s="40"/>
    </row>
    <row r="57" spans="1:5" ht="15.75" thickBot="1" x14ac:dyDescent="0.3">
      <c r="A57" s="16" t="s">
        <v>31</v>
      </c>
      <c r="B57" s="15">
        <f>B54+B51+B48+B45+B42+B39+B36</f>
        <v>380935</v>
      </c>
      <c r="C57" s="15">
        <f t="shared" ref="C57:E57" si="2">C54+C51+C48+C45+C42+C39+C36</f>
        <v>397900</v>
      </c>
      <c r="D57" s="15">
        <f t="shared" si="2"/>
        <v>393100</v>
      </c>
      <c r="E57" s="15">
        <f t="shared" si="2"/>
        <v>395000</v>
      </c>
    </row>
    <row r="58" spans="1:5" ht="15.75" thickBot="1" x14ac:dyDescent="0.3">
      <c r="A58" s="17" t="s">
        <v>32</v>
      </c>
      <c r="B58" s="18">
        <f>IF(B57-B28=0,0,"Error")</f>
        <v>0</v>
      </c>
      <c r="C58" s="18">
        <f>IF(C57-C28=0,0,"Error")</f>
        <v>0</v>
      </c>
      <c r="D58" s="18">
        <f>IF(D57-D28=0,0,"Error")</f>
        <v>0</v>
      </c>
      <c r="E58" s="18">
        <f>IF(E57-E28=0,0,"Error")</f>
        <v>0</v>
      </c>
    </row>
    <row r="59" spans="1:5" ht="15.75" hidden="1" thickBot="1" x14ac:dyDescent="0.3">
      <c r="A59" s="37" t="s">
        <v>455</v>
      </c>
      <c r="B59" s="725"/>
      <c r="C59" s="712"/>
      <c r="D59" s="712"/>
      <c r="E59" s="713"/>
    </row>
    <row r="60" spans="1:5" ht="26.25" hidden="1" customHeight="1" thickBot="1" x14ac:dyDescent="0.3">
      <c r="A60" s="5" t="s">
        <v>15</v>
      </c>
      <c r="B60" s="702"/>
      <c r="C60" s="703"/>
      <c r="D60" s="703"/>
      <c r="E60" s="704"/>
    </row>
    <row r="61" spans="1:5" ht="15.75" hidden="1" thickBot="1" x14ac:dyDescent="0.3">
      <c r="A61" s="5" t="s">
        <v>16</v>
      </c>
      <c r="B61" s="717"/>
      <c r="C61" s="718"/>
      <c r="D61" s="718"/>
      <c r="E61" s="719"/>
    </row>
    <row r="62" spans="1:5" ht="12.75" hidden="1" customHeight="1" x14ac:dyDescent="0.25">
      <c r="A62" s="698"/>
      <c r="B62" s="8">
        <v>2018</v>
      </c>
      <c r="C62" s="8">
        <v>2019</v>
      </c>
      <c r="D62" s="8">
        <v>2020</v>
      </c>
      <c r="E62" s="8">
        <v>2021</v>
      </c>
    </row>
    <row r="63" spans="1:5" ht="9" hidden="1" customHeight="1" thickBot="1" x14ac:dyDescent="0.3">
      <c r="A63" s="699"/>
      <c r="B63" s="9" t="s">
        <v>8</v>
      </c>
      <c r="C63" s="9" t="s">
        <v>9</v>
      </c>
      <c r="D63" s="9" t="s">
        <v>9</v>
      </c>
      <c r="E63" s="9" t="s">
        <v>9</v>
      </c>
    </row>
    <row r="64" spans="1:5" ht="15.75" hidden="1" thickBot="1" x14ac:dyDescent="0.3">
      <c r="A64" s="5" t="s">
        <v>17</v>
      </c>
      <c r="B64" s="5"/>
      <c r="C64" s="5"/>
      <c r="D64" s="5"/>
      <c r="E64" s="5"/>
    </row>
    <row r="65" spans="1:5" ht="15.75" hidden="1" thickBot="1" x14ac:dyDescent="0.3">
      <c r="A65" s="5" t="s">
        <v>18</v>
      </c>
      <c r="B65" s="10">
        <f>B94</f>
        <v>0</v>
      </c>
      <c r="C65" s="10">
        <f t="shared" ref="C65:E65" si="3">C94</f>
        <v>0</v>
      </c>
      <c r="D65" s="10">
        <f t="shared" si="3"/>
        <v>0</v>
      </c>
      <c r="E65" s="10">
        <f t="shared" si="3"/>
        <v>0</v>
      </c>
    </row>
    <row r="66" spans="1:5" ht="15.75" hidden="1" thickBot="1" x14ac:dyDescent="0.3">
      <c r="A66" s="5" t="s">
        <v>19</v>
      </c>
      <c r="B66" s="10" t="e">
        <f>B65/B64</f>
        <v>#DIV/0!</v>
      </c>
      <c r="C66" s="10" t="e">
        <f>C65/C64</f>
        <v>#DIV/0!</v>
      </c>
      <c r="D66" s="10" t="e">
        <f>D65/D64</f>
        <v>#DIV/0!</v>
      </c>
      <c r="E66" s="10" t="e">
        <f>E65/E64</f>
        <v>#DIV/0!</v>
      </c>
    </row>
    <row r="67" spans="1:5" ht="15.75" hidden="1" thickBot="1" x14ac:dyDescent="0.3">
      <c r="A67" s="5" t="s">
        <v>20</v>
      </c>
      <c r="B67" s="113"/>
      <c r="C67" s="11" t="e">
        <f>C64/B64-1</f>
        <v>#DIV/0!</v>
      </c>
      <c r="D67" s="11" t="e">
        <f>D64/C64-1</f>
        <v>#DIV/0!</v>
      </c>
      <c r="E67" s="11" t="e">
        <f>E64/D64-1</f>
        <v>#DIV/0!</v>
      </c>
    </row>
    <row r="68" spans="1:5" ht="15.75" hidden="1" thickBot="1" x14ac:dyDescent="0.3">
      <c r="A68" s="5" t="s">
        <v>22</v>
      </c>
      <c r="B68" s="113"/>
      <c r="C68" s="11" t="e">
        <f>C65/B65-1</f>
        <v>#DIV/0!</v>
      </c>
      <c r="D68" s="11" t="e">
        <f t="shared" ref="D68:E69" si="4">D65/C65-1</f>
        <v>#DIV/0!</v>
      </c>
      <c r="E68" s="11" t="e">
        <f t="shared" si="4"/>
        <v>#DIV/0!</v>
      </c>
    </row>
    <row r="69" spans="1:5" ht="15.75" hidden="1" thickBot="1" x14ac:dyDescent="0.3">
      <c r="A69" s="5" t="s">
        <v>23</v>
      </c>
      <c r="B69" s="113"/>
      <c r="C69" s="11" t="e">
        <f>C66/B66-1</f>
        <v>#DIV/0!</v>
      </c>
      <c r="D69" s="11" t="e">
        <f t="shared" si="4"/>
        <v>#DIV/0!</v>
      </c>
      <c r="E69" s="11" t="e">
        <f t="shared" si="4"/>
        <v>#DIV/0!</v>
      </c>
    </row>
    <row r="70" spans="1:5" ht="24.75" hidden="1" customHeight="1" thickBot="1" x14ac:dyDescent="0.3">
      <c r="A70" s="689" t="s">
        <v>281</v>
      </c>
      <c r="B70" s="690"/>
      <c r="C70" s="690"/>
      <c r="D70" s="690"/>
      <c r="E70" s="691"/>
    </row>
    <row r="71" spans="1:5" ht="12.75" hidden="1" customHeight="1" x14ac:dyDescent="0.25">
      <c r="A71" s="698"/>
      <c r="B71" s="8">
        <v>2018</v>
      </c>
      <c r="C71" s="8">
        <v>2019</v>
      </c>
      <c r="D71" s="8">
        <v>2020</v>
      </c>
      <c r="E71" s="8">
        <v>2021</v>
      </c>
    </row>
    <row r="72" spans="1:5" ht="9" hidden="1" customHeight="1" thickBot="1" x14ac:dyDescent="0.3">
      <c r="A72" s="699"/>
      <c r="B72" s="9" t="s">
        <v>8</v>
      </c>
      <c r="C72" s="9" t="s">
        <v>9</v>
      </c>
      <c r="D72" s="9" t="s">
        <v>9</v>
      </c>
      <c r="E72" s="9" t="s">
        <v>9</v>
      </c>
    </row>
    <row r="73" spans="1:5" ht="24.75" hidden="1" customHeight="1" thickBot="1" x14ac:dyDescent="0.3">
      <c r="A73" s="13" t="s">
        <v>24</v>
      </c>
      <c r="B73" s="14"/>
      <c r="C73" s="14"/>
      <c r="D73" s="14"/>
      <c r="E73" s="14"/>
    </row>
    <row r="74" spans="1:5" ht="38.25" hidden="1" customHeight="1" thickBot="1" x14ac:dyDescent="0.3">
      <c r="A74" s="26" t="s">
        <v>388</v>
      </c>
      <c r="B74" s="15"/>
      <c r="C74" s="27"/>
      <c r="D74" s="27"/>
      <c r="E74" s="27"/>
    </row>
    <row r="75" spans="1:5" ht="24.75" hidden="1" customHeight="1" thickBot="1" x14ac:dyDescent="0.3">
      <c r="A75" s="26" t="s">
        <v>389</v>
      </c>
      <c r="B75" s="15"/>
      <c r="C75" s="27"/>
      <c r="D75" s="27"/>
      <c r="E75" s="27"/>
    </row>
    <row r="76" spans="1:5" ht="24.75" hidden="1" customHeight="1" thickBot="1" x14ac:dyDescent="0.3">
      <c r="A76" s="13" t="s">
        <v>25</v>
      </c>
      <c r="B76" s="14"/>
      <c r="C76" s="14"/>
      <c r="D76" s="14"/>
      <c r="E76" s="14"/>
    </row>
    <row r="77" spans="1:5" ht="15.75" hidden="1" thickBot="1" x14ac:dyDescent="0.3">
      <c r="A77" s="26" t="s">
        <v>388</v>
      </c>
      <c r="B77" s="15"/>
      <c r="C77" s="14"/>
      <c r="D77" s="14"/>
      <c r="E77" s="14"/>
    </row>
    <row r="78" spans="1:5" ht="15.75" hidden="1" thickBot="1" x14ac:dyDescent="0.3">
      <c r="A78" s="26" t="s">
        <v>389</v>
      </c>
      <c r="B78" s="15"/>
      <c r="C78" s="14"/>
      <c r="D78" s="14"/>
      <c r="E78" s="14"/>
    </row>
    <row r="79" spans="1:5" ht="24.75" hidden="1" customHeight="1" thickBot="1" x14ac:dyDescent="0.3">
      <c r="A79" s="13" t="s">
        <v>26</v>
      </c>
      <c r="B79" s="15">
        <v>0</v>
      </c>
      <c r="C79" s="14">
        <v>0</v>
      </c>
      <c r="D79" s="14">
        <v>0</v>
      </c>
      <c r="E79" s="14">
        <v>0</v>
      </c>
    </row>
    <row r="80" spans="1:5" ht="15.75" hidden="1" thickBot="1" x14ac:dyDescent="0.3">
      <c r="A80" s="26" t="s">
        <v>388</v>
      </c>
      <c r="B80" s="15"/>
      <c r="C80" s="14"/>
      <c r="D80" s="14"/>
      <c r="E80" s="14"/>
    </row>
    <row r="81" spans="1:5" ht="15.75" hidden="1" thickBot="1" x14ac:dyDescent="0.3">
      <c r="A81" s="26" t="s">
        <v>389</v>
      </c>
      <c r="B81" s="15"/>
      <c r="C81" s="14"/>
      <c r="D81" s="14"/>
      <c r="E81" s="14"/>
    </row>
    <row r="82" spans="1:5" ht="15.75" hidden="1" thickBot="1" x14ac:dyDescent="0.3">
      <c r="A82" s="13" t="s">
        <v>27</v>
      </c>
      <c r="B82" s="15"/>
      <c r="C82" s="14"/>
      <c r="D82" s="14"/>
      <c r="E82" s="14"/>
    </row>
    <row r="83" spans="1:5" ht="15.75" hidden="1" thickBot="1" x14ac:dyDescent="0.3">
      <c r="A83" s="26" t="s">
        <v>388</v>
      </c>
      <c r="B83" s="15"/>
      <c r="C83" s="14"/>
      <c r="D83" s="14"/>
      <c r="E83" s="14"/>
    </row>
    <row r="84" spans="1:5" ht="15.75" hidden="1" thickBot="1" x14ac:dyDescent="0.3">
      <c r="A84" s="26" t="s">
        <v>389</v>
      </c>
      <c r="B84" s="15"/>
      <c r="C84" s="14"/>
      <c r="D84" s="14"/>
      <c r="E84" s="14"/>
    </row>
    <row r="85" spans="1:5" ht="15.75" hidden="1" thickBot="1" x14ac:dyDescent="0.3">
      <c r="A85" s="13" t="s">
        <v>28</v>
      </c>
      <c r="B85" s="15"/>
      <c r="C85" s="14"/>
      <c r="D85" s="14"/>
      <c r="E85" s="14"/>
    </row>
    <row r="86" spans="1:5" ht="15.75" hidden="1" thickBot="1" x14ac:dyDescent="0.3">
      <c r="A86" s="26" t="s">
        <v>388</v>
      </c>
      <c r="B86" s="15"/>
      <c r="C86" s="14"/>
      <c r="D86" s="14"/>
      <c r="E86" s="14"/>
    </row>
    <row r="87" spans="1:5" ht="15.75" hidden="1" thickBot="1" x14ac:dyDescent="0.3">
      <c r="A87" s="26" t="s">
        <v>389</v>
      </c>
      <c r="B87" s="15"/>
      <c r="C87" s="14"/>
      <c r="D87" s="14"/>
      <c r="E87" s="14"/>
    </row>
    <row r="88" spans="1:5" ht="15.75" hidden="1" thickBot="1" x14ac:dyDescent="0.3">
      <c r="A88" s="13" t="s">
        <v>29</v>
      </c>
      <c r="B88" s="15"/>
      <c r="C88" s="14"/>
      <c r="D88" s="14"/>
      <c r="E88" s="14"/>
    </row>
    <row r="89" spans="1:5" ht="15.75" hidden="1" thickBot="1" x14ac:dyDescent="0.3">
      <c r="A89" s="26" t="s">
        <v>388</v>
      </c>
      <c r="B89" s="15"/>
      <c r="C89" s="14"/>
      <c r="D89" s="14"/>
      <c r="E89" s="14"/>
    </row>
    <row r="90" spans="1:5" ht="15.75" hidden="1" thickBot="1" x14ac:dyDescent="0.3">
      <c r="A90" s="26" t="s">
        <v>389</v>
      </c>
      <c r="B90" s="15"/>
      <c r="C90" s="14"/>
      <c r="D90" s="14"/>
      <c r="E90" s="14"/>
    </row>
    <row r="91" spans="1:5" ht="24.75" hidden="1" thickBot="1" x14ac:dyDescent="0.3">
      <c r="A91" s="13" t="s">
        <v>30</v>
      </c>
      <c r="B91" s="15"/>
      <c r="C91" s="14"/>
      <c r="D91" s="14"/>
      <c r="E91" s="14"/>
    </row>
    <row r="92" spans="1:5" ht="15.75" hidden="1" thickBot="1" x14ac:dyDescent="0.3">
      <c r="A92" s="26" t="s">
        <v>388</v>
      </c>
      <c r="B92" s="15"/>
      <c r="C92" s="14"/>
      <c r="D92" s="14"/>
      <c r="E92" s="14"/>
    </row>
    <row r="93" spans="1:5" ht="15.75" hidden="1" thickBot="1" x14ac:dyDescent="0.3">
      <c r="A93" s="26" t="s">
        <v>389</v>
      </c>
      <c r="B93" s="15"/>
      <c r="C93" s="14"/>
      <c r="D93" s="14"/>
      <c r="E93" s="14"/>
    </row>
    <row r="94" spans="1:5" ht="15.75" hidden="1" thickBot="1" x14ac:dyDescent="0.3">
      <c r="A94" s="35" t="s">
        <v>53</v>
      </c>
      <c r="B94" s="15">
        <f>B91+B88+B85+B82+B79+B76+B73</f>
        <v>0</v>
      </c>
      <c r="C94" s="15">
        <f t="shared" ref="C94:E94" si="5">C91+C88+C85+C82+C79+C76+C73</f>
        <v>0</v>
      </c>
      <c r="D94" s="15">
        <f t="shared" si="5"/>
        <v>0</v>
      </c>
      <c r="E94" s="15">
        <f t="shared" si="5"/>
        <v>0</v>
      </c>
    </row>
    <row r="95" spans="1:5" ht="17.25" hidden="1" customHeight="1" thickBot="1" x14ac:dyDescent="0.3">
      <c r="A95" s="17" t="s">
        <v>32</v>
      </c>
      <c r="B95" s="18">
        <f>IF(B94-B65=0,0,"Error")</f>
        <v>0</v>
      </c>
      <c r="C95" s="18">
        <f>IF(C94-C65=0,0,"Error")</f>
        <v>0</v>
      </c>
      <c r="D95" s="18">
        <f>IF(D94-D65=0,0,"Error")</f>
        <v>0</v>
      </c>
      <c r="E95" s="18">
        <f>IF(E94-E65=0,0,"Error")</f>
        <v>0</v>
      </c>
    </row>
    <row r="96" spans="1:5" ht="15.75" hidden="1" thickBot="1" x14ac:dyDescent="0.3">
      <c r="A96" s="37" t="s">
        <v>456</v>
      </c>
      <c r="B96" s="725"/>
      <c r="C96" s="712"/>
      <c r="D96" s="712"/>
      <c r="E96" s="713"/>
    </row>
    <row r="97" spans="1:5" ht="26.25" hidden="1" customHeight="1" thickBot="1" x14ac:dyDescent="0.3">
      <c r="A97" s="5" t="s">
        <v>15</v>
      </c>
      <c r="B97" s="702"/>
      <c r="C97" s="703"/>
      <c r="D97" s="703"/>
      <c r="E97" s="704"/>
    </row>
    <row r="98" spans="1:5" ht="15.75" hidden="1" thickBot="1" x14ac:dyDescent="0.3">
      <c r="A98" s="5" t="s">
        <v>16</v>
      </c>
      <c r="B98" s="717"/>
      <c r="C98" s="718"/>
      <c r="D98" s="718"/>
      <c r="E98" s="719"/>
    </row>
    <row r="99" spans="1:5" ht="12.75" hidden="1" customHeight="1" x14ac:dyDescent="0.25">
      <c r="A99" s="698"/>
      <c r="B99" s="8">
        <v>2018</v>
      </c>
      <c r="C99" s="8">
        <v>2019</v>
      </c>
      <c r="D99" s="8">
        <v>2020</v>
      </c>
      <c r="E99" s="8">
        <v>2021</v>
      </c>
    </row>
    <row r="100" spans="1:5" ht="9" hidden="1" customHeight="1" thickBot="1" x14ac:dyDescent="0.3">
      <c r="A100" s="699"/>
      <c r="B100" s="9" t="s">
        <v>8</v>
      </c>
      <c r="C100" s="9" t="s">
        <v>9</v>
      </c>
      <c r="D100" s="9" t="s">
        <v>9</v>
      </c>
      <c r="E100" s="9" t="s">
        <v>9</v>
      </c>
    </row>
    <row r="101" spans="1:5" ht="15.75" hidden="1" thickBot="1" x14ac:dyDescent="0.3">
      <c r="A101" s="5" t="s">
        <v>17</v>
      </c>
      <c r="B101" s="41"/>
      <c r="C101" s="41"/>
      <c r="D101" s="41"/>
      <c r="E101" s="41"/>
    </row>
    <row r="102" spans="1:5" ht="15.75" hidden="1" thickBot="1" x14ac:dyDescent="0.3">
      <c r="A102" s="5" t="s">
        <v>18</v>
      </c>
      <c r="B102" s="10">
        <f>B131</f>
        <v>0</v>
      </c>
      <c r="C102" s="10">
        <f t="shared" ref="C102:E102" si="6">C131</f>
        <v>0</v>
      </c>
      <c r="D102" s="10">
        <f t="shared" si="6"/>
        <v>0</v>
      </c>
      <c r="E102" s="10">
        <f t="shared" si="6"/>
        <v>0</v>
      </c>
    </row>
    <row r="103" spans="1:5" ht="15.75" hidden="1" thickBot="1" x14ac:dyDescent="0.3">
      <c r="A103" s="5" t="s">
        <v>19</v>
      </c>
      <c r="B103" s="10" t="e">
        <f>B102/B101</f>
        <v>#DIV/0!</v>
      </c>
      <c r="C103" s="10" t="e">
        <f>C102/C101</f>
        <v>#DIV/0!</v>
      </c>
      <c r="D103" s="10" t="e">
        <f>D102/D101</f>
        <v>#DIV/0!</v>
      </c>
      <c r="E103" s="10" t="e">
        <f>E102/E101</f>
        <v>#DIV/0!</v>
      </c>
    </row>
    <row r="104" spans="1:5" ht="15.75" hidden="1" thickBot="1" x14ac:dyDescent="0.3">
      <c r="A104" s="5" t="s">
        <v>20</v>
      </c>
      <c r="B104" s="113"/>
      <c r="C104" s="11" t="e">
        <f>C101/B101-1</f>
        <v>#DIV/0!</v>
      </c>
      <c r="D104" s="11" t="e">
        <f>D101/C101-1</f>
        <v>#DIV/0!</v>
      </c>
      <c r="E104" s="11" t="e">
        <f>E101/D101-1</f>
        <v>#DIV/0!</v>
      </c>
    </row>
    <row r="105" spans="1:5" ht="15.75" hidden="1" thickBot="1" x14ac:dyDescent="0.3">
      <c r="A105" s="5" t="s">
        <v>22</v>
      </c>
      <c r="B105" s="113"/>
      <c r="C105" s="11" t="e">
        <f>C102/B102-1</f>
        <v>#DIV/0!</v>
      </c>
      <c r="D105" s="11" t="e">
        <f t="shared" ref="D105:E106" si="7">D102/C102-1</f>
        <v>#DIV/0!</v>
      </c>
      <c r="E105" s="11" t="e">
        <f t="shared" si="7"/>
        <v>#DIV/0!</v>
      </c>
    </row>
    <row r="106" spans="1:5" ht="15.75" hidden="1" thickBot="1" x14ac:dyDescent="0.3">
      <c r="A106" s="5" t="s">
        <v>23</v>
      </c>
      <c r="B106" s="113"/>
      <c r="C106" s="11" t="e">
        <f>C103/B103-1</f>
        <v>#DIV/0!</v>
      </c>
      <c r="D106" s="11" t="e">
        <f t="shared" si="7"/>
        <v>#DIV/0!</v>
      </c>
      <c r="E106" s="11" t="e">
        <f t="shared" si="7"/>
        <v>#DIV/0!</v>
      </c>
    </row>
    <row r="107" spans="1:5" ht="24.75" hidden="1" customHeight="1" thickBot="1" x14ac:dyDescent="0.3">
      <c r="A107" s="689" t="s">
        <v>281</v>
      </c>
      <c r="B107" s="690"/>
      <c r="C107" s="690"/>
      <c r="D107" s="690"/>
      <c r="E107" s="691"/>
    </row>
    <row r="108" spans="1:5" ht="12.75" hidden="1" customHeight="1" x14ac:dyDescent="0.25">
      <c r="A108" s="698"/>
      <c r="B108" s="8">
        <v>2018</v>
      </c>
      <c r="C108" s="8">
        <v>2019</v>
      </c>
      <c r="D108" s="8">
        <v>2020</v>
      </c>
      <c r="E108" s="8">
        <v>2021</v>
      </c>
    </row>
    <row r="109" spans="1:5" ht="9" hidden="1" customHeight="1" thickBot="1" x14ac:dyDescent="0.3">
      <c r="A109" s="699"/>
      <c r="B109" s="9" t="s">
        <v>8</v>
      </c>
      <c r="C109" s="9" t="s">
        <v>9</v>
      </c>
      <c r="D109" s="9" t="s">
        <v>9</v>
      </c>
      <c r="E109" s="9" t="s">
        <v>9</v>
      </c>
    </row>
    <row r="110" spans="1:5" ht="24.75" hidden="1" customHeight="1" thickBot="1" x14ac:dyDescent="0.3">
      <c r="A110" s="13" t="s">
        <v>24</v>
      </c>
      <c r="B110" s="14"/>
      <c r="C110" s="14"/>
      <c r="D110" s="14"/>
      <c r="E110" s="14"/>
    </row>
    <row r="111" spans="1:5" ht="15.75" hidden="1" thickBot="1" x14ac:dyDescent="0.3">
      <c r="A111" s="26" t="s">
        <v>388</v>
      </c>
      <c r="B111" s="15"/>
      <c r="C111" s="27"/>
      <c r="D111" s="27"/>
      <c r="E111" s="27"/>
    </row>
    <row r="112" spans="1:5" ht="15.75" hidden="1" thickBot="1" x14ac:dyDescent="0.3">
      <c r="A112" s="26" t="s">
        <v>389</v>
      </c>
      <c r="B112" s="15"/>
      <c r="C112" s="27"/>
      <c r="D112" s="27"/>
      <c r="E112" s="27"/>
    </row>
    <row r="113" spans="1:5" ht="24.75" hidden="1" customHeight="1" thickBot="1" x14ac:dyDescent="0.3">
      <c r="A113" s="13" t="s">
        <v>25</v>
      </c>
      <c r="B113" s="14"/>
      <c r="C113" s="14"/>
      <c r="D113" s="14"/>
      <c r="E113" s="14"/>
    </row>
    <row r="114" spans="1:5" ht="15.75" hidden="1" thickBot="1" x14ac:dyDescent="0.3">
      <c r="A114" s="26" t="s">
        <v>388</v>
      </c>
      <c r="B114" s="15"/>
      <c r="C114" s="14"/>
      <c r="D114" s="14"/>
      <c r="E114" s="14"/>
    </row>
    <row r="115" spans="1:5" ht="15.75" hidden="1" thickBot="1" x14ac:dyDescent="0.3">
      <c r="A115" s="26" t="s">
        <v>389</v>
      </c>
      <c r="B115" s="15"/>
      <c r="C115" s="14"/>
      <c r="D115" s="14"/>
      <c r="E115" s="14"/>
    </row>
    <row r="116" spans="1:5" ht="24.75" hidden="1" customHeight="1" thickBot="1" x14ac:dyDescent="0.3">
      <c r="A116" s="13" t="s">
        <v>26</v>
      </c>
      <c r="B116" s="42">
        <v>0</v>
      </c>
      <c r="C116" s="43">
        <v>0</v>
      </c>
      <c r="D116" s="43">
        <v>0</v>
      </c>
      <c r="E116" s="43">
        <v>0</v>
      </c>
    </row>
    <row r="117" spans="1:5" ht="15.75" hidden="1" thickBot="1" x14ac:dyDescent="0.3">
      <c r="A117" s="26" t="s">
        <v>388</v>
      </c>
      <c r="B117" s="15"/>
      <c r="C117" s="14"/>
      <c r="D117" s="14"/>
      <c r="E117" s="14"/>
    </row>
    <row r="118" spans="1:5" ht="15.75" hidden="1" thickBot="1" x14ac:dyDescent="0.3">
      <c r="A118" s="26" t="s">
        <v>389</v>
      </c>
      <c r="B118" s="15"/>
      <c r="C118" s="14"/>
      <c r="D118" s="14"/>
      <c r="E118" s="14"/>
    </row>
    <row r="119" spans="1:5" ht="15.75" hidden="1" thickBot="1" x14ac:dyDescent="0.3">
      <c r="A119" s="13" t="s">
        <v>27</v>
      </c>
      <c r="B119" s="15"/>
      <c r="C119" s="14"/>
      <c r="D119" s="14"/>
      <c r="E119" s="14"/>
    </row>
    <row r="120" spans="1:5" ht="15.75" hidden="1" thickBot="1" x14ac:dyDescent="0.3">
      <c r="A120" s="26" t="s">
        <v>388</v>
      </c>
      <c r="B120" s="15"/>
      <c r="C120" s="14"/>
      <c r="D120" s="14"/>
      <c r="E120" s="14"/>
    </row>
    <row r="121" spans="1:5" ht="15.75" hidden="1" thickBot="1" x14ac:dyDescent="0.3">
      <c r="A121" s="26" t="s">
        <v>389</v>
      </c>
      <c r="B121" s="15"/>
      <c r="C121" s="14"/>
      <c r="D121" s="14"/>
      <c r="E121" s="14"/>
    </row>
    <row r="122" spans="1:5" ht="15.75" hidden="1" thickBot="1" x14ac:dyDescent="0.3">
      <c r="A122" s="13" t="s">
        <v>28</v>
      </c>
      <c r="B122" s="15"/>
      <c r="C122" s="14"/>
      <c r="D122" s="14"/>
      <c r="E122" s="14"/>
    </row>
    <row r="123" spans="1:5" ht="15.75" hidden="1" thickBot="1" x14ac:dyDescent="0.3">
      <c r="A123" s="26" t="s">
        <v>388</v>
      </c>
      <c r="B123" s="15"/>
      <c r="C123" s="14"/>
      <c r="D123" s="14"/>
      <c r="E123" s="14"/>
    </row>
    <row r="124" spans="1:5" ht="15" hidden="1" customHeight="1" thickBot="1" x14ac:dyDescent="0.3">
      <c r="A124" s="26" t="s">
        <v>389</v>
      </c>
      <c r="B124" s="15"/>
      <c r="C124" s="14"/>
      <c r="D124" s="14"/>
      <c r="E124" s="14"/>
    </row>
    <row r="125" spans="1:5" ht="15.75" hidden="1" thickBot="1" x14ac:dyDescent="0.3">
      <c r="A125" s="13" t="s">
        <v>29</v>
      </c>
      <c r="B125" s="15">
        <v>0</v>
      </c>
      <c r="C125" s="14">
        <v>0</v>
      </c>
      <c r="D125" s="14">
        <v>0</v>
      </c>
      <c r="E125" s="14">
        <v>0</v>
      </c>
    </row>
    <row r="126" spans="1:5" ht="15.75" hidden="1" thickBot="1" x14ac:dyDescent="0.3">
      <c r="A126" s="26" t="s">
        <v>388</v>
      </c>
      <c r="B126" s="15"/>
      <c r="C126" s="14"/>
      <c r="D126" s="14"/>
      <c r="E126" s="14"/>
    </row>
    <row r="127" spans="1:5" ht="15.75" hidden="1" thickBot="1" x14ac:dyDescent="0.3">
      <c r="A127" s="26" t="s">
        <v>389</v>
      </c>
      <c r="B127" s="15"/>
      <c r="C127" s="14"/>
      <c r="D127" s="14"/>
      <c r="E127" s="14"/>
    </row>
    <row r="128" spans="1:5" ht="24.75" hidden="1" thickBot="1" x14ac:dyDescent="0.3">
      <c r="A128" s="13" t="s">
        <v>30</v>
      </c>
      <c r="B128" s="15"/>
      <c r="C128" s="14"/>
      <c r="D128" s="14"/>
      <c r="E128" s="14"/>
    </row>
    <row r="129" spans="1:5" ht="15.75" hidden="1" thickBot="1" x14ac:dyDescent="0.3">
      <c r="A129" s="26" t="s">
        <v>388</v>
      </c>
      <c r="B129" s="15"/>
      <c r="C129" s="14"/>
      <c r="D129" s="14"/>
      <c r="E129" s="14"/>
    </row>
    <row r="130" spans="1:5" ht="15.75" hidden="1" thickBot="1" x14ac:dyDescent="0.3">
      <c r="A130" s="26" t="s">
        <v>389</v>
      </c>
      <c r="B130" s="15"/>
      <c r="C130" s="14"/>
      <c r="D130" s="14"/>
      <c r="E130" s="14"/>
    </row>
    <row r="131" spans="1:5" ht="15.75" hidden="1" thickBot="1" x14ac:dyDescent="0.3">
      <c r="A131" s="35" t="s">
        <v>53</v>
      </c>
      <c r="B131" s="15">
        <f>B128+B125+B122+B119+B116+B113+B110</f>
        <v>0</v>
      </c>
      <c r="C131" s="15">
        <f t="shared" ref="C131:E131" si="8">C128+C125+C122+C119+C116+C113+C110</f>
        <v>0</v>
      </c>
      <c r="D131" s="15">
        <f t="shared" si="8"/>
        <v>0</v>
      </c>
      <c r="E131" s="15">
        <f t="shared" si="8"/>
        <v>0</v>
      </c>
    </row>
    <row r="132" spans="1:5" ht="17.25" hidden="1" customHeight="1" thickBot="1" x14ac:dyDescent="0.3">
      <c r="A132" s="17" t="s">
        <v>32</v>
      </c>
      <c r="B132" s="18">
        <f>IF(B131-B102=0,0,"Error")</f>
        <v>0</v>
      </c>
      <c r="C132" s="18">
        <f>IF(C131-C102=0,0,"Error")</f>
        <v>0</v>
      </c>
      <c r="D132" s="18">
        <f>IF(D131-D102=0,0,"Error")</f>
        <v>0</v>
      </c>
      <c r="E132" s="18">
        <f>IF(E131-E102=0,0,"Error")</f>
        <v>0</v>
      </c>
    </row>
    <row r="133" spans="1:5" ht="15.75" thickBot="1" x14ac:dyDescent="0.3">
      <c r="A133" s="708" t="s">
        <v>39</v>
      </c>
      <c r="B133" s="709"/>
      <c r="C133" s="709"/>
      <c r="D133" s="709"/>
      <c r="E133" s="710"/>
    </row>
    <row r="134" spans="1:5" ht="15.75" thickBot="1" x14ac:dyDescent="0.3">
      <c r="A134" s="708" t="s">
        <v>40</v>
      </c>
      <c r="B134" s="709"/>
      <c r="C134" s="709"/>
      <c r="D134" s="709"/>
      <c r="E134" s="710"/>
    </row>
    <row r="135" spans="1:5" ht="15.75" thickBot="1" x14ac:dyDescent="0.3">
      <c r="A135" s="7" t="s">
        <v>56</v>
      </c>
      <c r="B135" s="936" t="s">
        <v>615</v>
      </c>
      <c r="C135" s="937"/>
      <c r="D135" s="938"/>
      <c r="E135" s="939"/>
    </row>
    <row r="136" spans="1:5" ht="30.75" customHeight="1" thickBot="1" x14ac:dyDescent="0.3">
      <c r="A136" s="7" t="s">
        <v>86</v>
      </c>
      <c r="B136" s="7" t="s">
        <v>616</v>
      </c>
      <c r="C136" s="139" t="s">
        <v>398</v>
      </c>
      <c r="D136" s="721" t="s">
        <v>379</v>
      </c>
      <c r="E136" s="722"/>
    </row>
    <row r="137" spans="1:5" ht="15.75" thickBot="1" x14ac:dyDescent="0.3">
      <c r="A137" s="160"/>
      <c r="B137" s="720"/>
      <c r="C137" s="800"/>
      <c r="D137" s="721"/>
      <c r="E137" s="722"/>
    </row>
    <row r="138" spans="1:5" ht="17.25" customHeight="1" thickBot="1" x14ac:dyDescent="0.3">
      <c r="A138" s="5" t="s">
        <v>15</v>
      </c>
      <c r="B138" s="702" t="s">
        <v>617</v>
      </c>
      <c r="C138" s="703"/>
      <c r="D138" s="703"/>
      <c r="E138" s="704"/>
    </row>
    <row r="139" spans="1:5" ht="15.75" thickBot="1" x14ac:dyDescent="0.3">
      <c r="A139" s="5" t="s">
        <v>16</v>
      </c>
      <c r="B139" s="717" t="s">
        <v>618</v>
      </c>
      <c r="C139" s="718"/>
      <c r="D139" s="718"/>
      <c r="E139" s="719"/>
    </row>
    <row r="140" spans="1:5" ht="12.75" customHeight="1" x14ac:dyDescent="0.25">
      <c r="A140" s="698"/>
      <c r="B140" s="8">
        <v>2018</v>
      </c>
      <c r="C140" s="8">
        <v>2019</v>
      </c>
      <c r="D140" s="8">
        <v>2020</v>
      </c>
      <c r="E140" s="8">
        <v>2021</v>
      </c>
    </row>
    <row r="141" spans="1:5" ht="9" customHeight="1" thickBot="1" x14ac:dyDescent="0.3">
      <c r="A141" s="699"/>
      <c r="B141" s="9" t="s">
        <v>8</v>
      </c>
      <c r="C141" s="9" t="s">
        <v>9</v>
      </c>
      <c r="D141" s="9" t="s">
        <v>9</v>
      </c>
      <c r="E141" s="9" t="s">
        <v>9</v>
      </c>
    </row>
    <row r="142" spans="1:5" ht="15.75" thickBot="1" x14ac:dyDescent="0.3">
      <c r="A142" s="5" t="s">
        <v>17</v>
      </c>
      <c r="B142" s="10">
        <v>95</v>
      </c>
      <c r="C142" s="10">
        <v>77</v>
      </c>
      <c r="D142" s="10">
        <v>68</v>
      </c>
      <c r="E142" s="10">
        <v>94</v>
      </c>
    </row>
    <row r="143" spans="1:5" ht="15.75" thickBot="1" x14ac:dyDescent="0.3">
      <c r="A143" s="5" t="s">
        <v>18</v>
      </c>
      <c r="B143" s="10">
        <f>B153</f>
        <v>27600</v>
      </c>
      <c r="C143" s="10">
        <v>10000</v>
      </c>
      <c r="D143" s="10">
        <v>10000</v>
      </c>
      <c r="E143" s="10">
        <v>10000</v>
      </c>
    </row>
    <row r="144" spans="1:5" ht="15.75" thickBot="1" x14ac:dyDescent="0.3">
      <c r="A144" s="5" t="s">
        <v>19</v>
      </c>
      <c r="B144" s="10">
        <f>B143/B142</f>
        <v>290.5263157894737</v>
      </c>
      <c r="C144" s="10">
        <f t="shared" ref="C144:E144" si="9">C143/C142</f>
        <v>129.87012987012986</v>
      </c>
      <c r="D144" s="10">
        <f t="shared" si="9"/>
        <v>147.05882352941177</v>
      </c>
      <c r="E144" s="10">
        <f t="shared" si="9"/>
        <v>106.38297872340425</v>
      </c>
    </row>
    <row r="145" spans="1:5" ht="15.75" thickBot="1" x14ac:dyDescent="0.3">
      <c r="A145" s="5" t="s">
        <v>20</v>
      </c>
      <c r="B145" s="113" t="s">
        <v>21</v>
      </c>
      <c r="C145" s="11">
        <f>C142/B142-1</f>
        <v>-0.18947368421052635</v>
      </c>
      <c r="D145" s="11">
        <f t="shared" ref="D145:E147" si="10">D142/C142-1</f>
        <v>-0.11688311688311692</v>
      </c>
      <c r="E145" s="11">
        <f t="shared" si="10"/>
        <v>0.38235294117647056</v>
      </c>
    </row>
    <row r="146" spans="1:5" ht="15.75" thickBot="1" x14ac:dyDescent="0.3">
      <c r="A146" s="5" t="s">
        <v>22</v>
      </c>
      <c r="B146" s="113" t="s">
        <v>21</v>
      </c>
      <c r="C146" s="11">
        <f>C143/B143-1</f>
        <v>-0.6376811594202898</v>
      </c>
      <c r="D146" s="11">
        <f t="shared" si="10"/>
        <v>0</v>
      </c>
      <c r="E146" s="11">
        <f t="shared" si="10"/>
        <v>0</v>
      </c>
    </row>
    <row r="147" spans="1:5" ht="15.75" thickBot="1" x14ac:dyDescent="0.3">
      <c r="A147" s="5" t="s">
        <v>23</v>
      </c>
      <c r="B147" s="113" t="s">
        <v>21</v>
      </c>
      <c r="C147" s="11">
        <f>C144/B144-1</f>
        <v>-0.55298324863542259</v>
      </c>
      <c r="D147" s="11">
        <f t="shared" si="10"/>
        <v>0.13235294117647078</v>
      </c>
      <c r="E147" s="11">
        <f t="shared" si="10"/>
        <v>-0.27659574468085113</v>
      </c>
    </row>
    <row r="148" spans="1:5" ht="15.75" thickBot="1" x14ac:dyDescent="0.3">
      <c r="A148" s="689" t="s">
        <v>210</v>
      </c>
      <c r="B148" s="690"/>
      <c r="C148" s="690"/>
      <c r="D148" s="690"/>
      <c r="E148" s="691"/>
    </row>
    <row r="149" spans="1:5" ht="12.75" customHeight="1" x14ac:dyDescent="0.25">
      <c r="A149" s="698"/>
      <c r="B149" s="8">
        <v>2018</v>
      </c>
      <c r="C149" s="8">
        <v>2019</v>
      </c>
      <c r="D149" s="8">
        <v>2020</v>
      </c>
      <c r="E149" s="8">
        <v>2021</v>
      </c>
    </row>
    <row r="150" spans="1:5" ht="9" customHeight="1" thickBot="1" x14ac:dyDescent="0.3">
      <c r="A150" s="699"/>
      <c r="B150" s="9" t="s">
        <v>8</v>
      </c>
      <c r="C150" s="9" t="s">
        <v>9</v>
      </c>
      <c r="D150" s="9" t="s">
        <v>9</v>
      </c>
      <c r="E150" s="9" t="s">
        <v>9</v>
      </c>
    </row>
    <row r="151" spans="1:5" ht="15.75" thickBot="1" x14ac:dyDescent="0.3">
      <c r="A151" s="13" t="s">
        <v>42</v>
      </c>
      <c r="B151" s="14"/>
      <c r="C151" s="14"/>
      <c r="D151" s="14"/>
      <c r="E151" s="14"/>
    </row>
    <row r="152" spans="1:5" ht="15.75" thickBot="1" x14ac:dyDescent="0.3">
      <c r="A152" s="13" t="s">
        <v>43</v>
      </c>
      <c r="B152" s="15">
        <v>27600</v>
      </c>
      <c r="C152" s="14">
        <v>10000</v>
      </c>
      <c r="D152" s="14">
        <v>10000</v>
      </c>
      <c r="E152" s="14">
        <v>10000</v>
      </c>
    </row>
    <row r="153" spans="1:5" ht="15.75" thickBot="1" x14ac:dyDescent="0.3">
      <c r="A153" s="16" t="s">
        <v>31</v>
      </c>
      <c r="B153" s="15">
        <f>B152+B151</f>
        <v>27600</v>
      </c>
      <c r="C153" s="15">
        <f t="shared" ref="C153:E153" si="11">C152+C151</f>
        <v>10000</v>
      </c>
      <c r="D153" s="15">
        <f t="shared" si="11"/>
        <v>10000</v>
      </c>
      <c r="E153" s="15">
        <f t="shared" si="11"/>
        <v>10000</v>
      </c>
    </row>
    <row r="154" spans="1:5" ht="41.25" customHeight="1" thickBot="1" x14ac:dyDescent="0.3">
      <c r="A154" s="7" t="s">
        <v>33</v>
      </c>
      <c r="B154" s="7" t="s">
        <v>619</v>
      </c>
      <c r="C154" s="139" t="s">
        <v>398</v>
      </c>
      <c r="D154" s="721" t="s">
        <v>620</v>
      </c>
      <c r="E154" s="722"/>
    </row>
    <row r="155" spans="1:5" ht="15.75" thickBot="1" x14ac:dyDescent="0.3">
      <c r="A155" s="160"/>
      <c r="B155" s="720"/>
      <c r="C155" s="800"/>
      <c r="D155" s="721"/>
      <c r="E155" s="722"/>
    </row>
    <row r="156" spans="1:5" ht="17.25" customHeight="1" thickBot="1" x14ac:dyDescent="0.3">
      <c r="A156" s="5" t="s">
        <v>15</v>
      </c>
      <c r="B156" s="702" t="s">
        <v>621</v>
      </c>
      <c r="C156" s="703"/>
      <c r="D156" s="703"/>
      <c r="E156" s="704"/>
    </row>
    <row r="157" spans="1:5" ht="15.75" thickBot="1" x14ac:dyDescent="0.3">
      <c r="A157" s="5" t="s">
        <v>16</v>
      </c>
      <c r="B157" s="717" t="s">
        <v>618</v>
      </c>
      <c r="C157" s="718"/>
      <c r="D157" s="718"/>
      <c r="E157" s="719"/>
    </row>
    <row r="158" spans="1:5" ht="12.75" customHeight="1" x14ac:dyDescent="0.25">
      <c r="A158" s="698"/>
      <c r="B158" s="8">
        <v>2018</v>
      </c>
      <c r="C158" s="8">
        <v>2019</v>
      </c>
      <c r="D158" s="8">
        <v>2020</v>
      </c>
      <c r="E158" s="8">
        <v>2021</v>
      </c>
    </row>
    <row r="159" spans="1:5" ht="9" customHeight="1" thickBot="1" x14ac:dyDescent="0.3">
      <c r="A159" s="699"/>
      <c r="B159" s="9" t="s">
        <v>8</v>
      </c>
      <c r="C159" s="9" t="s">
        <v>9</v>
      </c>
      <c r="D159" s="9" t="s">
        <v>9</v>
      </c>
      <c r="E159" s="9" t="s">
        <v>9</v>
      </c>
    </row>
    <row r="160" spans="1:5" ht="15.75" thickBot="1" x14ac:dyDescent="0.3">
      <c r="A160" s="5" t="s">
        <v>17</v>
      </c>
      <c r="B160" s="113">
        <v>84</v>
      </c>
      <c r="C160" s="5">
        <v>20</v>
      </c>
      <c r="D160" s="5">
        <v>20</v>
      </c>
      <c r="E160" s="5">
        <v>20</v>
      </c>
    </row>
    <row r="161" spans="1:5" ht="15.75" thickBot="1" x14ac:dyDescent="0.3">
      <c r="A161" s="5" t="s">
        <v>18</v>
      </c>
      <c r="B161" s="10">
        <f>B171</f>
        <v>7025</v>
      </c>
      <c r="C161" s="10">
        <v>300</v>
      </c>
      <c r="D161" s="10">
        <v>300</v>
      </c>
      <c r="E161" s="10">
        <v>300</v>
      </c>
    </row>
    <row r="162" spans="1:5" ht="15.75" thickBot="1" x14ac:dyDescent="0.3">
      <c r="A162" s="5" t="s">
        <v>19</v>
      </c>
      <c r="B162" s="10">
        <f>B161/B160</f>
        <v>83.63095238095238</v>
      </c>
      <c r="C162" s="10">
        <f t="shared" ref="C162:E162" si="12">C161/C160</f>
        <v>15</v>
      </c>
      <c r="D162" s="10">
        <f t="shared" si="12"/>
        <v>15</v>
      </c>
      <c r="E162" s="10">
        <f t="shared" si="12"/>
        <v>15</v>
      </c>
    </row>
    <row r="163" spans="1:5" ht="15.75" thickBot="1" x14ac:dyDescent="0.3">
      <c r="A163" s="5" t="s">
        <v>20</v>
      </c>
      <c r="B163" s="113" t="s">
        <v>21</v>
      </c>
      <c r="C163" s="11">
        <f>C160/B160-1</f>
        <v>-0.76190476190476186</v>
      </c>
      <c r="D163" s="11">
        <f t="shared" ref="D163:E165" si="13">D160/C160-1</f>
        <v>0</v>
      </c>
      <c r="E163" s="11">
        <f t="shared" si="13"/>
        <v>0</v>
      </c>
    </row>
    <row r="164" spans="1:5" ht="15.75" thickBot="1" x14ac:dyDescent="0.3">
      <c r="A164" s="5" t="s">
        <v>22</v>
      </c>
      <c r="B164" s="113" t="s">
        <v>21</v>
      </c>
      <c r="C164" s="11">
        <f>C161/B161-1</f>
        <v>-0.95729537366548045</v>
      </c>
      <c r="D164" s="11">
        <f t="shared" si="13"/>
        <v>0</v>
      </c>
      <c r="E164" s="11">
        <f t="shared" si="13"/>
        <v>0</v>
      </c>
    </row>
    <row r="165" spans="1:5" ht="15.75" thickBot="1" x14ac:dyDescent="0.3">
      <c r="A165" s="5" t="s">
        <v>23</v>
      </c>
      <c r="B165" s="113" t="s">
        <v>21</v>
      </c>
      <c r="C165" s="11">
        <f>C162/B162-1</f>
        <v>-0.82064056939501784</v>
      </c>
      <c r="D165" s="11">
        <f t="shared" si="13"/>
        <v>0</v>
      </c>
      <c r="E165" s="11">
        <f t="shared" si="13"/>
        <v>0</v>
      </c>
    </row>
    <row r="166" spans="1:5" ht="15.75" thickBot="1" x14ac:dyDescent="0.3">
      <c r="A166" s="689" t="s">
        <v>622</v>
      </c>
      <c r="B166" s="690"/>
      <c r="C166" s="690"/>
      <c r="D166" s="690"/>
      <c r="E166" s="691"/>
    </row>
    <row r="167" spans="1:5" ht="12.75" customHeight="1" x14ac:dyDescent="0.25">
      <c r="A167" s="698"/>
      <c r="B167" s="8">
        <v>2018</v>
      </c>
      <c r="C167" s="8">
        <v>2019</v>
      </c>
      <c r="D167" s="8">
        <v>2020</v>
      </c>
      <c r="E167" s="8">
        <v>2021</v>
      </c>
    </row>
    <row r="168" spans="1:5" ht="9" customHeight="1" thickBot="1" x14ac:dyDescent="0.3">
      <c r="A168" s="699"/>
      <c r="B168" s="9" t="s">
        <v>8</v>
      </c>
      <c r="C168" s="9" t="s">
        <v>9</v>
      </c>
      <c r="D168" s="9" t="s">
        <v>9</v>
      </c>
      <c r="E168" s="9" t="s">
        <v>9</v>
      </c>
    </row>
    <row r="169" spans="1:5" ht="15.75" thickBot="1" x14ac:dyDescent="0.3">
      <c r="A169" s="13" t="s">
        <v>42</v>
      </c>
      <c r="B169" s="14"/>
      <c r="C169" s="14"/>
      <c r="D169" s="14"/>
      <c r="E169" s="14"/>
    </row>
    <row r="170" spans="1:5" ht="15.75" thickBot="1" x14ac:dyDescent="0.3">
      <c r="A170" s="13" t="s">
        <v>43</v>
      </c>
      <c r="B170" s="15">
        <v>7025</v>
      </c>
      <c r="C170" s="14">
        <v>300</v>
      </c>
      <c r="D170" s="14">
        <v>300</v>
      </c>
      <c r="E170" s="14">
        <v>300</v>
      </c>
    </row>
    <row r="171" spans="1:5" ht="15.75" thickBot="1" x14ac:dyDescent="0.3">
      <c r="A171" s="16" t="s">
        <v>31</v>
      </c>
      <c r="B171" s="15">
        <f>B170+B169</f>
        <v>7025</v>
      </c>
      <c r="C171" s="15">
        <f t="shared" ref="C171:E171" si="14">C170+C169</f>
        <v>300</v>
      </c>
      <c r="D171" s="15">
        <f t="shared" si="14"/>
        <v>300</v>
      </c>
      <c r="E171" s="15">
        <f t="shared" si="14"/>
        <v>300</v>
      </c>
    </row>
    <row r="172" spans="1:5" ht="15.75" thickBot="1" x14ac:dyDescent="0.3">
      <c r="A172" s="708" t="s">
        <v>46</v>
      </c>
      <c r="B172" s="709"/>
      <c r="C172" s="709"/>
      <c r="D172" s="709"/>
      <c r="E172" s="710"/>
    </row>
    <row r="173" spans="1:5" ht="15.75" thickBot="1" x14ac:dyDescent="0.3">
      <c r="A173" s="708" t="s">
        <v>47</v>
      </c>
      <c r="B173" s="709"/>
      <c r="C173" s="709"/>
      <c r="D173" s="709"/>
      <c r="E173" s="710"/>
    </row>
    <row r="174" spans="1:5" ht="15.75" thickBot="1" x14ac:dyDescent="0.3">
      <c r="A174" s="19" t="s">
        <v>45</v>
      </c>
      <c r="B174" s="933" t="s">
        <v>623</v>
      </c>
      <c r="C174" s="934"/>
      <c r="D174" s="934"/>
      <c r="E174" s="935"/>
    </row>
    <row r="175" spans="1:5" ht="34.5" thickBot="1" x14ac:dyDescent="0.3">
      <c r="A175" s="7" t="s">
        <v>14</v>
      </c>
      <c r="B175" s="185" t="s">
        <v>624</v>
      </c>
      <c r="C175" s="149" t="s">
        <v>398</v>
      </c>
      <c r="D175" s="725" t="s">
        <v>378</v>
      </c>
      <c r="E175" s="713"/>
    </row>
    <row r="176" spans="1:5" ht="17.25" customHeight="1" thickBot="1" x14ac:dyDescent="0.3">
      <c r="A176" s="5" t="s">
        <v>15</v>
      </c>
      <c r="B176" s="702" t="s">
        <v>625</v>
      </c>
      <c r="C176" s="703"/>
      <c r="D176" s="703"/>
      <c r="E176" s="704"/>
    </row>
    <row r="177" spans="1:5" ht="15.75" thickBot="1" x14ac:dyDescent="0.3">
      <c r="A177" s="5" t="s">
        <v>16</v>
      </c>
      <c r="B177" s="717" t="s">
        <v>626</v>
      </c>
      <c r="C177" s="718"/>
      <c r="D177" s="718"/>
      <c r="E177" s="719"/>
    </row>
    <row r="178" spans="1:5" ht="12.75" customHeight="1" x14ac:dyDescent="0.25">
      <c r="A178" s="698"/>
      <c r="B178" s="8">
        <v>2018</v>
      </c>
      <c r="C178" s="8">
        <v>2019</v>
      </c>
      <c r="D178" s="8">
        <v>2020</v>
      </c>
      <c r="E178" s="8">
        <v>2021</v>
      </c>
    </row>
    <row r="179" spans="1:5" ht="9" customHeight="1" thickBot="1" x14ac:dyDescent="0.3">
      <c r="A179" s="699"/>
      <c r="B179" s="9" t="s">
        <v>8</v>
      </c>
      <c r="C179" s="9" t="s">
        <v>9</v>
      </c>
      <c r="D179" s="9" t="s">
        <v>9</v>
      </c>
      <c r="E179" s="9" t="s">
        <v>9</v>
      </c>
    </row>
    <row r="180" spans="1:5" ht="15.75" thickBot="1" x14ac:dyDescent="0.3">
      <c r="A180" s="5" t="s">
        <v>17</v>
      </c>
      <c r="B180" s="10">
        <v>2</v>
      </c>
      <c r="C180" s="10">
        <v>4</v>
      </c>
      <c r="D180" s="10">
        <v>1</v>
      </c>
      <c r="E180" s="10">
        <v>2</v>
      </c>
    </row>
    <row r="181" spans="1:5" ht="15.75" thickBot="1" x14ac:dyDescent="0.3">
      <c r="A181" s="5" t="s">
        <v>18</v>
      </c>
      <c r="B181" s="10">
        <v>3600</v>
      </c>
      <c r="C181" s="10">
        <v>9700</v>
      </c>
      <c r="D181" s="10">
        <v>9700</v>
      </c>
      <c r="E181" s="10">
        <v>9700</v>
      </c>
    </row>
    <row r="182" spans="1:5" ht="15.75" thickBot="1" x14ac:dyDescent="0.3">
      <c r="A182" s="5" t="s">
        <v>19</v>
      </c>
      <c r="B182" s="10">
        <f>B181/B180</f>
        <v>1800</v>
      </c>
      <c r="C182" s="10">
        <f t="shared" ref="C182:E182" si="15">C181/C180</f>
        <v>2425</v>
      </c>
      <c r="D182" s="10">
        <f t="shared" si="15"/>
        <v>9700</v>
      </c>
      <c r="E182" s="10">
        <f t="shared" si="15"/>
        <v>4850</v>
      </c>
    </row>
    <row r="183" spans="1:5" ht="15.75" thickBot="1" x14ac:dyDescent="0.3">
      <c r="A183" s="5" t="s">
        <v>20</v>
      </c>
      <c r="B183" s="113" t="s">
        <v>21</v>
      </c>
      <c r="C183" s="11">
        <f>C180/B180-1</f>
        <v>1</v>
      </c>
      <c r="D183" s="11">
        <f t="shared" ref="D183:E185" si="16">D180/C180-1</f>
        <v>-0.75</v>
      </c>
      <c r="E183" s="11">
        <f t="shared" si="16"/>
        <v>1</v>
      </c>
    </row>
    <row r="184" spans="1:5" ht="15.75" thickBot="1" x14ac:dyDescent="0.3">
      <c r="A184" s="5" t="s">
        <v>22</v>
      </c>
      <c r="B184" s="113" t="s">
        <v>21</v>
      </c>
      <c r="C184" s="11">
        <f>C181/B181-1</f>
        <v>1.6944444444444446</v>
      </c>
      <c r="D184" s="11">
        <f t="shared" si="16"/>
        <v>0</v>
      </c>
      <c r="E184" s="11">
        <f t="shared" si="16"/>
        <v>0</v>
      </c>
    </row>
    <row r="185" spans="1:5" ht="15.75" thickBot="1" x14ac:dyDescent="0.3">
      <c r="A185" s="5" t="s">
        <v>23</v>
      </c>
      <c r="B185" s="113" t="s">
        <v>21</v>
      </c>
      <c r="C185" s="11">
        <f>C182/B182-1</f>
        <v>0.34722222222222232</v>
      </c>
      <c r="D185" s="11">
        <f t="shared" si="16"/>
        <v>3</v>
      </c>
      <c r="E185" s="11">
        <f t="shared" si="16"/>
        <v>-0.5</v>
      </c>
    </row>
    <row r="186" spans="1:5" ht="15.75" thickBot="1" x14ac:dyDescent="0.3">
      <c r="A186" s="689" t="s">
        <v>210</v>
      </c>
      <c r="B186" s="690"/>
      <c r="C186" s="690"/>
      <c r="D186" s="690"/>
      <c r="E186" s="691"/>
    </row>
    <row r="187" spans="1:5" ht="12.75" customHeight="1" x14ac:dyDescent="0.25">
      <c r="A187" s="698"/>
      <c r="B187" s="8">
        <v>2018</v>
      </c>
      <c r="C187" s="8">
        <v>2019</v>
      </c>
      <c r="D187" s="8">
        <v>2020</v>
      </c>
      <c r="E187" s="8">
        <v>2021</v>
      </c>
    </row>
    <row r="188" spans="1:5" ht="9" customHeight="1" thickBot="1" x14ac:dyDescent="0.3">
      <c r="A188" s="699"/>
      <c r="B188" s="9" t="s">
        <v>8</v>
      </c>
      <c r="C188" s="9" t="s">
        <v>9</v>
      </c>
      <c r="D188" s="9" t="s">
        <v>9</v>
      </c>
      <c r="E188" s="9" t="s">
        <v>9</v>
      </c>
    </row>
    <row r="189" spans="1:5" ht="15.75" thickBot="1" x14ac:dyDescent="0.3">
      <c r="A189" s="13" t="s">
        <v>42</v>
      </c>
      <c r="B189" s="14"/>
      <c r="C189" s="14"/>
      <c r="D189" s="14"/>
      <c r="E189" s="14"/>
    </row>
    <row r="190" spans="1:5" ht="15.75" thickBot="1" x14ac:dyDescent="0.3">
      <c r="A190" s="13" t="s">
        <v>43</v>
      </c>
      <c r="B190" s="15">
        <v>3600</v>
      </c>
      <c r="C190" s="14">
        <v>9700</v>
      </c>
      <c r="D190" s="14">
        <v>9700</v>
      </c>
      <c r="E190" s="14">
        <v>9700</v>
      </c>
    </row>
    <row r="191" spans="1:5" ht="15.75" thickBot="1" x14ac:dyDescent="0.3">
      <c r="A191" s="16" t="s">
        <v>31</v>
      </c>
      <c r="B191" s="15">
        <f>B190+B189</f>
        <v>3600</v>
      </c>
      <c r="C191" s="15">
        <f t="shared" ref="C191:E191" si="17">C190+C189</f>
        <v>9700</v>
      </c>
      <c r="D191" s="15">
        <f t="shared" si="17"/>
        <v>9700</v>
      </c>
      <c r="E191" s="15">
        <f t="shared" si="17"/>
        <v>9700</v>
      </c>
    </row>
    <row r="192" spans="1:5" ht="15.75" hidden="1" thickBot="1" x14ac:dyDescent="0.3">
      <c r="A192" s="19" t="s">
        <v>45</v>
      </c>
      <c r="B192" s="720"/>
      <c r="C192" s="780"/>
      <c r="D192" s="721"/>
      <c r="E192" s="722"/>
    </row>
    <row r="193" spans="1:5" ht="34.5" hidden="1" thickBot="1" x14ac:dyDescent="0.3">
      <c r="A193" s="7" t="s">
        <v>74</v>
      </c>
      <c r="B193" s="146" t="s">
        <v>62</v>
      </c>
      <c r="C193" s="163" t="s">
        <v>398</v>
      </c>
      <c r="D193" s="147"/>
      <c r="E193" s="148"/>
    </row>
    <row r="194" spans="1:5" ht="17.25" hidden="1" customHeight="1" thickBot="1" x14ac:dyDescent="0.3">
      <c r="A194" s="5" t="s">
        <v>15</v>
      </c>
      <c r="B194" s="702" t="s">
        <v>62</v>
      </c>
      <c r="C194" s="781"/>
      <c r="D194" s="703"/>
      <c r="E194" s="704"/>
    </row>
    <row r="195" spans="1:5" ht="15.75" hidden="1" thickBot="1" x14ac:dyDescent="0.3">
      <c r="A195" s="5" t="s">
        <v>16</v>
      </c>
      <c r="B195" s="717" t="s">
        <v>62</v>
      </c>
      <c r="C195" s="718"/>
      <c r="D195" s="718"/>
      <c r="E195" s="719"/>
    </row>
    <row r="196" spans="1:5" ht="12.75" hidden="1" customHeight="1" x14ac:dyDescent="0.25">
      <c r="A196" s="698"/>
      <c r="B196" s="8">
        <v>2018</v>
      </c>
      <c r="C196" s="8">
        <v>2019</v>
      </c>
      <c r="D196" s="8">
        <v>2020</v>
      </c>
      <c r="E196" s="8">
        <v>2021</v>
      </c>
    </row>
    <row r="197" spans="1:5" ht="9" hidden="1" customHeight="1" thickBot="1" x14ac:dyDescent="0.3">
      <c r="A197" s="699"/>
      <c r="B197" s="9" t="s">
        <v>8</v>
      </c>
      <c r="C197" s="9" t="s">
        <v>9</v>
      </c>
      <c r="D197" s="9" t="s">
        <v>9</v>
      </c>
      <c r="E197" s="9" t="s">
        <v>9</v>
      </c>
    </row>
    <row r="198" spans="1:5" ht="15.75" hidden="1" thickBot="1" x14ac:dyDescent="0.3">
      <c r="A198" s="5" t="s">
        <v>17</v>
      </c>
      <c r="B198" s="10"/>
      <c r="C198" s="10"/>
      <c r="D198" s="10"/>
      <c r="E198" s="10"/>
    </row>
    <row r="199" spans="1:5" ht="15.75" thickBot="1" x14ac:dyDescent="0.3">
      <c r="A199" s="20"/>
      <c r="B199" s="21"/>
      <c r="C199" s="21"/>
      <c r="D199" s="21"/>
      <c r="E199" s="21"/>
    </row>
    <row r="200" spans="1:5" ht="27" customHeight="1" thickBot="1" x14ac:dyDescent="0.3">
      <c r="A200" s="6" t="s">
        <v>57</v>
      </c>
      <c r="B200" s="22">
        <f>+B181+B143+B65+B28+B161+B102</f>
        <v>419160</v>
      </c>
      <c r="C200" s="22">
        <f t="shared" ref="C200:E200" si="18">+C181+C143+C65+C28+C161+C102</f>
        <v>417900</v>
      </c>
      <c r="D200" s="22">
        <f t="shared" si="18"/>
        <v>413100</v>
      </c>
      <c r="E200" s="22">
        <f t="shared" si="18"/>
        <v>415000</v>
      </c>
    </row>
    <row r="201" spans="1:5" ht="24.75" thickBot="1" x14ac:dyDescent="0.3">
      <c r="A201" s="6" t="s">
        <v>58</v>
      </c>
      <c r="B201" s="22">
        <f>B191+B171+B153+B57</f>
        <v>419160</v>
      </c>
      <c r="C201" s="22">
        <f t="shared" ref="C201:E201" si="19">C191+C171+C153+C57</f>
        <v>417900</v>
      </c>
      <c r="D201" s="22">
        <f t="shared" si="19"/>
        <v>413100</v>
      </c>
      <c r="E201" s="22">
        <f t="shared" si="19"/>
        <v>415000</v>
      </c>
    </row>
    <row r="202" spans="1:5" ht="15.75" thickBot="1" x14ac:dyDescent="0.3">
      <c r="A202" s="13" t="s">
        <v>24</v>
      </c>
      <c r="B202" s="36">
        <f>B203+B204</f>
        <v>249600</v>
      </c>
      <c r="C202" s="36">
        <f t="shared" ref="C202:E202" si="20">C203+C204</f>
        <v>260600</v>
      </c>
      <c r="D202" s="36">
        <f t="shared" si="20"/>
        <v>257800</v>
      </c>
      <c r="E202" s="36">
        <f t="shared" si="20"/>
        <v>259700</v>
      </c>
    </row>
    <row r="203" spans="1:5" ht="15.75" thickBot="1" x14ac:dyDescent="0.3">
      <c r="A203" s="26" t="s">
        <v>388</v>
      </c>
      <c r="B203" s="15">
        <f t="shared" ref="B203:E204" si="21">B37+B74+B111</f>
        <v>249600</v>
      </c>
      <c r="C203" s="15">
        <f t="shared" si="21"/>
        <v>260600</v>
      </c>
      <c r="D203" s="15">
        <f t="shared" si="21"/>
        <v>257800</v>
      </c>
      <c r="E203" s="15">
        <f t="shared" si="21"/>
        <v>259700</v>
      </c>
    </row>
    <row r="204" spans="1:5" ht="15.75" thickBot="1" x14ac:dyDescent="0.3">
      <c r="A204" s="26" t="s">
        <v>417</v>
      </c>
      <c r="B204" s="15">
        <f t="shared" si="21"/>
        <v>0</v>
      </c>
      <c r="C204" s="15">
        <f t="shared" si="21"/>
        <v>0</v>
      </c>
      <c r="D204" s="15">
        <f t="shared" si="21"/>
        <v>0</v>
      </c>
      <c r="E204" s="15">
        <f t="shared" si="21"/>
        <v>0</v>
      </c>
    </row>
    <row r="205" spans="1:5" ht="24.75" thickBot="1" x14ac:dyDescent="0.3">
      <c r="A205" s="13" t="s">
        <v>25</v>
      </c>
      <c r="B205" s="36">
        <f>B206+B207</f>
        <v>39300</v>
      </c>
      <c r="C205" s="36">
        <f t="shared" ref="C205:E205" si="22">C206+C207</f>
        <v>46300</v>
      </c>
      <c r="D205" s="36">
        <f t="shared" si="22"/>
        <v>46300</v>
      </c>
      <c r="E205" s="36">
        <f t="shared" si="22"/>
        <v>44300</v>
      </c>
    </row>
    <row r="206" spans="1:5" ht="15.75" thickBot="1" x14ac:dyDescent="0.3">
      <c r="A206" s="26" t="s">
        <v>388</v>
      </c>
      <c r="B206" s="14">
        <f>B40+B77+B114</f>
        <v>39300</v>
      </c>
      <c r="C206" s="14">
        <f>C40+C77+C114</f>
        <v>46300</v>
      </c>
      <c r="D206" s="14">
        <f>D40+D77+D114</f>
        <v>46300</v>
      </c>
      <c r="E206" s="14">
        <f>E40+E77+E114</f>
        <v>44300</v>
      </c>
    </row>
    <row r="207" spans="1:5" ht="15.75" thickBot="1" x14ac:dyDescent="0.3">
      <c r="A207" s="26" t="s">
        <v>417</v>
      </c>
      <c r="B207" s="15">
        <f>B41+B78+B112</f>
        <v>0</v>
      </c>
      <c r="C207" s="15">
        <f>C41+C78+C112</f>
        <v>0</v>
      </c>
      <c r="D207" s="15">
        <f>D41+D78+D112</f>
        <v>0</v>
      </c>
      <c r="E207" s="15">
        <f>E41+E78+E112</f>
        <v>0</v>
      </c>
    </row>
    <row r="208" spans="1:5" ht="15.75" thickBot="1" x14ac:dyDescent="0.3">
      <c r="A208" s="13" t="s">
        <v>26</v>
      </c>
      <c r="B208" s="36">
        <f>B209+B210</f>
        <v>90850</v>
      </c>
      <c r="C208" s="36">
        <f t="shared" ref="C208:E208" si="23">C209+C210</f>
        <v>90850</v>
      </c>
      <c r="D208" s="36">
        <f t="shared" si="23"/>
        <v>88850</v>
      </c>
      <c r="E208" s="36">
        <f t="shared" si="23"/>
        <v>90850</v>
      </c>
    </row>
    <row r="209" spans="1:5" ht="15.75" thickBot="1" x14ac:dyDescent="0.3">
      <c r="A209" s="26" t="s">
        <v>388</v>
      </c>
      <c r="B209" s="15">
        <f t="shared" ref="B209:E210" si="24">B43+B80+B117</f>
        <v>90850</v>
      </c>
      <c r="C209" s="15">
        <f t="shared" si="24"/>
        <v>90850</v>
      </c>
      <c r="D209" s="15">
        <f t="shared" si="24"/>
        <v>88850</v>
      </c>
      <c r="E209" s="15">
        <f t="shared" si="24"/>
        <v>90850</v>
      </c>
    </row>
    <row r="210" spans="1:5" ht="15.75" thickBot="1" x14ac:dyDescent="0.3">
      <c r="A210" s="26" t="s">
        <v>417</v>
      </c>
      <c r="B210" s="15">
        <f t="shared" si="24"/>
        <v>0</v>
      </c>
      <c r="C210" s="15">
        <f t="shared" si="24"/>
        <v>0</v>
      </c>
      <c r="D210" s="15">
        <f t="shared" si="24"/>
        <v>0</v>
      </c>
      <c r="E210" s="15">
        <f t="shared" si="24"/>
        <v>0</v>
      </c>
    </row>
    <row r="211" spans="1:5" ht="15.75" thickBot="1" x14ac:dyDescent="0.3">
      <c r="A211" s="13" t="s">
        <v>27</v>
      </c>
      <c r="B211" s="36">
        <f>B212+B213</f>
        <v>0</v>
      </c>
      <c r="C211" s="36">
        <f t="shared" ref="C211:E211" si="25">C212+C213</f>
        <v>0</v>
      </c>
      <c r="D211" s="36">
        <f t="shared" si="25"/>
        <v>0</v>
      </c>
      <c r="E211" s="36">
        <f t="shared" si="25"/>
        <v>0</v>
      </c>
    </row>
    <row r="212" spans="1:5" ht="15.75" thickBot="1" x14ac:dyDescent="0.3">
      <c r="A212" s="26" t="s">
        <v>388</v>
      </c>
      <c r="B212" s="14">
        <f t="shared" ref="B212:E213" si="26">B46+B83+B120</f>
        <v>0</v>
      </c>
      <c r="C212" s="14">
        <f t="shared" si="26"/>
        <v>0</v>
      </c>
      <c r="D212" s="14">
        <f t="shared" si="26"/>
        <v>0</v>
      </c>
      <c r="E212" s="14">
        <f t="shared" si="26"/>
        <v>0</v>
      </c>
    </row>
    <row r="213" spans="1:5" ht="15.75" thickBot="1" x14ac:dyDescent="0.3">
      <c r="A213" s="26" t="s">
        <v>417</v>
      </c>
      <c r="B213" s="15">
        <f t="shared" si="26"/>
        <v>0</v>
      </c>
      <c r="C213" s="15">
        <f t="shared" si="26"/>
        <v>0</v>
      </c>
      <c r="D213" s="15">
        <f t="shared" si="26"/>
        <v>0</v>
      </c>
      <c r="E213" s="15">
        <f t="shared" si="26"/>
        <v>0</v>
      </c>
    </row>
    <row r="214" spans="1:5" ht="15.75" thickBot="1" x14ac:dyDescent="0.3">
      <c r="A214" s="13" t="s">
        <v>28</v>
      </c>
      <c r="B214" s="36">
        <f>B215+B216</f>
        <v>0</v>
      </c>
      <c r="C214" s="36">
        <f t="shared" ref="C214:E214" si="27">C215+C216</f>
        <v>0</v>
      </c>
      <c r="D214" s="36">
        <f t="shared" si="27"/>
        <v>0</v>
      </c>
      <c r="E214" s="36">
        <f t="shared" si="27"/>
        <v>0</v>
      </c>
    </row>
    <row r="215" spans="1:5" ht="15.75" thickBot="1" x14ac:dyDescent="0.3">
      <c r="A215" s="26" t="s">
        <v>388</v>
      </c>
      <c r="B215" s="14">
        <f t="shared" ref="B215:E216" si="28">B49+B86+B123</f>
        <v>0</v>
      </c>
      <c r="C215" s="14">
        <f t="shared" si="28"/>
        <v>0</v>
      </c>
      <c r="D215" s="14">
        <f t="shared" si="28"/>
        <v>0</v>
      </c>
      <c r="E215" s="14">
        <f t="shared" si="28"/>
        <v>0</v>
      </c>
    </row>
    <row r="216" spans="1:5" ht="15.75" thickBot="1" x14ac:dyDescent="0.3">
      <c r="A216" s="26" t="s">
        <v>417</v>
      </c>
      <c r="B216" s="15">
        <f t="shared" si="28"/>
        <v>0</v>
      </c>
      <c r="C216" s="15">
        <f t="shared" si="28"/>
        <v>0</v>
      </c>
      <c r="D216" s="15">
        <f t="shared" si="28"/>
        <v>0</v>
      </c>
      <c r="E216" s="15">
        <f t="shared" si="28"/>
        <v>0</v>
      </c>
    </row>
    <row r="217" spans="1:5" ht="15.75" thickBot="1" x14ac:dyDescent="0.3">
      <c r="A217" s="13" t="s">
        <v>29</v>
      </c>
      <c r="B217" s="36">
        <f>B218+B219</f>
        <v>150</v>
      </c>
      <c r="C217" s="36">
        <f>C218+C219</f>
        <v>150</v>
      </c>
      <c r="D217" s="36">
        <f t="shared" ref="D217:E217" si="29">D218+D219</f>
        <v>150</v>
      </c>
      <c r="E217" s="36">
        <f t="shared" si="29"/>
        <v>150</v>
      </c>
    </row>
    <row r="218" spans="1:5" ht="15.75" thickBot="1" x14ac:dyDescent="0.3">
      <c r="A218" s="26" t="s">
        <v>388</v>
      </c>
      <c r="B218" s="14">
        <f t="shared" ref="B218:E219" si="30">B52+B89+B126</f>
        <v>150</v>
      </c>
      <c r="C218" s="14">
        <f t="shared" si="30"/>
        <v>150</v>
      </c>
      <c r="D218" s="14">
        <f t="shared" si="30"/>
        <v>150</v>
      </c>
      <c r="E218" s="14">
        <f t="shared" si="30"/>
        <v>150</v>
      </c>
    </row>
    <row r="219" spans="1:5" ht="15.75" thickBot="1" x14ac:dyDescent="0.3">
      <c r="A219" s="26" t="s">
        <v>417</v>
      </c>
      <c r="B219" s="15">
        <f t="shared" si="30"/>
        <v>0</v>
      </c>
      <c r="C219" s="15">
        <f t="shared" si="30"/>
        <v>0</v>
      </c>
      <c r="D219" s="15">
        <f t="shared" si="30"/>
        <v>0</v>
      </c>
      <c r="E219" s="15">
        <f t="shared" si="30"/>
        <v>0</v>
      </c>
    </row>
    <row r="220" spans="1:5" ht="24.75" thickBot="1" x14ac:dyDescent="0.3">
      <c r="A220" s="13" t="s">
        <v>30</v>
      </c>
      <c r="B220" s="36">
        <f>B91+B54</f>
        <v>1035</v>
      </c>
      <c r="C220" s="36">
        <f>C91+C54</f>
        <v>0</v>
      </c>
      <c r="D220" s="36">
        <f>D91+D54</f>
        <v>0</v>
      </c>
      <c r="E220" s="36">
        <f>E91+E54</f>
        <v>0</v>
      </c>
    </row>
    <row r="221" spans="1:5" ht="15.75" thickBot="1" x14ac:dyDescent="0.3">
      <c r="A221" s="26" t="s">
        <v>388</v>
      </c>
      <c r="B221" s="14">
        <f t="shared" ref="B221:E222" si="31">B55+B92+B129</f>
        <v>0</v>
      </c>
      <c r="C221" s="14">
        <f t="shared" si="31"/>
        <v>0</v>
      </c>
      <c r="D221" s="14">
        <f t="shared" si="31"/>
        <v>0</v>
      </c>
      <c r="E221" s="14">
        <f t="shared" si="31"/>
        <v>0</v>
      </c>
    </row>
    <row r="222" spans="1:5" ht="15.75" thickBot="1" x14ac:dyDescent="0.3">
      <c r="A222" s="26" t="s">
        <v>417</v>
      </c>
      <c r="B222" s="15">
        <f t="shared" si="31"/>
        <v>0</v>
      </c>
      <c r="C222" s="15">
        <f t="shared" si="31"/>
        <v>0</v>
      </c>
      <c r="D222" s="15">
        <f t="shared" si="31"/>
        <v>0</v>
      </c>
      <c r="E222" s="15">
        <f t="shared" si="31"/>
        <v>0</v>
      </c>
    </row>
    <row r="223" spans="1:5" ht="15.75" thickBot="1" x14ac:dyDescent="0.3">
      <c r="A223" s="13" t="s">
        <v>59</v>
      </c>
      <c r="B223" s="14">
        <f>B169+B189</f>
        <v>0</v>
      </c>
      <c r="C223" s="14">
        <f t="shared" ref="C223:E223" si="32">C169+C189</f>
        <v>0</v>
      </c>
      <c r="D223" s="14">
        <f t="shared" si="32"/>
        <v>0</v>
      </c>
      <c r="E223" s="14">
        <f t="shared" si="32"/>
        <v>0</v>
      </c>
    </row>
    <row r="224" spans="1:5" ht="15.75" thickBot="1" x14ac:dyDescent="0.3">
      <c r="A224" s="13" t="s">
        <v>60</v>
      </c>
      <c r="B224" s="14">
        <f>B170+B190+B152</f>
        <v>38225</v>
      </c>
      <c r="C224" s="14">
        <f>C170+C190+C152</f>
        <v>20000</v>
      </c>
      <c r="D224" s="14">
        <f t="shared" ref="D224:E224" si="33">D170+D190+D152</f>
        <v>20000</v>
      </c>
      <c r="E224" s="14">
        <f t="shared" si="33"/>
        <v>20000</v>
      </c>
    </row>
    <row r="225" spans="1:5" ht="15.75" thickBot="1" x14ac:dyDescent="0.3">
      <c r="A225" s="17" t="s">
        <v>32</v>
      </c>
      <c r="B225" s="18">
        <f>IF(B201-B200=0,0,"Error")</f>
        <v>0</v>
      </c>
      <c r="C225" s="18">
        <f>IF(C201-C200=0,0,"Error")</f>
        <v>0</v>
      </c>
      <c r="D225" s="18">
        <f>IF(D201-D200=0,0,"Error")</f>
        <v>0</v>
      </c>
      <c r="E225" s="18">
        <f>IF(E201-E200=0,0,"Error")</f>
        <v>0</v>
      </c>
    </row>
  </sheetData>
  <mergeCells count="61">
    <mergeCell ref="A3:E3"/>
    <mergeCell ref="B5:E5"/>
    <mergeCell ref="B6:E6"/>
    <mergeCell ref="B7:E7"/>
    <mergeCell ref="A8:E8"/>
    <mergeCell ref="A33:E33"/>
    <mergeCell ref="A9:E11"/>
    <mergeCell ref="B12:E12"/>
    <mergeCell ref="A13:A14"/>
    <mergeCell ref="B16:E16"/>
    <mergeCell ref="A17:E17"/>
    <mergeCell ref="A20:E20"/>
    <mergeCell ref="A21:E21"/>
    <mergeCell ref="B22:E22"/>
    <mergeCell ref="B23:E23"/>
    <mergeCell ref="B24:E24"/>
    <mergeCell ref="A25:A26"/>
    <mergeCell ref="A107:E107"/>
    <mergeCell ref="A34:A35"/>
    <mergeCell ref="B59:E59"/>
    <mergeCell ref="B60:E60"/>
    <mergeCell ref="B61:E61"/>
    <mergeCell ref="A62:A63"/>
    <mergeCell ref="A70:E70"/>
    <mergeCell ref="A71:A72"/>
    <mergeCell ref="B96:E96"/>
    <mergeCell ref="B97:E97"/>
    <mergeCell ref="B98:E98"/>
    <mergeCell ref="A99:A100"/>
    <mergeCell ref="B155:E155"/>
    <mergeCell ref="A108:A109"/>
    <mergeCell ref="A133:E133"/>
    <mergeCell ref="A134:E134"/>
    <mergeCell ref="B135:E135"/>
    <mergeCell ref="D136:E136"/>
    <mergeCell ref="B137:E137"/>
    <mergeCell ref="B138:E138"/>
    <mergeCell ref="B195:E195"/>
    <mergeCell ref="A196:A197"/>
    <mergeCell ref="A173:E173"/>
    <mergeCell ref="B174:E174"/>
    <mergeCell ref="D175:E175"/>
    <mergeCell ref="B176:E176"/>
    <mergeCell ref="B177:E177"/>
    <mergeCell ref="A178:A179"/>
    <mergeCell ref="A2:E2"/>
    <mergeCell ref="A186:E186"/>
    <mergeCell ref="A187:A188"/>
    <mergeCell ref="B192:E192"/>
    <mergeCell ref="B194:E194"/>
    <mergeCell ref="B156:E156"/>
    <mergeCell ref="B157:E157"/>
    <mergeCell ref="A158:A159"/>
    <mergeCell ref="A166:E166"/>
    <mergeCell ref="A167:A168"/>
    <mergeCell ref="A172:E172"/>
    <mergeCell ref="B139:E139"/>
    <mergeCell ref="A140:A141"/>
    <mergeCell ref="A148:E148"/>
    <mergeCell ref="A149:A150"/>
    <mergeCell ref="D154:E154"/>
  </mergeCells>
  <pageMargins left="0.3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E354"/>
  <sheetViews>
    <sheetView view="pageBreakPreview" topLeftCell="A307" zoomScale="60" zoomScaleNormal="190" workbookViewId="0">
      <selection activeCell="A336" sqref="A336"/>
    </sheetView>
  </sheetViews>
  <sheetFormatPr defaultRowHeight="15" x14ac:dyDescent="0.25"/>
  <cols>
    <col min="1" max="1" width="28.5703125" customWidth="1"/>
    <col min="2" max="4" width="11.7109375" customWidth="1"/>
    <col min="5" max="5" width="14.140625" customWidth="1"/>
  </cols>
  <sheetData>
    <row r="2" spans="1:5" ht="29.25" customHeight="1" x14ac:dyDescent="0.25">
      <c r="A2" s="727" t="s">
        <v>73</v>
      </c>
      <c r="B2" s="727"/>
      <c r="C2" s="727"/>
      <c r="D2" s="727"/>
      <c r="E2" s="727"/>
    </row>
    <row r="3" spans="1:5" ht="18" customHeight="1" x14ac:dyDescent="0.25">
      <c r="A3" s="678" t="s">
        <v>380</v>
      </c>
      <c r="B3" s="678"/>
      <c r="C3" s="678"/>
      <c r="D3" s="678"/>
      <c r="E3" s="678"/>
    </row>
    <row r="4" spans="1:5" ht="15.75" thickBot="1" x14ac:dyDescent="0.3"/>
    <row r="5" spans="1:5" ht="15.75" thickBot="1" x14ac:dyDescent="0.3">
      <c r="A5" s="2" t="s">
        <v>0</v>
      </c>
      <c r="B5" s="940" t="s">
        <v>769</v>
      </c>
      <c r="C5" s="940"/>
      <c r="D5" s="940"/>
      <c r="E5" s="940"/>
    </row>
    <row r="6" spans="1:5" ht="15.75" thickBot="1" x14ac:dyDescent="0.3">
      <c r="A6" s="2" t="s">
        <v>1</v>
      </c>
      <c r="B6" s="941" t="s">
        <v>2</v>
      </c>
      <c r="C6" s="942"/>
      <c r="D6" s="942"/>
      <c r="E6" s="943"/>
    </row>
    <row r="7" spans="1:5" ht="15.75" thickBot="1" x14ac:dyDescent="0.3">
      <c r="A7" s="2" t="s">
        <v>3</v>
      </c>
      <c r="B7" s="944" t="s">
        <v>4</v>
      </c>
      <c r="C7" s="945"/>
      <c r="D7" s="945"/>
      <c r="E7" s="946"/>
    </row>
    <row r="8" spans="1:5" ht="15.75" thickBot="1" x14ac:dyDescent="0.3">
      <c r="A8" s="686" t="s">
        <v>5</v>
      </c>
      <c r="B8" s="687"/>
      <c r="C8" s="687"/>
      <c r="D8" s="687"/>
      <c r="E8" s="688"/>
    </row>
    <row r="9" spans="1:5" ht="15.75" thickBot="1" x14ac:dyDescent="0.3">
      <c r="A9" s="692" t="s">
        <v>770</v>
      </c>
      <c r="B9" s="693"/>
      <c r="C9" s="693"/>
      <c r="D9" s="693"/>
      <c r="E9" s="694"/>
    </row>
    <row r="10" spans="1:5" ht="36.75" customHeight="1" thickBot="1" x14ac:dyDescent="0.3">
      <c r="A10" s="692"/>
      <c r="B10" s="693"/>
      <c r="C10" s="693"/>
      <c r="D10" s="693"/>
      <c r="E10" s="694"/>
    </row>
    <row r="11" spans="1:5" ht="15.75" thickBot="1" x14ac:dyDescent="0.3">
      <c r="A11" s="692"/>
      <c r="B11" s="693"/>
      <c r="C11" s="693"/>
      <c r="D11" s="693"/>
      <c r="E11" s="694"/>
    </row>
    <row r="12" spans="1:5" ht="38.25" customHeight="1" thickBot="1" x14ac:dyDescent="0.3">
      <c r="A12" s="3" t="s">
        <v>6</v>
      </c>
      <c r="B12" s="695" t="s">
        <v>771</v>
      </c>
      <c r="C12" s="696"/>
      <c r="D12" s="696"/>
      <c r="E12" s="697"/>
    </row>
    <row r="13" spans="1:5" ht="23.25" customHeight="1" x14ac:dyDescent="0.25">
      <c r="A13" s="698" t="s">
        <v>7</v>
      </c>
      <c r="B13" s="117">
        <v>2018</v>
      </c>
      <c r="C13" s="117">
        <v>2019</v>
      </c>
      <c r="D13" s="117">
        <v>2020</v>
      </c>
      <c r="E13" s="117">
        <v>2021</v>
      </c>
    </row>
    <row r="14" spans="1:5" ht="15.75" thickBot="1" x14ac:dyDescent="0.3">
      <c r="A14" s="699"/>
      <c r="B14" s="118" t="s">
        <v>8</v>
      </c>
      <c r="C14" s="118" t="s">
        <v>9</v>
      </c>
      <c r="D14" s="118" t="s">
        <v>9</v>
      </c>
      <c r="E14" s="118" t="s">
        <v>9</v>
      </c>
    </row>
    <row r="15" spans="1:5" ht="15.75" thickBot="1" x14ac:dyDescent="0.3">
      <c r="A15" s="114" t="s">
        <v>772</v>
      </c>
      <c r="B15" s="126">
        <v>0.83</v>
      </c>
      <c r="C15" s="126">
        <v>0.88</v>
      </c>
      <c r="D15" s="126">
        <v>0.9</v>
      </c>
      <c r="E15" s="126">
        <v>0.95</v>
      </c>
    </row>
    <row r="16" spans="1:5" ht="24.75" customHeight="1" thickBot="1" x14ac:dyDescent="0.3">
      <c r="A16" s="6" t="s">
        <v>10</v>
      </c>
      <c r="B16" s="700" t="s">
        <v>421</v>
      </c>
      <c r="C16" s="695"/>
      <c r="D16" s="695"/>
      <c r="E16" s="701"/>
    </row>
    <row r="17" spans="1:5" ht="23.25" customHeight="1" thickBot="1" x14ac:dyDescent="0.3">
      <c r="A17" s="702" t="s">
        <v>11</v>
      </c>
      <c r="B17" s="703"/>
      <c r="C17" s="703"/>
      <c r="D17" s="703"/>
      <c r="E17" s="704"/>
    </row>
    <row r="18" spans="1:5" ht="15.75" thickBot="1" x14ac:dyDescent="0.3">
      <c r="A18" s="127"/>
      <c r="B18" s="143"/>
      <c r="C18" s="126" t="s">
        <v>152</v>
      </c>
      <c r="D18" s="126" t="s">
        <v>152</v>
      </c>
      <c r="E18" s="126" t="s">
        <v>152</v>
      </c>
    </row>
    <row r="19" spans="1:5" ht="15.75" thickBot="1" x14ac:dyDescent="0.3">
      <c r="A19" s="130"/>
      <c r="B19" s="137"/>
      <c r="C19" s="138" t="s">
        <v>152</v>
      </c>
      <c r="D19" s="138" t="s">
        <v>152</v>
      </c>
      <c r="E19" s="138" t="s">
        <v>152</v>
      </c>
    </row>
    <row r="20" spans="1:5" ht="15.75" thickBot="1" x14ac:dyDescent="0.3">
      <c r="A20" s="705" t="s">
        <v>12</v>
      </c>
      <c r="B20" s="706"/>
      <c r="C20" s="706"/>
      <c r="D20" s="706"/>
      <c r="E20" s="707"/>
    </row>
    <row r="21" spans="1:5" ht="15.75" thickBot="1" x14ac:dyDescent="0.3">
      <c r="A21" s="708" t="s">
        <v>13</v>
      </c>
      <c r="B21" s="709"/>
      <c r="C21" s="709"/>
      <c r="D21" s="709"/>
      <c r="E21" s="710"/>
    </row>
    <row r="22" spans="1:5" ht="18.75" customHeight="1" thickBot="1" x14ac:dyDescent="0.3">
      <c r="A22" s="7" t="s">
        <v>14</v>
      </c>
      <c r="B22" s="711" t="s">
        <v>773</v>
      </c>
      <c r="C22" s="712"/>
      <c r="D22" s="712"/>
      <c r="E22" s="713"/>
    </row>
    <row r="23" spans="1:5" ht="31.5" customHeight="1" thickBot="1" x14ac:dyDescent="0.3">
      <c r="A23" s="5" t="s">
        <v>15</v>
      </c>
      <c r="B23" s="714" t="s">
        <v>774</v>
      </c>
      <c r="C23" s="715"/>
      <c r="D23" s="715"/>
      <c r="E23" s="716"/>
    </row>
    <row r="24" spans="1:5" ht="15.75" thickBot="1" x14ac:dyDescent="0.3">
      <c r="A24" s="5" t="s">
        <v>16</v>
      </c>
      <c r="B24" s="717" t="s">
        <v>775</v>
      </c>
      <c r="C24" s="718"/>
      <c r="D24" s="718"/>
      <c r="E24" s="719"/>
    </row>
    <row r="25" spans="1:5" ht="12.75" customHeight="1" x14ac:dyDescent="0.25">
      <c r="A25" s="698"/>
      <c r="B25" s="8">
        <v>2018</v>
      </c>
      <c r="C25" s="8">
        <v>2019</v>
      </c>
      <c r="D25" s="8">
        <v>2020</v>
      </c>
      <c r="E25" s="8">
        <v>2021</v>
      </c>
    </row>
    <row r="26" spans="1:5" ht="9" customHeight="1" thickBot="1" x14ac:dyDescent="0.3">
      <c r="A26" s="699"/>
      <c r="B26" s="9" t="s">
        <v>8</v>
      </c>
      <c r="C26" s="9" t="s">
        <v>9</v>
      </c>
      <c r="D26" s="9" t="s">
        <v>9</v>
      </c>
      <c r="E26" s="9" t="s">
        <v>9</v>
      </c>
    </row>
    <row r="27" spans="1:5" ht="15.75" thickBot="1" x14ac:dyDescent="0.3">
      <c r="A27" s="5" t="s">
        <v>776</v>
      </c>
      <c r="B27" s="10">
        <v>23670</v>
      </c>
      <c r="C27" s="10">
        <v>25095</v>
      </c>
      <c r="D27" s="10">
        <v>25670</v>
      </c>
      <c r="E27" s="10">
        <v>27092</v>
      </c>
    </row>
    <row r="28" spans="1:5" ht="15.75" thickBot="1" x14ac:dyDescent="0.3">
      <c r="A28" s="5" t="s">
        <v>18</v>
      </c>
      <c r="B28" s="10">
        <v>1549000</v>
      </c>
      <c r="C28" s="10">
        <v>1620000</v>
      </c>
      <c r="D28" s="10">
        <f>D57</f>
        <v>1660000</v>
      </c>
      <c r="E28" s="10">
        <f>E57</f>
        <v>1749612.7</v>
      </c>
    </row>
    <row r="29" spans="1:5" ht="15.75" thickBot="1" x14ac:dyDescent="0.3">
      <c r="A29" s="5" t="s">
        <v>19</v>
      </c>
      <c r="B29" s="10">
        <f>B28/B27</f>
        <v>65.441487114490911</v>
      </c>
      <c r="C29" s="10">
        <f t="shared" ref="C29:E29" si="0">C28/C27</f>
        <v>64.554692169754929</v>
      </c>
      <c r="D29" s="10">
        <f t="shared" si="0"/>
        <v>64.66692637319828</v>
      </c>
      <c r="E29" s="10">
        <f t="shared" si="0"/>
        <v>64.580418573748702</v>
      </c>
    </row>
    <row r="30" spans="1:5" ht="15.75" thickBot="1" x14ac:dyDescent="0.3">
      <c r="A30" s="5" t="s">
        <v>20</v>
      </c>
      <c r="B30" s="113" t="s">
        <v>21</v>
      </c>
      <c r="C30" s="11">
        <f>C27/B27-1</f>
        <v>6.0202788339670521E-2</v>
      </c>
      <c r="D30" s="11">
        <f t="shared" ref="D30:E32" si="1">D27/C27-1</f>
        <v>2.2912930862721614E-2</v>
      </c>
      <c r="E30" s="11">
        <f t="shared" si="1"/>
        <v>5.5395403194390402E-2</v>
      </c>
    </row>
    <row r="31" spans="1:5" ht="15.75" thickBot="1" x14ac:dyDescent="0.3">
      <c r="A31" s="5" t="s">
        <v>22</v>
      </c>
      <c r="B31" s="113" t="s">
        <v>21</v>
      </c>
      <c r="C31" s="11">
        <f>C28/B28-1</f>
        <v>4.5836023240800605E-2</v>
      </c>
      <c r="D31" s="11">
        <f t="shared" si="1"/>
        <v>2.4691358024691468E-2</v>
      </c>
      <c r="E31" s="11">
        <f t="shared" si="1"/>
        <v>5.3983554216867402E-2</v>
      </c>
    </row>
    <row r="32" spans="1:5" ht="15.75" thickBot="1" x14ac:dyDescent="0.3">
      <c r="A32" s="5" t="s">
        <v>23</v>
      </c>
      <c r="B32" s="113" t="s">
        <v>21</v>
      </c>
      <c r="C32" s="11">
        <f>C29/B29-1</f>
        <v>-1.3550959549322616E-2</v>
      </c>
      <c r="D32" s="11">
        <f t="shared" si="1"/>
        <v>1.7385909477845019E-3</v>
      </c>
      <c r="E32" s="11">
        <f t="shared" si="1"/>
        <v>-1.3377441035365978E-3</v>
      </c>
    </row>
    <row r="33" spans="1:5" ht="15.75" thickBot="1" x14ac:dyDescent="0.3">
      <c r="A33" s="689" t="s">
        <v>210</v>
      </c>
      <c r="B33" s="690"/>
      <c r="C33" s="690"/>
      <c r="D33" s="690"/>
      <c r="E33" s="691"/>
    </row>
    <row r="34" spans="1:5" ht="12.75" customHeight="1" x14ac:dyDescent="0.25">
      <c r="A34" s="698"/>
      <c r="B34" s="8">
        <v>2018</v>
      </c>
      <c r="C34" s="8">
        <v>2019</v>
      </c>
      <c r="D34" s="8">
        <v>2020</v>
      </c>
      <c r="E34" s="8">
        <v>2021</v>
      </c>
    </row>
    <row r="35" spans="1:5" ht="9" customHeight="1" thickBot="1" x14ac:dyDescent="0.3">
      <c r="A35" s="699"/>
      <c r="B35" s="9" t="s">
        <v>8</v>
      </c>
      <c r="C35" s="9" t="s">
        <v>9</v>
      </c>
      <c r="D35" s="9" t="s">
        <v>9</v>
      </c>
      <c r="E35" s="9" t="s">
        <v>9</v>
      </c>
    </row>
    <row r="36" spans="1:5" ht="15.75" thickBot="1" x14ac:dyDescent="0.3">
      <c r="A36" s="13" t="s">
        <v>24</v>
      </c>
      <c r="B36" s="14">
        <v>1012000</v>
      </c>
      <c r="C36" s="14">
        <v>1062000</v>
      </c>
      <c r="D36" s="14">
        <v>1062000</v>
      </c>
      <c r="E36" s="14">
        <v>1062000</v>
      </c>
    </row>
    <row r="37" spans="1:5" ht="15.75" thickBot="1" x14ac:dyDescent="0.3">
      <c r="A37" s="26" t="s">
        <v>388</v>
      </c>
      <c r="B37" s="14">
        <v>1012000</v>
      </c>
      <c r="C37" s="14">
        <v>1062000</v>
      </c>
      <c r="D37" s="14">
        <v>1062000</v>
      </c>
      <c r="E37" s="14">
        <v>1062000</v>
      </c>
    </row>
    <row r="38" spans="1:5" ht="15.75" thickBot="1" x14ac:dyDescent="0.3">
      <c r="A38" s="26" t="s">
        <v>389</v>
      </c>
      <c r="B38" s="15"/>
      <c r="C38" s="27"/>
      <c r="D38" s="27"/>
      <c r="E38" s="27"/>
    </row>
    <row r="39" spans="1:5" ht="24.75" thickBot="1" x14ac:dyDescent="0.3">
      <c r="A39" s="13" t="s">
        <v>25</v>
      </c>
      <c r="B39" s="14">
        <v>188000</v>
      </c>
      <c r="C39" s="14">
        <v>208000</v>
      </c>
      <c r="D39" s="14">
        <v>208000</v>
      </c>
      <c r="E39" s="14">
        <v>208000</v>
      </c>
    </row>
    <row r="40" spans="1:5" ht="15.75" thickBot="1" x14ac:dyDescent="0.3">
      <c r="A40" s="26" t="s">
        <v>388</v>
      </c>
      <c r="B40" s="14">
        <v>188000</v>
      </c>
      <c r="C40" s="14">
        <v>208000</v>
      </c>
      <c r="D40" s="14">
        <v>208000</v>
      </c>
      <c r="E40" s="14">
        <v>208000</v>
      </c>
    </row>
    <row r="41" spans="1:5" ht="15.75" thickBot="1" x14ac:dyDescent="0.3">
      <c r="A41" s="26" t="s">
        <v>389</v>
      </c>
      <c r="B41" s="15"/>
      <c r="C41" s="14"/>
      <c r="D41" s="14"/>
      <c r="E41" s="14"/>
    </row>
    <row r="42" spans="1:5" ht="15.75" thickBot="1" x14ac:dyDescent="0.3">
      <c r="A42" s="13" t="s">
        <v>26</v>
      </c>
      <c r="B42" s="15">
        <v>348905</v>
      </c>
      <c r="C42" s="14">
        <v>349905</v>
      </c>
      <c r="D42" s="14">
        <f>D43</f>
        <v>389905</v>
      </c>
      <c r="E42" s="14">
        <f>E43</f>
        <v>479517.7</v>
      </c>
    </row>
    <row r="43" spans="1:5" ht="15.75" thickBot="1" x14ac:dyDescent="0.3">
      <c r="A43" s="26" t="s">
        <v>388</v>
      </c>
      <c r="B43" s="15">
        <v>348905</v>
      </c>
      <c r="C43" s="14">
        <v>349905</v>
      </c>
      <c r="D43" s="14">
        <f>349905+40000</f>
        <v>389905</v>
      </c>
      <c r="E43" s="14">
        <f>349905+40000+89613-0.3</f>
        <v>479517.7</v>
      </c>
    </row>
    <row r="44" spans="1:5" ht="15.75" thickBot="1" x14ac:dyDescent="0.3">
      <c r="A44" s="26" t="s">
        <v>389</v>
      </c>
      <c r="B44" s="15"/>
      <c r="C44" s="14"/>
      <c r="D44" s="14"/>
      <c r="E44" s="14"/>
    </row>
    <row r="45" spans="1:5" ht="15.75" thickBot="1" x14ac:dyDescent="0.3">
      <c r="A45" s="13" t="s">
        <v>27</v>
      </c>
      <c r="B45" s="15">
        <v>0</v>
      </c>
      <c r="C45" s="14">
        <v>0</v>
      </c>
      <c r="D45" s="14">
        <v>0</v>
      </c>
      <c r="E45" s="14">
        <v>0</v>
      </c>
    </row>
    <row r="46" spans="1:5" ht="15.75" thickBot="1" x14ac:dyDescent="0.3">
      <c r="A46" s="26" t="s">
        <v>388</v>
      </c>
      <c r="B46" s="15"/>
      <c r="C46" s="14"/>
      <c r="D46" s="14"/>
      <c r="E46" s="14"/>
    </row>
    <row r="47" spans="1:5" ht="15.75" thickBot="1" x14ac:dyDescent="0.3">
      <c r="A47" s="26" t="s">
        <v>389</v>
      </c>
      <c r="B47" s="15"/>
      <c r="C47" s="14"/>
      <c r="D47" s="14"/>
      <c r="E47" s="14"/>
    </row>
    <row r="48" spans="1:5" ht="15.75" thickBot="1" x14ac:dyDescent="0.3">
      <c r="A48" s="13" t="s">
        <v>28</v>
      </c>
      <c r="B48" s="15">
        <v>0</v>
      </c>
      <c r="C48" s="14">
        <v>0</v>
      </c>
      <c r="D48" s="14">
        <v>0</v>
      </c>
      <c r="E48" s="14">
        <v>0</v>
      </c>
    </row>
    <row r="49" spans="1:5" ht="15.75" thickBot="1" x14ac:dyDescent="0.3">
      <c r="A49" s="26" t="s">
        <v>388</v>
      </c>
      <c r="B49" s="15"/>
      <c r="C49" s="14"/>
      <c r="D49" s="14"/>
      <c r="E49" s="14"/>
    </row>
    <row r="50" spans="1:5" ht="15.75" thickBot="1" x14ac:dyDescent="0.3">
      <c r="A50" s="26" t="s">
        <v>389</v>
      </c>
      <c r="B50" s="15"/>
      <c r="C50" s="14"/>
      <c r="D50" s="14"/>
      <c r="E50" s="14"/>
    </row>
    <row r="51" spans="1:5" ht="15.75" thickBot="1" x14ac:dyDescent="0.3">
      <c r="A51" s="13" t="s">
        <v>29</v>
      </c>
      <c r="B51" s="15">
        <v>95</v>
      </c>
      <c r="C51" s="14">
        <v>95</v>
      </c>
      <c r="D51" s="14">
        <v>95</v>
      </c>
      <c r="E51" s="14">
        <v>95</v>
      </c>
    </row>
    <row r="52" spans="1:5" ht="15.75" thickBot="1" x14ac:dyDescent="0.3">
      <c r="A52" s="26" t="s">
        <v>388</v>
      </c>
      <c r="B52" s="15">
        <v>95</v>
      </c>
      <c r="C52" s="14">
        <v>95</v>
      </c>
      <c r="D52" s="14">
        <v>95</v>
      </c>
      <c r="E52" s="14">
        <v>95</v>
      </c>
    </row>
    <row r="53" spans="1:5" ht="15.75" thickBot="1" x14ac:dyDescent="0.3">
      <c r="A53" s="26" t="s">
        <v>389</v>
      </c>
      <c r="B53" s="15"/>
      <c r="C53" s="14"/>
      <c r="D53" s="14"/>
      <c r="E53" s="14"/>
    </row>
    <row r="54" spans="1:5" ht="24.75" thickBot="1" x14ac:dyDescent="0.3">
      <c r="A54" s="13" t="s">
        <v>30</v>
      </c>
      <c r="B54" s="15">
        <v>0</v>
      </c>
      <c r="C54" s="14">
        <v>0</v>
      </c>
      <c r="D54" s="14">
        <f>C54*1.03*0.99</f>
        <v>0</v>
      </c>
      <c r="E54" s="14">
        <f>D54*1.03*0.99</f>
        <v>0</v>
      </c>
    </row>
    <row r="55" spans="1:5" ht="15.75" thickBot="1" x14ac:dyDescent="0.3">
      <c r="A55" s="26" t="s">
        <v>388</v>
      </c>
      <c r="B55" s="15"/>
      <c r="C55" s="40"/>
      <c r="D55" s="40"/>
      <c r="E55" s="40"/>
    </row>
    <row r="56" spans="1:5" ht="15.75" thickBot="1" x14ac:dyDescent="0.3">
      <c r="A56" s="26" t="s">
        <v>389</v>
      </c>
      <c r="B56" s="15"/>
      <c r="C56" s="135"/>
      <c r="D56" s="40"/>
      <c r="E56" s="40"/>
    </row>
    <row r="57" spans="1:5" ht="15.75" thickBot="1" x14ac:dyDescent="0.3">
      <c r="A57" s="16" t="s">
        <v>31</v>
      </c>
      <c r="B57" s="15">
        <f>B54+B51+B48+B45+B42+B39+B36</f>
        <v>1549000</v>
      </c>
      <c r="C57" s="15">
        <f t="shared" ref="C57:E57" si="2">C54+C51+C48+C45+C42+C39+C36</f>
        <v>1620000</v>
      </c>
      <c r="D57" s="15">
        <f>D54+D51+D48+D45+D42+D39+D36</f>
        <v>1660000</v>
      </c>
      <c r="E57" s="15">
        <f t="shared" si="2"/>
        <v>1749612.7</v>
      </c>
    </row>
    <row r="58" spans="1:5" ht="15.75" thickBot="1" x14ac:dyDescent="0.3">
      <c r="A58" s="17" t="s">
        <v>32</v>
      </c>
      <c r="B58" s="18">
        <f>IF(B57-B28=0,0,"Error")</f>
        <v>0</v>
      </c>
      <c r="C58" s="18">
        <f>IF(C57-C28=0,0,"Error")</f>
        <v>0</v>
      </c>
      <c r="D58" s="18">
        <f>IF(D57-D28=0,0,"Error")</f>
        <v>0</v>
      </c>
      <c r="E58" s="18">
        <f>IF(E57-E28=0,0,"Error")</f>
        <v>0</v>
      </c>
    </row>
    <row r="59" spans="1:5" ht="15.75" thickBot="1" x14ac:dyDescent="0.3">
      <c r="A59" s="708" t="s">
        <v>39</v>
      </c>
      <c r="B59" s="709"/>
      <c r="C59" s="709"/>
      <c r="D59" s="709"/>
      <c r="E59" s="710"/>
    </row>
    <row r="60" spans="1:5" ht="15.75" thickBot="1" x14ac:dyDescent="0.3">
      <c r="A60" s="708" t="s">
        <v>40</v>
      </c>
      <c r="B60" s="709"/>
      <c r="C60" s="709"/>
      <c r="D60" s="709"/>
      <c r="E60" s="710"/>
    </row>
    <row r="61" spans="1:5" ht="15.75" thickBot="1" x14ac:dyDescent="0.3">
      <c r="A61" s="7" t="s">
        <v>777</v>
      </c>
      <c r="B61" s="720" t="s">
        <v>778</v>
      </c>
      <c r="C61" s="780"/>
      <c r="D61" s="721"/>
      <c r="E61" s="722"/>
    </row>
    <row r="62" spans="1:5" ht="30.75" customHeight="1" thickBot="1" x14ac:dyDescent="0.3">
      <c r="A62" s="7" t="s">
        <v>86</v>
      </c>
      <c r="B62" s="50" t="s">
        <v>779</v>
      </c>
      <c r="C62" s="139" t="s">
        <v>398</v>
      </c>
      <c r="D62" s="721" t="s">
        <v>780</v>
      </c>
      <c r="E62" s="722"/>
    </row>
    <row r="63" spans="1:5" ht="15.75" thickBot="1" x14ac:dyDescent="0.3">
      <c r="A63" s="160"/>
      <c r="B63" s="720"/>
      <c r="C63" s="800"/>
      <c r="D63" s="721"/>
      <c r="E63" s="722"/>
    </row>
    <row r="64" spans="1:5" ht="17.25" customHeight="1" thickBot="1" x14ac:dyDescent="0.3">
      <c r="A64" s="5" t="s">
        <v>15</v>
      </c>
      <c r="B64" s="702" t="s">
        <v>781</v>
      </c>
      <c r="C64" s="703"/>
      <c r="D64" s="703"/>
      <c r="E64" s="704"/>
    </row>
    <row r="65" spans="1:5" ht="15.75" thickBot="1" x14ac:dyDescent="0.3">
      <c r="A65" s="5" t="s">
        <v>16</v>
      </c>
      <c r="B65" s="717" t="s">
        <v>52</v>
      </c>
      <c r="C65" s="718"/>
      <c r="D65" s="718"/>
      <c r="E65" s="719"/>
    </row>
    <row r="66" spans="1:5" ht="12.75" customHeight="1" x14ac:dyDescent="0.25">
      <c r="A66" s="698"/>
      <c r="B66" s="8">
        <v>2018</v>
      </c>
      <c r="C66" s="8">
        <v>2019</v>
      </c>
      <c r="D66" s="8">
        <v>2020</v>
      </c>
      <c r="E66" s="8">
        <v>2021</v>
      </c>
    </row>
    <row r="67" spans="1:5" ht="9" customHeight="1" thickBot="1" x14ac:dyDescent="0.3">
      <c r="A67" s="699"/>
      <c r="B67" s="9" t="s">
        <v>8</v>
      </c>
      <c r="C67" s="9" t="s">
        <v>9</v>
      </c>
      <c r="D67" s="9" t="s">
        <v>9</v>
      </c>
      <c r="E67" s="9" t="s">
        <v>9</v>
      </c>
    </row>
    <row r="68" spans="1:5" ht="15.75" thickBot="1" x14ac:dyDescent="0.3">
      <c r="A68" s="5" t="s">
        <v>17</v>
      </c>
      <c r="B68" s="10">
        <v>480</v>
      </c>
      <c r="C68" s="10">
        <v>580</v>
      </c>
      <c r="D68" s="10">
        <v>400</v>
      </c>
      <c r="E68" s="10">
        <v>400</v>
      </c>
    </row>
    <row r="69" spans="1:5" ht="15.75" thickBot="1" x14ac:dyDescent="0.3">
      <c r="A69" s="5" t="s">
        <v>18</v>
      </c>
      <c r="B69" s="10">
        <v>52445</v>
      </c>
      <c r="C69" s="10">
        <f>C87</f>
        <v>57274</v>
      </c>
      <c r="D69" s="10">
        <v>50000</v>
      </c>
      <c r="E69" s="10">
        <v>50000</v>
      </c>
    </row>
    <row r="70" spans="1:5" ht="15.75" thickBot="1" x14ac:dyDescent="0.3">
      <c r="A70" s="5" t="s">
        <v>19</v>
      </c>
      <c r="B70" s="10">
        <f>B69/B68</f>
        <v>109.26041666666667</v>
      </c>
      <c r="C70" s="10">
        <f t="shared" ref="C70:E70" si="3">C69/C68</f>
        <v>98.748275862068965</v>
      </c>
      <c r="D70" s="10">
        <f t="shared" si="3"/>
        <v>125</v>
      </c>
      <c r="E70" s="10">
        <f t="shared" si="3"/>
        <v>125</v>
      </c>
    </row>
    <row r="71" spans="1:5" ht="15.75" thickBot="1" x14ac:dyDescent="0.3">
      <c r="A71" s="5" t="s">
        <v>20</v>
      </c>
      <c r="B71" s="113" t="s">
        <v>21</v>
      </c>
      <c r="C71" s="11">
        <f>C68/B68-1</f>
        <v>0.20833333333333326</v>
      </c>
      <c r="D71" s="11">
        <f t="shared" ref="D71:E73" si="4">D68/C68-1</f>
        <v>-0.31034482758620685</v>
      </c>
      <c r="E71" s="11">
        <f t="shared" si="4"/>
        <v>0</v>
      </c>
    </row>
    <row r="72" spans="1:5" ht="15.75" thickBot="1" x14ac:dyDescent="0.3">
      <c r="A72" s="5" t="s">
        <v>22</v>
      </c>
      <c r="B72" s="113" t="s">
        <v>21</v>
      </c>
      <c r="C72" s="11">
        <f>C69/B69-1</f>
        <v>9.2077414434169169E-2</v>
      </c>
      <c r="D72" s="11">
        <f t="shared" si="4"/>
        <v>-0.12700352690575134</v>
      </c>
      <c r="E72" s="11">
        <f t="shared" si="4"/>
        <v>0</v>
      </c>
    </row>
    <row r="73" spans="1:5" ht="15.75" thickBot="1" x14ac:dyDescent="0.3">
      <c r="A73" s="5" t="s">
        <v>23</v>
      </c>
      <c r="B73" s="113" t="s">
        <v>21</v>
      </c>
      <c r="C73" s="11">
        <f>C70/B70-1</f>
        <v>-9.6211794951032492E-2</v>
      </c>
      <c r="D73" s="11">
        <f t="shared" si="4"/>
        <v>0.26584488598666067</v>
      </c>
      <c r="E73" s="11">
        <f t="shared" si="4"/>
        <v>0</v>
      </c>
    </row>
    <row r="74" spans="1:5" ht="15.75" thickBot="1" x14ac:dyDescent="0.3">
      <c r="A74" s="689" t="s">
        <v>212</v>
      </c>
      <c r="B74" s="690"/>
      <c r="C74" s="690"/>
      <c r="D74" s="690"/>
      <c r="E74" s="691"/>
    </row>
    <row r="75" spans="1:5" x14ac:dyDescent="0.25">
      <c r="A75" s="698"/>
      <c r="B75" s="8">
        <v>2018</v>
      </c>
      <c r="C75" s="8">
        <v>2019</v>
      </c>
      <c r="D75" s="8">
        <v>2020</v>
      </c>
      <c r="E75" s="8">
        <v>2021</v>
      </c>
    </row>
    <row r="76" spans="1:5" ht="15.75" thickBot="1" x14ac:dyDescent="0.3">
      <c r="A76" s="699"/>
      <c r="B76" s="9" t="s">
        <v>8</v>
      </c>
      <c r="C76" s="9" t="s">
        <v>9</v>
      </c>
      <c r="D76" s="9" t="s">
        <v>9</v>
      </c>
      <c r="E76" s="9" t="s">
        <v>9</v>
      </c>
    </row>
    <row r="77" spans="1:5" ht="15.75" thickBot="1" x14ac:dyDescent="0.3">
      <c r="A77" s="13" t="s">
        <v>42</v>
      </c>
      <c r="B77" s="14">
        <f>B78+B79+B80+B81</f>
        <v>0</v>
      </c>
      <c r="C77" s="14">
        <f t="shared" ref="C77:E77" si="5">C78+C79+C80+C81</f>
        <v>0</v>
      </c>
      <c r="D77" s="14">
        <f t="shared" si="5"/>
        <v>0</v>
      </c>
      <c r="E77" s="14">
        <f t="shared" si="5"/>
        <v>0</v>
      </c>
    </row>
    <row r="78" spans="1:5" ht="15.75" thickBot="1" x14ac:dyDescent="0.3">
      <c r="A78" s="26" t="s">
        <v>388</v>
      </c>
      <c r="B78" s="14"/>
      <c r="C78" s="14"/>
      <c r="D78" s="14"/>
      <c r="E78" s="14"/>
    </row>
    <row r="79" spans="1:5" ht="15.75" thickBot="1" x14ac:dyDescent="0.3">
      <c r="A79" s="26" t="s">
        <v>403</v>
      </c>
      <c r="B79" s="14"/>
      <c r="C79" s="14"/>
      <c r="D79" s="14"/>
      <c r="E79" s="14"/>
    </row>
    <row r="80" spans="1:5" ht="15.75" thickBot="1" x14ac:dyDescent="0.3">
      <c r="A80" s="26" t="s">
        <v>404</v>
      </c>
      <c r="B80" s="14"/>
      <c r="C80" s="14"/>
      <c r="D80" s="14"/>
      <c r="E80" s="14"/>
    </row>
    <row r="81" spans="1:5" ht="15.75" thickBot="1" x14ac:dyDescent="0.3">
      <c r="A81" s="26" t="s">
        <v>405</v>
      </c>
      <c r="B81" s="14"/>
      <c r="C81" s="14"/>
      <c r="D81" s="14"/>
      <c r="E81" s="14"/>
    </row>
    <row r="82" spans="1:5" ht="15.75" thickBot="1" x14ac:dyDescent="0.3">
      <c r="A82" s="13" t="s">
        <v>43</v>
      </c>
      <c r="B82" s="15">
        <f>B83+B84+B85+B86</f>
        <v>52445</v>
      </c>
      <c r="C82" s="15">
        <v>57274</v>
      </c>
      <c r="D82" s="15">
        <f t="shared" ref="D82:E82" si="6">D83+D84+D85+D86</f>
        <v>50000</v>
      </c>
      <c r="E82" s="15">
        <f t="shared" si="6"/>
        <v>50000</v>
      </c>
    </row>
    <row r="83" spans="1:5" ht="15.75" thickBot="1" x14ac:dyDescent="0.3">
      <c r="A83" s="26" t="s">
        <v>388</v>
      </c>
      <c r="B83" s="15">
        <v>52445</v>
      </c>
      <c r="C83" s="15">
        <v>57274</v>
      </c>
      <c r="D83" s="15">
        <v>50000</v>
      </c>
      <c r="E83" s="15">
        <v>50000</v>
      </c>
    </row>
    <row r="84" spans="1:5" ht="15.75" thickBot="1" x14ac:dyDescent="0.3">
      <c r="A84" s="26" t="s">
        <v>403</v>
      </c>
      <c r="B84" s="15"/>
      <c r="C84" s="15"/>
      <c r="D84" s="15"/>
      <c r="E84" s="15"/>
    </row>
    <row r="85" spans="1:5" ht="15.75" thickBot="1" x14ac:dyDescent="0.3">
      <c r="A85" s="26" t="s">
        <v>404</v>
      </c>
      <c r="B85" s="15"/>
      <c r="C85" s="15"/>
      <c r="D85" s="15"/>
      <c r="E85" s="15"/>
    </row>
    <row r="86" spans="1:5" ht="15.75" thickBot="1" x14ac:dyDescent="0.3">
      <c r="A86" s="26" t="s">
        <v>405</v>
      </c>
      <c r="B86" s="15"/>
      <c r="C86" s="15"/>
      <c r="D86" s="15"/>
      <c r="E86" s="15"/>
    </row>
    <row r="87" spans="1:5" ht="15.75" thickBot="1" x14ac:dyDescent="0.3">
      <c r="A87" s="140" t="s">
        <v>53</v>
      </c>
      <c r="B87" s="15">
        <f>B77+B82</f>
        <v>52445</v>
      </c>
      <c r="C87" s="15">
        <f t="shared" ref="C87:E87" si="7">C77+C82</f>
        <v>57274</v>
      </c>
      <c r="D87" s="15">
        <f t="shared" si="7"/>
        <v>50000</v>
      </c>
      <c r="E87" s="15">
        <f t="shared" si="7"/>
        <v>50000</v>
      </c>
    </row>
    <row r="88" spans="1:5" ht="34.5" thickBot="1" x14ac:dyDescent="0.3">
      <c r="A88" s="7" t="s">
        <v>33</v>
      </c>
      <c r="B88" s="50" t="s">
        <v>782</v>
      </c>
      <c r="C88" s="139" t="s">
        <v>398</v>
      </c>
      <c r="D88" s="721" t="s">
        <v>783</v>
      </c>
      <c r="E88" s="722"/>
    </row>
    <row r="89" spans="1:5" ht="17.25" customHeight="1" thickBot="1" x14ac:dyDescent="0.3">
      <c r="A89" s="5" t="s">
        <v>15</v>
      </c>
      <c r="B89" s="702" t="s">
        <v>784</v>
      </c>
      <c r="C89" s="703"/>
      <c r="D89" s="703"/>
      <c r="E89" s="704"/>
    </row>
    <row r="90" spans="1:5" ht="15.75" thickBot="1" x14ac:dyDescent="0.3">
      <c r="A90" s="5" t="s">
        <v>16</v>
      </c>
      <c r="B90" s="717" t="s">
        <v>785</v>
      </c>
      <c r="C90" s="718"/>
      <c r="D90" s="718"/>
      <c r="E90" s="719"/>
    </row>
    <row r="91" spans="1:5" ht="12.75" customHeight="1" x14ac:dyDescent="0.25">
      <c r="A91" s="698"/>
      <c r="B91" s="8">
        <v>2018</v>
      </c>
      <c r="C91" s="8">
        <v>2019</v>
      </c>
      <c r="D91" s="8">
        <v>2020</v>
      </c>
      <c r="E91" s="8">
        <v>2021</v>
      </c>
    </row>
    <row r="92" spans="1:5" ht="9" customHeight="1" thickBot="1" x14ac:dyDescent="0.3">
      <c r="A92" s="699"/>
      <c r="B92" s="9" t="s">
        <v>8</v>
      </c>
      <c r="C92" s="9" t="s">
        <v>9</v>
      </c>
      <c r="D92" s="9" t="s">
        <v>9</v>
      </c>
      <c r="E92" s="9" t="s">
        <v>9</v>
      </c>
    </row>
    <row r="93" spans="1:5" ht="15.75" thickBot="1" x14ac:dyDescent="0.3">
      <c r="A93" s="5" t="s">
        <v>17</v>
      </c>
      <c r="B93" s="113">
        <v>0</v>
      </c>
      <c r="C93" s="113">
        <v>3</v>
      </c>
      <c r="D93" s="113">
        <v>0</v>
      </c>
      <c r="E93" s="113">
        <v>0</v>
      </c>
    </row>
    <row r="94" spans="1:5" ht="15.75" thickBot="1" x14ac:dyDescent="0.3">
      <c r="A94" s="5" t="s">
        <v>18</v>
      </c>
      <c r="B94" s="10">
        <v>0</v>
      </c>
      <c r="C94" s="10">
        <v>1180</v>
      </c>
      <c r="D94" s="10">
        <v>0</v>
      </c>
      <c r="E94" s="10">
        <v>0</v>
      </c>
    </row>
    <row r="95" spans="1:5" ht="15.75" thickBot="1" x14ac:dyDescent="0.3">
      <c r="A95" s="5" t="s">
        <v>19</v>
      </c>
      <c r="B95" s="10" t="e">
        <f>B94/B93</f>
        <v>#DIV/0!</v>
      </c>
      <c r="C95" s="10">
        <f t="shared" ref="C95:E95" si="8">C94/C93</f>
        <v>393.33333333333331</v>
      </c>
      <c r="D95" s="10" t="e">
        <f t="shared" si="8"/>
        <v>#DIV/0!</v>
      </c>
      <c r="E95" s="10" t="e">
        <f t="shared" si="8"/>
        <v>#DIV/0!</v>
      </c>
    </row>
    <row r="96" spans="1:5" ht="15.75" thickBot="1" x14ac:dyDescent="0.3">
      <c r="A96" s="5" t="s">
        <v>20</v>
      </c>
      <c r="B96" s="113" t="s">
        <v>21</v>
      </c>
      <c r="C96" s="11" t="e">
        <f>C93/B93-1</f>
        <v>#DIV/0!</v>
      </c>
      <c r="D96" s="11">
        <f t="shared" ref="D96:E98" si="9">D93/C93-1</f>
        <v>-1</v>
      </c>
      <c r="E96" s="11" t="e">
        <f t="shared" si="9"/>
        <v>#DIV/0!</v>
      </c>
    </row>
    <row r="97" spans="1:5" ht="15.75" thickBot="1" x14ac:dyDescent="0.3">
      <c r="A97" s="5" t="s">
        <v>22</v>
      </c>
      <c r="B97" s="113" t="s">
        <v>21</v>
      </c>
      <c r="C97" s="11" t="e">
        <f>C94/B94-1</f>
        <v>#DIV/0!</v>
      </c>
      <c r="D97" s="11">
        <f t="shared" si="9"/>
        <v>-1</v>
      </c>
      <c r="E97" s="11" t="e">
        <f t="shared" si="9"/>
        <v>#DIV/0!</v>
      </c>
    </row>
    <row r="98" spans="1:5" ht="15.75" thickBot="1" x14ac:dyDescent="0.3">
      <c r="A98" s="5" t="s">
        <v>23</v>
      </c>
      <c r="B98" s="113" t="s">
        <v>21</v>
      </c>
      <c r="C98" s="11" t="e">
        <f>C95/B95-1</f>
        <v>#DIV/0!</v>
      </c>
      <c r="D98" s="11" t="e">
        <f t="shared" si="9"/>
        <v>#DIV/0!</v>
      </c>
      <c r="E98" s="11" t="e">
        <f t="shared" si="9"/>
        <v>#DIV/0!</v>
      </c>
    </row>
    <row r="99" spans="1:5" ht="15.75" thickBot="1" x14ac:dyDescent="0.3">
      <c r="A99" s="689" t="s">
        <v>212</v>
      </c>
      <c r="B99" s="690"/>
      <c r="C99" s="690"/>
      <c r="D99" s="690"/>
      <c r="E99" s="691"/>
    </row>
    <row r="100" spans="1:5" x14ac:dyDescent="0.25">
      <c r="A100" s="698"/>
      <c r="B100" s="8">
        <v>2018</v>
      </c>
      <c r="C100" s="8">
        <v>2019</v>
      </c>
      <c r="D100" s="8">
        <v>2020</v>
      </c>
      <c r="E100" s="8">
        <v>2021</v>
      </c>
    </row>
    <row r="101" spans="1:5" ht="15.75" thickBot="1" x14ac:dyDescent="0.3">
      <c r="A101" s="699"/>
      <c r="B101" s="9" t="s">
        <v>8</v>
      </c>
      <c r="C101" s="9" t="s">
        <v>9</v>
      </c>
      <c r="D101" s="9" t="s">
        <v>9</v>
      </c>
      <c r="E101" s="9" t="s">
        <v>9</v>
      </c>
    </row>
    <row r="102" spans="1:5" ht="15.75" thickBot="1" x14ac:dyDescent="0.3">
      <c r="A102" s="13" t="s">
        <v>42</v>
      </c>
      <c r="B102" s="14">
        <f>B103+B104+B105+B106</f>
        <v>0</v>
      </c>
      <c r="C102" s="14">
        <f t="shared" ref="C102:E102" si="10">C103+C104+C105+C106</f>
        <v>0</v>
      </c>
      <c r="D102" s="14">
        <f t="shared" si="10"/>
        <v>0</v>
      </c>
      <c r="E102" s="14">
        <f t="shared" si="10"/>
        <v>0</v>
      </c>
    </row>
    <row r="103" spans="1:5" ht="15.75" thickBot="1" x14ac:dyDescent="0.3">
      <c r="A103" s="26" t="s">
        <v>388</v>
      </c>
      <c r="B103" s="14"/>
      <c r="C103" s="14"/>
      <c r="D103" s="14"/>
      <c r="E103" s="14"/>
    </row>
    <row r="104" spans="1:5" ht="15.75" thickBot="1" x14ac:dyDescent="0.3">
      <c r="A104" s="26" t="s">
        <v>403</v>
      </c>
      <c r="B104" s="14"/>
      <c r="C104" s="14"/>
      <c r="D104" s="14"/>
      <c r="E104" s="14"/>
    </row>
    <row r="105" spans="1:5" ht="15.75" thickBot="1" x14ac:dyDescent="0.3">
      <c r="A105" s="26" t="s">
        <v>404</v>
      </c>
      <c r="B105" s="14"/>
      <c r="C105" s="14"/>
      <c r="D105" s="14"/>
      <c r="E105" s="14"/>
    </row>
    <row r="106" spans="1:5" ht="15.75" thickBot="1" x14ac:dyDescent="0.3">
      <c r="A106" s="26" t="s">
        <v>405</v>
      </c>
      <c r="B106" s="14"/>
      <c r="C106" s="14"/>
      <c r="D106" s="14"/>
      <c r="E106" s="14"/>
    </row>
    <row r="107" spans="1:5" ht="15.75" thickBot="1" x14ac:dyDescent="0.3">
      <c r="A107" s="13" t="s">
        <v>43</v>
      </c>
      <c r="B107" s="15">
        <f>B108+B109+B110+B111</f>
        <v>0</v>
      </c>
      <c r="C107" s="15">
        <v>1180</v>
      </c>
      <c r="D107" s="15">
        <f t="shared" ref="D107:E107" si="11">D108+D109+D110+D111</f>
        <v>0</v>
      </c>
      <c r="E107" s="15">
        <f t="shared" si="11"/>
        <v>0</v>
      </c>
    </row>
    <row r="108" spans="1:5" ht="15.75" thickBot="1" x14ac:dyDescent="0.3">
      <c r="A108" s="26" t="s">
        <v>388</v>
      </c>
      <c r="B108" s="15">
        <v>0</v>
      </c>
      <c r="C108" s="15">
        <v>1180</v>
      </c>
      <c r="D108" s="15">
        <v>0</v>
      </c>
      <c r="E108" s="15">
        <v>0</v>
      </c>
    </row>
    <row r="109" spans="1:5" ht="15.75" thickBot="1" x14ac:dyDescent="0.3">
      <c r="A109" s="26" t="s">
        <v>403</v>
      </c>
      <c r="B109" s="15"/>
      <c r="C109" s="15"/>
      <c r="D109" s="15"/>
      <c r="E109" s="15"/>
    </row>
    <row r="110" spans="1:5" ht="15.75" thickBot="1" x14ac:dyDescent="0.3">
      <c r="A110" s="26" t="s">
        <v>404</v>
      </c>
      <c r="B110" s="15"/>
      <c r="C110" s="15"/>
      <c r="D110" s="15"/>
      <c r="E110" s="15"/>
    </row>
    <row r="111" spans="1:5" ht="15.75" thickBot="1" x14ac:dyDescent="0.3">
      <c r="A111" s="26" t="s">
        <v>405</v>
      </c>
      <c r="B111" s="15"/>
      <c r="C111" s="15"/>
      <c r="D111" s="15"/>
      <c r="E111" s="15"/>
    </row>
    <row r="112" spans="1:5" ht="15.75" thickBot="1" x14ac:dyDescent="0.3">
      <c r="A112" s="140" t="s">
        <v>53</v>
      </c>
      <c r="B112" s="15">
        <f>B102+B107</f>
        <v>0</v>
      </c>
      <c r="C112" s="15">
        <f t="shared" ref="C112:E112" si="12">C102+C107</f>
        <v>1180</v>
      </c>
      <c r="D112" s="15">
        <f t="shared" si="12"/>
        <v>0</v>
      </c>
      <c r="E112" s="15">
        <f t="shared" si="12"/>
        <v>0</v>
      </c>
    </row>
    <row r="113" spans="1:5" ht="34.5" thickBot="1" x14ac:dyDescent="0.3">
      <c r="A113" s="7" t="s">
        <v>35</v>
      </c>
      <c r="B113" s="50" t="s">
        <v>786</v>
      </c>
      <c r="C113" s="139" t="s">
        <v>398</v>
      </c>
      <c r="D113" s="721" t="s">
        <v>787</v>
      </c>
      <c r="E113" s="722"/>
    </row>
    <row r="114" spans="1:5" ht="15.75" customHeight="1" thickBot="1" x14ac:dyDescent="0.3">
      <c r="A114" s="5" t="s">
        <v>15</v>
      </c>
      <c r="B114" s="702" t="s">
        <v>788</v>
      </c>
      <c r="C114" s="703"/>
      <c r="D114" s="703"/>
      <c r="E114" s="704"/>
    </row>
    <row r="115" spans="1:5" ht="12.75" customHeight="1" thickBot="1" x14ac:dyDescent="0.3">
      <c r="A115" s="5" t="s">
        <v>16</v>
      </c>
      <c r="B115" s="717" t="s">
        <v>785</v>
      </c>
      <c r="C115" s="718"/>
      <c r="D115" s="718"/>
      <c r="E115" s="719"/>
    </row>
    <row r="116" spans="1:5" ht="9" customHeight="1" x14ac:dyDescent="0.25">
      <c r="A116" s="698"/>
      <c r="B116" s="8">
        <v>2018</v>
      </c>
      <c r="C116" s="8">
        <v>2019</v>
      </c>
      <c r="D116" s="8">
        <v>2020</v>
      </c>
      <c r="E116" s="8">
        <v>2021</v>
      </c>
    </row>
    <row r="117" spans="1:5" ht="15.75" thickBot="1" x14ac:dyDescent="0.3">
      <c r="A117" s="699"/>
      <c r="B117" s="9" t="s">
        <v>8</v>
      </c>
      <c r="C117" s="9" t="s">
        <v>9</v>
      </c>
      <c r="D117" s="9" t="s">
        <v>9</v>
      </c>
      <c r="E117" s="9" t="s">
        <v>9</v>
      </c>
    </row>
    <row r="118" spans="1:5" ht="15.75" thickBot="1" x14ac:dyDescent="0.3">
      <c r="A118" s="5" t="s">
        <v>17</v>
      </c>
      <c r="B118" s="113">
        <v>8</v>
      </c>
      <c r="C118" s="113">
        <v>5</v>
      </c>
      <c r="D118" s="113">
        <v>10</v>
      </c>
      <c r="E118" s="113">
        <v>10</v>
      </c>
    </row>
    <row r="119" spans="1:5" ht="15.75" thickBot="1" x14ac:dyDescent="0.3">
      <c r="A119" s="5" t="s">
        <v>18</v>
      </c>
      <c r="B119" s="10">
        <v>2967</v>
      </c>
      <c r="C119" s="10">
        <v>3464</v>
      </c>
      <c r="D119" s="10">
        <v>10000</v>
      </c>
      <c r="E119" s="10">
        <v>10000</v>
      </c>
    </row>
    <row r="120" spans="1:5" ht="15.75" thickBot="1" x14ac:dyDescent="0.3">
      <c r="A120" s="5" t="s">
        <v>19</v>
      </c>
      <c r="B120" s="10">
        <f>B119/B118</f>
        <v>370.875</v>
      </c>
      <c r="C120" s="10">
        <f t="shared" ref="C120:E120" si="13">C119/C118</f>
        <v>692.8</v>
      </c>
      <c r="D120" s="10">
        <f t="shared" si="13"/>
        <v>1000</v>
      </c>
      <c r="E120" s="10">
        <f t="shared" si="13"/>
        <v>1000</v>
      </c>
    </row>
    <row r="121" spans="1:5" ht="15.75" thickBot="1" x14ac:dyDescent="0.3">
      <c r="A121" s="5" t="s">
        <v>20</v>
      </c>
      <c r="B121" s="113" t="s">
        <v>21</v>
      </c>
      <c r="C121" s="11">
        <f>C118/B118-1</f>
        <v>-0.375</v>
      </c>
      <c r="D121" s="11">
        <f t="shared" ref="D121:E123" si="14">D118/C118-1</f>
        <v>1</v>
      </c>
      <c r="E121" s="11">
        <f t="shared" si="14"/>
        <v>0</v>
      </c>
    </row>
    <row r="122" spans="1:5" ht="17.25" customHeight="1" thickBot="1" x14ac:dyDescent="0.3">
      <c r="A122" s="5" t="s">
        <v>22</v>
      </c>
      <c r="B122" s="113" t="s">
        <v>21</v>
      </c>
      <c r="C122" s="11">
        <f>C119/B119-1</f>
        <v>0.16750926862150317</v>
      </c>
      <c r="D122" s="11">
        <f t="shared" si="14"/>
        <v>1.8868360277136258</v>
      </c>
      <c r="E122" s="11">
        <f t="shared" si="14"/>
        <v>0</v>
      </c>
    </row>
    <row r="123" spans="1:5" ht="15.75" thickBot="1" x14ac:dyDescent="0.3">
      <c r="A123" s="5" t="s">
        <v>23</v>
      </c>
      <c r="B123" s="113" t="s">
        <v>21</v>
      </c>
      <c r="C123" s="11">
        <f>C120/B120-1</f>
        <v>0.86801482979440503</v>
      </c>
      <c r="D123" s="11">
        <f t="shared" si="14"/>
        <v>0.44341801385681312</v>
      </c>
      <c r="E123" s="11">
        <f t="shared" si="14"/>
        <v>0</v>
      </c>
    </row>
    <row r="124" spans="1:5" ht="15.75" thickBot="1" x14ac:dyDescent="0.3">
      <c r="A124" s="689" t="s">
        <v>212</v>
      </c>
      <c r="B124" s="690"/>
      <c r="C124" s="690"/>
      <c r="D124" s="690"/>
      <c r="E124" s="691"/>
    </row>
    <row r="125" spans="1:5" x14ac:dyDescent="0.25">
      <c r="A125" s="698"/>
      <c r="B125" s="8">
        <v>2018</v>
      </c>
      <c r="C125" s="8">
        <v>2019</v>
      </c>
      <c r="D125" s="8">
        <v>2020</v>
      </c>
      <c r="E125" s="8">
        <v>2021</v>
      </c>
    </row>
    <row r="126" spans="1:5" ht="15.75" thickBot="1" x14ac:dyDescent="0.3">
      <c r="A126" s="699"/>
      <c r="B126" s="9" t="s">
        <v>8</v>
      </c>
      <c r="C126" s="9" t="s">
        <v>9</v>
      </c>
      <c r="D126" s="9" t="s">
        <v>9</v>
      </c>
      <c r="E126" s="9" t="s">
        <v>9</v>
      </c>
    </row>
    <row r="127" spans="1:5" ht="15.75" thickBot="1" x14ac:dyDescent="0.3">
      <c r="A127" s="13" t="s">
        <v>42</v>
      </c>
      <c r="B127" s="14">
        <f>B128+B129+B130+B131</f>
        <v>0</v>
      </c>
      <c r="C127" s="14">
        <f t="shared" ref="C127:E127" si="15">C128+C129+C130+C131</f>
        <v>0</v>
      </c>
      <c r="D127" s="14">
        <f t="shared" si="15"/>
        <v>0</v>
      </c>
      <c r="E127" s="14">
        <f t="shared" si="15"/>
        <v>0</v>
      </c>
    </row>
    <row r="128" spans="1:5" ht="15.75" thickBot="1" x14ac:dyDescent="0.3">
      <c r="A128" s="26" t="s">
        <v>388</v>
      </c>
      <c r="B128" s="14"/>
      <c r="C128" s="14"/>
      <c r="D128" s="14"/>
      <c r="E128" s="14"/>
    </row>
    <row r="129" spans="1:5" ht="15.75" thickBot="1" x14ac:dyDescent="0.3">
      <c r="A129" s="26" t="s">
        <v>403</v>
      </c>
      <c r="B129" s="14"/>
      <c r="C129" s="14"/>
      <c r="D129" s="14"/>
      <c r="E129" s="14"/>
    </row>
    <row r="130" spans="1:5" ht="15.75" thickBot="1" x14ac:dyDescent="0.3">
      <c r="A130" s="26" t="s">
        <v>404</v>
      </c>
      <c r="B130" s="14"/>
      <c r="C130" s="14"/>
      <c r="D130" s="14"/>
      <c r="E130" s="14"/>
    </row>
    <row r="131" spans="1:5" ht="15.75" thickBot="1" x14ac:dyDescent="0.3">
      <c r="A131" s="26" t="s">
        <v>405</v>
      </c>
      <c r="B131" s="14"/>
      <c r="C131" s="14"/>
      <c r="D131" s="14"/>
      <c r="E131" s="14"/>
    </row>
    <row r="132" spans="1:5" ht="15.75" thickBot="1" x14ac:dyDescent="0.3">
      <c r="A132" s="13" t="s">
        <v>43</v>
      </c>
      <c r="B132" s="15">
        <f>B133+B134+B135+B136</f>
        <v>2967</v>
      </c>
      <c r="C132" s="15">
        <f>C133</f>
        <v>3464</v>
      </c>
      <c r="D132" s="15">
        <f t="shared" ref="D132:E132" si="16">D133+D134+D135+D136</f>
        <v>10000</v>
      </c>
      <c r="E132" s="15">
        <f t="shared" si="16"/>
        <v>10000</v>
      </c>
    </row>
    <row r="133" spans="1:5" ht="15.75" thickBot="1" x14ac:dyDescent="0.3">
      <c r="A133" s="26" t="s">
        <v>388</v>
      </c>
      <c r="B133" s="15">
        <v>2967</v>
      </c>
      <c r="C133" s="15">
        <v>3464</v>
      </c>
      <c r="D133" s="15">
        <v>10000</v>
      </c>
      <c r="E133" s="15">
        <v>10000</v>
      </c>
    </row>
    <row r="134" spans="1:5" ht="15.75" thickBot="1" x14ac:dyDescent="0.3">
      <c r="A134" s="26" t="s">
        <v>403</v>
      </c>
      <c r="B134" s="15"/>
      <c r="C134" s="15"/>
      <c r="D134" s="15"/>
      <c r="E134" s="15"/>
    </row>
    <row r="135" spans="1:5" ht="15.75" thickBot="1" x14ac:dyDescent="0.3">
      <c r="A135" s="26" t="s">
        <v>404</v>
      </c>
      <c r="B135" s="15"/>
      <c r="C135" s="15"/>
      <c r="D135" s="15"/>
      <c r="E135" s="15"/>
    </row>
    <row r="136" spans="1:5" ht="15.75" thickBot="1" x14ac:dyDescent="0.3">
      <c r="A136" s="26" t="s">
        <v>405</v>
      </c>
      <c r="B136" s="15"/>
      <c r="C136" s="15"/>
      <c r="D136" s="15"/>
      <c r="E136" s="15"/>
    </row>
    <row r="137" spans="1:5" ht="15.75" thickBot="1" x14ac:dyDescent="0.3">
      <c r="A137" s="140" t="s">
        <v>53</v>
      </c>
      <c r="B137" s="15">
        <f>B127+B132</f>
        <v>2967</v>
      </c>
      <c r="C137" s="15">
        <f t="shared" ref="C137:E137" si="17">C127+C132</f>
        <v>3464</v>
      </c>
      <c r="D137" s="15">
        <f t="shared" si="17"/>
        <v>10000</v>
      </c>
      <c r="E137" s="15">
        <f t="shared" si="17"/>
        <v>10000</v>
      </c>
    </row>
    <row r="138" spans="1:5" ht="34.5" thickBot="1" x14ac:dyDescent="0.3">
      <c r="A138" s="7" t="s">
        <v>35</v>
      </c>
      <c r="B138" s="50" t="s">
        <v>789</v>
      </c>
      <c r="C138" s="139" t="s">
        <v>398</v>
      </c>
      <c r="D138" s="721" t="s">
        <v>790</v>
      </c>
      <c r="E138" s="722"/>
    </row>
    <row r="139" spans="1:5" ht="15.75" thickBot="1" x14ac:dyDescent="0.3">
      <c r="A139" s="5" t="s">
        <v>15</v>
      </c>
      <c r="B139" s="702" t="s">
        <v>791</v>
      </c>
      <c r="C139" s="703"/>
      <c r="D139" s="703"/>
      <c r="E139" s="704"/>
    </row>
    <row r="140" spans="1:5" ht="15.75" thickBot="1" x14ac:dyDescent="0.3">
      <c r="A140" s="5" t="s">
        <v>16</v>
      </c>
      <c r="B140" s="717" t="s">
        <v>52</v>
      </c>
      <c r="C140" s="718"/>
      <c r="D140" s="718"/>
      <c r="E140" s="719"/>
    </row>
    <row r="141" spans="1:5" ht="12.75" customHeight="1" x14ac:dyDescent="0.25">
      <c r="A141" s="698"/>
      <c r="B141" s="8">
        <v>2018</v>
      </c>
      <c r="C141" s="8">
        <v>2019</v>
      </c>
      <c r="D141" s="8">
        <v>2020</v>
      </c>
      <c r="E141" s="8">
        <v>2021</v>
      </c>
    </row>
    <row r="142" spans="1:5" ht="9" customHeight="1" thickBot="1" x14ac:dyDescent="0.3">
      <c r="A142" s="699"/>
      <c r="B142" s="9" t="s">
        <v>8</v>
      </c>
      <c r="C142" s="9" t="s">
        <v>9</v>
      </c>
      <c r="D142" s="9" t="s">
        <v>9</v>
      </c>
      <c r="E142" s="9" t="s">
        <v>9</v>
      </c>
    </row>
    <row r="143" spans="1:5" ht="15.75" thickBot="1" x14ac:dyDescent="0.3">
      <c r="A143" s="5" t="s">
        <v>17</v>
      </c>
      <c r="B143" s="113">
        <v>30</v>
      </c>
      <c r="C143" s="113">
        <v>3</v>
      </c>
      <c r="D143" s="113">
        <v>44</v>
      </c>
      <c r="E143" s="113">
        <v>44</v>
      </c>
    </row>
    <row r="144" spans="1:5" ht="15.75" thickBot="1" x14ac:dyDescent="0.3">
      <c r="A144" s="5" t="s">
        <v>18</v>
      </c>
      <c r="B144" s="10">
        <v>1648</v>
      </c>
      <c r="C144" s="10">
        <v>960</v>
      </c>
      <c r="D144" s="10">
        <v>2000</v>
      </c>
      <c r="E144" s="10">
        <v>2000</v>
      </c>
    </row>
    <row r="145" spans="1:5" ht="15.75" thickBot="1" x14ac:dyDescent="0.3">
      <c r="A145" s="5" t="s">
        <v>19</v>
      </c>
      <c r="B145" s="10">
        <f>B144/B143</f>
        <v>54.93333333333333</v>
      </c>
      <c r="C145" s="10">
        <f t="shared" ref="C145:E145" si="18">C144/C143</f>
        <v>320</v>
      </c>
      <c r="D145" s="10">
        <f t="shared" si="18"/>
        <v>45.454545454545453</v>
      </c>
      <c r="E145" s="10">
        <f t="shared" si="18"/>
        <v>45.454545454545453</v>
      </c>
    </row>
    <row r="146" spans="1:5" ht="15.75" thickBot="1" x14ac:dyDescent="0.3">
      <c r="A146" s="5" t="s">
        <v>20</v>
      </c>
      <c r="B146" s="113" t="s">
        <v>21</v>
      </c>
      <c r="C146" s="11">
        <f>C143/B143-1</f>
        <v>-0.9</v>
      </c>
      <c r="D146" s="11">
        <f t="shared" ref="D146:E148" si="19">D143/C143-1</f>
        <v>13.666666666666666</v>
      </c>
      <c r="E146" s="11">
        <f t="shared" si="19"/>
        <v>0</v>
      </c>
    </row>
    <row r="147" spans="1:5" ht="15.75" thickBot="1" x14ac:dyDescent="0.3">
      <c r="A147" s="5" t="s">
        <v>22</v>
      </c>
      <c r="B147" s="113" t="s">
        <v>21</v>
      </c>
      <c r="C147" s="11">
        <f>C144/B144-1</f>
        <v>-0.41747572815533984</v>
      </c>
      <c r="D147" s="11">
        <f t="shared" si="19"/>
        <v>1.0833333333333335</v>
      </c>
      <c r="E147" s="11">
        <f t="shared" si="19"/>
        <v>0</v>
      </c>
    </row>
    <row r="148" spans="1:5" ht="15.75" thickBot="1" x14ac:dyDescent="0.3">
      <c r="A148" s="5" t="s">
        <v>23</v>
      </c>
      <c r="B148" s="113" t="s">
        <v>21</v>
      </c>
      <c r="C148" s="11">
        <f>C145/B145-1</f>
        <v>4.825242718446602</v>
      </c>
      <c r="D148" s="11">
        <f t="shared" si="19"/>
        <v>-0.85795454545454541</v>
      </c>
      <c r="E148" s="11">
        <f t="shared" si="19"/>
        <v>0</v>
      </c>
    </row>
    <row r="149" spans="1:5" ht="15.75" thickBot="1" x14ac:dyDescent="0.3">
      <c r="A149" s="689" t="s">
        <v>212</v>
      </c>
      <c r="B149" s="690"/>
      <c r="C149" s="690"/>
      <c r="D149" s="690"/>
      <c r="E149" s="691"/>
    </row>
    <row r="150" spans="1:5" x14ac:dyDescent="0.25">
      <c r="A150" s="698"/>
      <c r="B150" s="8">
        <v>2018</v>
      </c>
      <c r="C150" s="8">
        <v>2019</v>
      </c>
      <c r="D150" s="8">
        <v>2020</v>
      </c>
      <c r="E150" s="8">
        <v>2021</v>
      </c>
    </row>
    <row r="151" spans="1:5" ht="15.75" thickBot="1" x14ac:dyDescent="0.3">
      <c r="A151" s="699"/>
      <c r="B151" s="9" t="s">
        <v>8</v>
      </c>
      <c r="C151" s="9" t="s">
        <v>9</v>
      </c>
      <c r="D151" s="9" t="s">
        <v>9</v>
      </c>
      <c r="E151" s="9" t="s">
        <v>9</v>
      </c>
    </row>
    <row r="152" spans="1:5" ht="15.75" thickBot="1" x14ac:dyDescent="0.3">
      <c r="A152" s="13" t="s">
        <v>42</v>
      </c>
      <c r="B152" s="14">
        <f>B153+B154+B155+B156</f>
        <v>0</v>
      </c>
      <c r="C152" s="14">
        <f t="shared" ref="C152:E152" si="20">C153+C154+C155+C156</f>
        <v>0</v>
      </c>
      <c r="D152" s="14">
        <f t="shared" si="20"/>
        <v>0</v>
      </c>
      <c r="E152" s="14">
        <f t="shared" si="20"/>
        <v>0</v>
      </c>
    </row>
    <row r="153" spans="1:5" ht="15.75" thickBot="1" x14ac:dyDescent="0.3">
      <c r="A153" s="26" t="s">
        <v>388</v>
      </c>
      <c r="B153" s="14"/>
      <c r="C153" s="14"/>
      <c r="D153" s="14"/>
      <c r="E153" s="14"/>
    </row>
    <row r="154" spans="1:5" ht="15.75" thickBot="1" x14ac:dyDescent="0.3">
      <c r="A154" s="26" t="s">
        <v>403</v>
      </c>
      <c r="B154" s="14"/>
      <c r="C154" s="14"/>
      <c r="D154" s="14"/>
      <c r="E154" s="14"/>
    </row>
    <row r="155" spans="1:5" ht="15.75" thickBot="1" x14ac:dyDescent="0.3">
      <c r="A155" s="26" t="s">
        <v>404</v>
      </c>
      <c r="B155" s="14"/>
      <c r="C155" s="14"/>
      <c r="D155" s="14"/>
      <c r="E155" s="14"/>
    </row>
    <row r="156" spans="1:5" ht="15.75" thickBot="1" x14ac:dyDescent="0.3">
      <c r="A156" s="26" t="s">
        <v>405</v>
      </c>
      <c r="B156" s="14"/>
      <c r="C156" s="14"/>
      <c r="D156" s="14"/>
      <c r="E156" s="14"/>
    </row>
    <row r="157" spans="1:5" ht="15.75" thickBot="1" x14ac:dyDescent="0.3">
      <c r="A157" s="13" t="s">
        <v>43</v>
      </c>
      <c r="B157" s="15">
        <f>B158+B159+B160+B161</f>
        <v>1648</v>
      </c>
      <c r="C157" s="15">
        <f>C158</f>
        <v>960</v>
      </c>
      <c r="D157" s="15">
        <f t="shared" ref="D157:E157" si="21">D158+D159+D160+D161</f>
        <v>2000</v>
      </c>
      <c r="E157" s="15">
        <f t="shared" si="21"/>
        <v>2000</v>
      </c>
    </row>
    <row r="158" spans="1:5" ht="15.75" thickBot="1" x14ac:dyDescent="0.3">
      <c r="A158" s="26" t="s">
        <v>388</v>
      </c>
      <c r="B158" s="15">
        <v>1648</v>
      </c>
      <c r="C158" s="15">
        <v>960</v>
      </c>
      <c r="D158" s="15">
        <v>2000</v>
      </c>
      <c r="E158" s="15">
        <v>2000</v>
      </c>
    </row>
    <row r="159" spans="1:5" ht="15.75" thickBot="1" x14ac:dyDescent="0.3">
      <c r="A159" s="26" t="s">
        <v>403</v>
      </c>
      <c r="B159" s="15"/>
      <c r="C159" s="15"/>
      <c r="D159" s="15"/>
      <c r="E159" s="15"/>
    </row>
    <row r="160" spans="1:5" ht="15.75" thickBot="1" x14ac:dyDescent="0.3">
      <c r="A160" s="26" t="s">
        <v>404</v>
      </c>
      <c r="B160" s="15"/>
      <c r="C160" s="15"/>
      <c r="D160" s="15"/>
      <c r="E160" s="15"/>
    </row>
    <row r="161" spans="1:5" ht="15.75" thickBot="1" x14ac:dyDescent="0.3">
      <c r="A161" s="26" t="s">
        <v>405</v>
      </c>
      <c r="B161" s="15"/>
      <c r="C161" s="15"/>
      <c r="D161" s="15"/>
      <c r="E161" s="15"/>
    </row>
    <row r="162" spans="1:5" ht="15.75" thickBot="1" x14ac:dyDescent="0.3">
      <c r="A162" s="140" t="s">
        <v>53</v>
      </c>
      <c r="B162" s="15">
        <f>B152+B157</f>
        <v>1648</v>
      </c>
      <c r="C162" s="15">
        <f t="shared" ref="C162:E162" si="22">C152+C157</f>
        <v>960</v>
      </c>
      <c r="D162" s="15">
        <f t="shared" si="22"/>
        <v>2000</v>
      </c>
      <c r="E162" s="15">
        <f t="shared" si="22"/>
        <v>2000</v>
      </c>
    </row>
    <row r="163" spans="1:5" ht="34.5" thickBot="1" x14ac:dyDescent="0.3">
      <c r="A163" s="7" t="s">
        <v>35</v>
      </c>
      <c r="B163" s="50" t="s">
        <v>792</v>
      </c>
      <c r="C163" s="139" t="s">
        <v>398</v>
      </c>
      <c r="D163" s="721" t="s">
        <v>793</v>
      </c>
      <c r="E163" s="722"/>
    </row>
    <row r="164" spans="1:5" ht="15.75" thickBot="1" x14ac:dyDescent="0.3">
      <c r="A164" s="5" t="s">
        <v>15</v>
      </c>
      <c r="B164" s="702" t="s">
        <v>794</v>
      </c>
      <c r="C164" s="703"/>
      <c r="D164" s="703"/>
      <c r="E164" s="704"/>
    </row>
    <row r="165" spans="1:5" ht="15.75" thickBot="1" x14ac:dyDescent="0.3">
      <c r="A165" s="5" t="s">
        <v>16</v>
      </c>
      <c r="B165" s="717" t="s">
        <v>785</v>
      </c>
      <c r="C165" s="718"/>
      <c r="D165" s="718"/>
      <c r="E165" s="719"/>
    </row>
    <row r="166" spans="1:5" x14ac:dyDescent="0.25">
      <c r="A166" s="698"/>
      <c r="B166" s="8">
        <v>2018</v>
      </c>
      <c r="C166" s="8">
        <v>2019</v>
      </c>
      <c r="D166" s="8">
        <v>2020</v>
      </c>
      <c r="E166" s="8">
        <v>2021</v>
      </c>
    </row>
    <row r="167" spans="1:5" ht="15.75" thickBot="1" x14ac:dyDescent="0.3">
      <c r="A167" s="699"/>
      <c r="B167" s="9" t="s">
        <v>8</v>
      </c>
      <c r="C167" s="9" t="s">
        <v>9</v>
      </c>
      <c r="D167" s="9" t="s">
        <v>9</v>
      </c>
      <c r="E167" s="9" t="s">
        <v>9</v>
      </c>
    </row>
    <row r="168" spans="1:5" ht="15.75" thickBot="1" x14ac:dyDescent="0.3">
      <c r="A168" s="5" t="s">
        <v>17</v>
      </c>
      <c r="B168" s="113">
        <v>10</v>
      </c>
      <c r="C168" s="113">
        <v>2</v>
      </c>
      <c r="D168" s="113">
        <v>11</v>
      </c>
      <c r="E168" s="113">
        <v>10</v>
      </c>
    </row>
    <row r="169" spans="1:5" ht="15.75" thickBot="1" x14ac:dyDescent="0.3">
      <c r="A169" s="5" t="s">
        <v>18</v>
      </c>
      <c r="B169" s="10">
        <v>4591</v>
      </c>
      <c r="C169" s="10">
        <v>1960</v>
      </c>
      <c r="D169" s="10">
        <v>4000</v>
      </c>
      <c r="E169" s="10">
        <v>4000</v>
      </c>
    </row>
    <row r="170" spans="1:5" ht="15.75" thickBot="1" x14ac:dyDescent="0.3">
      <c r="A170" s="5" t="s">
        <v>19</v>
      </c>
      <c r="B170" s="10">
        <f>B169/B168</f>
        <v>459.1</v>
      </c>
      <c r="C170" s="10">
        <f t="shared" ref="C170:E170" si="23">C169/C168</f>
        <v>980</v>
      </c>
      <c r="D170" s="10">
        <f t="shared" si="23"/>
        <v>363.63636363636363</v>
      </c>
      <c r="E170" s="10">
        <f t="shared" si="23"/>
        <v>400</v>
      </c>
    </row>
    <row r="171" spans="1:5" ht="15.75" thickBot="1" x14ac:dyDescent="0.3">
      <c r="A171" s="5" t="s">
        <v>20</v>
      </c>
      <c r="B171" s="113" t="s">
        <v>21</v>
      </c>
      <c r="C171" s="11">
        <f>C168/B168-1</f>
        <v>-0.8</v>
      </c>
      <c r="D171" s="11">
        <f t="shared" ref="D171:E173" si="24">D168/C168-1</f>
        <v>4.5</v>
      </c>
      <c r="E171" s="11">
        <f t="shared" si="24"/>
        <v>-9.0909090909090939E-2</v>
      </c>
    </row>
    <row r="172" spans="1:5" ht="15.75" thickBot="1" x14ac:dyDescent="0.3">
      <c r="A172" s="5" t="s">
        <v>22</v>
      </c>
      <c r="B172" s="113" t="s">
        <v>21</v>
      </c>
      <c r="C172" s="11">
        <f>C169/B169-1</f>
        <v>-0.57307776083641904</v>
      </c>
      <c r="D172" s="11">
        <f t="shared" si="24"/>
        <v>1.0408163265306123</v>
      </c>
      <c r="E172" s="11">
        <f t="shared" si="24"/>
        <v>0</v>
      </c>
    </row>
    <row r="173" spans="1:5" ht="15.75" thickBot="1" x14ac:dyDescent="0.3">
      <c r="A173" s="5" t="s">
        <v>23</v>
      </c>
      <c r="B173" s="113" t="s">
        <v>21</v>
      </c>
      <c r="C173" s="11">
        <f>C170/B170-1</f>
        <v>1.1346111958179046</v>
      </c>
      <c r="D173" s="11">
        <f t="shared" si="24"/>
        <v>-0.6289424860853432</v>
      </c>
      <c r="E173" s="11">
        <f t="shared" si="24"/>
        <v>0.10000000000000009</v>
      </c>
    </row>
    <row r="174" spans="1:5" ht="15.75" thickBot="1" x14ac:dyDescent="0.3">
      <c r="A174" s="689" t="s">
        <v>212</v>
      </c>
      <c r="B174" s="690"/>
      <c r="C174" s="690"/>
      <c r="D174" s="690"/>
      <c r="E174" s="691"/>
    </row>
    <row r="175" spans="1:5" x14ac:dyDescent="0.25">
      <c r="A175" s="698"/>
      <c r="B175" s="8">
        <v>2018</v>
      </c>
      <c r="C175" s="8">
        <v>2019</v>
      </c>
      <c r="D175" s="8">
        <v>2020</v>
      </c>
      <c r="E175" s="8">
        <v>2021</v>
      </c>
    </row>
    <row r="176" spans="1:5" ht="15.75" thickBot="1" x14ac:dyDescent="0.3">
      <c r="A176" s="699"/>
      <c r="B176" s="9" t="s">
        <v>8</v>
      </c>
      <c r="C176" s="9" t="s">
        <v>9</v>
      </c>
      <c r="D176" s="9" t="s">
        <v>9</v>
      </c>
      <c r="E176" s="9" t="s">
        <v>9</v>
      </c>
    </row>
    <row r="177" spans="1:5" ht="15.75" thickBot="1" x14ac:dyDescent="0.3">
      <c r="A177" s="13" t="s">
        <v>42</v>
      </c>
      <c r="B177" s="14">
        <f>B178+B179+B180+B181</f>
        <v>0</v>
      </c>
      <c r="C177" s="14">
        <f t="shared" ref="C177:E177" si="25">C178+C179+C180+C181</f>
        <v>0</v>
      </c>
      <c r="D177" s="14">
        <f t="shared" si="25"/>
        <v>0</v>
      </c>
      <c r="E177" s="14">
        <f t="shared" si="25"/>
        <v>0</v>
      </c>
    </row>
    <row r="178" spans="1:5" ht="15.75" thickBot="1" x14ac:dyDescent="0.3">
      <c r="A178" s="26" t="s">
        <v>388</v>
      </c>
      <c r="B178" s="14"/>
      <c r="C178" s="14"/>
      <c r="D178" s="14"/>
      <c r="E178" s="14"/>
    </row>
    <row r="179" spans="1:5" ht="15.75" thickBot="1" x14ac:dyDescent="0.3">
      <c r="A179" s="26" t="s">
        <v>403</v>
      </c>
      <c r="B179" s="14"/>
      <c r="C179" s="14"/>
      <c r="D179" s="14"/>
      <c r="E179" s="14"/>
    </row>
    <row r="180" spans="1:5" ht="15.75" thickBot="1" x14ac:dyDescent="0.3">
      <c r="A180" s="26" t="s">
        <v>404</v>
      </c>
      <c r="B180" s="14"/>
      <c r="C180" s="14"/>
      <c r="D180" s="14"/>
      <c r="E180" s="14"/>
    </row>
    <row r="181" spans="1:5" ht="15.75" thickBot="1" x14ac:dyDescent="0.3">
      <c r="A181" s="26" t="s">
        <v>405</v>
      </c>
      <c r="B181" s="14"/>
      <c r="C181" s="14"/>
      <c r="D181" s="14"/>
      <c r="E181" s="14"/>
    </row>
    <row r="182" spans="1:5" ht="15.75" thickBot="1" x14ac:dyDescent="0.3">
      <c r="A182" s="13" t="s">
        <v>43</v>
      </c>
      <c r="B182" s="15">
        <f>B183+B184+B185+B186</f>
        <v>4591</v>
      </c>
      <c r="C182" s="15">
        <f>C183</f>
        <v>1960</v>
      </c>
      <c r="D182" s="15">
        <f t="shared" ref="D182:E182" si="26">D183+D184+D185+D186</f>
        <v>4000</v>
      </c>
      <c r="E182" s="15">
        <f t="shared" si="26"/>
        <v>4000</v>
      </c>
    </row>
    <row r="183" spans="1:5" ht="15.75" thickBot="1" x14ac:dyDescent="0.3">
      <c r="A183" s="26" t="s">
        <v>388</v>
      </c>
      <c r="B183" s="15">
        <v>4591</v>
      </c>
      <c r="C183" s="15">
        <v>1960</v>
      </c>
      <c r="D183" s="15">
        <v>4000</v>
      </c>
      <c r="E183" s="15">
        <v>4000</v>
      </c>
    </row>
    <row r="184" spans="1:5" ht="15.75" thickBot="1" x14ac:dyDescent="0.3">
      <c r="A184" s="26" t="s">
        <v>403</v>
      </c>
      <c r="B184" s="15"/>
      <c r="C184" s="15"/>
      <c r="D184" s="15"/>
      <c r="E184" s="15"/>
    </row>
    <row r="185" spans="1:5" ht="15.75" thickBot="1" x14ac:dyDescent="0.3">
      <c r="A185" s="26" t="s">
        <v>404</v>
      </c>
      <c r="B185" s="15"/>
      <c r="C185" s="15"/>
      <c r="D185" s="15"/>
      <c r="E185" s="15"/>
    </row>
    <row r="186" spans="1:5" ht="15.75" thickBot="1" x14ac:dyDescent="0.3">
      <c r="A186" s="26" t="s">
        <v>405</v>
      </c>
      <c r="B186" s="15"/>
      <c r="C186" s="15"/>
      <c r="D186" s="15"/>
      <c r="E186" s="15"/>
    </row>
    <row r="187" spans="1:5" ht="15.75" thickBot="1" x14ac:dyDescent="0.3">
      <c r="A187" s="140" t="s">
        <v>53</v>
      </c>
      <c r="B187" s="15">
        <f>B177+B182</f>
        <v>4591</v>
      </c>
      <c r="C187" s="15">
        <f t="shared" ref="C187:E187" si="27">C177+C182</f>
        <v>1960</v>
      </c>
      <c r="D187" s="15">
        <f t="shared" si="27"/>
        <v>4000</v>
      </c>
      <c r="E187" s="15">
        <f t="shared" si="27"/>
        <v>4000</v>
      </c>
    </row>
    <row r="188" spans="1:5" ht="15.75" thickBot="1" x14ac:dyDescent="0.3">
      <c r="A188" s="149" t="s">
        <v>45</v>
      </c>
      <c r="B188" s="794" t="s">
        <v>795</v>
      </c>
      <c r="C188" s="795"/>
      <c r="D188" s="795"/>
      <c r="E188" s="796"/>
    </row>
    <row r="189" spans="1:5" ht="34.5" thickBot="1" x14ac:dyDescent="0.3">
      <c r="A189" s="7" t="s">
        <v>74</v>
      </c>
      <c r="B189" s="256" t="s">
        <v>796</v>
      </c>
      <c r="C189" s="141" t="s">
        <v>398</v>
      </c>
      <c r="D189" s="147" t="s">
        <v>797</v>
      </c>
      <c r="E189" s="148"/>
    </row>
    <row r="190" spans="1:5" ht="15.75" thickBot="1" x14ac:dyDescent="0.3">
      <c r="A190" s="5" t="s">
        <v>15</v>
      </c>
      <c r="B190" s="702" t="s">
        <v>798</v>
      </c>
      <c r="C190" s="703"/>
      <c r="D190" s="703"/>
      <c r="E190" s="704"/>
    </row>
    <row r="191" spans="1:5" ht="15.75" thickBot="1" x14ac:dyDescent="0.3">
      <c r="A191" s="5" t="s">
        <v>16</v>
      </c>
      <c r="B191" s="717" t="s">
        <v>52</v>
      </c>
      <c r="C191" s="718"/>
      <c r="D191" s="718"/>
      <c r="E191" s="719"/>
    </row>
    <row r="192" spans="1:5" x14ac:dyDescent="0.25">
      <c r="A192" s="698"/>
      <c r="B192" s="8">
        <v>2018</v>
      </c>
      <c r="C192" s="8">
        <v>2019</v>
      </c>
      <c r="D192" s="8">
        <v>2020</v>
      </c>
      <c r="E192" s="8">
        <v>2021</v>
      </c>
    </row>
    <row r="193" spans="1:5" ht="15.75" thickBot="1" x14ac:dyDescent="0.3">
      <c r="A193" s="699"/>
      <c r="B193" s="9" t="s">
        <v>8</v>
      </c>
      <c r="C193" s="9" t="s">
        <v>9</v>
      </c>
      <c r="D193" s="9" t="s">
        <v>9</v>
      </c>
      <c r="E193" s="9" t="s">
        <v>9</v>
      </c>
    </row>
    <row r="194" spans="1:5" ht="15.75" thickBot="1" x14ac:dyDescent="0.3">
      <c r="A194" s="5" t="s">
        <v>17</v>
      </c>
      <c r="B194" s="113">
        <v>0</v>
      </c>
      <c r="C194" s="113">
        <v>10</v>
      </c>
      <c r="D194" s="113">
        <v>10</v>
      </c>
      <c r="E194" s="113">
        <v>10</v>
      </c>
    </row>
    <row r="195" spans="1:5" ht="15.75" thickBot="1" x14ac:dyDescent="0.3">
      <c r="A195" s="5" t="s">
        <v>18</v>
      </c>
      <c r="B195" s="10">
        <v>0</v>
      </c>
      <c r="C195" s="10">
        <v>22000</v>
      </c>
      <c r="D195" s="10">
        <v>22000</v>
      </c>
      <c r="E195" s="10">
        <v>22000</v>
      </c>
    </row>
    <row r="196" spans="1:5" ht="15.75" thickBot="1" x14ac:dyDescent="0.3">
      <c r="A196" s="5" t="s">
        <v>19</v>
      </c>
      <c r="B196" s="10" t="e">
        <f>B195/B194</f>
        <v>#DIV/0!</v>
      </c>
      <c r="C196" s="10">
        <f t="shared" ref="C196:E196" si="28">C195/C194</f>
        <v>2200</v>
      </c>
      <c r="D196" s="10">
        <f t="shared" si="28"/>
        <v>2200</v>
      </c>
      <c r="E196" s="10">
        <f t="shared" si="28"/>
        <v>2200</v>
      </c>
    </row>
    <row r="197" spans="1:5" ht="15.75" thickBot="1" x14ac:dyDescent="0.3">
      <c r="A197" s="5" t="s">
        <v>20</v>
      </c>
      <c r="B197" s="113" t="s">
        <v>21</v>
      </c>
      <c r="C197" s="11" t="e">
        <f>C194/B194-1</f>
        <v>#DIV/0!</v>
      </c>
      <c r="D197" s="11">
        <f t="shared" ref="D197:E199" si="29">D194/C194-1</f>
        <v>0</v>
      </c>
      <c r="E197" s="11">
        <f t="shared" si="29"/>
        <v>0</v>
      </c>
    </row>
    <row r="198" spans="1:5" ht="15.75" thickBot="1" x14ac:dyDescent="0.3">
      <c r="A198" s="5" t="s">
        <v>22</v>
      </c>
      <c r="B198" s="113" t="s">
        <v>21</v>
      </c>
      <c r="C198" s="11" t="e">
        <f>C195/B195-1</f>
        <v>#DIV/0!</v>
      </c>
      <c r="D198" s="11">
        <f t="shared" si="29"/>
        <v>0</v>
      </c>
      <c r="E198" s="11">
        <f t="shared" si="29"/>
        <v>0</v>
      </c>
    </row>
    <row r="199" spans="1:5" ht="15.75" customHeight="1" thickBot="1" x14ac:dyDescent="0.3">
      <c r="A199" s="5" t="s">
        <v>23</v>
      </c>
      <c r="B199" s="113" t="s">
        <v>21</v>
      </c>
      <c r="C199" s="11" t="e">
        <f>C196/B196-1</f>
        <v>#DIV/0!</v>
      </c>
      <c r="D199" s="11">
        <f t="shared" si="29"/>
        <v>0</v>
      </c>
      <c r="E199" s="11">
        <f t="shared" si="29"/>
        <v>0</v>
      </c>
    </row>
    <row r="200" spans="1:5" ht="15.75" customHeight="1" thickBot="1" x14ac:dyDescent="0.3">
      <c r="A200" s="689" t="s">
        <v>212</v>
      </c>
      <c r="B200" s="690"/>
      <c r="C200" s="690"/>
      <c r="D200" s="690"/>
      <c r="E200" s="691"/>
    </row>
    <row r="201" spans="1:5" ht="12.75" customHeight="1" x14ac:dyDescent="0.25">
      <c r="A201" s="905"/>
      <c r="B201" s="8">
        <v>2018</v>
      </c>
      <c r="C201" s="8">
        <v>2019</v>
      </c>
      <c r="D201" s="8">
        <v>2020</v>
      </c>
      <c r="E201" s="8">
        <v>2021</v>
      </c>
    </row>
    <row r="202" spans="1:5" ht="16.5" customHeight="1" thickBot="1" x14ac:dyDescent="0.3">
      <c r="A202" s="699"/>
      <c r="B202" s="9" t="s">
        <v>8</v>
      </c>
      <c r="C202" s="9" t="s">
        <v>9</v>
      </c>
      <c r="D202" s="9" t="s">
        <v>9</v>
      </c>
      <c r="E202" s="9" t="s">
        <v>9</v>
      </c>
    </row>
    <row r="203" spans="1:5" ht="15.75" thickBot="1" x14ac:dyDescent="0.3">
      <c r="A203" s="13" t="s">
        <v>42</v>
      </c>
      <c r="B203" s="14">
        <v>0</v>
      </c>
      <c r="C203" s="14">
        <v>0</v>
      </c>
      <c r="D203" s="14">
        <v>0</v>
      </c>
      <c r="E203" s="14">
        <v>0</v>
      </c>
    </row>
    <row r="204" spans="1:5" ht="15.75" thickBot="1" x14ac:dyDescent="0.3">
      <c r="A204" s="26" t="s">
        <v>388</v>
      </c>
      <c r="B204" s="14"/>
      <c r="C204" s="14"/>
      <c r="D204" s="14"/>
      <c r="E204" s="14"/>
    </row>
    <row r="205" spans="1:5" ht="15.75" thickBot="1" x14ac:dyDescent="0.3">
      <c r="A205" s="26" t="s">
        <v>403</v>
      </c>
      <c r="B205" s="14"/>
      <c r="C205" s="14"/>
      <c r="D205" s="14"/>
      <c r="E205" s="14"/>
    </row>
    <row r="206" spans="1:5" ht="15.75" thickBot="1" x14ac:dyDescent="0.3">
      <c r="A206" s="26" t="s">
        <v>404</v>
      </c>
      <c r="B206" s="14"/>
      <c r="C206" s="14"/>
      <c r="D206" s="14"/>
      <c r="E206" s="14"/>
    </row>
    <row r="207" spans="1:5" ht="15.75" thickBot="1" x14ac:dyDescent="0.3">
      <c r="A207" s="26" t="s">
        <v>405</v>
      </c>
      <c r="B207" s="14"/>
      <c r="C207" s="14"/>
      <c r="D207" s="14"/>
      <c r="E207" s="14"/>
    </row>
    <row r="208" spans="1:5" ht="15.75" thickBot="1" x14ac:dyDescent="0.3">
      <c r="A208" s="13" t="s">
        <v>43</v>
      </c>
      <c r="B208" s="15">
        <v>0</v>
      </c>
      <c r="C208" s="15">
        <f>C209</f>
        <v>22000</v>
      </c>
      <c r="D208" s="15">
        <f t="shared" ref="D208:E208" si="30">D209</f>
        <v>22000</v>
      </c>
      <c r="E208" s="15">
        <f t="shared" si="30"/>
        <v>22000</v>
      </c>
    </row>
    <row r="209" spans="1:5" ht="15.75" thickBot="1" x14ac:dyDescent="0.3">
      <c r="A209" s="26" t="s">
        <v>388</v>
      </c>
      <c r="B209" s="15">
        <v>0</v>
      </c>
      <c r="C209" s="15">
        <v>22000</v>
      </c>
      <c r="D209" s="15">
        <v>22000</v>
      </c>
      <c r="E209" s="15">
        <v>22000</v>
      </c>
    </row>
    <row r="210" spans="1:5" ht="15.75" thickBot="1" x14ac:dyDescent="0.3">
      <c r="A210" s="26" t="s">
        <v>403</v>
      </c>
      <c r="B210" s="15"/>
      <c r="C210" s="15"/>
      <c r="D210" s="15"/>
      <c r="E210" s="15"/>
    </row>
    <row r="211" spans="1:5" ht="15.75" thickBot="1" x14ac:dyDescent="0.3">
      <c r="A211" s="26" t="s">
        <v>404</v>
      </c>
      <c r="B211" s="15"/>
      <c r="C211" s="15"/>
      <c r="D211" s="15"/>
      <c r="E211" s="15"/>
    </row>
    <row r="212" spans="1:5" x14ac:dyDescent="0.25">
      <c r="A212" s="257" t="s">
        <v>405</v>
      </c>
      <c r="B212" s="80"/>
      <c r="C212" s="80"/>
      <c r="D212" s="80"/>
      <c r="E212" s="80"/>
    </row>
    <row r="213" spans="1:5" ht="15.75" thickBot="1" x14ac:dyDescent="0.3">
      <c r="A213" s="58" t="s">
        <v>53</v>
      </c>
      <c r="B213" s="258">
        <f>B208+B203</f>
        <v>0</v>
      </c>
      <c r="C213" s="258">
        <f t="shared" ref="C213:E213" si="31">C208+C203</f>
        <v>22000</v>
      </c>
      <c r="D213" s="258">
        <f t="shared" si="31"/>
        <v>22000</v>
      </c>
      <c r="E213" s="258">
        <f t="shared" si="31"/>
        <v>22000</v>
      </c>
    </row>
    <row r="214" spans="1:5" ht="15.75" thickBot="1" x14ac:dyDescent="0.3">
      <c r="A214" s="149" t="s">
        <v>45</v>
      </c>
      <c r="B214" s="794" t="s">
        <v>799</v>
      </c>
      <c r="C214" s="795"/>
      <c r="D214" s="795"/>
      <c r="E214" s="796"/>
    </row>
    <row r="215" spans="1:5" ht="34.5" thickBot="1" x14ac:dyDescent="0.3">
      <c r="A215" s="7" t="s">
        <v>74</v>
      </c>
      <c r="B215" s="256" t="s">
        <v>800</v>
      </c>
      <c r="C215" s="141" t="s">
        <v>398</v>
      </c>
      <c r="D215" s="147" t="s">
        <v>801</v>
      </c>
      <c r="E215" s="148"/>
    </row>
    <row r="216" spans="1:5" ht="15.75" thickBot="1" x14ac:dyDescent="0.3">
      <c r="A216" s="5" t="s">
        <v>15</v>
      </c>
      <c r="B216" s="702" t="s">
        <v>802</v>
      </c>
      <c r="C216" s="703"/>
      <c r="D216" s="703"/>
      <c r="E216" s="704"/>
    </row>
    <row r="217" spans="1:5" ht="15.75" thickBot="1" x14ac:dyDescent="0.3">
      <c r="A217" s="5" t="s">
        <v>16</v>
      </c>
      <c r="B217" s="717" t="s">
        <v>52</v>
      </c>
      <c r="C217" s="718"/>
      <c r="D217" s="718"/>
      <c r="E217" s="719"/>
    </row>
    <row r="218" spans="1:5" x14ac:dyDescent="0.25">
      <c r="A218" s="698"/>
      <c r="B218" s="8">
        <v>2018</v>
      </c>
      <c r="C218" s="8">
        <v>2019</v>
      </c>
      <c r="D218" s="8">
        <v>2020</v>
      </c>
      <c r="E218" s="8">
        <v>2021</v>
      </c>
    </row>
    <row r="219" spans="1:5" ht="15.75" thickBot="1" x14ac:dyDescent="0.3">
      <c r="A219" s="699"/>
      <c r="B219" s="9" t="s">
        <v>8</v>
      </c>
      <c r="C219" s="9" t="s">
        <v>9</v>
      </c>
      <c r="D219" s="9" t="s">
        <v>9</v>
      </c>
      <c r="E219" s="9" t="s">
        <v>9</v>
      </c>
    </row>
    <row r="220" spans="1:5" ht="15.75" thickBot="1" x14ac:dyDescent="0.3">
      <c r="A220" s="5" t="s">
        <v>17</v>
      </c>
      <c r="B220" s="113">
        <v>1</v>
      </c>
      <c r="C220" s="113">
        <v>0</v>
      </c>
      <c r="D220" s="5"/>
      <c r="E220" s="5"/>
    </row>
    <row r="221" spans="1:5" ht="15.75" thickBot="1" x14ac:dyDescent="0.3">
      <c r="A221" s="5" t="s">
        <v>18</v>
      </c>
      <c r="B221" s="10">
        <v>45622</v>
      </c>
      <c r="C221" s="10">
        <v>0</v>
      </c>
      <c r="D221" s="10">
        <f>D319</f>
        <v>0</v>
      </c>
      <c r="E221" s="10">
        <f>E319</f>
        <v>0</v>
      </c>
    </row>
    <row r="222" spans="1:5" ht="15.75" thickBot="1" x14ac:dyDescent="0.3">
      <c r="A222" s="5" t="s">
        <v>19</v>
      </c>
      <c r="B222" s="10">
        <f>B221/B220</f>
        <v>45622</v>
      </c>
      <c r="C222" s="10" t="e">
        <f t="shared" ref="C222:E222" si="32">C221/C220</f>
        <v>#DIV/0!</v>
      </c>
      <c r="D222" s="10" t="e">
        <f t="shared" si="32"/>
        <v>#DIV/0!</v>
      </c>
      <c r="E222" s="10" t="e">
        <f t="shared" si="32"/>
        <v>#DIV/0!</v>
      </c>
    </row>
    <row r="223" spans="1:5" ht="15.75" thickBot="1" x14ac:dyDescent="0.3">
      <c r="A223" s="5" t="s">
        <v>20</v>
      </c>
      <c r="B223" s="113" t="s">
        <v>21</v>
      </c>
      <c r="C223" s="11">
        <f>C220/B220-1</f>
        <v>-1</v>
      </c>
      <c r="D223" s="11" t="e">
        <f t="shared" ref="D223:E225" si="33">D220/C220-1</f>
        <v>#DIV/0!</v>
      </c>
      <c r="E223" s="11" t="e">
        <f t="shared" si="33"/>
        <v>#DIV/0!</v>
      </c>
    </row>
    <row r="224" spans="1:5" ht="15.75" thickBot="1" x14ac:dyDescent="0.3">
      <c r="A224" s="5" t="s">
        <v>22</v>
      </c>
      <c r="B224" s="113" t="s">
        <v>21</v>
      </c>
      <c r="C224" s="11">
        <f>C221/B221-1</f>
        <v>-1</v>
      </c>
      <c r="D224" s="11" t="e">
        <f t="shared" si="33"/>
        <v>#DIV/0!</v>
      </c>
      <c r="E224" s="11" t="e">
        <f t="shared" si="33"/>
        <v>#DIV/0!</v>
      </c>
    </row>
    <row r="225" spans="1:5" ht="15.75" thickBot="1" x14ac:dyDescent="0.3">
      <c r="A225" s="5" t="s">
        <v>23</v>
      </c>
      <c r="B225" s="113" t="s">
        <v>21</v>
      </c>
      <c r="C225" s="11" t="e">
        <f>C222/B222-1</f>
        <v>#DIV/0!</v>
      </c>
      <c r="D225" s="11" t="e">
        <f t="shared" si="33"/>
        <v>#DIV/0!</v>
      </c>
      <c r="E225" s="11" t="e">
        <f t="shared" si="33"/>
        <v>#DIV/0!</v>
      </c>
    </row>
    <row r="226" spans="1:5" ht="15.75" thickBot="1" x14ac:dyDescent="0.3">
      <c r="A226" s="689" t="s">
        <v>212</v>
      </c>
      <c r="B226" s="690"/>
      <c r="C226" s="690"/>
      <c r="D226" s="690"/>
      <c r="E226" s="691"/>
    </row>
    <row r="227" spans="1:5" x14ac:dyDescent="0.25">
      <c r="A227" s="905"/>
      <c r="B227" s="8">
        <v>2018</v>
      </c>
      <c r="C227" s="8">
        <v>2019</v>
      </c>
      <c r="D227" s="8">
        <v>2020</v>
      </c>
      <c r="E227" s="8">
        <v>2021</v>
      </c>
    </row>
    <row r="228" spans="1:5" ht="15.75" thickBot="1" x14ac:dyDescent="0.3">
      <c r="A228" s="699"/>
      <c r="B228" s="9" t="s">
        <v>8</v>
      </c>
      <c r="C228" s="9" t="s">
        <v>9</v>
      </c>
      <c r="D228" s="9" t="s">
        <v>9</v>
      </c>
      <c r="E228" s="9" t="s">
        <v>9</v>
      </c>
    </row>
    <row r="229" spans="1:5" ht="15.75" thickBot="1" x14ac:dyDescent="0.3">
      <c r="A229" s="13" t="s">
        <v>42</v>
      </c>
      <c r="B229" s="14">
        <v>0</v>
      </c>
      <c r="C229" s="14">
        <v>0</v>
      </c>
      <c r="D229" s="14">
        <v>0</v>
      </c>
      <c r="E229" s="14">
        <v>0</v>
      </c>
    </row>
    <row r="230" spans="1:5" ht="15.75" thickBot="1" x14ac:dyDescent="0.3">
      <c r="A230" s="26" t="s">
        <v>388</v>
      </c>
      <c r="B230" s="14"/>
      <c r="C230" s="14"/>
      <c r="D230" s="14"/>
      <c r="E230" s="14"/>
    </row>
    <row r="231" spans="1:5" ht="15.75" thickBot="1" x14ac:dyDescent="0.3">
      <c r="A231" s="26" t="s">
        <v>403</v>
      </c>
      <c r="B231" s="14"/>
      <c r="C231" s="14"/>
      <c r="D231" s="14"/>
      <c r="E231" s="14"/>
    </row>
    <row r="232" spans="1:5" ht="15.75" thickBot="1" x14ac:dyDescent="0.3">
      <c r="A232" s="26" t="s">
        <v>404</v>
      </c>
      <c r="B232" s="14"/>
      <c r="C232" s="14"/>
      <c r="D232" s="14"/>
      <c r="E232" s="14"/>
    </row>
    <row r="233" spans="1:5" ht="15.75" thickBot="1" x14ac:dyDescent="0.3">
      <c r="A233" s="26" t="s">
        <v>405</v>
      </c>
      <c r="B233" s="14"/>
      <c r="C233" s="14"/>
      <c r="D233" s="14"/>
      <c r="E233" s="14"/>
    </row>
    <row r="234" spans="1:5" ht="15.75" thickBot="1" x14ac:dyDescent="0.3">
      <c r="A234" s="13" t="s">
        <v>43</v>
      </c>
      <c r="B234" s="15">
        <f>B235+B236+B237+B238</f>
        <v>45622</v>
      </c>
      <c r="C234" s="15">
        <f t="shared" ref="C234:E234" si="34">C235+C236+C237+C238</f>
        <v>0</v>
      </c>
      <c r="D234" s="15">
        <f t="shared" si="34"/>
        <v>0</v>
      </c>
      <c r="E234" s="15">
        <f t="shared" si="34"/>
        <v>0</v>
      </c>
    </row>
    <row r="235" spans="1:5" ht="15.75" thickBot="1" x14ac:dyDescent="0.3">
      <c r="A235" s="26" t="s">
        <v>388</v>
      </c>
      <c r="B235" s="15">
        <v>45622</v>
      </c>
      <c r="C235" s="15">
        <v>0</v>
      </c>
      <c r="D235" s="15">
        <v>0</v>
      </c>
      <c r="E235" s="15">
        <v>0</v>
      </c>
    </row>
    <row r="236" spans="1:5" ht="15.75" thickBot="1" x14ac:dyDescent="0.3">
      <c r="A236" s="26" t="s">
        <v>403</v>
      </c>
      <c r="B236" s="15"/>
      <c r="C236" s="15"/>
      <c r="D236" s="15"/>
      <c r="E236" s="15"/>
    </row>
    <row r="237" spans="1:5" ht="15.75" thickBot="1" x14ac:dyDescent="0.3">
      <c r="A237" s="26" t="s">
        <v>404</v>
      </c>
      <c r="B237" s="15"/>
      <c r="C237" s="15"/>
      <c r="D237" s="15"/>
      <c r="E237" s="15"/>
    </row>
    <row r="238" spans="1:5" ht="13.5" customHeight="1" x14ac:dyDescent="0.25">
      <c r="A238" s="257" t="s">
        <v>405</v>
      </c>
      <c r="B238" s="80"/>
      <c r="C238" s="80"/>
      <c r="D238" s="80"/>
      <c r="E238" s="80"/>
    </row>
    <row r="239" spans="1:5" ht="15.75" thickBot="1" x14ac:dyDescent="0.3">
      <c r="A239" s="58" t="s">
        <v>53</v>
      </c>
      <c r="B239" s="258">
        <f>B234+B229</f>
        <v>45622</v>
      </c>
      <c r="C239" s="258">
        <f t="shared" ref="C239:E239" si="35">C234+C229</f>
        <v>0</v>
      </c>
      <c r="D239" s="258">
        <f t="shared" si="35"/>
        <v>0</v>
      </c>
      <c r="E239" s="258">
        <f t="shared" si="35"/>
        <v>0</v>
      </c>
    </row>
    <row r="240" spans="1:5" ht="15.75" thickBot="1" x14ac:dyDescent="0.3">
      <c r="A240" s="149" t="s">
        <v>45</v>
      </c>
      <c r="B240" s="794" t="s">
        <v>803</v>
      </c>
      <c r="C240" s="795"/>
      <c r="D240" s="795"/>
      <c r="E240" s="796"/>
    </row>
    <row r="241" spans="1:5" ht="34.5" thickBot="1" x14ac:dyDescent="0.3">
      <c r="A241" s="7" t="s">
        <v>74</v>
      </c>
      <c r="B241" s="256" t="s">
        <v>804</v>
      </c>
      <c r="C241" s="141" t="s">
        <v>398</v>
      </c>
      <c r="D241" s="147" t="s">
        <v>805</v>
      </c>
      <c r="E241" s="148"/>
    </row>
    <row r="242" spans="1:5" ht="15.75" thickBot="1" x14ac:dyDescent="0.3">
      <c r="A242" s="5" t="s">
        <v>15</v>
      </c>
      <c r="B242" s="702" t="s">
        <v>806</v>
      </c>
      <c r="C242" s="703"/>
      <c r="D242" s="703"/>
      <c r="E242" s="704"/>
    </row>
    <row r="243" spans="1:5" ht="15.75" thickBot="1" x14ac:dyDescent="0.3">
      <c r="A243" s="5" t="s">
        <v>16</v>
      </c>
      <c r="B243" s="717" t="s">
        <v>785</v>
      </c>
      <c r="C243" s="718"/>
      <c r="D243" s="718"/>
      <c r="E243" s="719"/>
    </row>
    <row r="244" spans="1:5" x14ac:dyDescent="0.25">
      <c r="A244" s="698"/>
      <c r="B244" s="8">
        <v>2018</v>
      </c>
      <c r="C244" s="8">
        <v>2019</v>
      </c>
      <c r="D244" s="8">
        <v>2020</v>
      </c>
      <c r="E244" s="8">
        <v>2021</v>
      </c>
    </row>
    <row r="245" spans="1:5" ht="15.75" thickBot="1" x14ac:dyDescent="0.3">
      <c r="A245" s="699"/>
      <c r="B245" s="9" t="s">
        <v>8</v>
      </c>
      <c r="C245" s="9" t="s">
        <v>9</v>
      </c>
      <c r="D245" s="9" t="s">
        <v>9</v>
      </c>
      <c r="E245" s="9" t="s">
        <v>9</v>
      </c>
    </row>
    <row r="246" spans="1:5" ht="15.75" thickBot="1" x14ac:dyDescent="0.3">
      <c r="A246" s="5" t="s">
        <v>17</v>
      </c>
      <c r="B246" s="113">
        <v>8</v>
      </c>
      <c r="C246" s="113">
        <v>0</v>
      </c>
      <c r="D246" s="113">
        <v>10</v>
      </c>
      <c r="E246" s="113">
        <v>10</v>
      </c>
    </row>
    <row r="247" spans="1:5" ht="15.75" thickBot="1" x14ac:dyDescent="0.3">
      <c r="A247" s="5" t="s">
        <v>18</v>
      </c>
      <c r="B247" s="10">
        <v>19286</v>
      </c>
      <c r="C247" s="10">
        <v>0</v>
      </c>
      <c r="D247" s="10">
        <v>20000</v>
      </c>
      <c r="E247" s="10">
        <v>20000</v>
      </c>
    </row>
    <row r="248" spans="1:5" ht="15.75" thickBot="1" x14ac:dyDescent="0.3">
      <c r="A248" s="5" t="s">
        <v>19</v>
      </c>
      <c r="B248" s="10">
        <f>B247/B246</f>
        <v>2410.75</v>
      </c>
      <c r="C248" s="10" t="e">
        <f t="shared" ref="C248:E248" si="36">C247/C246</f>
        <v>#DIV/0!</v>
      </c>
      <c r="D248" s="10">
        <f t="shared" si="36"/>
        <v>2000</v>
      </c>
      <c r="E248" s="10">
        <f t="shared" si="36"/>
        <v>2000</v>
      </c>
    </row>
    <row r="249" spans="1:5" ht="15.75" thickBot="1" x14ac:dyDescent="0.3">
      <c r="A249" s="5" t="s">
        <v>20</v>
      </c>
      <c r="B249" s="113" t="s">
        <v>21</v>
      </c>
      <c r="C249" s="11">
        <f>C246/B246-1</f>
        <v>-1</v>
      </c>
      <c r="D249" s="11" t="e">
        <f t="shared" ref="D249:E251" si="37">D246/C246-1</f>
        <v>#DIV/0!</v>
      </c>
      <c r="E249" s="11">
        <f t="shared" si="37"/>
        <v>0</v>
      </c>
    </row>
    <row r="250" spans="1:5" ht="15.75" thickBot="1" x14ac:dyDescent="0.3">
      <c r="A250" s="5" t="s">
        <v>22</v>
      </c>
      <c r="B250" s="113" t="s">
        <v>21</v>
      </c>
      <c r="C250" s="11">
        <f>C247/B247-1</f>
        <v>-1</v>
      </c>
      <c r="D250" s="11" t="e">
        <f t="shared" si="37"/>
        <v>#DIV/0!</v>
      </c>
      <c r="E250" s="11">
        <f t="shared" si="37"/>
        <v>0</v>
      </c>
    </row>
    <row r="251" spans="1:5" ht="15.75" thickBot="1" x14ac:dyDescent="0.3">
      <c r="A251" s="5" t="s">
        <v>23</v>
      </c>
      <c r="B251" s="113" t="s">
        <v>21</v>
      </c>
      <c r="C251" s="11" t="e">
        <f>C248/B248-1</f>
        <v>#DIV/0!</v>
      </c>
      <c r="D251" s="11" t="e">
        <f t="shared" si="37"/>
        <v>#DIV/0!</v>
      </c>
      <c r="E251" s="11">
        <f t="shared" si="37"/>
        <v>0</v>
      </c>
    </row>
    <row r="252" spans="1:5" ht="15.75" thickBot="1" x14ac:dyDescent="0.3">
      <c r="A252" s="689" t="s">
        <v>212</v>
      </c>
      <c r="B252" s="690"/>
      <c r="C252" s="690"/>
      <c r="D252" s="690"/>
      <c r="E252" s="691"/>
    </row>
    <row r="253" spans="1:5" x14ac:dyDescent="0.25">
      <c r="A253" s="905"/>
      <c r="B253" s="8">
        <v>2018</v>
      </c>
      <c r="C253" s="8">
        <v>2019</v>
      </c>
      <c r="D253" s="8">
        <v>2020</v>
      </c>
      <c r="E253" s="8">
        <v>2021</v>
      </c>
    </row>
    <row r="254" spans="1:5" ht="15.75" thickBot="1" x14ac:dyDescent="0.3">
      <c r="A254" s="699"/>
      <c r="B254" s="9" t="s">
        <v>8</v>
      </c>
      <c r="C254" s="9" t="s">
        <v>9</v>
      </c>
      <c r="D254" s="9" t="s">
        <v>9</v>
      </c>
      <c r="E254" s="9" t="s">
        <v>9</v>
      </c>
    </row>
    <row r="255" spans="1:5" ht="15.75" thickBot="1" x14ac:dyDescent="0.3">
      <c r="A255" s="13" t="s">
        <v>42</v>
      </c>
      <c r="B255" s="14">
        <v>0</v>
      </c>
      <c r="C255" s="14">
        <v>0</v>
      </c>
      <c r="D255" s="14">
        <v>0</v>
      </c>
      <c r="E255" s="14">
        <v>0</v>
      </c>
    </row>
    <row r="256" spans="1:5" ht="15.75" thickBot="1" x14ac:dyDescent="0.3">
      <c r="A256" s="26" t="s">
        <v>388</v>
      </c>
      <c r="B256" s="14"/>
      <c r="C256" s="14"/>
      <c r="D256" s="14"/>
      <c r="E256" s="14"/>
    </row>
    <row r="257" spans="1:5" ht="15.75" thickBot="1" x14ac:dyDescent="0.3">
      <c r="A257" s="26" t="s">
        <v>403</v>
      </c>
      <c r="B257" s="14"/>
      <c r="C257" s="14"/>
      <c r="D257" s="14"/>
      <c r="E257" s="14"/>
    </row>
    <row r="258" spans="1:5" ht="15.75" thickBot="1" x14ac:dyDescent="0.3">
      <c r="A258" s="26" t="s">
        <v>404</v>
      </c>
      <c r="B258" s="14"/>
      <c r="C258" s="14"/>
      <c r="D258" s="14"/>
      <c r="E258" s="14"/>
    </row>
    <row r="259" spans="1:5" ht="15.75" thickBot="1" x14ac:dyDescent="0.3">
      <c r="A259" s="26" t="s">
        <v>405</v>
      </c>
      <c r="B259" s="14"/>
      <c r="C259" s="14"/>
      <c r="D259" s="14"/>
      <c r="E259" s="14"/>
    </row>
    <row r="260" spans="1:5" ht="15.75" thickBot="1" x14ac:dyDescent="0.3">
      <c r="A260" s="13" t="s">
        <v>43</v>
      </c>
      <c r="B260" s="15">
        <f>B261+B262+B263+B264</f>
        <v>19286</v>
      </c>
      <c r="C260" s="15">
        <f t="shared" ref="C260:E260" si="38">C261+C262+C263+C264</f>
        <v>0</v>
      </c>
      <c r="D260" s="15">
        <f t="shared" si="38"/>
        <v>20000</v>
      </c>
      <c r="E260" s="15">
        <f t="shared" si="38"/>
        <v>20000</v>
      </c>
    </row>
    <row r="261" spans="1:5" ht="15.75" thickBot="1" x14ac:dyDescent="0.3">
      <c r="A261" s="26" t="s">
        <v>388</v>
      </c>
      <c r="B261" s="15">
        <v>19286</v>
      </c>
      <c r="C261" s="15">
        <v>0</v>
      </c>
      <c r="D261" s="15">
        <v>20000</v>
      </c>
      <c r="E261" s="15">
        <v>20000</v>
      </c>
    </row>
    <row r="262" spans="1:5" ht="15.75" thickBot="1" x14ac:dyDescent="0.3">
      <c r="A262" s="26" t="s">
        <v>403</v>
      </c>
      <c r="B262" s="15"/>
      <c r="C262" s="15"/>
      <c r="D262" s="15"/>
      <c r="E262" s="15"/>
    </row>
    <row r="263" spans="1:5" ht="15.75" thickBot="1" x14ac:dyDescent="0.3">
      <c r="A263" s="26" t="s">
        <v>404</v>
      </c>
      <c r="B263" s="15"/>
      <c r="C263" s="15"/>
      <c r="D263" s="15"/>
      <c r="E263" s="15"/>
    </row>
    <row r="264" spans="1:5" x14ac:dyDescent="0.25">
      <c r="A264" s="257" t="s">
        <v>405</v>
      </c>
      <c r="B264" s="80"/>
      <c r="C264" s="80"/>
      <c r="D264" s="80"/>
      <c r="E264" s="80"/>
    </row>
    <row r="265" spans="1:5" ht="15.75" thickBot="1" x14ac:dyDescent="0.3">
      <c r="A265" s="58" t="s">
        <v>53</v>
      </c>
      <c r="B265" s="258">
        <f>B260+B255</f>
        <v>19286</v>
      </c>
      <c r="C265" s="258">
        <f t="shared" ref="C265:E265" si="39">C260+C255</f>
        <v>0</v>
      </c>
      <c r="D265" s="258">
        <f t="shared" si="39"/>
        <v>20000</v>
      </c>
      <c r="E265" s="258">
        <f t="shared" si="39"/>
        <v>20000</v>
      </c>
    </row>
    <row r="266" spans="1:5" ht="15.75" thickBot="1" x14ac:dyDescent="0.3">
      <c r="A266" s="19" t="s">
        <v>45</v>
      </c>
      <c r="B266" s="720" t="s">
        <v>807</v>
      </c>
      <c r="C266" s="780"/>
      <c r="D266" s="721"/>
      <c r="E266" s="722"/>
    </row>
    <row r="267" spans="1:5" ht="34.5" thickBot="1" x14ac:dyDescent="0.3">
      <c r="A267" s="7" t="s">
        <v>14</v>
      </c>
      <c r="B267" s="259" t="s">
        <v>808</v>
      </c>
      <c r="C267" s="149" t="s">
        <v>398</v>
      </c>
      <c r="D267" s="147" t="s">
        <v>809</v>
      </c>
      <c r="E267" s="148"/>
    </row>
    <row r="268" spans="1:5" ht="17.25" customHeight="1" thickBot="1" x14ac:dyDescent="0.3">
      <c r="A268" s="5" t="s">
        <v>15</v>
      </c>
      <c r="B268" s="702" t="s">
        <v>808</v>
      </c>
      <c r="C268" s="781"/>
      <c r="D268" s="703"/>
      <c r="E268" s="704"/>
    </row>
    <row r="269" spans="1:5" ht="15.75" thickBot="1" x14ac:dyDescent="0.3">
      <c r="A269" s="5" t="s">
        <v>16</v>
      </c>
      <c r="B269" s="717" t="s">
        <v>810</v>
      </c>
      <c r="C269" s="718"/>
      <c r="D269" s="718"/>
      <c r="E269" s="719"/>
    </row>
    <row r="270" spans="1:5" ht="12.75" customHeight="1" x14ac:dyDescent="0.25">
      <c r="A270" s="698"/>
      <c r="B270" s="8">
        <v>2018</v>
      </c>
      <c r="C270" s="8">
        <v>2019</v>
      </c>
      <c r="D270" s="8">
        <v>2020</v>
      </c>
      <c r="E270" s="8">
        <v>2021</v>
      </c>
    </row>
    <row r="271" spans="1:5" ht="9" customHeight="1" thickBot="1" x14ac:dyDescent="0.3">
      <c r="A271" s="699"/>
      <c r="B271" s="9" t="s">
        <v>8</v>
      </c>
      <c r="C271" s="9" t="s">
        <v>9</v>
      </c>
      <c r="D271" s="9" t="s">
        <v>9</v>
      </c>
      <c r="E271" s="9" t="s">
        <v>9</v>
      </c>
    </row>
    <row r="272" spans="1:5" ht="15.75" thickBot="1" x14ac:dyDescent="0.3">
      <c r="A272" s="5" t="s">
        <v>17</v>
      </c>
      <c r="B272" s="10">
        <v>4</v>
      </c>
      <c r="C272" s="10">
        <v>4</v>
      </c>
      <c r="D272" s="10">
        <v>5</v>
      </c>
      <c r="E272" s="10">
        <v>5</v>
      </c>
    </row>
    <row r="273" spans="1:5" ht="15.75" thickBot="1" x14ac:dyDescent="0.3">
      <c r="A273" s="5" t="s">
        <v>18</v>
      </c>
      <c r="B273" s="10">
        <v>3441</v>
      </c>
      <c r="C273" s="10">
        <f t="shared" ref="C273" si="40">C291</f>
        <v>12868</v>
      </c>
      <c r="D273" s="10">
        <v>22000</v>
      </c>
      <c r="E273" s="10">
        <v>22000</v>
      </c>
    </row>
    <row r="274" spans="1:5" ht="15.75" thickBot="1" x14ac:dyDescent="0.3">
      <c r="A274" s="5" t="s">
        <v>19</v>
      </c>
      <c r="B274" s="10">
        <f>B273/B272</f>
        <v>860.25</v>
      </c>
      <c r="C274" s="10">
        <f t="shared" ref="C274:E274" si="41">C273/C272</f>
        <v>3217</v>
      </c>
      <c r="D274" s="10">
        <f t="shared" si="41"/>
        <v>4400</v>
      </c>
      <c r="E274" s="10">
        <f t="shared" si="41"/>
        <v>4400</v>
      </c>
    </row>
    <row r="275" spans="1:5" ht="15.75" thickBot="1" x14ac:dyDescent="0.3">
      <c r="A275" s="5" t="s">
        <v>20</v>
      </c>
      <c r="B275" s="113" t="s">
        <v>21</v>
      </c>
      <c r="C275" s="11">
        <f>C272/B272-1</f>
        <v>0</v>
      </c>
      <c r="D275" s="11">
        <f t="shared" ref="D275:E277" si="42">D272/C272-1</f>
        <v>0.25</v>
      </c>
      <c r="E275" s="11">
        <f t="shared" si="42"/>
        <v>0</v>
      </c>
    </row>
    <row r="276" spans="1:5" ht="15.75" thickBot="1" x14ac:dyDescent="0.3">
      <c r="A276" s="5" t="s">
        <v>22</v>
      </c>
      <c r="B276" s="113" t="s">
        <v>21</v>
      </c>
      <c r="C276" s="11">
        <f>C273/B273-1</f>
        <v>2.7396105783202556</v>
      </c>
      <c r="D276" s="11">
        <f t="shared" si="42"/>
        <v>0.70966739198010576</v>
      </c>
      <c r="E276" s="11">
        <f t="shared" si="42"/>
        <v>0</v>
      </c>
    </row>
    <row r="277" spans="1:5" ht="15.75" thickBot="1" x14ac:dyDescent="0.3">
      <c r="A277" s="5" t="s">
        <v>23</v>
      </c>
      <c r="B277" s="113" t="s">
        <v>21</v>
      </c>
      <c r="C277" s="11">
        <f>C274/B274-1</f>
        <v>2.7396105783202556</v>
      </c>
      <c r="D277" s="11">
        <f t="shared" si="42"/>
        <v>0.36773391358408447</v>
      </c>
      <c r="E277" s="11">
        <f t="shared" si="42"/>
        <v>0</v>
      </c>
    </row>
    <row r="278" spans="1:5" ht="15.75" customHeight="1" thickBot="1" x14ac:dyDescent="0.3">
      <c r="A278" s="689" t="s">
        <v>210</v>
      </c>
      <c r="B278" s="690"/>
      <c r="C278" s="690"/>
      <c r="D278" s="690"/>
      <c r="E278" s="691"/>
    </row>
    <row r="279" spans="1:5" ht="12.75" customHeight="1" x14ac:dyDescent="0.25">
      <c r="A279" s="698"/>
      <c r="B279" s="8">
        <v>2018</v>
      </c>
      <c r="C279" s="8">
        <v>2019</v>
      </c>
      <c r="D279" s="8">
        <v>2020</v>
      </c>
      <c r="E279" s="8">
        <v>2021</v>
      </c>
    </row>
    <row r="280" spans="1:5" ht="9" customHeight="1" thickBot="1" x14ac:dyDescent="0.3">
      <c r="A280" s="699"/>
      <c r="B280" s="9" t="s">
        <v>8</v>
      </c>
      <c r="C280" s="9" t="s">
        <v>9</v>
      </c>
      <c r="D280" s="9" t="s">
        <v>9</v>
      </c>
      <c r="E280" s="9" t="s">
        <v>9</v>
      </c>
    </row>
    <row r="281" spans="1:5" ht="15.75" thickBot="1" x14ac:dyDescent="0.3">
      <c r="A281" s="13" t="s">
        <v>42</v>
      </c>
      <c r="B281" s="14">
        <v>0</v>
      </c>
      <c r="C281" s="14">
        <v>0</v>
      </c>
      <c r="D281" s="14">
        <v>0</v>
      </c>
      <c r="E281" s="14">
        <v>0</v>
      </c>
    </row>
    <row r="282" spans="1:5" ht="15.75" thickBot="1" x14ac:dyDescent="0.3">
      <c r="A282" s="26" t="s">
        <v>388</v>
      </c>
      <c r="B282" s="14"/>
      <c r="C282" s="14"/>
      <c r="D282" s="14"/>
      <c r="E282" s="14"/>
    </row>
    <row r="283" spans="1:5" ht="15.75" thickBot="1" x14ac:dyDescent="0.3">
      <c r="A283" s="26" t="s">
        <v>403</v>
      </c>
      <c r="B283" s="14"/>
      <c r="C283" s="14"/>
      <c r="D283" s="14"/>
      <c r="E283" s="14"/>
    </row>
    <row r="284" spans="1:5" ht="15.75" thickBot="1" x14ac:dyDescent="0.3">
      <c r="A284" s="26" t="s">
        <v>404</v>
      </c>
      <c r="B284" s="14"/>
      <c r="C284" s="14"/>
      <c r="D284" s="14"/>
      <c r="E284" s="14"/>
    </row>
    <row r="285" spans="1:5" ht="15.75" thickBot="1" x14ac:dyDescent="0.3">
      <c r="A285" s="26" t="s">
        <v>405</v>
      </c>
      <c r="B285" s="14"/>
      <c r="C285" s="14"/>
      <c r="D285" s="14"/>
      <c r="E285" s="14"/>
    </row>
    <row r="286" spans="1:5" ht="15.75" thickBot="1" x14ac:dyDescent="0.3">
      <c r="A286" s="13" t="s">
        <v>43</v>
      </c>
      <c r="B286" s="15">
        <f>B287+B288+B289+B290</f>
        <v>3441</v>
      </c>
      <c r="C286" s="15">
        <f t="shared" ref="C286:E286" si="43">C287+C288+C289+C290</f>
        <v>12868</v>
      </c>
      <c r="D286" s="15">
        <f t="shared" si="43"/>
        <v>22000</v>
      </c>
      <c r="E286" s="15">
        <f t="shared" si="43"/>
        <v>22000</v>
      </c>
    </row>
    <row r="287" spans="1:5" ht="15.75" thickBot="1" x14ac:dyDescent="0.3">
      <c r="A287" s="26" t="s">
        <v>388</v>
      </c>
      <c r="B287" s="15">
        <v>3441</v>
      </c>
      <c r="C287" s="14">
        <v>12868</v>
      </c>
      <c r="D287" s="14">
        <v>22000</v>
      </c>
      <c r="E287" s="14">
        <v>22000</v>
      </c>
    </row>
    <row r="288" spans="1:5" ht="15.75" thickBot="1" x14ac:dyDescent="0.3">
      <c r="A288" s="26" t="s">
        <v>403</v>
      </c>
      <c r="B288" s="15"/>
      <c r="C288" s="14"/>
      <c r="D288" s="14"/>
      <c r="E288" s="14"/>
    </row>
    <row r="289" spans="1:5" ht="15.75" thickBot="1" x14ac:dyDescent="0.3">
      <c r="A289" s="26" t="s">
        <v>404</v>
      </c>
      <c r="B289" s="15"/>
      <c r="C289" s="14"/>
      <c r="D289" s="14"/>
      <c r="E289" s="14"/>
    </row>
    <row r="290" spans="1:5" ht="15.75" thickBot="1" x14ac:dyDescent="0.3">
      <c r="A290" s="26" t="s">
        <v>405</v>
      </c>
      <c r="B290" s="15"/>
      <c r="C290" s="14"/>
      <c r="D290" s="14"/>
      <c r="E290" s="14"/>
    </row>
    <row r="291" spans="1:5" ht="15.75" thickBot="1" x14ac:dyDescent="0.3">
      <c r="A291" s="16" t="s">
        <v>31</v>
      </c>
      <c r="B291" s="15">
        <f>B286+B281</f>
        <v>3441</v>
      </c>
      <c r="C291" s="15">
        <f t="shared" ref="C291:E291" si="44">C286+C281</f>
        <v>12868</v>
      </c>
      <c r="D291" s="15">
        <f t="shared" si="44"/>
        <v>22000</v>
      </c>
      <c r="E291" s="15">
        <f t="shared" si="44"/>
        <v>22000</v>
      </c>
    </row>
    <row r="292" spans="1:5" ht="15" customHeight="1" x14ac:dyDescent="0.25">
      <c r="A292" s="782" t="s">
        <v>44</v>
      </c>
      <c r="B292" s="785"/>
      <c r="C292" s="786"/>
      <c r="D292" s="786"/>
      <c r="E292" s="787"/>
    </row>
    <row r="293" spans="1:5" x14ac:dyDescent="0.25">
      <c r="A293" s="783"/>
      <c r="B293" s="788"/>
      <c r="C293" s="789"/>
      <c r="D293" s="789"/>
      <c r="E293" s="790"/>
    </row>
    <row r="294" spans="1:5" ht="15.75" thickBot="1" x14ac:dyDescent="0.3">
      <c r="A294" s="784"/>
      <c r="B294" s="791"/>
      <c r="C294" s="792"/>
      <c r="D294" s="792"/>
      <c r="E294" s="793"/>
    </row>
    <row r="295" spans="1:5" ht="34.5" thickBot="1" x14ac:dyDescent="0.3">
      <c r="A295" s="7" t="s">
        <v>33</v>
      </c>
      <c r="B295" s="146" t="s">
        <v>811</v>
      </c>
      <c r="C295" s="163" t="s">
        <v>398</v>
      </c>
      <c r="D295" s="147" t="s">
        <v>812</v>
      </c>
      <c r="E295" s="148"/>
    </row>
    <row r="296" spans="1:5" ht="15.75" thickBot="1" x14ac:dyDescent="0.3">
      <c r="A296" s="5" t="s">
        <v>15</v>
      </c>
      <c r="B296" s="702" t="s">
        <v>813</v>
      </c>
      <c r="C296" s="781"/>
      <c r="D296" s="703"/>
      <c r="E296" s="704"/>
    </row>
    <row r="297" spans="1:5" ht="15.75" thickBot="1" x14ac:dyDescent="0.3">
      <c r="A297" s="5" t="s">
        <v>16</v>
      </c>
      <c r="B297" s="717" t="s">
        <v>810</v>
      </c>
      <c r="C297" s="718"/>
      <c r="D297" s="718"/>
      <c r="E297" s="719"/>
    </row>
    <row r="298" spans="1:5" x14ac:dyDescent="0.25">
      <c r="A298" s="698"/>
      <c r="B298" s="8">
        <v>2018</v>
      </c>
      <c r="C298" s="8">
        <v>2019</v>
      </c>
      <c r="D298" s="8">
        <v>2020</v>
      </c>
      <c r="E298" s="8">
        <v>2021</v>
      </c>
    </row>
    <row r="299" spans="1:5" ht="15.75" thickBot="1" x14ac:dyDescent="0.3">
      <c r="A299" s="699"/>
      <c r="B299" s="9" t="s">
        <v>8</v>
      </c>
      <c r="C299" s="9" t="s">
        <v>9</v>
      </c>
      <c r="D299" s="9" t="s">
        <v>9</v>
      </c>
      <c r="E299" s="9" t="s">
        <v>9</v>
      </c>
    </row>
    <row r="300" spans="1:5" ht="15.75" thickBot="1" x14ac:dyDescent="0.3">
      <c r="A300" s="5" t="s">
        <v>17</v>
      </c>
      <c r="B300" s="10">
        <v>0</v>
      </c>
      <c r="C300" s="10">
        <v>2</v>
      </c>
      <c r="D300" s="10"/>
      <c r="E300" s="10"/>
    </row>
    <row r="301" spans="1:5" ht="15.75" thickBot="1" x14ac:dyDescent="0.3">
      <c r="A301" s="5" t="s">
        <v>18</v>
      </c>
      <c r="B301" s="10">
        <v>0</v>
      </c>
      <c r="C301" s="10">
        <v>30294</v>
      </c>
      <c r="D301" s="10"/>
      <c r="E301" s="10"/>
    </row>
    <row r="302" spans="1:5" ht="15.75" thickBot="1" x14ac:dyDescent="0.3">
      <c r="A302" s="5" t="s">
        <v>19</v>
      </c>
      <c r="B302" s="10" t="e">
        <f>B301/B300</f>
        <v>#DIV/0!</v>
      </c>
      <c r="C302" s="10">
        <f t="shared" ref="C302:E302" si="45">C301/C300</f>
        <v>15147</v>
      </c>
      <c r="D302" s="10" t="e">
        <f t="shared" si="45"/>
        <v>#DIV/0!</v>
      </c>
      <c r="E302" s="10" t="e">
        <f t="shared" si="45"/>
        <v>#DIV/0!</v>
      </c>
    </row>
    <row r="303" spans="1:5" ht="15.75" thickBot="1" x14ac:dyDescent="0.3">
      <c r="A303" s="5" t="s">
        <v>20</v>
      </c>
      <c r="B303" s="113" t="s">
        <v>21</v>
      </c>
      <c r="C303" s="11" t="e">
        <f>C300/B300-1</f>
        <v>#DIV/0!</v>
      </c>
      <c r="D303" s="11">
        <f t="shared" ref="D303:E305" si="46">D300/C300-1</f>
        <v>-1</v>
      </c>
      <c r="E303" s="11" t="e">
        <f t="shared" si="46"/>
        <v>#DIV/0!</v>
      </c>
    </row>
    <row r="304" spans="1:5" ht="15.75" thickBot="1" x14ac:dyDescent="0.3">
      <c r="A304" s="5" t="s">
        <v>22</v>
      </c>
      <c r="B304" s="113" t="s">
        <v>21</v>
      </c>
      <c r="C304" s="11" t="e">
        <f>C301/B301-1</f>
        <v>#DIV/0!</v>
      </c>
      <c r="D304" s="11">
        <f t="shared" si="46"/>
        <v>-1</v>
      </c>
      <c r="E304" s="11" t="e">
        <f t="shared" si="46"/>
        <v>#DIV/0!</v>
      </c>
    </row>
    <row r="305" spans="1:5" ht="15.75" customHeight="1" thickBot="1" x14ac:dyDescent="0.3">
      <c r="A305" s="5" t="s">
        <v>23</v>
      </c>
      <c r="B305" s="113" t="s">
        <v>21</v>
      </c>
      <c r="C305" s="11" t="e">
        <f>C302/B302-1</f>
        <v>#DIV/0!</v>
      </c>
      <c r="D305" s="11" t="e">
        <f t="shared" si="46"/>
        <v>#DIV/0!</v>
      </c>
      <c r="E305" s="11" t="e">
        <f t="shared" si="46"/>
        <v>#DIV/0!</v>
      </c>
    </row>
    <row r="306" spans="1:5" ht="15.75" customHeight="1" thickBot="1" x14ac:dyDescent="0.3">
      <c r="A306" s="689" t="s">
        <v>210</v>
      </c>
      <c r="B306" s="690"/>
      <c r="C306" s="690"/>
      <c r="D306" s="690"/>
      <c r="E306" s="691"/>
    </row>
    <row r="307" spans="1:5" ht="12.75" customHeight="1" x14ac:dyDescent="0.25">
      <c r="A307" s="698"/>
      <c r="B307" s="8">
        <v>2018</v>
      </c>
      <c r="C307" s="8">
        <v>2019</v>
      </c>
      <c r="D307" s="8">
        <v>2020</v>
      </c>
      <c r="E307" s="8">
        <v>2021</v>
      </c>
    </row>
    <row r="308" spans="1:5" ht="9" customHeight="1" thickBot="1" x14ac:dyDescent="0.3">
      <c r="A308" s="699"/>
      <c r="B308" s="9" t="s">
        <v>8</v>
      </c>
      <c r="C308" s="9" t="s">
        <v>9</v>
      </c>
      <c r="D308" s="9" t="s">
        <v>9</v>
      </c>
      <c r="E308" s="9" t="s">
        <v>9</v>
      </c>
    </row>
    <row r="309" spans="1:5" ht="15.75" thickBot="1" x14ac:dyDescent="0.3">
      <c r="A309" s="13" t="s">
        <v>42</v>
      </c>
      <c r="B309" s="14"/>
      <c r="C309" s="14"/>
      <c r="D309" s="14"/>
      <c r="E309" s="14"/>
    </row>
    <row r="310" spans="1:5" ht="15.75" thickBot="1" x14ac:dyDescent="0.3">
      <c r="A310" s="26" t="s">
        <v>388</v>
      </c>
      <c r="B310" s="14"/>
      <c r="C310" s="14"/>
      <c r="D310" s="14"/>
      <c r="E310" s="14"/>
    </row>
    <row r="311" spans="1:5" ht="15.75" thickBot="1" x14ac:dyDescent="0.3">
      <c r="A311" s="26" t="s">
        <v>403</v>
      </c>
      <c r="B311" s="14"/>
      <c r="C311" s="14"/>
      <c r="D311" s="14"/>
      <c r="E311" s="14"/>
    </row>
    <row r="312" spans="1:5" ht="15.75" thickBot="1" x14ac:dyDescent="0.3">
      <c r="A312" s="26" t="s">
        <v>404</v>
      </c>
      <c r="B312" s="14"/>
      <c r="C312" s="14"/>
      <c r="D312" s="14"/>
      <c r="E312" s="14"/>
    </row>
    <row r="313" spans="1:5" ht="15.75" thickBot="1" x14ac:dyDescent="0.3">
      <c r="A313" s="26" t="s">
        <v>405</v>
      </c>
      <c r="B313" s="14"/>
      <c r="C313" s="14"/>
      <c r="D313" s="14"/>
      <c r="E313" s="14"/>
    </row>
    <row r="314" spans="1:5" ht="15.75" thickBot="1" x14ac:dyDescent="0.3">
      <c r="A314" s="13" t="s">
        <v>43</v>
      </c>
      <c r="B314" s="15">
        <f>B315</f>
        <v>0</v>
      </c>
      <c r="C314" s="14">
        <f>C315</f>
        <v>30294</v>
      </c>
      <c r="D314" s="14">
        <f t="shared" ref="D314:E314" si="47">D315</f>
        <v>0</v>
      </c>
      <c r="E314" s="14">
        <f t="shared" si="47"/>
        <v>0</v>
      </c>
    </row>
    <row r="315" spans="1:5" ht="15.75" thickBot="1" x14ac:dyDescent="0.3">
      <c r="A315" s="26" t="s">
        <v>388</v>
      </c>
      <c r="B315" s="15">
        <v>0</v>
      </c>
      <c r="C315" s="14">
        <v>30294</v>
      </c>
      <c r="D315" s="14"/>
      <c r="E315" s="14"/>
    </row>
    <row r="316" spans="1:5" ht="15.75" thickBot="1" x14ac:dyDescent="0.3">
      <c r="A316" s="26" t="s">
        <v>403</v>
      </c>
      <c r="B316" s="15"/>
      <c r="C316" s="14"/>
      <c r="D316" s="14"/>
      <c r="E316" s="14"/>
    </row>
    <row r="317" spans="1:5" ht="15.75" thickBot="1" x14ac:dyDescent="0.3">
      <c r="A317" s="26" t="s">
        <v>404</v>
      </c>
      <c r="B317" s="15"/>
      <c r="C317" s="14"/>
      <c r="D317" s="14"/>
      <c r="E317" s="14"/>
    </row>
    <row r="318" spans="1:5" ht="15.75" thickBot="1" x14ac:dyDescent="0.3">
      <c r="A318" s="26" t="s">
        <v>405</v>
      </c>
      <c r="B318" s="15"/>
      <c r="C318" s="14"/>
      <c r="D318" s="14"/>
      <c r="E318" s="14"/>
    </row>
    <row r="319" spans="1:5" ht="15.75" thickBot="1" x14ac:dyDescent="0.3">
      <c r="A319" s="16" t="s">
        <v>53</v>
      </c>
      <c r="B319" s="15">
        <f>B314+B309</f>
        <v>0</v>
      </c>
      <c r="C319" s="15">
        <f>C309+C314</f>
        <v>30294</v>
      </c>
      <c r="D319" s="15">
        <f t="shared" ref="D319:E319" si="48">D314+D309</f>
        <v>0</v>
      </c>
      <c r="E319" s="15">
        <f t="shared" si="48"/>
        <v>0</v>
      </c>
    </row>
    <row r="320" spans="1:5" ht="15.75" thickBot="1" x14ac:dyDescent="0.3">
      <c r="A320" s="20"/>
      <c r="B320" s="21"/>
      <c r="C320" s="21"/>
      <c r="D320" s="21"/>
      <c r="E320" s="21"/>
    </row>
    <row r="321" spans="1:5" ht="27" customHeight="1" thickBot="1" x14ac:dyDescent="0.3">
      <c r="A321" s="6" t="s">
        <v>57</v>
      </c>
      <c r="B321" s="22">
        <f>B301+B273+B247+B221+B195+B169+B144+B119+B94+B69+B28</f>
        <v>1679000</v>
      </c>
      <c r="C321" s="22">
        <f t="shared" ref="C321:E321" si="49">C301+C273+C247+C221+C195+C169+C144+C119+C94+C69+C28</f>
        <v>1750000</v>
      </c>
      <c r="D321" s="22">
        <f t="shared" si="49"/>
        <v>1790000</v>
      </c>
      <c r="E321" s="22">
        <f t="shared" si="49"/>
        <v>1879612.7</v>
      </c>
    </row>
    <row r="322" spans="1:5" ht="24.75" thickBot="1" x14ac:dyDescent="0.3">
      <c r="A322" s="6" t="s">
        <v>58</v>
      </c>
      <c r="B322" s="22">
        <f>B319+B291+B265+B239+B213+B187+B162+B137+B112+B87+B57</f>
        <v>1679000</v>
      </c>
      <c r="C322" s="22">
        <f t="shared" ref="C322:E322" si="50">C319+C291+C265+C239+C213+C187+C162+C137+C112+C87+C57</f>
        <v>1750000</v>
      </c>
      <c r="D322" s="22">
        <f t="shared" si="50"/>
        <v>1790000</v>
      </c>
      <c r="E322" s="22">
        <f t="shared" si="50"/>
        <v>1879612.7</v>
      </c>
    </row>
    <row r="323" spans="1:5" ht="15.75" thickBot="1" x14ac:dyDescent="0.3">
      <c r="A323" s="13" t="s">
        <v>24</v>
      </c>
      <c r="B323" s="36">
        <f>B324+B325</f>
        <v>1012000</v>
      </c>
      <c r="C323" s="36">
        <f t="shared" ref="C323:E323" si="51">C324+C325</f>
        <v>1062000</v>
      </c>
      <c r="D323" s="36">
        <f t="shared" si="51"/>
        <v>1062000</v>
      </c>
      <c r="E323" s="36">
        <f t="shared" si="51"/>
        <v>1062000</v>
      </c>
    </row>
    <row r="324" spans="1:5" ht="15.75" thickBot="1" x14ac:dyDescent="0.3">
      <c r="A324" s="26" t="s">
        <v>388</v>
      </c>
      <c r="B324" s="15">
        <f t="shared" ref="B324:E325" si="52">B37</f>
        <v>1012000</v>
      </c>
      <c r="C324" s="15">
        <f t="shared" si="52"/>
        <v>1062000</v>
      </c>
      <c r="D324" s="15">
        <f t="shared" si="52"/>
        <v>1062000</v>
      </c>
      <c r="E324" s="15">
        <f t="shared" si="52"/>
        <v>1062000</v>
      </c>
    </row>
    <row r="325" spans="1:5" ht="15.75" thickBot="1" x14ac:dyDescent="0.3">
      <c r="A325" s="26" t="s">
        <v>417</v>
      </c>
      <c r="B325" s="15">
        <f t="shared" si="52"/>
        <v>0</v>
      </c>
      <c r="C325" s="15">
        <f t="shared" si="52"/>
        <v>0</v>
      </c>
      <c r="D325" s="15">
        <f t="shared" si="52"/>
        <v>0</v>
      </c>
      <c r="E325" s="15">
        <f t="shared" si="52"/>
        <v>0</v>
      </c>
    </row>
    <row r="326" spans="1:5" ht="24.75" thickBot="1" x14ac:dyDescent="0.3">
      <c r="A326" s="13" t="s">
        <v>25</v>
      </c>
      <c r="B326" s="36">
        <f>B327+B328</f>
        <v>188000</v>
      </c>
      <c r="C326" s="36">
        <f t="shared" ref="C326:E326" si="53">C327+C328</f>
        <v>208000</v>
      </c>
      <c r="D326" s="36">
        <f t="shared" si="53"/>
        <v>208000</v>
      </c>
      <c r="E326" s="36">
        <f t="shared" si="53"/>
        <v>208000</v>
      </c>
    </row>
    <row r="327" spans="1:5" ht="15.75" thickBot="1" x14ac:dyDescent="0.3">
      <c r="A327" s="26" t="s">
        <v>388</v>
      </c>
      <c r="B327" s="14">
        <f t="shared" ref="B327:E328" si="54">B40</f>
        <v>188000</v>
      </c>
      <c r="C327" s="14">
        <f t="shared" si="54"/>
        <v>208000</v>
      </c>
      <c r="D327" s="14">
        <f t="shared" si="54"/>
        <v>208000</v>
      </c>
      <c r="E327" s="14">
        <f t="shared" si="54"/>
        <v>208000</v>
      </c>
    </row>
    <row r="328" spans="1:5" ht="15.75" thickBot="1" x14ac:dyDescent="0.3">
      <c r="A328" s="26" t="s">
        <v>417</v>
      </c>
      <c r="B328" s="15">
        <f t="shared" si="54"/>
        <v>0</v>
      </c>
      <c r="C328" s="15">
        <f t="shared" si="54"/>
        <v>0</v>
      </c>
      <c r="D328" s="15">
        <f t="shared" si="54"/>
        <v>0</v>
      </c>
      <c r="E328" s="15">
        <f t="shared" si="54"/>
        <v>0</v>
      </c>
    </row>
    <row r="329" spans="1:5" ht="15.75" thickBot="1" x14ac:dyDescent="0.3">
      <c r="A329" s="13" t="s">
        <v>26</v>
      </c>
      <c r="B329" s="36">
        <f>B330+B331</f>
        <v>348905</v>
      </c>
      <c r="C329" s="36">
        <f t="shared" ref="C329:E329" si="55">C330+C331</f>
        <v>349905</v>
      </c>
      <c r="D329" s="36">
        <f t="shared" si="55"/>
        <v>389905</v>
      </c>
      <c r="E329" s="36">
        <f t="shared" si="55"/>
        <v>479517.7</v>
      </c>
    </row>
    <row r="330" spans="1:5" ht="15.75" thickBot="1" x14ac:dyDescent="0.3">
      <c r="A330" s="26" t="s">
        <v>388</v>
      </c>
      <c r="B330" s="15">
        <f t="shared" ref="B330:E331" si="56">B43</f>
        <v>348905</v>
      </c>
      <c r="C330" s="15">
        <f t="shared" si="56"/>
        <v>349905</v>
      </c>
      <c r="D330" s="15">
        <f t="shared" si="56"/>
        <v>389905</v>
      </c>
      <c r="E330" s="15">
        <f t="shared" si="56"/>
        <v>479517.7</v>
      </c>
    </row>
    <row r="331" spans="1:5" ht="15.75" thickBot="1" x14ac:dyDescent="0.3">
      <c r="A331" s="26" t="s">
        <v>417</v>
      </c>
      <c r="B331" s="15">
        <f t="shared" si="56"/>
        <v>0</v>
      </c>
      <c r="C331" s="15">
        <f t="shared" si="56"/>
        <v>0</v>
      </c>
      <c r="D331" s="15">
        <f t="shared" si="56"/>
        <v>0</v>
      </c>
      <c r="E331" s="15">
        <f t="shared" si="56"/>
        <v>0</v>
      </c>
    </row>
    <row r="332" spans="1:5" ht="15.75" thickBot="1" x14ac:dyDescent="0.3">
      <c r="A332" s="13" t="s">
        <v>27</v>
      </c>
      <c r="B332" s="36"/>
      <c r="C332" s="36"/>
      <c r="D332" s="36"/>
      <c r="E332" s="36"/>
    </row>
    <row r="333" spans="1:5" ht="15.75" thickBot="1" x14ac:dyDescent="0.3">
      <c r="A333" s="26" t="s">
        <v>388</v>
      </c>
      <c r="B333" s="14"/>
      <c r="C333" s="14"/>
      <c r="D333" s="14"/>
      <c r="E333" s="14"/>
    </row>
    <row r="334" spans="1:5" ht="15.75" thickBot="1" x14ac:dyDescent="0.3">
      <c r="A334" s="26" t="s">
        <v>417</v>
      </c>
      <c r="B334" s="15"/>
      <c r="C334" s="15"/>
      <c r="D334" s="15"/>
      <c r="E334" s="15"/>
    </row>
    <row r="335" spans="1:5" ht="15.75" thickBot="1" x14ac:dyDescent="0.3">
      <c r="A335" s="13" t="s">
        <v>28</v>
      </c>
      <c r="B335" s="36"/>
      <c r="C335" s="36"/>
      <c r="D335" s="36"/>
      <c r="E335" s="36"/>
    </row>
    <row r="336" spans="1:5" ht="15.75" thickBot="1" x14ac:dyDescent="0.3">
      <c r="A336" s="26" t="s">
        <v>388</v>
      </c>
      <c r="B336" s="14"/>
      <c r="C336" s="14"/>
      <c r="D336" s="14"/>
      <c r="E336" s="14"/>
    </row>
    <row r="337" spans="1:5" ht="15.75" thickBot="1" x14ac:dyDescent="0.3">
      <c r="A337" s="26" t="s">
        <v>417</v>
      </c>
      <c r="B337" s="15"/>
      <c r="C337" s="15"/>
      <c r="D337" s="15"/>
      <c r="E337" s="15"/>
    </row>
    <row r="338" spans="1:5" ht="15.75" thickBot="1" x14ac:dyDescent="0.3">
      <c r="A338" s="13" t="s">
        <v>29</v>
      </c>
      <c r="B338" s="36">
        <f>B339+B340</f>
        <v>95</v>
      </c>
      <c r="C338" s="36">
        <f>C339+C340</f>
        <v>95</v>
      </c>
      <c r="D338" s="36">
        <f t="shared" ref="D338:E338" si="57">D339+D340</f>
        <v>95</v>
      </c>
      <c r="E338" s="36">
        <f t="shared" si="57"/>
        <v>95</v>
      </c>
    </row>
    <row r="339" spans="1:5" ht="15.75" thickBot="1" x14ac:dyDescent="0.3">
      <c r="A339" s="26" t="s">
        <v>388</v>
      </c>
      <c r="B339" s="14">
        <f t="shared" ref="B339:E340" si="58">B52</f>
        <v>95</v>
      </c>
      <c r="C339" s="14">
        <f t="shared" si="58"/>
        <v>95</v>
      </c>
      <c r="D339" s="14">
        <f t="shared" si="58"/>
        <v>95</v>
      </c>
      <c r="E339" s="14">
        <f t="shared" si="58"/>
        <v>95</v>
      </c>
    </row>
    <row r="340" spans="1:5" ht="15.75" thickBot="1" x14ac:dyDescent="0.3">
      <c r="A340" s="26" t="s">
        <v>417</v>
      </c>
      <c r="B340" s="15">
        <f t="shared" si="58"/>
        <v>0</v>
      </c>
      <c r="C340" s="15">
        <f t="shared" si="58"/>
        <v>0</v>
      </c>
      <c r="D340" s="15">
        <f t="shared" si="58"/>
        <v>0</v>
      </c>
      <c r="E340" s="15">
        <f t="shared" si="58"/>
        <v>0</v>
      </c>
    </row>
    <row r="341" spans="1:5" ht="24.75" thickBot="1" x14ac:dyDescent="0.3">
      <c r="A341" s="13" t="s">
        <v>30</v>
      </c>
      <c r="B341" s="36">
        <f>+B54</f>
        <v>0</v>
      </c>
      <c r="C341" s="36">
        <f>+C54</f>
        <v>0</v>
      </c>
      <c r="D341" s="36">
        <f>+D54</f>
        <v>0</v>
      </c>
      <c r="E341" s="36">
        <f>+E54</f>
        <v>0</v>
      </c>
    </row>
    <row r="342" spans="1:5" ht="15.75" thickBot="1" x14ac:dyDescent="0.3">
      <c r="A342" s="26" t="s">
        <v>388</v>
      </c>
      <c r="B342" s="14">
        <f t="shared" ref="B342:E343" si="59">B55</f>
        <v>0</v>
      </c>
      <c r="C342" s="14">
        <f t="shared" si="59"/>
        <v>0</v>
      </c>
      <c r="D342" s="14">
        <f t="shared" si="59"/>
        <v>0</v>
      </c>
      <c r="E342" s="14">
        <f t="shared" si="59"/>
        <v>0</v>
      </c>
    </row>
    <row r="343" spans="1:5" ht="15.75" thickBot="1" x14ac:dyDescent="0.3">
      <c r="A343" s="26" t="s">
        <v>417</v>
      </c>
      <c r="B343" s="15">
        <f t="shared" si="59"/>
        <v>0</v>
      </c>
      <c r="C343" s="15">
        <f t="shared" si="59"/>
        <v>0</v>
      </c>
      <c r="D343" s="15">
        <f t="shared" si="59"/>
        <v>0</v>
      </c>
      <c r="E343" s="15">
        <f t="shared" si="59"/>
        <v>0</v>
      </c>
    </row>
    <row r="344" spans="1:5" ht="15.75" thickBot="1" x14ac:dyDescent="0.3">
      <c r="A344" s="13" t="s">
        <v>59</v>
      </c>
      <c r="B344" s="14">
        <f>B345+B346+B347+B348</f>
        <v>0</v>
      </c>
      <c r="C344" s="14">
        <f t="shared" ref="C344:E344" si="60">C345+C346+C347+C348</f>
        <v>0</v>
      </c>
      <c r="D344" s="14">
        <f t="shared" si="60"/>
        <v>0</v>
      </c>
      <c r="E344" s="14">
        <f t="shared" si="60"/>
        <v>0</v>
      </c>
    </row>
    <row r="345" spans="1:5" ht="15.75" thickBot="1" x14ac:dyDescent="0.3">
      <c r="A345" s="26" t="s">
        <v>388</v>
      </c>
      <c r="B345" s="14">
        <v>0</v>
      </c>
      <c r="C345" s="14">
        <v>0</v>
      </c>
      <c r="D345" s="14">
        <v>0</v>
      </c>
      <c r="E345" s="14">
        <v>0</v>
      </c>
    </row>
    <row r="346" spans="1:5" ht="15.75" thickBot="1" x14ac:dyDescent="0.3">
      <c r="A346" s="26" t="s">
        <v>403</v>
      </c>
      <c r="B346" s="14"/>
      <c r="C346" s="14"/>
      <c r="D346" s="14"/>
      <c r="E346" s="14"/>
    </row>
    <row r="347" spans="1:5" ht="15.75" thickBot="1" x14ac:dyDescent="0.3">
      <c r="A347" s="26" t="s">
        <v>404</v>
      </c>
      <c r="B347" s="14"/>
      <c r="C347" s="14"/>
      <c r="D347" s="14"/>
      <c r="E347" s="14"/>
    </row>
    <row r="348" spans="1:5" ht="15.75" thickBot="1" x14ac:dyDescent="0.3">
      <c r="A348" s="26" t="s">
        <v>405</v>
      </c>
      <c r="B348" s="14"/>
      <c r="C348" s="14"/>
      <c r="D348" s="14"/>
      <c r="E348" s="14"/>
    </row>
    <row r="349" spans="1:5" ht="15.75" thickBot="1" x14ac:dyDescent="0.3">
      <c r="A349" s="13" t="s">
        <v>60</v>
      </c>
      <c r="B349" s="14">
        <f>B350+B351+B352+B353</f>
        <v>130000</v>
      </c>
      <c r="C349" s="14">
        <f t="shared" ref="C349:E349" si="61">C350+C351+C352+C353</f>
        <v>130000</v>
      </c>
      <c r="D349" s="14">
        <f t="shared" si="61"/>
        <v>130000</v>
      </c>
      <c r="E349" s="14">
        <f t="shared" si="61"/>
        <v>130000</v>
      </c>
    </row>
    <row r="350" spans="1:5" ht="15.75" thickBot="1" x14ac:dyDescent="0.3">
      <c r="A350" s="26" t="s">
        <v>388</v>
      </c>
      <c r="B350" s="14">
        <f>B315+B287+B261++B235+B183+B158+B133+B83</f>
        <v>130000</v>
      </c>
      <c r="C350" s="14">
        <f>C315+C287+C209+C183+C158+C133+C108+C83</f>
        <v>130000</v>
      </c>
      <c r="D350" s="14">
        <f>D314+D287+D260+D234+D209+D183+D157+D132+D82</f>
        <v>130000</v>
      </c>
      <c r="E350" s="14">
        <f>E314+E287+E260+E234+E209+E183+E157+E132+E82</f>
        <v>130000</v>
      </c>
    </row>
    <row r="351" spans="1:5" ht="15.75" thickBot="1" x14ac:dyDescent="0.3">
      <c r="A351" s="26" t="s">
        <v>403</v>
      </c>
      <c r="B351" s="14"/>
      <c r="C351" s="14"/>
      <c r="D351" s="14"/>
      <c r="E351" s="14"/>
    </row>
    <row r="352" spans="1:5" ht="15.75" thickBot="1" x14ac:dyDescent="0.3">
      <c r="A352" s="26" t="s">
        <v>404</v>
      </c>
      <c r="B352" s="14"/>
      <c r="C352" s="14"/>
      <c r="D352" s="14"/>
      <c r="E352" s="14"/>
    </row>
    <row r="353" spans="1:5" ht="15.75" thickBot="1" x14ac:dyDescent="0.3">
      <c r="A353" s="26" t="s">
        <v>405</v>
      </c>
      <c r="B353" s="14"/>
      <c r="C353" s="14"/>
      <c r="D353" s="14"/>
      <c r="E353" s="14"/>
    </row>
    <row r="354" spans="1:5" ht="15.75" thickBot="1" x14ac:dyDescent="0.3">
      <c r="A354" s="17" t="s">
        <v>32</v>
      </c>
      <c r="B354" s="18">
        <f>IF(B322-B321=0,0,"Error")</f>
        <v>0</v>
      </c>
      <c r="C354" s="18">
        <f>IF(C322-C321=0,0,"Error")</f>
        <v>0</v>
      </c>
      <c r="D354" s="18">
        <f>IF(D322-D321=0,0,"Error")</f>
        <v>0</v>
      </c>
      <c r="E354" s="18">
        <f>IF(E322-E321=0,0,"Error")</f>
        <v>0</v>
      </c>
    </row>
  </sheetData>
  <mergeCells count="84">
    <mergeCell ref="A3:E3"/>
    <mergeCell ref="B5:E5"/>
    <mergeCell ref="B6:E6"/>
    <mergeCell ref="B7:E7"/>
    <mergeCell ref="A8:E8"/>
    <mergeCell ref="A33:E33"/>
    <mergeCell ref="A9:E11"/>
    <mergeCell ref="B12:E12"/>
    <mergeCell ref="A13:A14"/>
    <mergeCell ref="B16:E16"/>
    <mergeCell ref="A17:E17"/>
    <mergeCell ref="A20:E20"/>
    <mergeCell ref="A21:E21"/>
    <mergeCell ref="B22:E22"/>
    <mergeCell ref="B23:E23"/>
    <mergeCell ref="B24:E24"/>
    <mergeCell ref="A25:A26"/>
    <mergeCell ref="B89:E89"/>
    <mergeCell ref="A34:A35"/>
    <mergeCell ref="A59:E59"/>
    <mergeCell ref="A60:E60"/>
    <mergeCell ref="B61:E61"/>
    <mergeCell ref="D62:E62"/>
    <mergeCell ref="B63:E63"/>
    <mergeCell ref="B64:E64"/>
    <mergeCell ref="B65:E65"/>
    <mergeCell ref="A66:A67"/>
    <mergeCell ref="A74:E74"/>
    <mergeCell ref="A75:A76"/>
    <mergeCell ref="D88:E88"/>
    <mergeCell ref="B139:E139"/>
    <mergeCell ref="B90:E90"/>
    <mergeCell ref="A91:A92"/>
    <mergeCell ref="A99:E99"/>
    <mergeCell ref="A100:A101"/>
    <mergeCell ref="D113:E113"/>
    <mergeCell ref="B114:E114"/>
    <mergeCell ref="B115:E115"/>
    <mergeCell ref="A116:A117"/>
    <mergeCell ref="A124:E124"/>
    <mergeCell ref="A125:A126"/>
    <mergeCell ref="D138:E138"/>
    <mergeCell ref="B190:E190"/>
    <mergeCell ref="B140:E140"/>
    <mergeCell ref="A141:A142"/>
    <mergeCell ref="A149:E149"/>
    <mergeCell ref="A150:A151"/>
    <mergeCell ref="D163:E163"/>
    <mergeCell ref="B164:E164"/>
    <mergeCell ref="B165:E165"/>
    <mergeCell ref="A166:A167"/>
    <mergeCell ref="A174:E174"/>
    <mergeCell ref="A175:A176"/>
    <mergeCell ref="B188:E188"/>
    <mergeCell ref="B242:E242"/>
    <mergeCell ref="B191:E191"/>
    <mergeCell ref="A192:A193"/>
    <mergeCell ref="A200:E200"/>
    <mergeCell ref="A201:A202"/>
    <mergeCell ref="B214:E214"/>
    <mergeCell ref="B216:E216"/>
    <mergeCell ref="A307:A308"/>
    <mergeCell ref="B269:E269"/>
    <mergeCell ref="A270:A271"/>
    <mergeCell ref="A278:E278"/>
    <mergeCell ref="A279:A280"/>
    <mergeCell ref="A292:A294"/>
    <mergeCell ref="B292:E294"/>
    <mergeCell ref="A2:E2"/>
    <mergeCell ref="B296:E296"/>
    <mergeCell ref="B297:E297"/>
    <mergeCell ref="A298:A299"/>
    <mergeCell ref="A306:E306"/>
    <mergeCell ref="B243:E243"/>
    <mergeCell ref="A244:A245"/>
    <mergeCell ref="A252:E252"/>
    <mergeCell ref="A253:A254"/>
    <mergeCell ref="B266:E266"/>
    <mergeCell ref="B268:E268"/>
    <mergeCell ref="B217:E217"/>
    <mergeCell ref="A218:A219"/>
    <mergeCell ref="A226:E226"/>
    <mergeCell ref="A227:A228"/>
    <mergeCell ref="B240:E24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8</vt:i4>
      </vt:variant>
    </vt:vector>
  </HeadingPairs>
  <TitlesOfParts>
    <vt:vector size="56" baseType="lpstr">
      <vt:lpstr>1. Presidenca</vt:lpstr>
      <vt:lpstr>2-Kuvendi</vt:lpstr>
      <vt:lpstr>3. Kryeministria</vt:lpstr>
      <vt:lpstr>18. SHISH</vt:lpstr>
      <vt:lpstr>19. RTSH</vt:lpstr>
      <vt:lpstr>20. Drejtoria e Arkivave</vt:lpstr>
      <vt:lpstr>22. Akademia e Shkencave</vt:lpstr>
      <vt:lpstr>24-KLSH</vt:lpstr>
      <vt:lpstr>28-Prokuroria</vt:lpstr>
      <vt:lpstr>29-ZABGJ</vt:lpstr>
      <vt:lpstr>30-Gjykata Kushtetuese</vt:lpstr>
      <vt:lpstr>31-ATSH</vt:lpstr>
      <vt:lpstr>40-Partite Politike</vt:lpstr>
      <vt:lpstr>50-Instat</vt:lpstr>
      <vt:lpstr>55-Magjistratura</vt:lpstr>
      <vt:lpstr>57-QKK</vt:lpstr>
      <vt:lpstr>63-Komisioneri Publik</vt:lpstr>
      <vt:lpstr>63-KLD</vt:lpstr>
      <vt:lpstr>63-KPK</vt:lpstr>
      <vt:lpstr>63-KPA</vt:lpstr>
      <vt:lpstr>66-Avokati i Popullit</vt:lpstr>
      <vt:lpstr>67-KMSHC</vt:lpstr>
      <vt:lpstr>73-KQZ</vt:lpstr>
      <vt:lpstr>76-ILDKPKI</vt:lpstr>
      <vt:lpstr>77-Autoriteti i Konkurrences</vt:lpstr>
      <vt:lpstr>82-KKK</vt:lpstr>
      <vt:lpstr>87-DAP</vt:lpstr>
      <vt:lpstr>87-Qendra kunder Ekstremizmit</vt:lpstr>
      <vt:lpstr>87-Komiteti i Kulteve</vt:lpstr>
      <vt:lpstr>87-DSHQ</vt:lpstr>
      <vt:lpstr>87-AMBU</vt:lpstr>
      <vt:lpstr>87-Avokatura e Shtetit</vt:lpstr>
      <vt:lpstr>87-Inspektoriati Qendror</vt:lpstr>
      <vt:lpstr>87-DSIK</vt:lpstr>
      <vt:lpstr>87-APP</vt:lpstr>
      <vt:lpstr>87-Agjencia e Auditimit te BE</vt:lpstr>
      <vt:lpstr>87-ADISA</vt:lpstr>
      <vt:lpstr>87-AZHT</vt:lpstr>
      <vt:lpstr>87-ASIG</vt:lpstr>
      <vt:lpstr>87-AKSHI</vt:lpstr>
      <vt:lpstr>87-AKCESK</vt:lpstr>
      <vt:lpstr>87-ASPA</vt:lpstr>
      <vt:lpstr>88-AMSHC</vt:lpstr>
      <vt:lpstr>89-KDIMDHP</vt:lpstr>
      <vt:lpstr>90-KPP</vt:lpstr>
      <vt:lpstr>91-KMD</vt:lpstr>
      <vt:lpstr>92-ISKK</vt:lpstr>
      <vt:lpstr>95-AIDDSH</vt:lpstr>
      <vt:lpstr>'29-ZABGJ'!Print_Area</vt:lpstr>
      <vt:lpstr>'30-Gjykata Kushtetuese'!Print_Area</vt:lpstr>
      <vt:lpstr>'73-KQZ'!Print_Area</vt:lpstr>
      <vt:lpstr>'87-DSIK'!Print_Area</vt:lpstr>
      <vt:lpstr>'87-Qendra kunder Ekstremizmit'!Print_Area</vt:lpstr>
      <vt:lpstr>'88-AMSHC'!Print_Area</vt:lpstr>
      <vt:lpstr>'89-KDIMDHP'!Print_Area</vt:lpstr>
      <vt:lpstr>'90-KPP'!Print_Area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Emanuela Xhelita</dc:creator>
  <cp:lastModifiedBy>Valion Cenalia</cp:lastModifiedBy>
  <dcterms:created xsi:type="dcterms:W3CDTF">2018-06-18T11:23:34Z</dcterms:created>
  <dcterms:modified xsi:type="dcterms:W3CDTF">2019-02-25T12:10:46Z</dcterms:modified>
</cp:coreProperties>
</file>