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lmira.ferraj\Desktop\"/>
    </mc:Choice>
  </mc:AlternateContent>
  <bookViews>
    <workbookView xWindow="0" yWindow="0" windowWidth="20490" windowHeight="7650" tabRatio="834" firstSheet="8" activeTab="11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P26" i="113" l="1"/>
  <c r="L26" i="113"/>
  <c r="H68" i="30" l="1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H71" i="30" s="1"/>
  <c r="G7" i="30"/>
  <c r="F7" i="30"/>
  <c r="F71" i="30" s="1"/>
  <c r="E7" i="30"/>
  <c r="E71" i="30" s="1"/>
  <c r="G71" i="30" l="1"/>
  <c r="A1" i="113" l="1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2" i="241"/>
  <c r="B102" i="241"/>
  <c r="B2" i="241" l="1"/>
  <c r="D102" i="241"/>
  <c r="E102" i="241"/>
  <c r="F102" i="241"/>
  <c r="G102" i="241"/>
  <c r="H102" i="241"/>
  <c r="C102" i="241"/>
  <c r="A1" i="241"/>
  <c r="C37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27" i="191"/>
  <c r="O27" i="191"/>
  <c r="P23" i="191"/>
  <c r="O23" i="191"/>
  <c r="P19" i="191"/>
  <c r="O19" i="191"/>
  <c r="P15" i="191"/>
  <c r="O15" i="191"/>
  <c r="P28" i="191"/>
  <c r="O2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H6" i="192" l="1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M62" i="211" s="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33" i="223" s="1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144" i="210" s="1"/>
  <c r="F66" i="211"/>
  <c r="F66" i="212"/>
  <c r="F66" i="213"/>
  <c r="F66" i="214"/>
  <c r="F144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C77" i="225"/>
  <c r="D76" i="225"/>
  <c r="C76" i="225"/>
  <c r="G75" i="225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K69" i="225"/>
  <c r="J69" i="225"/>
  <c r="J147" i="225" s="1"/>
  <c r="G69" i="225"/>
  <c r="F69" i="225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F114" i="224" s="1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D208" i="220" s="1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D115" i="220" s="1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L86" i="219"/>
  <c r="L125" i="219" s="1"/>
  <c r="K86" i="219"/>
  <c r="J86" i="219"/>
  <c r="J164" i="219" s="1"/>
  <c r="D86" i="219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D108" i="219" s="1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D198" i="218" s="1"/>
  <c r="C81" i="218"/>
  <c r="D80" i="218"/>
  <c r="C80" i="218"/>
  <c r="C119" i="218" s="1"/>
  <c r="D79" i="218"/>
  <c r="C79" i="218"/>
  <c r="C196" i="218" s="1"/>
  <c r="D78" i="218"/>
  <c r="C78" i="218"/>
  <c r="D77" i="218"/>
  <c r="D194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C83" i="217"/>
  <c r="D82" i="217"/>
  <c r="C82" i="217"/>
  <c r="D81" i="217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G69" i="217"/>
  <c r="F69" i="217"/>
  <c r="E69" i="217"/>
  <c r="E147" i="217" s="1"/>
  <c r="D69" i="217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C137" i="216" s="1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D91" i="216"/>
  <c r="C91" i="216"/>
  <c r="D90" i="216"/>
  <c r="C90" i="216"/>
  <c r="C129" i="216" s="1"/>
  <c r="D89" i="216"/>
  <c r="C89" i="216"/>
  <c r="G88" i="216"/>
  <c r="G127" i="216" s="1"/>
  <c r="F88" i="216"/>
  <c r="E88" i="216"/>
  <c r="E127" i="216" s="1"/>
  <c r="D88" i="216"/>
  <c r="D166" i="216" s="1"/>
  <c r="C88" i="216"/>
  <c r="B88" i="216"/>
  <c r="B127" i="216" s="1"/>
  <c r="O87" i="216"/>
  <c r="N87" i="216"/>
  <c r="M87" i="216"/>
  <c r="L87" i="216"/>
  <c r="K87" i="216"/>
  <c r="J87" i="216"/>
  <c r="I87" i="216"/>
  <c r="I126" i="216" s="1"/>
  <c r="D87" i="216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C160" i="216" s="1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M69" i="216"/>
  <c r="L69" i="216"/>
  <c r="K69" i="216"/>
  <c r="J69" i="216"/>
  <c r="J108" i="216" s="1"/>
  <c r="G69" i="216"/>
  <c r="F69" i="216"/>
  <c r="E69" i="216"/>
  <c r="D69" i="216"/>
  <c r="D108" i="216" s="1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05" i="216" s="1"/>
  <c r="N66" i="216"/>
  <c r="N105" i="216" s="1"/>
  <c r="M66" i="216"/>
  <c r="L66" i="216"/>
  <c r="K66" i="216"/>
  <c r="K144" i="216" s="1"/>
  <c r="J66" i="216"/>
  <c r="I66" i="216"/>
  <c r="H66" i="216"/>
  <c r="D66" i="216"/>
  <c r="D105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C135" i="215" s="1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F166" i="215" s="1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D165" i="215" s="1"/>
  <c r="C87" i="215"/>
  <c r="C165" i="215" s="1"/>
  <c r="B87" i="215"/>
  <c r="B126" i="215" s="1"/>
  <c r="O86" i="215"/>
  <c r="O164" i="215" s="1"/>
  <c r="N86" i="215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20" i="215" s="1"/>
  <c r="D80" i="215"/>
  <c r="D158" i="215" s="1"/>
  <c r="C80" i="215"/>
  <c r="D79" i="215"/>
  <c r="C79" i="215"/>
  <c r="D78" i="215"/>
  <c r="D156" i="215" s="1"/>
  <c r="C78" i="215"/>
  <c r="C117" i="215" s="1"/>
  <c r="D77" i="215"/>
  <c r="C77" i="215"/>
  <c r="C116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D113" i="215" s="1"/>
  <c r="C74" i="215"/>
  <c r="B74" i="215"/>
  <c r="N150" i="215"/>
  <c r="L111" i="215"/>
  <c r="J150" i="215"/>
  <c r="O69" i="215"/>
  <c r="N69" i="215"/>
  <c r="M69" i="215"/>
  <c r="M108" i="215" s="1"/>
  <c r="L69" i="215"/>
  <c r="L147" i="215" s="1"/>
  <c r="K69" i="215"/>
  <c r="J69" i="215"/>
  <c r="G69" i="215"/>
  <c r="F69" i="215"/>
  <c r="E69" i="215"/>
  <c r="D69" i="215"/>
  <c r="D108" i="215" s="1"/>
  <c r="C69" i="215"/>
  <c r="C108" i="215" s="1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05" i="215" s="1"/>
  <c r="I66" i="215"/>
  <c r="I144" i="215" s="1"/>
  <c r="H66" i="215"/>
  <c r="H144" i="215" s="1"/>
  <c r="D66" i="215"/>
  <c r="C66" i="215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C97" i="214"/>
  <c r="C175" i="214" s="1"/>
  <c r="D96" i="214"/>
  <c r="D135" i="214" s="1"/>
  <c r="C96" i="214"/>
  <c r="D95" i="214"/>
  <c r="D173" i="214" s="1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D162" i="214" s="1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C78" i="214"/>
  <c r="C117" i="214" s="1"/>
  <c r="D77" i="214"/>
  <c r="C77" i="214"/>
  <c r="D76" i="214"/>
  <c r="D115" i="214" s="1"/>
  <c r="C76" i="214"/>
  <c r="G75" i="214"/>
  <c r="F75" i="214"/>
  <c r="E75" i="214"/>
  <c r="E114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E144" i="214"/>
  <c r="D66" i="214"/>
  <c r="D105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D93" i="213"/>
  <c r="C93" i="213"/>
  <c r="D92" i="213"/>
  <c r="D170" i="213" s="1"/>
  <c r="C92" i="213"/>
  <c r="D91" i="213"/>
  <c r="D169" i="213" s="1"/>
  <c r="C91" i="213"/>
  <c r="D90" i="213"/>
  <c r="C90" i="213"/>
  <c r="D89" i="213"/>
  <c r="C89" i="213"/>
  <c r="C128" i="213" s="1"/>
  <c r="G88" i="213"/>
  <c r="G166" i="213" s="1"/>
  <c r="F88" i="213"/>
  <c r="F166" i="213" s="1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63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C137" i="212" s="1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B166" i="212" s="1"/>
  <c r="O87" i="212"/>
  <c r="N87" i="212"/>
  <c r="M87" i="212"/>
  <c r="L87" i="212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D156" i="211" s="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B108" i="211" s="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M144" i="211" s="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C105" i="211" s="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D131" i="210" s="1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D154" i="210" s="1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F147" i="209" s="1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D130" i="200" s="1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E127" i="200" s="1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K126" i="200" s="1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D164" i="200" s="1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D156" i="200" s="1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C108" i="200" s="1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N105" i="200" s="1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D183" i="199" s="1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B204" i="220"/>
  <c r="K144" i="206"/>
  <c r="K111" i="199"/>
  <c r="K228" i="199" s="1"/>
  <c r="O62" i="200"/>
  <c r="N189" i="206"/>
  <c r="N150" i="206"/>
  <c r="O62" i="203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J147" i="223"/>
  <c r="N147" i="223"/>
  <c r="H144" i="217"/>
  <c r="J144" i="219"/>
  <c r="E105" i="222"/>
  <c r="M105" i="222"/>
  <c r="C118" i="222"/>
  <c r="E105" i="214"/>
  <c r="H105" i="222"/>
  <c r="D119" i="220"/>
  <c r="L125" i="220"/>
  <c r="K111" i="220"/>
  <c r="C108" i="222"/>
  <c r="N62" i="202"/>
  <c r="E144" i="225"/>
  <c r="I105" i="225"/>
  <c r="J150" i="225"/>
  <c r="K150" i="225"/>
  <c r="O150" i="225"/>
  <c r="C108" i="225"/>
  <c r="C147" i="225"/>
  <c r="G108" i="225"/>
  <c r="G147" i="225"/>
  <c r="C177" i="225"/>
  <c r="C138" i="225"/>
  <c r="E147" i="225"/>
  <c r="C128" i="225"/>
  <c r="J105" i="225"/>
  <c r="N105" i="225"/>
  <c r="M108" i="225"/>
  <c r="L150" i="225"/>
  <c r="D159" i="225"/>
  <c r="D126" i="225"/>
  <c r="C120" i="225"/>
  <c r="C135" i="225"/>
  <c r="F153" i="225"/>
  <c r="N165" i="225"/>
  <c r="B113" i="225"/>
  <c r="J126" i="225"/>
  <c r="F105" i="218"/>
  <c r="F183" i="218"/>
  <c r="F144" i="218"/>
  <c r="L189" i="218"/>
  <c r="L150" i="218"/>
  <c r="L111" i="218"/>
  <c r="G105" i="219"/>
  <c r="K189" i="219"/>
  <c r="K111" i="219"/>
  <c r="K150" i="219"/>
  <c r="O189" i="219"/>
  <c r="O111" i="219"/>
  <c r="O150" i="219"/>
  <c r="C128" i="218"/>
  <c r="L150" i="217"/>
  <c r="C169" i="218"/>
  <c r="L111" i="217"/>
  <c r="C132" i="219"/>
  <c r="C216" i="219"/>
  <c r="M111" i="217"/>
  <c r="C117" i="217"/>
  <c r="C132" i="217"/>
  <c r="C136" i="217"/>
  <c r="C138" i="217"/>
  <c r="M150" i="218"/>
  <c r="C164" i="218"/>
  <c r="O164" i="218"/>
  <c r="B108" i="218"/>
  <c r="C127" i="218"/>
  <c r="J150" i="218"/>
  <c r="D183" i="218"/>
  <c r="B186" i="218"/>
  <c r="N189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M111" i="218"/>
  <c r="D126" i="218"/>
  <c r="I126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D127" i="217"/>
  <c r="G144" i="217"/>
  <c r="M150" i="217"/>
  <c r="C163" i="217"/>
  <c r="O164" i="217"/>
  <c r="C173" i="217"/>
  <c r="I183" i="218"/>
  <c r="M183" i="218"/>
  <c r="K189" i="218"/>
  <c r="K111" i="218"/>
  <c r="O189" i="218"/>
  <c r="O111" i="218"/>
  <c r="G114" i="218"/>
  <c r="B204" i="218"/>
  <c r="C177" i="218"/>
  <c r="N111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J111" i="219"/>
  <c r="N111" i="219"/>
  <c r="B113" i="219"/>
  <c r="D136" i="219"/>
  <c r="O186" i="219"/>
  <c r="J189" i="219"/>
  <c r="N189" i="219"/>
  <c r="D193" i="219"/>
  <c r="L203" i="219"/>
  <c r="J204" i="219"/>
  <c r="H144" i="220"/>
  <c r="H105" i="220"/>
  <c r="L144" i="220"/>
  <c r="L105" i="220"/>
  <c r="K147" i="220"/>
  <c r="K108" i="220"/>
  <c r="O147" i="220"/>
  <c r="O108" i="220"/>
  <c r="J150" i="220"/>
  <c r="B152" i="220"/>
  <c r="J165" i="220"/>
  <c r="K150" i="220"/>
  <c r="B165" i="220"/>
  <c r="F192" i="220"/>
  <c r="L150" i="222"/>
  <c r="D119" i="219"/>
  <c r="B126" i="219"/>
  <c r="D197" i="219"/>
  <c r="B204" i="219"/>
  <c r="O204" i="219"/>
  <c r="N111" i="220"/>
  <c r="J126" i="220"/>
  <c r="N189" i="220"/>
  <c r="J204" i="220"/>
  <c r="L111" i="219"/>
  <c r="J125" i="219"/>
  <c r="L126" i="219"/>
  <c r="C130" i="219"/>
  <c r="K147" i="219"/>
  <c r="O147" i="219"/>
  <c r="J150" i="219"/>
  <c r="B153" i="219"/>
  <c r="D164" i="219"/>
  <c r="J165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C164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B108" i="223"/>
  <c r="C126" i="223"/>
  <c r="L150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E147" i="224"/>
  <c r="E108" i="224"/>
  <c r="M150" i="224"/>
  <c r="E113" i="224"/>
  <c r="M164" i="224"/>
  <c r="E166" i="224"/>
  <c r="E127" i="224"/>
  <c r="C105" i="224"/>
  <c r="K105" i="224"/>
  <c r="C171" i="224"/>
  <c r="C136" i="224"/>
  <c r="G105" i="224"/>
  <c r="G144" i="224"/>
  <c r="D117" i="224"/>
  <c r="D169" i="224"/>
  <c r="H105" i="224"/>
  <c r="H144" i="224"/>
  <c r="K147" i="224"/>
  <c r="K164" i="224"/>
  <c r="O164" i="224"/>
  <c r="G113" i="224"/>
  <c r="D119" i="224"/>
  <c r="K125" i="224"/>
  <c r="C152" i="224"/>
  <c r="F153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O164" i="212"/>
  <c r="O125" i="212"/>
  <c r="I165" i="212"/>
  <c r="I126" i="212"/>
  <c r="M165" i="212"/>
  <c r="M126" i="212"/>
  <c r="B127" i="212"/>
  <c r="D168" i="212"/>
  <c r="D129" i="212"/>
  <c r="C131" i="212"/>
  <c r="C176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29" i="213"/>
  <c r="C108" i="213"/>
  <c r="G108" i="213"/>
  <c r="M111" i="213"/>
  <c r="C124" i="213"/>
  <c r="M126" i="213"/>
  <c r="B127" i="213"/>
  <c r="F127" i="213"/>
  <c r="C147" i="213"/>
  <c r="G147" i="213"/>
  <c r="K150" i="213"/>
  <c r="O150" i="213"/>
  <c r="C153" i="213"/>
  <c r="C159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C105" i="213"/>
  <c r="G105" i="213"/>
  <c r="E108" i="213"/>
  <c r="K111" i="213"/>
  <c r="O111" i="213"/>
  <c r="G114" i="213"/>
  <c r="C120" i="213"/>
  <c r="C144" i="213"/>
  <c r="E147" i="213"/>
  <c r="M150" i="213"/>
  <c r="C176" i="213"/>
  <c r="G144" i="214"/>
  <c r="G105" i="214"/>
  <c r="C156" i="214"/>
  <c r="C163" i="214"/>
  <c r="D165" i="214"/>
  <c r="F166" i="214"/>
  <c r="F105" i="214"/>
  <c r="J105" i="214"/>
  <c r="N105" i="214"/>
  <c r="M108" i="214"/>
  <c r="J111" i="214"/>
  <c r="N111" i="214"/>
  <c r="B114" i="214"/>
  <c r="F114" i="214"/>
  <c r="C118" i="214"/>
  <c r="C121" i="214"/>
  <c r="D123" i="214"/>
  <c r="L125" i="214"/>
  <c r="D132" i="214"/>
  <c r="J144" i="214"/>
  <c r="N144" i="214"/>
  <c r="M147" i="214"/>
  <c r="D152" i="214"/>
  <c r="K111" i="214"/>
  <c r="O111" i="214"/>
  <c r="D119" i="214"/>
  <c r="C120" i="214"/>
  <c r="K126" i="214"/>
  <c r="C155" i="214"/>
  <c r="J164" i="214"/>
  <c r="N164" i="214"/>
  <c r="L165" i="214"/>
  <c r="C168" i="214"/>
  <c r="L111" i="214"/>
  <c r="D113" i="214"/>
  <c r="C116" i="214"/>
  <c r="J125" i="214"/>
  <c r="N125" i="214"/>
  <c r="L126" i="214"/>
  <c r="C129" i="214"/>
  <c r="D144" i="214"/>
  <c r="K147" i="214"/>
  <c r="J150" i="214"/>
  <c r="B153" i="214"/>
  <c r="F153" i="214"/>
  <c r="D154" i="214"/>
  <c r="C157" i="214"/>
  <c r="J164" i="215"/>
  <c r="L150" i="215"/>
  <c r="D159" i="215"/>
  <c r="E127" i="215"/>
  <c r="C129" i="215"/>
  <c r="F144" i="215"/>
  <c r="F105" i="215"/>
  <c r="J144" i="215"/>
  <c r="C155" i="215"/>
  <c r="E166" i="215"/>
  <c r="C126" i="215"/>
  <c r="E105" i="215"/>
  <c r="I105" i="215"/>
  <c r="M111" i="215"/>
  <c r="E113" i="215"/>
  <c r="D116" i="215"/>
  <c r="K125" i="215"/>
  <c r="O125" i="215"/>
  <c r="D126" i="215"/>
  <c r="I126" i="215"/>
  <c r="M126" i="215"/>
  <c r="F127" i="215"/>
  <c r="D130" i="215"/>
  <c r="C133" i="215"/>
  <c r="C147" i="215"/>
  <c r="K150" i="215"/>
  <c r="O150" i="215"/>
  <c r="C153" i="215"/>
  <c r="D157" i="215"/>
  <c r="D161" i="215"/>
  <c r="O165" i="215"/>
  <c r="J147" i="216"/>
  <c r="M150" i="216"/>
  <c r="D123" i="216"/>
  <c r="J111" i="215"/>
  <c r="N111" i="215"/>
  <c r="F114" i="215"/>
  <c r="D117" i="215"/>
  <c r="D124" i="215"/>
  <c r="C127" i="215"/>
  <c r="D131" i="215"/>
  <c r="D133" i="215"/>
  <c r="D136" i="215"/>
  <c r="N56" i="216"/>
  <c r="E147" i="216"/>
  <c r="E108" i="216"/>
  <c r="F114" i="216"/>
  <c r="K105" i="215"/>
  <c r="O105" i="215"/>
  <c r="J108" i="215"/>
  <c r="N108" i="215"/>
  <c r="K111" i="215"/>
  <c r="O111" i="215"/>
  <c r="C114" i="215"/>
  <c r="D118" i="215"/>
  <c r="D119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F144" i="216"/>
  <c r="N144" i="216"/>
  <c r="C168" i="216"/>
  <c r="D175" i="216"/>
  <c r="C105" i="216"/>
  <c r="O144" i="216"/>
  <c r="K147" i="216"/>
  <c r="K108" i="216"/>
  <c r="O108" i="216"/>
  <c r="O147" i="216"/>
  <c r="J150" i="216"/>
  <c r="C163" i="216"/>
  <c r="C165" i="216"/>
  <c r="D168" i="216"/>
  <c r="H144" i="216"/>
  <c r="H105" i="216"/>
  <c r="L144" i="216"/>
  <c r="L105" i="216"/>
  <c r="C118" i="216"/>
  <c r="D163" i="216"/>
  <c r="N164" i="216"/>
  <c r="I165" i="216"/>
  <c r="M165" i="216"/>
  <c r="B166" i="216"/>
  <c r="D170" i="216"/>
  <c r="D131" i="216"/>
  <c r="D172" i="216"/>
  <c r="D133" i="216"/>
  <c r="D174" i="216"/>
  <c r="D135" i="216"/>
  <c r="D176" i="216"/>
  <c r="D137" i="216"/>
  <c r="D129" i="216"/>
  <c r="D147" i="216"/>
  <c r="L150" i="216"/>
  <c r="E152" i="216"/>
  <c r="D155" i="216"/>
  <c r="D159" i="216"/>
  <c r="D120" i="216"/>
  <c r="C121" i="216"/>
  <c r="K164" i="216"/>
  <c r="O164" i="216"/>
  <c r="M126" i="216"/>
  <c r="G166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D166" i="210"/>
  <c r="J111" i="210"/>
  <c r="N111" i="210"/>
  <c r="B113" i="210"/>
  <c r="B114" i="210"/>
  <c r="F114" i="210"/>
  <c r="D115" i="210"/>
  <c r="C119" i="210"/>
  <c r="C121" i="210"/>
  <c r="L125" i="210"/>
  <c r="N126" i="210"/>
  <c r="J144" i="210"/>
  <c r="N144" i="210"/>
  <c r="L150" i="210"/>
  <c r="N165" i="210"/>
  <c r="D170" i="210"/>
  <c r="H105" i="211"/>
  <c r="L144" i="211"/>
  <c r="L105" i="211"/>
  <c r="K150" i="211"/>
  <c r="O150" i="211"/>
  <c r="O111" i="211"/>
  <c r="C159" i="211"/>
  <c r="C120" i="211"/>
  <c r="B147" i="211"/>
  <c r="F108" i="211"/>
  <c r="E144" i="211"/>
  <c r="E105" i="211"/>
  <c r="M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C144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D117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44" i="209"/>
  <c r="G105" i="209"/>
  <c r="F108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G33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17" i="200"/>
  <c r="G105" i="200"/>
  <c r="N108" i="200"/>
  <c r="J147" i="200"/>
  <c r="C122" i="200"/>
  <c r="C161" i="200"/>
  <c r="E166" i="200"/>
  <c r="J105" i="200"/>
  <c r="D108" i="200"/>
  <c r="C152" i="200"/>
  <c r="C157" i="200"/>
  <c r="C118" i="200"/>
  <c r="K165" i="200"/>
  <c r="O165" i="200"/>
  <c r="B126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L108" i="200"/>
  <c r="K150" i="200"/>
  <c r="C155" i="200"/>
  <c r="D159" i="200"/>
  <c r="D120" i="200"/>
  <c r="D160" i="200"/>
  <c r="N165" i="200"/>
  <c r="C166" i="200"/>
  <c r="C128" i="200"/>
  <c r="C168" i="200"/>
  <c r="C129" i="200"/>
  <c r="J111" i="200"/>
  <c r="C121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62" i="199"/>
  <c r="J150" i="199"/>
  <c r="J111" i="199"/>
  <c r="J228" i="199" s="1"/>
  <c r="N150" i="199"/>
  <c r="N189" i="199"/>
  <c r="N111" i="199"/>
  <c r="N228" i="199" s="1"/>
  <c r="E113" i="199"/>
  <c r="E230" i="199" s="1"/>
  <c r="C163" i="199"/>
  <c r="B186" i="199"/>
  <c r="B152" i="199"/>
  <c r="B191" i="199"/>
  <c r="F113" i="199"/>
  <c r="F230" i="199" s="1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37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29" i="191"/>
  <c r="I29" i="191" s="1"/>
  <c r="L29" i="191" s="1"/>
  <c r="P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O33" i="191" s="1"/>
  <c r="F34" i="191"/>
  <c r="I34" i="191" s="1"/>
  <c r="L34" i="191" s="1"/>
  <c r="F35" i="191"/>
  <c r="I35" i="191" s="1"/>
  <c r="L35" i="191" s="1"/>
  <c r="F36" i="191"/>
  <c r="I36" i="191" s="1"/>
  <c r="L36" i="191" s="1"/>
  <c r="F8" i="191"/>
  <c r="I8" i="191" s="1"/>
  <c r="E37" i="191"/>
  <c r="C6" i="191"/>
  <c r="E6" i="191"/>
  <c r="E5" i="191"/>
  <c r="B5" i="188" s="1"/>
  <c r="K37" i="191"/>
  <c r="H37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A85" i="45" l="1"/>
  <c r="A18" i="30"/>
  <c r="C157" i="199"/>
  <c r="D171" i="200"/>
  <c r="M125" i="200"/>
  <c r="C161" i="216"/>
  <c r="D144" i="216"/>
  <c r="C174" i="215"/>
  <c r="C159" i="215"/>
  <c r="N105" i="215"/>
  <c r="D152" i="215"/>
  <c r="E153" i="214"/>
  <c r="N147" i="224"/>
  <c r="D115" i="219"/>
  <c r="G114" i="217"/>
  <c r="G127" i="217"/>
  <c r="D170" i="225"/>
  <c r="D157" i="225"/>
  <c r="B108" i="214"/>
  <c r="B147" i="214"/>
  <c r="L147" i="214"/>
  <c r="L108" i="214"/>
  <c r="C152" i="214"/>
  <c r="C113" i="214"/>
  <c r="G152" i="214"/>
  <c r="G113" i="214"/>
  <c r="D156" i="214"/>
  <c r="D117" i="214"/>
  <c r="D121" i="214"/>
  <c r="D160" i="214"/>
  <c r="D125" i="214"/>
  <c r="D164" i="214"/>
  <c r="M125" i="214"/>
  <c r="M164" i="214"/>
  <c r="C165" i="214"/>
  <c r="C126" i="214"/>
  <c r="D128" i="214"/>
  <c r="D167" i="214"/>
  <c r="D130" i="214"/>
  <c r="D169" i="214"/>
  <c r="D175" i="214"/>
  <c r="D136" i="214"/>
  <c r="C144" i="215"/>
  <c r="C105" i="215"/>
  <c r="G147" i="215"/>
  <c r="G108" i="215"/>
  <c r="B153" i="215"/>
  <c r="B114" i="215"/>
  <c r="C157" i="215"/>
  <c r="C118" i="215"/>
  <c r="C161" i="215"/>
  <c r="C122" i="215"/>
  <c r="N125" i="215"/>
  <c r="N164" i="215"/>
  <c r="C131" i="215"/>
  <c r="C170" i="215"/>
  <c r="C137" i="215"/>
  <c r="C176" i="215"/>
  <c r="N108" i="216"/>
  <c r="N147" i="216"/>
  <c r="D113" i="216"/>
  <c r="D152" i="216"/>
  <c r="C120" i="216"/>
  <c r="C159" i="216"/>
  <c r="J164" i="216"/>
  <c r="J125" i="216"/>
  <c r="D126" i="216"/>
  <c r="D165" i="216"/>
  <c r="L165" i="216"/>
  <c r="L126" i="216"/>
  <c r="F127" i="216"/>
  <c r="F166" i="216"/>
  <c r="C131" i="216"/>
  <c r="C170" i="216"/>
  <c r="C133" i="216"/>
  <c r="C172" i="216"/>
  <c r="K105" i="217"/>
  <c r="K144" i="217"/>
  <c r="D108" i="217"/>
  <c r="D147" i="217"/>
  <c r="J108" i="217"/>
  <c r="J147" i="217"/>
  <c r="N147" i="217"/>
  <c r="N108" i="217"/>
  <c r="E113" i="217"/>
  <c r="E152" i="217"/>
  <c r="D157" i="217"/>
  <c r="D118" i="217"/>
  <c r="D120" i="217"/>
  <c r="D159" i="217"/>
  <c r="D161" i="217"/>
  <c r="D122" i="217"/>
  <c r="K164" i="217"/>
  <c r="K125" i="217"/>
  <c r="M126" i="217"/>
  <c r="M165" i="217"/>
  <c r="C166" i="217"/>
  <c r="C127" i="217"/>
  <c r="D172" i="217"/>
  <c r="D133" i="217"/>
  <c r="E152" i="218"/>
  <c r="E191" i="218"/>
  <c r="C153" i="218"/>
  <c r="C192" i="218"/>
  <c r="C114" i="218"/>
  <c r="G153" i="218"/>
  <c r="G192" i="218"/>
  <c r="D116" i="218"/>
  <c r="D155" i="218"/>
  <c r="D157" i="218"/>
  <c r="D196" i="218"/>
  <c r="D118" i="218"/>
  <c r="D161" i="218"/>
  <c r="D200" i="218"/>
  <c r="D124" i="218"/>
  <c r="D202" i="218"/>
  <c r="O203" i="218"/>
  <c r="O125" i="218"/>
  <c r="M165" i="218"/>
  <c r="M126" i="218"/>
  <c r="M204" i="218"/>
  <c r="C205" i="218"/>
  <c r="C166" i="218"/>
  <c r="D129" i="218"/>
  <c r="D207" i="218"/>
  <c r="D168" i="218"/>
  <c r="D209" i="218"/>
  <c r="D131" i="218"/>
  <c r="D170" i="218"/>
  <c r="D117" i="219"/>
  <c r="D195" i="219"/>
  <c r="D156" i="219"/>
  <c r="D160" i="219"/>
  <c r="D121" i="219"/>
  <c r="D199" i="219"/>
  <c r="D123" i="219"/>
  <c r="D162" i="219"/>
  <c r="D201" i="219"/>
  <c r="D203" i="219"/>
  <c r="D125" i="219"/>
  <c r="M164" i="219"/>
  <c r="M125" i="219"/>
  <c r="M203" i="219"/>
  <c r="D134" i="219"/>
  <c r="D212" i="219"/>
  <c r="D173" i="219"/>
  <c r="M183" i="220"/>
  <c r="M144" i="220"/>
  <c r="D117" i="220"/>
  <c r="D156" i="220"/>
  <c r="D197" i="220"/>
  <c r="D158" i="220"/>
  <c r="D199" i="220"/>
  <c r="D121" i="220"/>
  <c r="D160" i="220"/>
  <c r="D162" i="220"/>
  <c r="D123" i="220"/>
  <c r="D164" i="220"/>
  <c r="D203" i="220"/>
  <c r="D125" i="220"/>
  <c r="M125" i="220"/>
  <c r="M203" i="220"/>
  <c r="M164" i="220"/>
  <c r="I144" i="222"/>
  <c r="I105" i="222"/>
  <c r="I126" i="222"/>
  <c r="I165" i="222"/>
  <c r="G166" i="222"/>
  <c r="G127" i="222"/>
  <c r="L105" i="223"/>
  <c r="L144" i="223"/>
  <c r="F153" i="223"/>
  <c r="F114" i="223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J108" i="224"/>
  <c r="J147" i="224"/>
  <c r="C158" i="224"/>
  <c r="C119" i="224"/>
  <c r="J165" i="224"/>
  <c r="J126" i="224"/>
  <c r="C130" i="224"/>
  <c r="C169" i="224"/>
  <c r="C134" i="224"/>
  <c r="C173" i="224"/>
  <c r="C138" i="224"/>
  <c r="C177" i="224"/>
  <c r="M144" i="225"/>
  <c r="M105" i="225"/>
  <c r="F147" i="225"/>
  <c r="F108" i="225"/>
  <c r="L108" i="225"/>
  <c r="L147" i="225"/>
  <c r="E152" i="225"/>
  <c r="E113" i="225"/>
  <c r="C114" i="225"/>
  <c r="C153" i="225"/>
  <c r="G153" i="225"/>
  <c r="G114" i="225"/>
  <c r="D116" i="225"/>
  <c r="D155" i="225"/>
  <c r="D122" i="225"/>
  <c r="D161" i="225"/>
  <c r="D163" i="225"/>
  <c r="D124" i="225"/>
  <c r="K164" i="225"/>
  <c r="K125" i="225"/>
  <c r="M165" i="225"/>
  <c r="M126" i="225"/>
  <c r="F144" i="219"/>
  <c r="F183" i="219"/>
  <c r="F105" i="219"/>
  <c r="G105" i="223"/>
  <c r="G144" i="223"/>
  <c r="G105" i="201"/>
  <c r="G144" i="201"/>
  <c r="F192" i="199"/>
  <c r="C137" i="199"/>
  <c r="C254" i="199" s="1"/>
  <c r="D125" i="200"/>
  <c r="D158" i="200"/>
  <c r="D173" i="200"/>
  <c r="G152" i="200"/>
  <c r="C176" i="216"/>
  <c r="K105" i="216"/>
  <c r="B127" i="215"/>
  <c r="F108" i="214"/>
  <c r="D134" i="214"/>
  <c r="M147" i="215"/>
  <c r="E152" i="222"/>
  <c r="O126" i="220"/>
  <c r="E113" i="218"/>
  <c r="D122" i="218"/>
  <c r="K126" i="210"/>
  <c r="K165" i="210"/>
  <c r="C152" i="211"/>
  <c r="C113" i="211"/>
  <c r="C122" i="212"/>
  <c r="C161" i="212"/>
  <c r="C124" i="212"/>
  <c r="C163" i="212"/>
  <c r="L126" i="212"/>
  <c r="L165" i="212"/>
  <c r="C116" i="213"/>
  <c r="C155" i="213"/>
  <c r="C157" i="213"/>
  <c r="C118" i="213"/>
  <c r="D165" i="213"/>
  <c r="D126" i="213"/>
  <c r="C172" i="213"/>
  <c r="C133" i="213"/>
  <c r="N56" i="208"/>
  <c r="B73" i="45"/>
  <c r="B16" i="30"/>
  <c r="B163" i="45"/>
  <c r="B28" i="30"/>
  <c r="A175" i="45"/>
  <c r="A30" i="30"/>
  <c r="A205" i="45"/>
  <c r="A35" i="30"/>
  <c r="A409" i="45"/>
  <c r="A61" i="30"/>
  <c r="A19" i="45"/>
  <c r="A9" i="30"/>
  <c r="B85" i="45"/>
  <c r="B18" i="30"/>
  <c r="B127" i="45"/>
  <c r="B23" i="30"/>
  <c r="B193" i="45"/>
  <c r="B33" i="30"/>
  <c r="A217" i="45"/>
  <c r="A37" i="30"/>
  <c r="A229" i="45"/>
  <c r="A39" i="30"/>
  <c r="B337" i="45"/>
  <c r="B54" i="30"/>
  <c r="A373" i="45"/>
  <c r="A58" i="30"/>
  <c r="B409" i="45"/>
  <c r="B61" i="30"/>
  <c r="A433" i="45"/>
  <c r="A65" i="30"/>
  <c r="A451" i="45"/>
  <c r="A67" i="30"/>
  <c r="A139" i="45"/>
  <c r="A25" i="30"/>
  <c r="B217" i="45"/>
  <c r="B37" i="30"/>
  <c r="A283" i="45"/>
  <c r="A46" i="30"/>
  <c r="A361" i="45"/>
  <c r="A56" i="30"/>
  <c r="B373" i="45"/>
  <c r="B58" i="30"/>
  <c r="B451" i="45"/>
  <c r="B67" i="30"/>
  <c r="B463" i="45"/>
  <c r="B70" i="30"/>
  <c r="A61" i="45"/>
  <c r="A14" i="30"/>
  <c r="A73" i="45"/>
  <c r="A16" i="30"/>
  <c r="A133" i="45"/>
  <c r="A24" i="30"/>
  <c r="A163" i="45"/>
  <c r="A28" i="30"/>
  <c r="A181" i="45"/>
  <c r="A31" i="30"/>
  <c r="B247" i="45"/>
  <c r="B41" i="30"/>
  <c r="B295" i="45"/>
  <c r="B48" i="30"/>
  <c r="A307" i="45"/>
  <c r="A50" i="30"/>
  <c r="A385" i="45"/>
  <c r="A59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L148" i="211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AT63" i="234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T38" i="234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T59" i="234"/>
  <c r="AT57" i="234"/>
  <c r="AT55" i="234"/>
  <c r="AT53" i="234"/>
  <c r="H64" i="2"/>
  <c r="AT60" i="234"/>
  <c r="AT58" i="234"/>
  <c r="AT56" i="234"/>
  <c r="AT54" i="234"/>
  <c r="AT52" i="234"/>
  <c r="H52" i="2"/>
  <c r="AT48" i="234"/>
  <c r="H50" i="2"/>
  <c r="AT46" i="234"/>
  <c r="H48" i="2"/>
  <c r="AT44" i="234"/>
  <c r="H46" i="2"/>
  <c r="AT42" i="234"/>
  <c r="H44" i="2"/>
  <c r="AT40" i="234"/>
  <c r="H53" i="2"/>
  <c r="AT49" i="234"/>
  <c r="AT47" i="234"/>
  <c r="H49" i="2"/>
  <c r="AT45" i="234"/>
  <c r="AT43" i="234"/>
  <c r="AT41" i="234"/>
  <c r="H43" i="2"/>
  <c r="AT39" i="234"/>
  <c r="F37" i="192"/>
  <c r="F32" i="2" s="1"/>
  <c r="F28" i="234"/>
  <c r="AM28" i="234" s="1"/>
  <c r="E37" i="192"/>
  <c r="E32" i="2" s="1"/>
  <c r="E28" i="234"/>
  <c r="AL28" i="234" s="1"/>
  <c r="AT30" i="234"/>
  <c r="AT27" i="234"/>
  <c r="AX25" i="234"/>
  <c r="AT25" i="234"/>
  <c r="H30" i="2"/>
  <c r="AT26" i="234"/>
  <c r="AT18" i="234"/>
  <c r="AT16" i="234"/>
  <c r="H12" i="2"/>
  <c r="AT14" i="234"/>
  <c r="H10" i="2"/>
  <c r="AT12" i="234"/>
  <c r="AT17" i="234"/>
  <c r="AT15" i="234"/>
  <c r="AT13" i="234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AV9" i="234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6" i="210"/>
  <c r="O56" i="212"/>
  <c r="O59" i="212" s="1"/>
  <c r="N56" i="220"/>
  <c r="O56" i="225"/>
  <c r="N62" i="209"/>
  <c r="N62" i="208"/>
  <c r="N59" i="208" s="1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12"/>
  <c r="K70" i="212" s="1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K16" i="198"/>
  <c r="K70" i="198" s="1"/>
  <c r="K226" i="198" s="1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6" i="207"/>
  <c r="O59" i="207" s="1"/>
  <c r="N56" i="207"/>
  <c r="N59" i="207" s="1"/>
  <c r="O56" i="210"/>
  <c r="N56" i="209"/>
  <c r="N56" i="211"/>
  <c r="N59" i="211" s="1"/>
  <c r="O56" i="214"/>
  <c r="O59" i="214" s="1"/>
  <c r="N56" i="213"/>
  <c r="O56" i="215"/>
  <c r="O56" i="217"/>
  <c r="N56" i="217"/>
  <c r="N59" i="217" s="1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N59" i="202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C4" i="199"/>
  <c r="A7" i="183"/>
  <c r="C3" i="210"/>
  <c r="A116" i="194"/>
  <c r="A20" i="183"/>
  <c r="A65" i="113"/>
  <c r="B26" i="126" s="1"/>
  <c r="C4" i="210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48" i="207"/>
  <c r="C109" i="207"/>
  <c r="C148" i="219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O59" i="213" s="1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H39" i="183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187" i="204"/>
  <c r="C70" i="224"/>
  <c r="K16" i="224"/>
  <c r="K70" i="224" s="1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3" i="191"/>
  <c r="O2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F16" i="183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E33" i="223"/>
  <c r="E102" i="200"/>
  <c r="I15" i="113" s="1"/>
  <c r="G66" i="2"/>
  <c r="AT37" i="234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B2" i="217"/>
  <c r="B14" i="217" s="1"/>
  <c r="B66" i="217" s="1"/>
  <c r="B144" i="217" s="1"/>
  <c r="C4" i="203"/>
  <c r="B2" i="216"/>
  <c r="B14" i="216" s="1"/>
  <c r="B66" i="216" s="1"/>
  <c r="B144" i="216" s="1"/>
  <c r="B2" i="203"/>
  <c r="B14" i="203" s="1"/>
  <c r="B66" i="203" s="1"/>
  <c r="B105" i="203" s="1"/>
  <c r="B261" i="203" s="1"/>
  <c r="C4" i="218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2" i="199"/>
  <c r="B14" i="199" s="1"/>
  <c r="B66" i="199" s="1"/>
  <c r="B105" i="199" s="1"/>
  <c r="B222" i="199" s="1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B2" i="202"/>
  <c r="B14" i="202" s="1"/>
  <c r="B66" i="202" s="1"/>
  <c r="B105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B2" i="206"/>
  <c r="B14" i="206" s="1"/>
  <c r="B66" i="206" s="1"/>
  <c r="B105" i="206" s="1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C4" i="209"/>
  <c r="A14" i="222"/>
  <c r="A66" i="222" s="1"/>
  <c r="A105" i="222" s="1"/>
  <c r="C4" i="222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1" i="191"/>
  <c r="O31" i="191"/>
  <c r="P10" i="191"/>
  <c r="O10" i="191"/>
  <c r="A166" i="224"/>
  <c r="A127" i="224"/>
  <c r="P30" i="191"/>
  <c r="O30" i="191"/>
  <c r="D28" i="233"/>
  <c r="F26" i="233"/>
  <c r="H150" i="232"/>
  <c r="F12" i="233"/>
  <c r="E26" i="233"/>
  <c r="G150" i="232"/>
  <c r="E22" i="233"/>
  <c r="G120" i="232"/>
  <c r="E12" i="233"/>
  <c r="C109" i="201"/>
  <c r="K148" i="220"/>
  <c r="K109" i="206"/>
  <c r="K148" i="206"/>
  <c r="K187" i="206"/>
  <c r="Q105" i="60"/>
  <c r="C70" i="199"/>
  <c r="K16" i="199"/>
  <c r="K70" i="199" s="1"/>
  <c r="C70" i="210"/>
  <c r="K16" i="210"/>
  <c r="K70" i="210" s="1"/>
  <c r="K16" i="209"/>
  <c r="K70" i="209" s="1"/>
  <c r="C70" i="214"/>
  <c r="K16" i="214"/>
  <c r="K70" i="214" s="1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" i="191"/>
  <c r="P36" i="191"/>
  <c r="P34" i="191"/>
  <c r="O3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2" i="191"/>
  <c r="P32" i="191"/>
  <c r="P12" i="191"/>
  <c r="B137" i="224"/>
  <c r="B176" i="224"/>
  <c r="L109" i="215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L109" i="207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F37" i="191"/>
  <c r="N62" i="200"/>
  <c r="N59" i="200" s="1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35" i="191"/>
  <c r="P3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B159" i="217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L187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E48" i="203"/>
  <c r="I20" i="113" s="1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46" i="218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04"/>
  <c r="C4" i="220"/>
  <c r="B2" i="204"/>
  <c r="B14" i="204" s="1"/>
  <c r="B66" i="204" s="1"/>
  <c r="B183" i="204" s="1"/>
  <c r="C4" i="206"/>
  <c r="C4" i="207"/>
  <c r="B2" i="208"/>
  <c r="B14" i="208" s="1"/>
  <c r="B66" i="208" s="1"/>
  <c r="B105" i="208" s="1"/>
  <c r="C4" i="208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B2" i="205"/>
  <c r="B14" i="205" s="1"/>
  <c r="B66" i="205" s="1"/>
  <c r="B105" i="205" s="1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B2" i="201"/>
  <c r="B14" i="201" s="1"/>
  <c r="B66" i="201" s="1"/>
  <c r="B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C4" i="225"/>
  <c r="B2" i="225"/>
  <c r="B14" i="225" s="1"/>
  <c r="B66" i="225" s="1"/>
  <c r="C4" i="213"/>
  <c r="C4" i="224"/>
  <c r="B2" i="215"/>
  <c r="B14" i="215" s="1"/>
  <c r="B66" i="215" s="1"/>
  <c r="B105" i="215" s="1"/>
  <c r="B2" i="210"/>
  <c r="B14" i="210" s="1"/>
  <c r="B66" i="210" s="1"/>
  <c r="B2" i="224"/>
  <c r="B14" i="224" s="1"/>
  <c r="B66" i="224" s="1"/>
  <c r="B105" i="224" s="1"/>
  <c r="C4" i="212"/>
  <c r="C4" i="223"/>
  <c r="C4" i="217"/>
  <c r="B2" i="223"/>
  <c r="B14" i="223" s="1"/>
  <c r="B66" i="223" s="1"/>
  <c r="B2" i="220"/>
  <c r="B14" i="220" s="1"/>
  <c r="B66" i="220" s="1"/>
  <c r="B105" i="220" s="1"/>
  <c r="B2" i="212"/>
  <c r="B14" i="212" s="1"/>
  <c r="B66" i="212" s="1"/>
  <c r="B144" i="212" s="1"/>
  <c r="B2" i="214"/>
  <c r="B14" i="214" s="1"/>
  <c r="B66" i="214" s="1"/>
  <c r="C4" i="216"/>
  <c r="B2" i="211"/>
  <c r="B14" i="211" s="1"/>
  <c r="B66" i="211" s="1"/>
  <c r="B2" i="222"/>
  <c r="B14" i="222" s="1"/>
  <c r="B66" i="222" s="1"/>
  <c r="B105" i="222" s="1"/>
  <c r="B2" i="219"/>
  <c r="B14" i="219" s="1"/>
  <c r="B66" i="219" s="1"/>
  <c r="B183" i="219" s="1"/>
  <c r="C4" i="219"/>
  <c r="B2" i="213"/>
  <c r="B14" i="213" s="1"/>
  <c r="B66" i="213" s="1"/>
  <c r="B144" i="213" s="1"/>
  <c r="C4" i="215"/>
  <c r="C4" i="211"/>
  <c r="C4" i="214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B136" i="206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20" i="212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O50" i="234"/>
  <c r="AN50" i="234"/>
  <c r="AO32" i="234"/>
  <c r="AP28" i="234"/>
  <c r="AP32" i="234"/>
  <c r="AO36" i="234"/>
  <c r="AO10" i="234"/>
  <c r="AN36" i="234"/>
  <c r="AP36" i="234"/>
  <c r="AP47" i="234"/>
  <c r="AO18" i="234"/>
  <c r="AO58" i="234"/>
  <c r="AP45" i="234"/>
  <c r="AP13" i="234"/>
  <c r="AO21" i="234"/>
  <c r="AP27" i="234"/>
  <c r="AO25" i="234"/>
  <c r="AO46" i="234"/>
  <c r="AP9" i="234"/>
  <c r="AP11" i="234"/>
  <c r="AO12" i="234"/>
  <c r="AP26" i="234"/>
  <c r="AO43" i="234"/>
  <c r="AP40" i="234"/>
  <c r="AO16" i="234"/>
  <c r="AO57" i="234"/>
  <c r="AO42" i="234"/>
  <c r="AP21" i="234"/>
  <c r="AO51" i="234"/>
  <c r="AP61" i="234"/>
  <c r="AP33" i="234"/>
  <c r="AO40" i="234"/>
  <c r="AO9" i="234"/>
  <c r="AO55" i="234"/>
  <c r="AP49" i="234"/>
  <c r="AP55" i="234"/>
  <c r="AP17" i="234"/>
  <c r="AO13" i="234"/>
  <c r="AP14" i="234"/>
  <c r="AO33" i="234"/>
  <c r="AO54" i="234"/>
  <c r="AP53" i="234"/>
  <c r="AP29" i="234"/>
  <c r="AP12" i="234"/>
  <c r="AP56" i="234"/>
  <c r="AP19" i="234"/>
  <c r="AP44" i="234"/>
  <c r="AO47" i="234"/>
  <c r="AP16" i="234"/>
  <c r="AP31" i="234"/>
  <c r="AP37" i="234"/>
  <c r="AO38" i="234"/>
  <c r="AO52" i="234"/>
  <c r="AP43" i="234"/>
  <c r="AP35" i="234"/>
  <c r="AP52" i="234"/>
  <c r="AP38" i="234"/>
  <c r="AP48" i="234"/>
  <c r="AP51" i="234"/>
  <c r="AO59" i="234"/>
  <c r="AO11" i="234"/>
  <c r="AO63" i="234"/>
  <c r="AO15" i="234"/>
  <c r="AO37" i="234"/>
  <c r="AO44" i="234"/>
  <c r="AO45" i="234"/>
  <c r="AO49" i="234"/>
  <c r="AP62" i="234"/>
  <c r="AO34" i="234"/>
  <c r="AP39" i="234"/>
  <c r="AP15" i="234"/>
  <c r="AO35" i="234"/>
  <c r="AO48" i="234"/>
  <c r="AO27" i="234"/>
  <c r="AO39" i="234"/>
  <c r="AO61" i="234"/>
  <c r="AO60" i="234"/>
  <c r="AP57" i="234"/>
  <c r="AP20" i="234"/>
  <c r="AP60" i="234"/>
  <c r="AP18" i="234"/>
  <c r="AO62" i="234"/>
  <c r="AO53" i="234"/>
  <c r="AO30" i="234"/>
  <c r="AO19" i="234"/>
  <c r="AO41" i="234"/>
  <c r="AP46" i="234"/>
  <c r="AO56" i="234"/>
  <c r="AO31" i="234"/>
  <c r="AP30" i="234"/>
  <c r="AP42" i="234"/>
  <c r="AP59" i="234"/>
  <c r="AO20" i="234"/>
  <c r="AO29" i="234"/>
  <c r="AP25" i="234"/>
  <c r="AO17" i="234"/>
  <c r="AO26" i="234"/>
  <c r="AP58" i="234"/>
  <c r="AO14" i="234"/>
  <c r="AP63" i="234"/>
  <c r="AP34" i="234"/>
  <c r="AP24" i="234"/>
  <c r="AO24" i="234"/>
  <c r="AP54" i="234"/>
  <c r="AP41" i="234"/>
  <c r="AN12" i="234"/>
  <c r="AN63" i="234"/>
  <c r="AN48" i="234"/>
  <c r="AN27" i="234"/>
  <c r="AN60" i="234"/>
  <c r="AN11" i="234"/>
  <c r="AN15" i="234"/>
  <c r="AN54" i="234"/>
  <c r="AN18" i="234"/>
  <c r="AN19" i="234"/>
  <c r="AN29" i="234"/>
  <c r="AN30" i="234"/>
  <c r="AN34" i="234"/>
  <c r="AN14" i="234"/>
  <c r="AN49" i="234"/>
  <c r="AN58" i="234"/>
  <c r="AN45" i="234"/>
  <c r="AN24" i="234"/>
  <c r="AN31" i="234"/>
  <c r="AN52" i="234"/>
  <c r="AN51" i="234"/>
  <c r="AN57" i="234"/>
  <c r="AN38" i="234"/>
  <c r="AN47" i="234"/>
  <c r="AN20" i="234"/>
  <c r="AN16" i="234"/>
  <c r="AN43" i="234"/>
  <c r="AN46" i="234"/>
  <c r="AN26" i="234"/>
  <c r="AN33" i="234"/>
  <c r="AN42" i="234"/>
  <c r="AN39" i="234"/>
  <c r="AN21" i="234"/>
  <c r="AN44" i="234"/>
  <c r="AN41" i="234"/>
  <c r="AN56" i="234"/>
  <c r="AN35" i="234"/>
  <c r="AN53" i="234"/>
  <c r="AN61" i="234"/>
  <c r="AN13" i="234"/>
  <c r="AN9" i="234"/>
  <c r="AN59" i="234"/>
  <c r="AN40" i="234"/>
  <c r="AN62" i="234"/>
  <c r="AN55" i="234"/>
  <c r="AN25" i="234"/>
  <c r="AN17" i="234"/>
  <c r="AN37" i="234"/>
  <c r="AP10" i="234"/>
  <c r="AN23" i="234"/>
  <c r="AN28" i="234"/>
  <c r="AN32" i="234"/>
  <c r="AN10" i="234"/>
  <c r="AP23" i="234"/>
  <c r="AP50" i="234"/>
  <c r="AO28" i="234"/>
  <c r="AO23" i="234"/>
  <c r="O59" i="204" l="1"/>
  <c r="A123" i="211"/>
  <c r="O59" i="215"/>
  <c r="C187" i="206"/>
  <c r="X11" i="192"/>
  <c r="AV11" i="234" s="1"/>
  <c r="O10" i="192"/>
  <c r="AT10" i="234" s="1"/>
  <c r="AG23" i="192"/>
  <c r="AG22" i="192" s="1"/>
  <c r="X22" i="192"/>
  <c r="H20" i="2" s="1"/>
  <c r="AG42" i="192"/>
  <c r="AG41" i="192" s="1"/>
  <c r="X41" i="192"/>
  <c r="AG60" i="192"/>
  <c r="AG59" i="192" s="1"/>
  <c r="X59" i="192"/>
  <c r="AT9" i="234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F70" i="210" s="1"/>
  <c r="E7" i="164"/>
  <c r="K187" i="220"/>
  <c r="K16" i="213"/>
  <c r="K70" i="213" s="1"/>
  <c r="K148" i="202"/>
  <c r="K109" i="211"/>
  <c r="K16" i="222"/>
  <c r="K70" i="222" s="1"/>
  <c r="K109" i="222" s="1"/>
  <c r="K16" i="203"/>
  <c r="K70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N16" i="212" s="1"/>
  <c r="N70" i="212" s="1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H28" i="183"/>
  <c r="G21" i="233" s="1"/>
  <c r="L26" i="183"/>
  <c r="H20" i="233" s="1"/>
  <c r="E70" i="214"/>
  <c r="E109" i="214" s="1"/>
  <c r="P26" i="183"/>
  <c r="I20" i="233" s="1"/>
  <c r="K109" i="198"/>
  <c r="K265" i="198" s="1"/>
  <c r="L38" i="183"/>
  <c r="H28" i="233" s="1"/>
  <c r="H26" i="183"/>
  <c r="G20" i="233" s="1"/>
  <c r="B20" i="126"/>
  <c r="K187" i="198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70" i="199" s="1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M16" i="225"/>
  <c r="M70" i="225" s="1"/>
  <c r="E70" i="225"/>
  <c r="AV20" i="234"/>
  <c r="O59" i="225"/>
  <c r="G100" i="210"/>
  <c r="G45" i="210"/>
  <c r="AT35" i="234"/>
  <c r="AT62" i="234"/>
  <c r="H55" i="2"/>
  <c r="AT51" i="234"/>
  <c r="AX21" i="234"/>
  <c r="AV21" i="234"/>
  <c r="AX63" i="234"/>
  <c r="AV63" i="234"/>
  <c r="AX19" i="234"/>
  <c r="AV19" i="234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AX52" i="234"/>
  <c r="AV52" i="234"/>
  <c r="AX54" i="234"/>
  <c r="AV54" i="234"/>
  <c r="AX56" i="234"/>
  <c r="AV56" i="234"/>
  <c r="AX58" i="234"/>
  <c r="AV58" i="234"/>
  <c r="AV60" i="234"/>
  <c r="AX53" i="234"/>
  <c r="AV53" i="234"/>
  <c r="AX55" i="234"/>
  <c r="AV55" i="234"/>
  <c r="AX57" i="234"/>
  <c r="AV57" i="234"/>
  <c r="AX59" i="234"/>
  <c r="AV59" i="234"/>
  <c r="AX61" i="234"/>
  <c r="AV61" i="234"/>
  <c r="AV39" i="234"/>
  <c r="AV41" i="234"/>
  <c r="AV43" i="234"/>
  <c r="AV45" i="234"/>
  <c r="AV47" i="234"/>
  <c r="AV49" i="234"/>
  <c r="AV40" i="234"/>
  <c r="AV42" i="234"/>
  <c r="AV44" i="234"/>
  <c r="AV46" i="234"/>
  <c r="AV48" i="234"/>
  <c r="AT31" i="234"/>
  <c r="AT29" i="234"/>
  <c r="AX30" i="234"/>
  <c r="AV30" i="234"/>
  <c r="AV26" i="234"/>
  <c r="AX27" i="234"/>
  <c r="AV27" i="234"/>
  <c r="AX13" i="234"/>
  <c r="AV13" i="234"/>
  <c r="AX15" i="234"/>
  <c r="AV15" i="234"/>
  <c r="AX17" i="234"/>
  <c r="AV17" i="234"/>
  <c r="AV12" i="234"/>
  <c r="AV14" i="234"/>
  <c r="AV16" i="234"/>
  <c r="AV18" i="234"/>
  <c r="B105" i="209"/>
  <c r="AT24" i="234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G14" i="233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B144" i="205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83" i="199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G38" i="2"/>
  <c r="AT50" i="234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N16" i="210"/>
  <c r="N70" i="210" s="1"/>
  <c r="F70" i="220"/>
  <c r="A118" i="212"/>
  <c r="A157" i="212"/>
  <c r="C148" i="224"/>
  <c r="C109" i="224"/>
  <c r="K148" i="213"/>
  <c r="K109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B183" i="205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N16" i="209"/>
  <c r="N70" i="209" s="1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148" i="203"/>
  <c r="K226" i="203"/>
  <c r="K187" i="203"/>
  <c r="K109" i="203"/>
  <c r="K265" i="203" s="1"/>
  <c r="K148" i="209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3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3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O60" i="210" s="1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O60" i="213" s="1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M60" i="216" s="1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60" i="213" s="1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60" i="203" s="1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N60" i="218" s="1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AZ37" i="234"/>
  <c r="AZ25" i="234"/>
  <c r="AZ62" i="234"/>
  <c r="AZ59" i="234"/>
  <c r="AZ13" i="234"/>
  <c r="AQ53" i="234"/>
  <c r="AQ56" i="234"/>
  <c r="AZ44" i="234"/>
  <c r="AQ39" i="234"/>
  <c r="AZ33" i="234"/>
  <c r="AZ46" i="234"/>
  <c r="AQ16" i="234"/>
  <c r="AQ47" i="234"/>
  <c r="AZ57" i="234"/>
  <c r="AZ52" i="234"/>
  <c r="AQ24" i="234"/>
  <c r="AQ58" i="234"/>
  <c r="AQ14" i="234"/>
  <c r="AQ30" i="234"/>
  <c r="AZ19" i="234"/>
  <c r="AZ54" i="234"/>
  <c r="AQ11" i="234"/>
  <c r="AZ27" i="234"/>
  <c r="AQ63" i="234"/>
  <c r="BB41" i="234"/>
  <c r="AR24" i="234"/>
  <c r="BB34" i="234"/>
  <c r="AR14" i="234"/>
  <c r="AR26" i="234"/>
  <c r="AS25" i="234"/>
  <c r="AR20" i="234"/>
  <c r="BB42" i="234"/>
  <c r="BA31" i="234"/>
  <c r="BB46" i="234"/>
  <c r="AR19" i="234"/>
  <c r="AR53" i="234"/>
  <c r="AS18" i="234"/>
  <c r="BB20" i="234"/>
  <c r="BA60" i="234"/>
  <c r="BA39" i="234"/>
  <c r="AR48" i="234"/>
  <c r="BB15" i="234"/>
  <c r="BA34" i="234"/>
  <c r="BA49" i="234"/>
  <c r="AR44" i="234"/>
  <c r="AR15" i="234"/>
  <c r="AR11" i="234"/>
  <c r="BB51" i="234"/>
  <c r="AS38" i="234"/>
  <c r="BB35" i="234"/>
  <c r="AR52" i="234"/>
  <c r="AS37" i="234"/>
  <c r="AS16" i="234"/>
  <c r="BB44" i="234"/>
  <c r="BB56" i="234"/>
  <c r="BB29" i="234"/>
  <c r="BA54" i="234"/>
  <c r="BB14" i="234"/>
  <c r="BB17" i="234"/>
  <c r="BB49" i="234"/>
  <c r="AR9" i="234"/>
  <c r="BB33" i="234"/>
  <c r="BA51" i="234"/>
  <c r="BA42" i="234"/>
  <c r="BA16" i="234"/>
  <c r="AR43" i="234"/>
  <c r="AR12" i="234"/>
  <c r="BB9" i="234"/>
  <c r="BA25" i="234"/>
  <c r="BA21" i="234"/>
  <c r="BB45" i="234"/>
  <c r="AR18" i="234"/>
  <c r="AN8" i="234"/>
  <c r="AQ37" i="234"/>
  <c r="AQ25" i="234"/>
  <c r="AQ62" i="234"/>
  <c r="AQ59" i="234"/>
  <c r="AQ13" i="234"/>
  <c r="AZ53" i="234"/>
  <c r="AZ56" i="234"/>
  <c r="AQ44" i="234"/>
  <c r="AZ39" i="234"/>
  <c r="AQ33" i="234"/>
  <c r="AQ46" i="234"/>
  <c r="AZ16" i="234"/>
  <c r="AZ47" i="234"/>
  <c r="AQ57" i="234"/>
  <c r="AQ52" i="234"/>
  <c r="AZ24" i="234"/>
  <c r="AZ58" i="234"/>
  <c r="AZ14" i="234"/>
  <c r="AZ30" i="234"/>
  <c r="AQ19" i="234"/>
  <c r="AQ54" i="234"/>
  <c r="AZ11" i="234"/>
  <c r="AQ27" i="234"/>
  <c r="AZ63" i="234"/>
  <c r="AS41" i="234"/>
  <c r="BA24" i="234"/>
  <c r="AS34" i="234"/>
  <c r="BA14" i="234"/>
  <c r="BA26" i="234"/>
  <c r="BB25" i="234"/>
  <c r="BA20" i="234"/>
  <c r="AS42" i="234"/>
  <c r="AR31" i="234"/>
  <c r="AS46" i="234"/>
  <c r="BA19" i="234"/>
  <c r="BA53" i="234"/>
  <c r="BB18" i="234"/>
  <c r="AS20" i="234"/>
  <c r="AR60" i="234"/>
  <c r="AR39" i="234"/>
  <c r="BA48" i="234"/>
  <c r="AS15" i="234"/>
  <c r="AR34" i="234"/>
  <c r="AR49" i="234"/>
  <c r="BA44" i="234"/>
  <c r="BA15" i="234"/>
  <c r="BA11" i="234"/>
  <c r="AS51" i="234"/>
  <c r="BB38" i="234"/>
  <c r="AS35" i="234"/>
  <c r="BA52" i="234"/>
  <c r="BB37" i="234"/>
  <c r="BB16" i="234"/>
  <c r="AS44" i="234"/>
  <c r="AS56" i="234"/>
  <c r="AS29" i="234"/>
  <c r="AR54" i="234"/>
  <c r="AS14" i="234"/>
  <c r="AS17" i="234"/>
  <c r="AS49" i="234"/>
  <c r="BA9" i="234"/>
  <c r="AS33" i="234"/>
  <c r="AR51" i="234"/>
  <c r="AR42" i="234"/>
  <c r="AR16" i="234"/>
  <c r="BA43" i="234"/>
  <c r="BA12" i="234"/>
  <c r="AS9" i="234"/>
  <c r="AR25" i="234"/>
  <c r="AR21" i="234"/>
  <c r="AS45" i="234"/>
  <c r="BA18" i="234"/>
  <c r="AQ32" i="234"/>
  <c r="AP8" i="234"/>
  <c r="AZ36" i="234"/>
  <c r="AR32" i="234"/>
  <c r="AQ23" i="234"/>
  <c r="AR23" i="234"/>
  <c r="AS50" i="234"/>
  <c r="AQ17" i="234"/>
  <c r="AZ55" i="234"/>
  <c r="AZ40" i="234"/>
  <c r="AQ9" i="234"/>
  <c r="AQ61" i="234"/>
  <c r="AQ35" i="234"/>
  <c r="AZ41" i="234"/>
  <c r="AZ21" i="234"/>
  <c r="AZ42" i="234"/>
  <c r="AQ26" i="234"/>
  <c r="AZ43" i="234"/>
  <c r="AZ20" i="234"/>
  <c r="AQ38" i="234"/>
  <c r="AZ51" i="234"/>
  <c r="AQ31" i="234"/>
  <c r="AQ45" i="234"/>
  <c r="AZ49" i="234"/>
  <c r="AZ34" i="234"/>
  <c r="AQ29" i="234"/>
  <c r="AQ18" i="234"/>
  <c r="AZ15" i="234"/>
  <c r="AZ60" i="234"/>
  <c r="AZ48" i="234"/>
  <c r="AZ12" i="234"/>
  <c r="BB54" i="234"/>
  <c r="AS24" i="234"/>
  <c r="BB63" i="234"/>
  <c r="AS58" i="234"/>
  <c r="AR17" i="234"/>
  <c r="AR29" i="234"/>
  <c r="BB59" i="234"/>
  <c r="AS30" i="234"/>
  <c r="BA56" i="234"/>
  <c r="BA41" i="234"/>
  <c r="BA30" i="234"/>
  <c r="BA62" i="234"/>
  <c r="BB60" i="234"/>
  <c r="AS57" i="234"/>
  <c r="BA61" i="234"/>
  <c r="BA27" i="234"/>
  <c r="BA35" i="234"/>
  <c r="BB39" i="234"/>
  <c r="BB62" i="234"/>
  <c r="BA45" i="234"/>
  <c r="AR37" i="234"/>
  <c r="AR63" i="234"/>
  <c r="BA59" i="234"/>
  <c r="BB48" i="234"/>
  <c r="AS52" i="234"/>
  <c r="BB43" i="234"/>
  <c r="BA38" i="234"/>
  <c r="BB31" i="234"/>
  <c r="AR47" i="234"/>
  <c r="AS19" i="234"/>
  <c r="BB12" i="234"/>
  <c r="BB53" i="234"/>
  <c r="AR33" i="234"/>
  <c r="AR13" i="234"/>
  <c r="AS55" i="234"/>
  <c r="BA55" i="234"/>
  <c r="AR40" i="234"/>
  <c r="AS61" i="234"/>
  <c r="AS21" i="234"/>
  <c r="BA57" i="234"/>
  <c r="AS40" i="234"/>
  <c r="AS26" i="234"/>
  <c r="AS11" i="234"/>
  <c r="BA46" i="234"/>
  <c r="AS27" i="234"/>
  <c r="BB13" i="234"/>
  <c r="BA58" i="234"/>
  <c r="BB47" i="234"/>
  <c r="AZ17" i="234"/>
  <c r="AQ55" i="234"/>
  <c r="AQ40" i="234"/>
  <c r="AZ9" i="234"/>
  <c r="AZ61" i="234"/>
  <c r="AZ35" i="234"/>
  <c r="AQ41" i="234"/>
  <c r="AQ21" i="234"/>
  <c r="AQ42" i="234"/>
  <c r="AZ26" i="234"/>
  <c r="AQ43" i="234"/>
  <c r="AQ20" i="234"/>
  <c r="AZ38" i="234"/>
  <c r="AQ51" i="234"/>
  <c r="AZ31" i="234"/>
  <c r="AZ45" i="234"/>
  <c r="AQ49" i="234"/>
  <c r="AQ34" i="234"/>
  <c r="AZ29" i="234"/>
  <c r="AZ18" i="234"/>
  <c r="AQ15" i="234"/>
  <c r="AQ60" i="234"/>
  <c r="AQ48" i="234"/>
  <c r="AQ12" i="234"/>
  <c r="AS54" i="234"/>
  <c r="BB24" i="234"/>
  <c r="AS63" i="234"/>
  <c r="BB58" i="234"/>
  <c r="BA17" i="234"/>
  <c r="BA29" i="234"/>
  <c r="AS59" i="234"/>
  <c r="BB30" i="234"/>
  <c r="AR56" i="234"/>
  <c r="AR41" i="234"/>
  <c r="AR30" i="234"/>
  <c r="AR62" i="234"/>
  <c r="AS60" i="234"/>
  <c r="BB57" i="234"/>
  <c r="AR61" i="234"/>
  <c r="AR27" i="234"/>
  <c r="AR35" i="234"/>
  <c r="AS39" i="234"/>
  <c r="AS62" i="234"/>
  <c r="AR45" i="234"/>
  <c r="BA37" i="234"/>
  <c r="BA63" i="234"/>
  <c r="AR59" i="234"/>
  <c r="AS48" i="234"/>
  <c r="BB52" i="234"/>
  <c r="AS43" i="234"/>
  <c r="AR38" i="234"/>
  <c r="AS31" i="234"/>
  <c r="BA47" i="234"/>
  <c r="BB19" i="234"/>
  <c r="AS12" i="234"/>
  <c r="AS53" i="234"/>
  <c r="BA33" i="234"/>
  <c r="BA13" i="234"/>
  <c r="BB55" i="234"/>
  <c r="AR55" i="234"/>
  <c r="BA40" i="234"/>
  <c r="BB61" i="234"/>
  <c r="BB21" i="234"/>
  <c r="AR57" i="234"/>
  <c r="BB40" i="234"/>
  <c r="BB26" i="234"/>
  <c r="BB11" i="234"/>
  <c r="AR46" i="234"/>
  <c r="BB27" i="234"/>
  <c r="AS13" i="234"/>
  <c r="AR58" i="234"/>
  <c r="AS47" i="234"/>
  <c r="BB32" i="234"/>
  <c r="AR28" i="234"/>
  <c r="AR50" i="234"/>
  <c r="AN22" i="234"/>
  <c r="AO22" i="234"/>
  <c r="BA36" i="234"/>
  <c r="BA50" i="234"/>
  <c r="AZ50" i="234"/>
  <c r="BA10" i="234"/>
  <c r="AS23" i="234"/>
  <c r="AQ28" i="234"/>
  <c r="BB23" i="234"/>
  <c r="BA32" i="234"/>
  <c r="AP22" i="234"/>
  <c r="AR36" i="234"/>
  <c r="AQ10" i="234"/>
  <c r="AS36" i="234"/>
  <c r="BB36" i="234"/>
  <c r="BA23" i="234"/>
  <c r="AS32" i="234"/>
  <c r="AQ36" i="234"/>
  <c r="AZ32" i="234"/>
  <c r="AS10" i="234"/>
  <c r="AZ23" i="234"/>
  <c r="BB10" i="234"/>
  <c r="AZ10" i="234"/>
  <c r="BB50" i="234"/>
  <c r="AS28" i="234"/>
  <c r="AQ50" i="234"/>
  <c r="AZ28" i="234"/>
  <c r="AR10" i="234"/>
  <c r="AO8" i="234"/>
  <c r="BB28" i="234"/>
  <c r="BA28" i="234"/>
  <c r="AW38" i="234" l="1"/>
  <c r="AU12" i="234"/>
  <c r="AU48" i="234"/>
  <c r="AU60" i="234"/>
  <c r="AU15" i="234"/>
  <c r="AU34" i="234"/>
  <c r="AU49" i="234"/>
  <c r="AU20" i="234"/>
  <c r="AU43" i="234"/>
  <c r="AU42" i="234"/>
  <c r="AU21" i="234"/>
  <c r="AU41" i="234"/>
  <c r="AU40" i="234"/>
  <c r="AU55" i="234"/>
  <c r="AU18" i="234"/>
  <c r="AU45" i="234"/>
  <c r="AU38" i="234"/>
  <c r="AU26" i="234"/>
  <c r="AU61" i="234"/>
  <c r="AU17" i="234"/>
  <c r="AU27" i="234"/>
  <c r="AU54" i="234"/>
  <c r="AU19" i="234"/>
  <c r="AU52" i="234"/>
  <c r="AU57" i="234"/>
  <c r="AU46" i="234"/>
  <c r="AU33" i="234"/>
  <c r="AU44" i="234"/>
  <c r="AU13" i="234"/>
  <c r="AU59" i="234"/>
  <c r="AU25" i="234"/>
  <c r="AU37" i="234"/>
  <c r="AW9" i="234"/>
  <c r="AY25" i="234"/>
  <c r="AU63" i="234"/>
  <c r="AU11" i="234"/>
  <c r="AU30" i="234"/>
  <c r="AU14" i="234"/>
  <c r="AU58" i="234"/>
  <c r="AU47" i="234"/>
  <c r="AU16" i="234"/>
  <c r="AU39" i="234"/>
  <c r="AU56" i="234"/>
  <c r="AU53" i="234"/>
  <c r="AW11" i="234"/>
  <c r="AW34" i="234"/>
  <c r="AY9" i="234"/>
  <c r="AW12" i="234"/>
  <c r="AY15" i="234"/>
  <c r="AW27" i="234"/>
  <c r="AY30" i="234"/>
  <c r="AW46" i="234"/>
  <c r="AW49" i="234"/>
  <c r="AW41" i="234"/>
  <c r="AW59" i="234"/>
  <c r="AW55" i="234"/>
  <c r="AW60" i="234"/>
  <c r="AY56" i="234"/>
  <c r="AY52" i="234"/>
  <c r="AW63" i="234"/>
  <c r="AU51" i="234"/>
  <c r="AU9" i="234"/>
  <c r="F70" i="212"/>
  <c r="AW18" i="234"/>
  <c r="AW17" i="234"/>
  <c r="AW13" i="234"/>
  <c r="AY27" i="234"/>
  <c r="AU29" i="234"/>
  <c r="AW44" i="234"/>
  <c r="AW47" i="234"/>
  <c r="AW39" i="234"/>
  <c r="AY59" i="234"/>
  <c r="AY55" i="234"/>
  <c r="AW58" i="234"/>
  <c r="AW54" i="234"/>
  <c r="C148" i="202"/>
  <c r="AY63" i="234"/>
  <c r="D45" i="212"/>
  <c r="AW37" i="234"/>
  <c r="AW16" i="234"/>
  <c r="AY17" i="234"/>
  <c r="AY13" i="234"/>
  <c r="AW26" i="234"/>
  <c r="AU31" i="234"/>
  <c r="AW42" i="234"/>
  <c r="AW45" i="234"/>
  <c r="AW61" i="234"/>
  <c r="AW57" i="234"/>
  <c r="AW53" i="234"/>
  <c r="AY58" i="234"/>
  <c r="AY54" i="234"/>
  <c r="AW19" i="234"/>
  <c r="AW21" i="234"/>
  <c r="AU62" i="234"/>
  <c r="AW25" i="234"/>
  <c r="D45" i="216"/>
  <c r="AU24" i="234"/>
  <c r="AW14" i="234"/>
  <c r="AW15" i="234"/>
  <c r="AW30" i="234"/>
  <c r="AW48" i="234"/>
  <c r="AW40" i="234"/>
  <c r="AW43" i="234"/>
  <c r="AY61" i="234"/>
  <c r="AY57" i="234"/>
  <c r="AY53" i="234"/>
  <c r="AW56" i="234"/>
  <c r="AW52" i="234"/>
  <c r="AY19" i="234"/>
  <c r="AY21" i="234"/>
  <c r="AU35" i="234"/>
  <c r="AW20" i="234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L60" i="205" s="1"/>
  <c r="N60" i="204"/>
  <c r="I62" i="2"/>
  <c r="I58" i="2"/>
  <c r="I57" i="2"/>
  <c r="I61" i="2"/>
  <c r="G16" i="199"/>
  <c r="N16" i="211"/>
  <c r="N70" i="211" s="1"/>
  <c r="G16" i="215"/>
  <c r="K148" i="222"/>
  <c r="N16" i="223"/>
  <c r="N70" i="223" s="1"/>
  <c r="G3" i="131"/>
  <c r="G16" i="219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3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F109" i="217"/>
  <c r="F148" i="217"/>
  <c r="N148" i="198"/>
  <c r="I177" i="198" s="1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09" i="215"/>
  <c r="I138" i="215" s="1"/>
  <c r="N148" i="215"/>
  <c r="I177" i="215" s="1"/>
  <c r="I99" i="215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G70" i="215"/>
  <c r="O16" i="201"/>
  <c r="O70" i="201" s="1"/>
  <c r="G70" i="201"/>
  <c r="O16" i="219"/>
  <c r="O70" i="219" s="1"/>
  <c r="G70" i="219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I99" i="223"/>
  <c r="N109" i="223"/>
  <c r="I138" i="223" s="1"/>
  <c r="N51" i="223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199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0" i="203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L60" i="210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AO7" i="234"/>
  <c r="AS22" i="234"/>
  <c r="AZ8" i="234"/>
  <c r="AN7" i="234"/>
  <c r="AQ8" i="234"/>
  <c r="AQ22" i="234"/>
  <c r="BB8" i="234"/>
  <c r="AS8" i="234"/>
  <c r="AR8" i="234"/>
  <c r="BB22" i="234"/>
  <c r="AZ22" i="234"/>
  <c r="AR22" i="234"/>
  <c r="AP7" i="234"/>
  <c r="BA22" i="234"/>
  <c r="BA8" i="234"/>
  <c r="AG10" i="192" l="1"/>
  <c r="AX11" i="234"/>
  <c r="AY11" i="234" s="1"/>
  <c r="O16" i="220"/>
  <c r="O70" i="220" s="1"/>
  <c r="O16" i="200"/>
  <c r="O70" i="200" s="1"/>
  <c r="O51" i="200" s="1"/>
  <c r="O16" i="214"/>
  <c r="O70" i="214" s="1"/>
  <c r="G70" i="209"/>
  <c r="N148" i="208"/>
  <c r="I177" i="208" s="1"/>
  <c r="O16" i="223"/>
  <c r="O70" i="223" s="1"/>
  <c r="I101" i="223" s="1"/>
  <c r="O16" i="206"/>
  <c r="O70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70" i="224"/>
  <c r="G109" i="224" s="1"/>
  <c r="N148" i="216"/>
  <c r="I177" i="216" s="1"/>
  <c r="N187" i="198"/>
  <c r="N109" i="198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I99" i="206"/>
  <c r="F148" i="200"/>
  <c r="N265" i="204"/>
  <c r="I294" i="204" s="1"/>
  <c r="O16" i="203"/>
  <c r="O70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N187" i="219"/>
  <c r="I216" i="219" s="1"/>
  <c r="N51" i="201"/>
  <c r="E3" i="229"/>
  <c r="G70" i="205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N265" i="198"/>
  <c r="I294" i="198" s="1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I3" i="2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48" i="212"/>
  <c r="I179" i="212" s="1"/>
  <c r="O109" i="212"/>
  <c r="I140" i="212" s="1"/>
  <c r="I101" i="212"/>
  <c r="O51" i="212"/>
  <c r="B18" i="222"/>
  <c r="M25" i="222"/>
  <c r="I39" i="183"/>
  <c r="G31" i="126"/>
  <c r="M18" i="183"/>
  <c r="H15" i="126"/>
  <c r="G148" i="220"/>
  <c r="G187" i="220"/>
  <c r="G109" i="220"/>
  <c r="G148" i="216"/>
  <c r="G109" i="216"/>
  <c r="G148" i="223"/>
  <c r="G109" i="223"/>
  <c r="G187" i="199"/>
  <c r="G148" i="199"/>
  <c r="G109" i="199"/>
  <c r="G226" i="199" s="1"/>
  <c r="O54" i="198"/>
  <c r="O54" i="228" s="1"/>
  <c r="O59" i="198"/>
  <c r="O59" i="228" s="1"/>
  <c r="I101" i="200"/>
  <c r="O148" i="203"/>
  <c r="I179" i="203" s="1"/>
  <c r="O109" i="203"/>
  <c r="O187" i="203"/>
  <c r="I218" i="203" s="1"/>
  <c r="O226" i="203"/>
  <c r="I257" i="203" s="1"/>
  <c r="I101" i="203"/>
  <c r="O51" i="203"/>
  <c r="O148" i="224"/>
  <c r="I179" i="224" s="1"/>
  <c r="I101" i="224"/>
  <c r="O109" i="224"/>
  <c r="I140" i="224" s="1"/>
  <c r="O51" i="224"/>
  <c r="O148" i="214"/>
  <c r="I179" i="214" s="1"/>
  <c r="I101" i="214"/>
  <c r="O109" i="214"/>
  <c r="I140" i="214" s="1"/>
  <c r="O51" i="214"/>
  <c r="G109" i="201"/>
  <c r="G148" i="201"/>
  <c r="G109" i="208"/>
  <c r="G148" i="208"/>
  <c r="G109" i="225"/>
  <c r="G148" i="225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I101" i="220"/>
  <c r="O148" i="220"/>
  <c r="I179" i="220" s="1"/>
  <c r="O109" i="220"/>
  <c r="I140" i="220" s="1"/>
  <c r="O51" i="220"/>
  <c r="O148" i="216"/>
  <c r="I179" i="216" s="1"/>
  <c r="O109" i="216"/>
  <c r="I140" i="216" s="1"/>
  <c r="I101" i="216"/>
  <c r="O51" i="216"/>
  <c r="O148" i="223"/>
  <c r="I179" i="223" s="1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09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87" i="205"/>
  <c r="G109" i="205"/>
  <c r="G148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O187" i="206"/>
  <c r="I218" i="206" s="1"/>
  <c r="I101" i="206"/>
  <c r="O148" i="206"/>
  <c r="I179" i="206" s="1"/>
  <c r="O109" i="206"/>
  <c r="I140" i="206" s="1"/>
  <c r="O51" i="206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Q7" i="234"/>
  <c r="BA7" i="234"/>
  <c r="AR7" i="234"/>
  <c r="AZ7" i="234"/>
  <c r="AS7" i="234"/>
  <c r="BB7" i="234"/>
  <c r="O51" i="223" l="1"/>
  <c r="O148" i="202"/>
  <c r="I179" i="202" s="1"/>
  <c r="O109" i="200"/>
  <c r="I140" i="200" s="1"/>
  <c r="O109" i="223"/>
  <c r="I140" i="223" s="1"/>
  <c r="I101" i="202"/>
  <c r="O148" i="200"/>
  <c r="I179" i="200" s="1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N88" i="200" s="1"/>
  <c r="N34" i="200" s="1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AF73" i="122" l="1"/>
  <c r="C5" i="131"/>
  <c r="D9" i="135"/>
  <c r="Q27" i="183"/>
  <c r="I8" i="230" s="1"/>
  <c r="D12" i="135"/>
  <c r="AV7" i="234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D6" i="135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C12" i="131"/>
  <c r="C13" i="131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comments1.xml><?xml version="1.0" encoding="utf-8"?>
<comments xmlns="http://schemas.openxmlformats.org/spreadsheetml/2006/main">
  <authors>
    <author>Planet</author>
  </authors>
  <commentList>
    <comment ref="E251" authorId="0" shape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<sst xmlns="http://schemas.openxmlformats.org/spreadsheetml/2006/main" count="2256" uniqueCount="1932">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</sst>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6" fontId="9" fillId="5" borderId="10" xfId="1" applyNumberFormat="1" applyFont="1" applyFill="1" applyBorder="1" applyAlignment="1" applyProtection="1">
      <alignment horizontal="center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25" fillId="3" borderId="2" xfId="0" applyFont="1" applyFill="1" applyBorder="1" applyAlignment="1" applyProtection="1">
      <alignment horizontal="center" vertical="top" wrapText="1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Alignment="1" applyProtection="1">
      <alignment horizontal="center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" xfId="0" applyFont="1" applyFill="1" applyBorder="1" applyAlignment="1" applyProtection="1">
      <alignment horizontal="left" vertical="top" wrapText="1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603312"/>
        <c:axId val="-187618000"/>
      </c:barChart>
      <c:catAx>
        <c:axId val="-187603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-187618000"/>
        <c:crosses val="autoZero"/>
        <c:auto val="1"/>
        <c:lblAlgn val="ctr"/>
        <c:lblOffset val="100"/>
        <c:noMultiLvlLbl val="0"/>
      </c:catAx>
      <c:valAx>
        <c:axId val="-18761800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-187603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-2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928352"/>
        <c:axId val="-36926720"/>
      </c:barChart>
      <c:catAx>
        <c:axId val="-36928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-36926720"/>
        <c:crosses val="autoZero"/>
        <c:auto val="1"/>
        <c:lblAlgn val="ctr"/>
        <c:lblOffset val="100"/>
        <c:noMultiLvlLbl val="0"/>
      </c:catAx>
      <c:valAx>
        <c:axId val="-3692672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-3692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615280"/>
        <c:axId val="-187616368"/>
      </c:barChart>
      <c:catAx>
        <c:axId val="-187615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-187616368"/>
        <c:crosses val="autoZero"/>
        <c:auto val="1"/>
        <c:lblAlgn val="ctr"/>
        <c:lblOffset val="100"/>
        <c:noMultiLvlLbl val="0"/>
      </c:catAx>
      <c:valAx>
        <c:axId val="-18761636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-187615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614736"/>
        <c:axId val="-187605488"/>
      </c:barChart>
      <c:catAx>
        <c:axId val="-18761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-187605488"/>
        <c:crosses val="autoZero"/>
        <c:auto val="1"/>
        <c:lblAlgn val="ctr"/>
        <c:lblOffset val="100"/>
        <c:noMultiLvlLbl val="0"/>
      </c:catAx>
      <c:valAx>
        <c:axId val="-18760548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-18761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606576"/>
        <c:axId val="-187608752"/>
      </c:barChart>
      <c:catAx>
        <c:axId val="-18760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-187608752"/>
        <c:crosses val="autoZero"/>
        <c:auto val="1"/>
        <c:lblAlgn val="ctr"/>
        <c:lblOffset val="100"/>
        <c:noMultiLvlLbl val="0"/>
      </c:catAx>
      <c:valAx>
        <c:axId val="-18760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-187606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824608"/>
        <c:axId val="-36920736"/>
      </c:barChart>
      <c:catAx>
        <c:axId val="-1878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-36920736"/>
        <c:crosses val="autoZero"/>
        <c:auto val="1"/>
        <c:lblAlgn val="ctr"/>
        <c:lblOffset val="100"/>
        <c:noMultiLvlLbl val="0"/>
      </c:catAx>
      <c:valAx>
        <c:axId val="-3692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-187824608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36921824"/>
        <c:axId val="-36924544"/>
      </c:barChart>
      <c:catAx>
        <c:axId val="-36921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-36924544"/>
        <c:crosses val="autoZero"/>
        <c:auto val="1"/>
        <c:lblAlgn val="ctr"/>
        <c:lblOffset val="100"/>
        <c:noMultiLvlLbl val="0"/>
      </c:catAx>
      <c:valAx>
        <c:axId val="-36924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-3692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1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0</c:v>
                  </c:pt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2</c:v>
                  </c:pt>
                  <c:pt idx="5">
                    <c:v>3</c:v>
                  </c:pt>
                  <c:pt idx="6">
                    <c:v>3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930528"/>
        <c:axId val="-36927808"/>
      </c:barChart>
      <c:catAx>
        <c:axId val="-3693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-36927808"/>
        <c:crosses val="autoZero"/>
        <c:auto val="1"/>
        <c:lblAlgn val="ctr"/>
        <c:lblOffset val="100"/>
        <c:noMultiLvlLbl val="0"/>
      </c:catAx>
      <c:valAx>
        <c:axId val="-369278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36930528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931072"/>
        <c:axId val="-36916928"/>
      </c:barChart>
      <c:catAx>
        <c:axId val="-36931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-36916928"/>
        <c:crosses val="autoZero"/>
        <c:auto val="1"/>
        <c:lblAlgn val="ctr"/>
        <c:lblOffset val="100"/>
        <c:noMultiLvlLbl val="0"/>
      </c:catAx>
      <c:valAx>
        <c:axId val="-3691692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-36931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zoomScaleNormal="100" workbookViewId="0">
      <selection activeCell="I45" sqref="I4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4">
        <f>'(B1)Informacion i përgjithshëm '!B12</f>
        <v>0</v>
      </c>
      <c r="E1" s="815"/>
      <c r="F1" s="816"/>
    </row>
    <row r="2" spans="4:9" s="6" customFormat="1" x14ac:dyDescent="0.2">
      <c r="D2" s="814">
        <f>'(B1)Informacion i përgjithshëm '!B13</f>
        <v>0</v>
      </c>
      <c r="E2" s="815"/>
      <c r="F2" s="816"/>
      <c r="G2" s="11"/>
      <c r="H2" s="11"/>
      <c r="I2" s="11"/>
    </row>
    <row r="3" spans="4:9" s="39" customFormat="1" ht="12.75" customHeight="1" x14ac:dyDescent="0.25">
      <c r="D3" s="814">
        <f>'(B1)Informacion i përgjithshëm '!B14</f>
        <v>0</v>
      </c>
      <c r="E3" s="815"/>
      <c r="F3" s="816"/>
    </row>
    <row r="4" spans="4:9" s="39" customFormat="1" ht="12.75" customHeight="1" x14ac:dyDescent="0.25">
      <c r="D4" s="164">
        <f>'(B1)Informacion i përgjithshëm '!B15</f>
        <v>0</v>
      </c>
      <c r="E4" s="165">
        <f>'(B1)Informacion i përgjithshëm '!B16</f>
        <v>0</v>
      </c>
      <c r="F4" s="166"/>
    </row>
    <row r="5" spans="4:9" s="40" customFormat="1" x14ac:dyDescent="0.25"/>
    <row r="20" spans="1:6" s="75" customFormat="1" ht="21" x14ac:dyDescent="0.25">
      <c r="A20" s="820" t="str">
        <f>'(G1) Fjalori'!A3</f>
        <v>(A1) PROGRAMI BUXHETOR AFATMESEM</v>
      </c>
      <c r="B20" s="821"/>
      <c r="C20" s="821"/>
      <c r="D20" s="821"/>
      <c r="E20" s="821"/>
      <c r="F20" s="822"/>
    </row>
    <row r="21" spans="1:6" s="75" customFormat="1" ht="21" x14ac:dyDescent="0.25">
      <c r="A21" s="817" t="str">
        <f>'(B1)Informacion i përgjithshëm '!B8&amp;"-"&amp;'(B1)Informacion i përgjithshëm '!B10</f>
        <v>1-3</v>
      </c>
      <c r="B21" s="818"/>
      <c r="C21" s="818"/>
      <c r="D21" s="818"/>
      <c r="E21" s="818"/>
      <c r="F21" s="819"/>
    </row>
    <row r="22" spans="1:6" s="75" customFormat="1" ht="21" x14ac:dyDescent="0.25">
      <c r="A22" s="807">
        <f>'(B1)Informacion i përgjithshëm '!B12</f>
        <v>0</v>
      </c>
      <c r="B22" s="808"/>
      <c r="C22" s="808"/>
      <c r="D22" s="808"/>
      <c r="E22" s="808"/>
      <c r="F22" s="809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5" t="str">
        <f>'(G1) Fjalori'!A4</f>
        <v>Periudha kohore</v>
      </c>
      <c r="B38" s="806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-2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-1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0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1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</v>
      </c>
      <c r="C43" s="41"/>
      <c r="D43" s="805" t="str">
        <f>'(G1) Fjalori'!A11</f>
        <v>Version</v>
      </c>
      <c r="E43" s="813"/>
      <c r="F43" s="806"/>
    </row>
    <row r="44" spans="1:6" x14ac:dyDescent="0.2">
      <c r="A44" s="159" t="str">
        <f>'(G1) Fjalori'!A10</f>
        <v>Viti t+3 (I pritur)</v>
      </c>
      <c r="B44" s="314">
        <f>'(B1)Informacion i përgjithshëm '!$B10</f>
        <v>3</v>
      </c>
      <c r="D44" s="810" t="s">
        <v>1931</v>
      </c>
      <c r="E44" s="811"/>
      <c r="F44" s="812"/>
    </row>
  </sheetData>
  <sheetProtection algorithmName="SHA-512" hashValue="CpM+f3d4K14JxZLqDZk9cAgE8u8aJWuRa9M2kEuyD8Q/9J22JQ+j8zmOn5cs6LuswgJSCeQfuftzRSb7TMSA/Q==" saltValue="OLa0vNtpl6arXvwFrc3PZw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showRuler="0" topLeftCell="A32" zoomScaleNormal="100" workbookViewId="0">
      <selection activeCell="D14" sqref="D14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9" t="str">
        <f>'(G1) Fjalori'!A324</f>
        <v>(C5) ANGAZHIMET</v>
      </c>
      <c r="B3" s="869"/>
      <c r="C3" s="869"/>
      <c r="D3" s="869"/>
      <c r="E3" s="869"/>
      <c r="F3" s="869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9" t="str">
        <f>'(B3) Struktura Funksionale'!A7</f>
        <v>Nënfunksioni 1</v>
      </c>
      <c r="B8" s="689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1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1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1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1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1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1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9" t="str">
        <f>'(B3) Struktura Funksionale'!A21</f>
        <v>Nënfunksioni 3</v>
      </c>
      <c r="B23" s="689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1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1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1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9" t="str">
        <f>'(B3) Struktura Funksionale'!A25</f>
        <v>Nënfunksioni 4</v>
      </c>
      <c r="B28" s="689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1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1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1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9" t="str">
        <f>'(B3) Struktura Funksionale'!A29</f>
        <v>Nënfunksioni 5</v>
      </c>
      <c r="B33" s="689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2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1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1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9" t="str">
        <f>'(B3) Struktura Funksionale'!A34</f>
        <v>Nënfunksioni 6</v>
      </c>
      <c r="B38" s="689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1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1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1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1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1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1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9" t="str">
        <f>'(B3) Struktura Funksionale'!A41</f>
        <v>Nënfunksioni 7</v>
      </c>
      <c r="B46" s="689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1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1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1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1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1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1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9" t="str">
        <f>'(B3) Struktura Funksionale'!A48</f>
        <v>Nënfunksioni 8</v>
      </c>
      <c r="B54" s="689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1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 x14ac:dyDescent="0.2">
      <c r="A56" s="196" t="str">
        <f>'(B3) Struktura Funksionale'!A50</f>
        <v>Programi 8b</v>
      </c>
      <c r="B56" s="671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1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1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9" t="str">
        <f>'(B3) Struktura Funksionale'!A53</f>
        <v>Nënfunksioni 9</v>
      </c>
      <c r="B60" s="689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1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1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1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1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9" t="str">
        <f>'(B3) Struktura Funksionale'!A59</f>
        <v>Nënfunksioni 10</v>
      </c>
      <c r="B66" s="689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1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 x14ac:dyDescent="0.2">
      <c r="A68" s="196" t="str">
        <f>'(B3) Struktura Funksionale'!A61</f>
        <v>Programi 10b</v>
      </c>
      <c r="B68" s="671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1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 x14ac:dyDescent="0.2">
      <c r="A71" s="689" t="str">
        <f>'(B3) Struktura Funksionale'!A63</f>
        <v>Nënfunksioni 11</v>
      </c>
      <c r="B71" s="689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1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1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1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9" t="str">
        <f>'(B3) Struktura Funksionale'!A67</f>
        <v>Nënfunksioni 12</v>
      </c>
      <c r="B76" s="689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1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1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1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9" t="str">
        <f>'(B3) Struktura Funksionale'!A71</f>
        <v>Nënfunksioni 13</v>
      </c>
      <c r="B81" s="689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1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1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1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9" t="str">
        <f>'(B3) Struktura Funksionale'!A76</f>
        <v>Nënfunksioni 14</v>
      </c>
      <c r="B86" s="689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1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1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1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9" t="str">
        <f>'(B3) Struktura Funksionale'!A80</f>
        <v>Nënfunksioni 15</v>
      </c>
      <c r="B91" s="689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1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1" t="str">
        <f>'(B3) Struktura Funksionale'!B82</f>
        <v>06260</v>
      </c>
      <c r="C93" s="196" t="str">
        <f>'(B3) Struktura Funksionale'!C82</f>
        <v>Sherbime publike vendore</v>
      </c>
      <c r="D93" s="51"/>
      <c r="E93" s="51"/>
      <c r="F93" s="51"/>
    </row>
    <row r="94" spans="1:6" x14ac:dyDescent="0.2">
      <c r="A94" s="196" t="str">
        <f>'(B3) Struktura Funksionale'!A83</f>
        <v>Programi 15c</v>
      </c>
      <c r="B94" s="671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0</v>
      </c>
      <c r="E95" s="201">
        <f t="shared" ref="E95:F95" si="6">SUM(E92:E94)</f>
        <v>0</v>
      </c>
      <c r="F95" s="201">
        <f t="shared" si="6"/>
        <v>0</v>
      </c>
    </row>
    <row r="96" spans="1:6" ht="22.5" customHeight="1" x14ac:dyDescent="0.2">
      <c r="A96" s="689" t="str">
        <f>'(B3) Struktura Funksionale'!A84</f>
        <v>Nënfunksioni 16</v>
      </c>
      <c r="B96" s="689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1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1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1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9" t="str">
        <f>'(B3) Struktura Funksionale'!A88</f>
        <v>Nënfunksioni 17</v>
      </c>
      <c r="B101" s="689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1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1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1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9" t="str">
        <f>'(B3) Struktura Funksionale'!A93</f>
        <v>Nënfunksioni 18</v>
      </c>
      <c r="B106" s="689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1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1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1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9" t="str">
        <f>'(B3) Struktura Funksionale'!A98</f>
        <v>Nënfunksioni 19</v>
      </c>
      <c r="B111" s="689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1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1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1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9" t="str">
        <f>'(B3) Struktura Funksionale'!A102</f>
        <v>Nënfunksioni 20</v>
      </c>
      <c r="B116" s="689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1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1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1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1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9" t="str">
        <f>'(B3) Struktura Funksionale'!A108</f>
        <v>Nënfunksioni 21</v>
      </c>
      <c r="B122" s="689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1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1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1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1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89" t="str">
        <f>'(B3) Struktura Funksionale'!A113</f>
        <v>Nënfunksioni 22</v>
      </c>
      <c r="B128" s="689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1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1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1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1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3" t="e">
        <f>'(B3) Struktura Funksionale'!A118</f>
        <v>#REF!</v>
      </c>
      <c r="B134" s="783" t="str">
        <f>'(B3) Struktura Funksionale'!B118</f>
        <v>096</v>
      </c>
      <c r="C134" s="784" t="str">
        <f>'(B3) Struktura Funksionale'!C118</f>
        <v>Shërbimet plotësuese në arsim</v>
      </c>
      <c r="D134" s="262"/>
      <c r="E134" s="262"/>
      <c r="F134" s="718"/>
    </row>
    <row r="135" spans="1:6" hidden="1" x14ac:dyDescent="0.2">
      <c r="A135" s="196" t="str">
        <f>'(B3) Struktura Funksionale'!A119</f>
        <v>Programi 23a</v>
      </c>
      <c r="B135" s="671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1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1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9" t="str">
        <f>'(B3) Struktura Funksionale'!A123</f>
        <v>Nënfunksioni 23</v>
      </c>
      <c r="B139" s="689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9" t="str">
        <f>'(B3) Struktura Funksionale'!A127</f>
        <v>Nënfunksioni 24</v>
      </c>
      <c r="B144" s="689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1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1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1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9" t="str">
        <f>'(B3) Struktura Funksionale'!A131</f>
        <v>Nënfunksioni 25</v>
      </c>
      <c r="B149" s="689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1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1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1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89" t="str">
        <f>'(B3) Struktura Funksionale'!A135</f>
        <v>Nënfunksioni 26</v>
      </c>
      <c r="B154" s="689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1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1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1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9" t="str">
        <f>'(B3) Struktura Funksionale'!A139</f>
        <v>Nënfunksioni 27</v>
      </c>
      <c r="B159" s="689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1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1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1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3" t="str">
        <f>'(B3) Struktura Funksionale'!A143</f>
        <v>Nënfunksioni 29</v>
      </c>
      <c r="B164" s="783" t="str">
        <f>'(B3) Struktura Funksionale'!B143</f>
        <v>107</v>
      </c>
      <c r="C164" s="784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1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1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1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eDDbEjWckC9QSmmeYHlJY1AyFup10XtUcuTh6XR5qB+6f8wfEjN1lLxNkqlzrNkB9Swz89jPfJiPqhTPyJxDXw==" saltValue="wthIkxtryBVTpIEuoKHO4g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4"/>
  <sheetViews>
    <sheetView topLeftCell="A82" zoomScaleNormal="100" workbookViewId="0">
      <selection activeCell="B6" sqref="B6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7" t="str">
        <f>'(G1) Fjalori'!A497</f>
        <v>(E3)LISTA EMERORE E PROJEKTEVE TE INVESTIMEVE</v>
      </c>
      <c r="B1" s="838"/>
      <c r="C1" s="838"/>
      <c r="D1" s="838"/>
      <c r="E1" s="838"/>
      <c r="F1" s="838"/>
      <c r="G1" s="838"/>
      <c r="H1" s="839"/>
    </row>
    <row r="2" spans="1:8" ht="20.25" customHeight="1" x14ac:dyDescent="0.25">
      <c r="A2" s="750" t="str">
        <f>'(G1) Fjalori'!A499</f>
        <v>Emërtimi i projektit</v>
      </c>
      <c r="B2" s="746" t="str">
        <f>'(G1) Fjalori'!A498</f>
        <v>Vlera e kontratës</v>
      </c>
      <c r="C2" s="745">
        <f>'(A1) Titulli'!B39</f>
        <v>-2</v>
      </c>
      <c r="D2" s="745">
        <f>'(A1) Titulli'!B40</f>
        <v>-1</v>
      </c>
      <c r="E2" s="745">
        <f>'(A1) Titulli'!B41</f>
        <v>0</v>
      </c>
      <c r="F2" s="746">
        <f>'(A1) Titulli'!B42</f>
        <v>1</v>
      </c>
      <c r="G2" s="746">
        <f>'(A1) Titulli'!B43</f>
        <v>2</v>
      </c>
      <c r="H2" s="746">
        <f>'(A1) Titulli'!B44</f>
        <v>3</v>
      </c>
    </row>
    <row r="3" spans="1:8" x14ac:dyDescent="0.25">
      <c r="A3" s="271"/>
      <c r="B3" s="803"/>
      <c r="C3" s="752"/>
      <c r="D3" s="752"/>
      <c r="E3" s="752"/>
      <c r="F3" s="752"/>
      <c r="G3" s="752"/>
      <c r="H3" s="752"/>
    </row>
    <row r="4" spans="1:8" x14ac:dyDescent="0.25">
      <c r="A4" s="271"/>
      <c r="B4" s="803"/>
      <c r="C4" s="752"/>
      <c r="D4" s="752"/>
      <c r="E4" s="752"/>
      <c r="F4" s="752"/>
      <c r="G4" s="752"/>
      <c r="H4" s="752"/>
    </row>
    <row r="5" spans="1:8" x14ac:dyDescent="0.25">
      <c r="A5" s="271"/>
      <c r="B5" s="803"/>
      <c r="C5" s="752"/>
      <c r="D5" s="752"/>
      <c r="E5" s="752"/>
      <c r="F5" s="752"/>
      <c r="G5" s="752"/>
      <c r="H5" s="752"/>
    </row>
    <row r="6" spans="1:8" x14ac:dyDescent="0.25">
      <c r="A6" s="271"/>
      <c r="B6" s="803"/>
      <c r="C6" s="752"/>
      <c r="D6" s="752"/>
      <c r="E6" s="752"/>
      <c r="F6" s="752"/>
      <c r="G6" s="752"/>
      <c r="H6" s="752"/>
    </row>
    <row r="7" spans="1:8" x14ac:dyDescent="0.25">
      <c r="A7" s="271"/>
      <c r="B7" s="803"/>
      <c r="C7" s="752"/>
      <c r="D7" s="752"/>
      <c r="E7" s="752"/>
      <c r="F7" s="752"/>
      <c r="G7" s="752"/>
      <c r="H7" s="752"/>
    </row>
    <row r="8" spans="1:8" x14ac:dyDescent="0.25">
      <c r="A8" s="271"/>
      <c r="B8" s="803"/>
      <c r="C8" s="752"/>
      <c r="D8" s="752"/>
      <c r="E8" s="752"/>
      <c r="F8" s="752"/>
      <c r="G8" s="752"/>
      <c r="H8" s="752"/>
    </row>
    <row r="9" spans="1:8" x14ac:dyDescent="0.25">
      <c r="A9" s="271"/>
      <c r="B9" s="803"/>
      <c r="C9" s="752"/>
      <c r="D9" s="752"/>
      <c r="E9" s="752"/>
      <c r="F9" s="752"/>
      <c r="G9" s="752"/>
      <c r="H9" s="752"/>
    </row>
    <row r="10" spans="1:8" x14ac:dyDescent="0.25">
      <c r="A10" s="271"/>
      <c r="B10" s="803"/>
      <c r="C10" s="752"/>
      <c r="D10" s="752"/>
      <c r="E10" s="752"/>
      <c r="F10" s="752"/>
      <c r="G10" s="752"/>
      <c r="H10" s="752"/>
    </row>
    <row r="11" spans="1:8" x14ac:dyDescent="0.25">
      <c r="A11" s="271"/>
      <c r="B11" s="803"/>
      <c r="C11" s="752"/>
      <c r="D11" s="752"/>
      <c r="E11" s="752"/>
      <c r="F11" s="752"/>
      <c r="G11" s="752"/>
      <c r="H11" s="752"/>
    </row>
    <row r="12" spans="1:8" x14ac:dyDescent="0.25">
      <c r="A12" s="271"/>
      <c r="B12" s="803"/>
      <c r="C12" s="752"/>
      <c r="D12" s="752"/>
      <c r="E12" s="752"/>
      <c r="F12" s="752"/>
      <c r="G12" s="752"/>
      <c r="H12" s="752"/>
    </row>
    <row r="13" spans="1:8" x14ac:dyDescent="0.25">
      <c r="A13" s="271"/>
      <c r="B13" s="803"/>
      <c r="C13" s="752"/>
      <c r="D13" s="752"/>
      <c r="E13" s="752"/>
      <c r="F13" s="752"/>
      <c r="G13" s="752"/>
      <c r="H13" s="752"/>
    </row>
    <row r="14" spans="1:8" x14ac:dyDescent="0.25">
      <c r="A14" s="271"/>
      <c r="B14" s="803"/>
      <c r="C14" s="752"/>
      <c r="D14" s="752"/>
      <c r="E14" s="752"/>
      <c r="F14" s="752"/>
      <c r="G14" s="752"/>
      <c r="H14" s="752"/>
    </row>
    <row r="15" spans="1:8" x14ac:dyDescent="0.25">
      <c r="A15" s="271"/>
      <c r="B15" s="803"/>
      <c r="C15" s="752"/>
      <c r="D15" s="752"/>
      <c r="E15" s="752"/>
      <c r="F15" s="752"/>
      <c r="G15" s="752"/>
      <c r="H15" s="752"/>
    </row>
    <row r="16" spans="1:8" x14ac:dyDescent="0.25">
      <c r="A16" s="271"/>
      <c r="B16" s="803"/>
      <c r="C16" s="752"/>
      <c r="D16" s="752"/>
      <c r="E16" s="752"/>
      <c r="F16" s="752"/>
      <c r="G16" s="752"/>
      <c r="H16" s="752"/>
    </row>
    <row r="17" spans="1:8" x14ac:dyDescent="0.25">
      <c r="A17" s="271"/>
      <c r="B17" s="803"/>
      <c r="C17" s="752"/>
      <c r="D17" s="752"/>
      <c r="E17" s="752"/>
      <c r="F17" s="752"/>
      <c r="G17" s="752"/>
      <c r="H17" s="752"/>
    </row>
    <row r="18" spans="1:8" x14ac:dyDescent="0.25">
      <c r="A18" s="271"/>
      <c r="B18" s="803"/>
      <c r="C18" s="752"/>
      <c r="D18" s="752"/>
      <c r="E18" s="752"/>
      <c r="F18" s="752"/>
      <c r="G18" s="752"/>
      <c r="H18" s="752"/>
    </row>
    <row r="19" spans="1:8" x14ac:dyDescent="0.25">
      <c r="A19" s="271"/>
      <c r="B19" s="803"/>
      <c r="C19" s="752"/>
      <c r="D19" s="752"/>
      <c r="E19" s="752"/>
      <c r="F19" s="752"/>
      <c r="G19" s="752"/>
      <c r="H19" s="752"/>
    </row>
    <row r="20" spans="1:8" x14ac:dyDescent="0.25">
      <c r="A20" s="271"/>
      <c r="B20" s="803"/>
      <c r="C20" s="752"/>
      <c r="D20" s="752"/>
      <c r="E20" s="752"/>
      <c r="F20" s="752"/>
      <c r="G20" s="752"/>
      <c r="H20" s="752"/>
    </row>
    <row r="21" spans="1:8" x14ac:dyDescent="0.25">
      <c r="A21" s="271"/>
      <c r="B21" s="803"/>
      <c r="C21" s="752"/>
      <c r="D21" s="752"/>
      <c r="E21" s="752"/>
      <c r="F21" s="752"/>
      <c r="G21" s="752"/>
      <c r="H21" s="752"/>
    </row>
    <row r="22" spans="1:8" x14ac:dyDescent="0.25">
      <c r="A22" s="271"/>
      <c r="B22" s="803"/>
      <c r="C22" s="752"/>
      <c r="D22" s="752"/>
      <c r="E22" s="752"/>
      <c r="F22" s="752"/>
      <c r="G22" s="752"/>
      <c r="H22" s="752"/>
    </row>
    <row r="23" spans="1:8" x14ac:dyDescent="0.25">
      <c r="A23" s="271"/>
      <c r="B23" s="803"/>
      <c r="C23" s="752"/>
      <c r="D23" s="752"/>
      <c r="E23" s="752"/>
      <c r="F23" s="752"/>
      <c r="G23" s="752"/>
      <c r="H23" s="752"/>
    </row>
    <row r="24" spans="1:8" x14ac:dyDescent="0.25">
      <c r="A24" s="271"/>
      <c r="B24" s="803"/>
      <c r="C24" s="752"/>
      <c r="D24" s="752"/>
      <c r="E24" s="752"/>
      <c r="F24" s="752"/>
      <c r="G24" s="752"/>
      <c r="H24" s="752"/>
    </row>
    <row r="25" spans="1:8" x14ac:dyDescent="0.25">
      <c r="A25" s="271"/>
      <c r="B25" s="803"/>
      <c r="C25" s="752"/>
      <c r="D25" s="752"/>
      <c r="E25" s="752"/>
      <c r="F25" s="752"/>
      <c r="G25" s="752"/>
      <c r="H25" s="752"/>
    </row>
    <row r="26" spans="1:8" x14ac:dyDescent="0.25">
      <c r="A26" s="271"/>
      <c r="B26" s="803"/>
      <c r="C26" s="752"/>
      <c r="D26" s="752"/>
      <c r="E26" s="752"/>
      <c r="F26" s="752"/>
      <c r="G26" s="752"/>
      <c r="H26" s="752"/>
    </row>
    <row r="27" spans="1:8" x14ac:dyDescent="0.25">
      <c r="A27" s="271"/>
      <c r="B27" s="803"/>
      <c r="C27" s="752"/>
      <c r="D27" s="752"/>
      <c r="E27" s="752"/>
      <c r="F27" s="752"/>
      <c r="G27" s="752"/>
      <c r="H27" s="752"/>
    </row>
    <row r="28" spans="1:8" x14ac:dyDescent="0.25">
      <c r="A28" s="271"/>
      <c r="B28" s="803"/>
      <c r="C28" s="752"/>
      <c r="D28" s="752"/>
      <c r="E28" s="752"/>
      <c r="F28" s="752"/>
      <c r="G28" s="752"/>
      <c r="H28" s="752"/>
    </row>
    <row r="29" spans="1:8" x14ac:dyDescent="0.25">
      <c r="A29" s="271"/>
      <c r="B29" s="803"/>
      <c r="C29" s="752"/>
      <c r="D29" s="752"/>
      <c r="E29" s="752"/>
      <c r="F29" s="752"/>
      <c r="G29" s="752"/>
      <c r="H29" s="752"/>
    </row>
    <row r="30" spans="1:8" x14ac:dyDescent="0.25">
      <c r="A30" s="271"/>
      <c r="B30" s="803"/>
      <c r="C30" s="752"/>
      <c r="D30" s="752"/>
      <c r="E30" s="752"/>
      <c r="F30" s="752"/>
      <c r="G30" s="752"/>
      <c r="H30" s="752"/>
    </row>
    <row r="31" spans="1:8" x14ac:dyDescent="0.25">
      <c r="A31" s="271"/>
      <c r="B31" s="803"/>
      <c r="C31" s="752"/>
      <c r="D31" s="752"/>
      <c r="E31" s="752"/>
      <c r="F31" s="752"/>
      <c r="G31" s="752"/>
      <c r="H31" s="752"/>
    </row>
    <row r="32" spans="1:8" x14ac:dyDescent="0.25">
      <c r="A32" s="271"/>
      <c r="B32" s="803"/>
      <c r="C32" s="752"/>
      <c r="D32" s="752"/>
      <c r="E32" s="752"/>
      <c r="F32" s="752"/>
      <c r="G32" s="752"/>
      <c r="H32" s="752"/>
    </row>
    <row r="33" spans="1:8" x14ac:dyDescent="0.25">
      <c r="A33" s="271"/>
      <c r="B33" s="803"/>
      <c r="C33" s="752"/>
      <c r="D33" s="752"/>
      <c r="E33" s="752"/>
      <c r="F33" s="752"/>
      <c r="G33" s="752"/>
      <c r="H33" s="752"/>
    </row>
    <row r="34" spans="1:8" x14ac:dyDescent="0.25">
      <c r="A34" s="271"/>
      <c r="B34" s="803"/>
      <c r="C34" s="752"/>
      <c r="D34" s="752"/>
      <c r="E34" s="752"/>
      <c r="F34" s="752"/>
      <c r="G34" s="752"/>
      <c r="H34" s="752"/>
    </row>
    <row r="35" spans="1:8" x14ac:dyDescent="0.25">
      <c r="A35" s="271"/>
      <c r="B35" s="803"/>
      <c r="C35" s="752"/>
      <c r="D35" s="752"/>
      <c r="E35" s="752"/>
      <c r="F35" s="752"/>
      <c r="G35" s="752"/>
      <c r="H35" s="752"/>
    </row>
    <row r="36" spans="1:8" x14ac:dyDescent="0.25">
      <c r="A36" s="271"/>
      <c r="B36" s="803"/>
      <c r="C36" s="752"/>
      <c r="D36" s="752"/>
      <c r="E36" s="752"/>
      <c r="F36" s="752"/>
      <c r="G36" s="752"/>
      <c r="H36" s="752"/>
    </row>
    <row r="37" spans="1:8" x14ac:dyDescent="0.25">
      <c r="A37" s="271"/>
      <c r="B37" s="803"/>
      <c r="C37" s="752"/>
      <c r="D37" s="752"/>
      <c r="E37" s="752"/>
      <c r="F37" s="752"/>
      <c r="G37" s="752"/>
      <c r="H37" s="752"/>
    </row>
    <row r="38" spans="1:8" x14ac:dyDescent="0.25">
      <c r="A38" s="271"/>
      <c r="B38" s="803"/>
      <c r="C38" s="752"/>
      <c r="D38" s="752"/>
      <c r="E38" s="752"/>
      <c r="F38" s="752"/>
      <c r="G38" s="752"/>
      <c r="H38" s="752"/>
    </row>
    <row r="39" spans="1:8" x14ac:dyDescent="0.25">
      <c r="A39" s="271"/>
      <c r="B39" s="803"/>
      <c r="C39" s="752"/>
      <c r="D39" s="752"/>
      <c r="E39" s="752"/>
      <c r="F39" s="752"/>
      <c r="G39" s="752"/>
      <c r="H39" s="752"/>
    </row>
    <row r="40" spans="1:8" x14ac:dyDescent="0.25">
      <c r="A40" s="271"/>
      <c r="B40" s="803"/>
      <c r="C40" s="752"/>
      <c r="D40" s="752"/>
      <c r="E40" s="752"/>
      <c r="F40" s="752"/>
      <c r="G40" s="752"/>
      <c r="H40" s="752"/>
    </row>
    <row r="41" spans="1:8" x14ac:dyDescent="0.25">
      <c r="A41" s="271"/>
      <c r="B41" s="803"/>
      <c r="C41" s="752"/>
      <c r="D41" s="752"/>
      <c r="E41" s="752"/>
      <c r="F41" s="752"/>
      <c r="G41" s="752"/>
      <c r="H41" s="752"/>
    </row>
    <row r="42" spans="1:8" x14ac:dyDescent="0.25">
      <c r="A42" s="271"/>
      <c r="B42" s="803"/>
      <c r="C42" s="752"/>
      <c r="D42" s="752"/>
      <c r="E42" s="752"/>
      <c r="F42" s="752"/>
      <c r="G42" s="752"/>
      <c r="H42" s="752"/>
    </row>
    <row r="43" spans="1:8" x14ac:dyDescent="0.25">
      <c r="A43" s="271"/>
      <c r="B43" s="803"/>
      <c r="C43" s="752"/>
      <c r="D43" s="752"/>
      <c r="E43" s="752"/>
      <c r="F43" s="752"/>
      <c r="G43" s="752"/>
      <c r="H43" s="752"/>
    </row>
    <row r="44" spans="1:8" x14ac:dyDescent="0.25">
      <c r="A44" s="271"/>
      <c r="B44" s="803"/>
      <c r="C44" s="752"/>
      <c r="D44" s="752"/>
      <c r="E44" s="752"/>
      <c r="F44" s="752"/>
      <c r="G44" s="752"/>
      <c r="H44" s="752"/>
    </row>
    <row r="45" spans="1:8" x14ac:dyDescent="0.25">
      <c r="A45" s="271"/>
      <c r="B45" s="803"/>
      <c r="C45" s="752"/>
      <c r="D45" s="752"/>
      <c r="E45" s="752"/>
      <c r="F45" s="752"/>
      <c r="G45" s="752"/>
      <c r="H45" s="752"/>
    </row>
    <row r="46" spans="1:8" x14ac:dyDescent="0.25">
      <c r="A46" s="271"/>
      <c r="B46" s="803"/>
      <c r="C46" s="752"/>
      <c r="D46" s="752"/>
      <c r="E46" s="752"/>
      <c r="F46" s="752"/>
      <c r="G46" s="752"/>
      <c r="H46" s="752"/>
    </row>
    <row r="47" spans="1:8" x14ac:dyDescent="0.25">
      <c r="A47" s="271"/>
      <c r="B47" s="803"/>
      <c r="C47" s="752"/>
      <c r="D47" s="752"/>
      <c r="E47" s="752"/>
      <c r="F47" s="752"/>
      <c r="G47" s="752"/>
      <c r="H47" s="752"/>
    </row>
    <row r="48" spans="1:8" x14ac:dyDescent="0.25">
      <c r="A48" s="271"/>
      <c r="B48" s="803"/>
      <c r="C48" s="752"/>
      <c r="D48" s="752"/>
      <c r="E48" s="752"/>
      <c r="F48" s="752"/>
      <c r="G48" s="752"/>
      <c r="H48" s="752"/>
    </row>
    <row r="49" spans="1:8" x14ac:dyDescent="0.25">
      <c r="A49" s="271"/>
      <c r="B49" s="803"/>
      <c r="C49" s="752"/>
      <c r="D49" s="752"/>
      <c r="E49" s="752"/>
      <c r="F49" s="752"/>
      <c r="G49" s="752"/>
      <c r="H49" s="752"/>
    </row>
    <row r="50" spans="1:8" x14ac:dyDescent="0.25">
      <c r="A50" s="271"/>
      <c r="B50" s="803"/>
      <c r="C50" s="752"/>
      <c r="D50" s="752"/>
      <c r="E50" s="752"/>
      <c r="F50" s="752"/>
      <c r="G50" s="752"/>
      <c r="H50" s="752"/>
    </row>
    <row r="51" spans="1:8" x14ac:dyDescent="0.25">
      <c r="A51" s="271"/>
      <c r="B51" s="803"/>
      <c r="C51" s="752"/>
      <c r="D51" s="752"/>
      <c r="E51" s="752"/>
      <c r="F51" s="752"/>
      <c r="G51" s="752"/>
      <c r="H51" s="752"/>
    </row>
    <row r="52" spans="1:8" x14ac:dyDescent="0.25">
      <c r="A52" s="271"/>
      <c r="B52" s="803"/>
      <c r="C52" s="752"/>
      <c r="D52" s="752"/>
      <c r="E52" s="752"/>
      <c r="F52" s="752"/>
      <c r="G52" s="752"/>
      <c r="H52" s="752"/>
    </row>
    <row r="53" spans="1:8" x14ac:dyDescent="0.25">
      <c r="A53" s="271"/>
      <c r="B53" s="803"/>
      <c r="C53" s="752"/>
      <c r="D53" s="752"/>
      <c r="E53" s="752"/>
      <c r="F53" s="752"/>
      <c r="G53" s="752"/>
      <c r="H53" s="752"/>
    </row>
    <row r="54" spans="1:8" x14ac:dyDescent="0.25">
      <c r="A54" s="271"/>
      <c r="B54" s="803"/>
      <c r="C54" s="752"/>
      <c r="D54" s="752"/>
      <c r="E54" s="752"/>
      <c r="F54" s="752"/>
      <c r="G54" s="752"/>
      <c r="H54" s="752"/>
    </row>
    <row r="55" spans="1:8" x14ac:dyDescent="0.25">
      <c r="A55" s="271"/>
      <c r="B55" s="803"/>
      <c r="C55" s="752"/>
      <c r="D55" s="752"/>
      <c r="E55" s="752"/>
      <c r="F55" s="752"/>
      <c r="G55" s="752"/>
      <c r="H55" s="752"/>
    </row>
    <row r="56" spans="1:8" x14ac:dyDescent="0.25">
      <c r="A56" s="271"/>
      <c r="B56" s="803"/>
      <c r="C56" s="752"/>
      <c r="D56" s="752"/>
      <c r="E56" s="752"/>
      <c r="F56" s="752"/>
      <c r="G56" s="752"/>
      <c r="H56" s="752"/>
    </row>
    <row r="57" spans="1:8" x14ac:dyDescent="0.25">
      <c r="A57" s="271"/>
      <c r="B57" s="803"/>
      <c r="C57" s="752"/>
      <c r="D57" s="752"/>
      <c r="E57" s="752"/>
      <c r="F57" s="752"/>
      <c r="G57" s="752"/>
      <c r="H57" s="752"/>
    </row>
    <row r="58" spans="1:8" x14ac:dyDescent="0.25">
      <c r="A58" s="271"/>
      <c r="B58" s="803"/>
      <c r="C58" s="752"/>
      <c r="D58" s="752"/>
      <c r="E58" s="752"/>
      <c r="F58" s="752"/>
      <c r="G58" s="752"/>
      <c r="H58" s="752"/>
    </row>
    <row r="59" spans="1:8" x14ac:dyDescent="0.25">
      <c r="A59" s="271"/>
      <c r="B59" s="803"/>
      <c r="C59" s="752"/>
      <c r="D59" s="752"/>
      <c r="E59" s="752"/>
      <c r="F59" s="752"/>
      <c r="G59" s="752"/>
      <c r="H59" s="752"/>
    </row>
    <row r="60" spans="1:8" x14ac:dyDescent="0.25">
      <c r="A60" s="271"/>
      <c r="B60" s="803"/>
      <c r="C60" s="752"/>
      <c r="D60" s="752"/>
      <c r="E60" s="752"/>
      <c r="F60" s="752"/>
      <c r="G60" s="752"/>
      <c r="H60" s="752"/>
    </row>
    <row r="61" spans="1:8" x14ac:dyDescent="0.25">
      <c r="A61" s="271"/>
      <c r="B61" s="803"/>
      <c r="C61" s="752"/>
      <c r="D61" s="752"/>
      <c r="E61" s="752"/>
      <c r="F61" s="752"/>
      <c r="G61" s="752"/>
      <c r="H61" s="752"/>
    </row>
    <row r="62" spans="1:8" x14ac:dyDescent="0.25">
      <c r="A62" s="271"/>
      <c r="B62" s="803"/>
      <c r="C62" s="752"/>
      <c r="D62" s="752"/>
      <c r="E62" s="752"/>
      <c r="F62" s="752"/>
      <c r="G62" s="752"/>
      <c r="H62" s="752"/>
    </row>
    <row r="63" spans="1:8" x14ac:dyDescent="0.25">
      <c r="A63" s="271"/>
      <c r="B63" s="803"/>
      <c r="C63" s="752"/>
      <c r="D63" s="752"/>
      <c r="E63" s="752"/>
      <c r="F63" s="752"/>
      <c r="G63" s="752"/>
      <c r="H63" s="752"/>
    </row>
    <row r="64" spans="1:8" x14ac:dyDescent="0.25">
      <c r="A64" s="271"/>
      <c r="B64" s="803"/>
      <c r="C64" s="752"/>
      <c r="D64" s="752"/>
      <c r="E64" s="752"/>
      <c r="F64" s="752"/>
      <c r="G64" s="752"/>
      <c r="H64" s="752"/>
    </row>
    <row r="65" spans="1:8" x14ac:dyDescent="0.25">
      <c r="A65" s="271"/>
      <c r="B65" s="803"/>
      <c r="C65" s="752"/>
      <c r="D65" s="752"/>
      <c r="E65" s="752"/>
      <c r="F65" s="752"/>
      <c r="G65" s="752"/>
      <c r="H65" s="752"/>
    </row>
    <row r="66" spans="1:8" x14ac:dyDescent="0.25">
      <c r="A66" s="271"/>
      <c r="B66" s="803"/>
      <c r="C66" s="752"/>
      <c r="D66" s="752"/>
      <c r="E66" s="752"/>
      <c r="F66" s="752"/>
      <c r="G66" s="752"/>
      <c r="H66" s="752"/>
    </row>
    <row r="67" spans="1:8" x14ac:dyDescent="0.25">
      <c r="A67" s="271"/>
      <c r="B67" s="803"/>
      <c r="C67" s="752"/>
      <c r="D67" s="752"/>
      <c r="E67" s="752"/>
      <c r="F67" s="752"/>
      <c r="G67" s="752"/>
      <c r="H67" s="752"/>
    </row>
    <row r="68" spans="1:8" x14ac:dyDescent="0.25">
      <c r="A68" s="271"/>
      <c r="B68" s="803"/>
      <c r="C68" s="752"/>
      <c r="D68" s="752"/>
      <c r="E68" s="752"/>
      <c r="F68" s="752"/>
      <c r="G68" s="752"/>
      <c r="H68" s="752"/>
    </row>
    <row r="69" spans="1:8" x14ac:dyDescent="0.25">
      <c r="A69" s="271"/>
      <c r="B69" s="803"/>
      <c r="C69" s="752"/>
      <c r="D69" s="752"/>
      <c r="E69" s="752"/>
      <c r="F69" s="752"/>
      <c r="G69" s="752"/>
      <c r="H69" s="752"/>
    </row>
    <row r="70" spans="1:8" x14ac:dyDescent="0.25">
      <c r="A70" s="271"/>
      <c r="B70" s="803"/>
      <c r="C70" s="752"/>
      <c r="D70" s="752"/>
      <c r="E70" s="752"/>
      <c r="F70" s="752"/>
      <c r="G70" s="752"/>
      <c r="H70" s="752"/>
    </row>
    <row r="71" spans="1:8" x14ac:dyDescent="0.25">
      <c r="A71" s="271"/>
      <c r="B71" s="803"/>
      <c r="C71" s="752"/>
      <c r="D71" s="752"/>
      <c r="E71" s="752"/>
      <c r="F71" s="752"/>
      <c r="G71" s="752"/>
      <c r="H71" s="752"/>
    </row>
    <row r="72" spans="1:8" x14ac:dyDescent="0.25">
      <c r="A72" s="271"/>
      <c r="B72" s="803"/>
      <c r="C72" s="752"/>
      <c r="D72" s="752"/>
      <c r="E72" s="752"/>
      <c r="F72" s="752"/>
      <c r="G72" s="752"/>
      <c r="H72" s="752"/>
    </row>
    <row r="73" spans="1:8" x14ac:dyDescent="0.25">
      <c r="A73" s="271"/>
      <c r="B73" s="803"/>
      <c r="C73" s="752"/>
      <c r="D73" s="752"/>
      <c r="E73" s="752"/>
      <c r="F73" s="752"/>
      <c r="G73" s="752"/>
      <c r="H73" s="752"/>
    </row>
    <row r="74" spans="1:8" x14ac:dyDescent="0.25">
      <c r="A74" s="271"/>
      <c r="B74" s="803"/>
      <c r="C74" s="752"/>
      <c r="D74" s="752"/>
      <c r="E74" s="752"/>
      <c r="F74" s="752"/>
      <c r="G74" s="752"/>
      <c r="H74" s="752"/>
    </row>
    <row r="75" spans="1:8" x14ac:dyDescent="0.25">
      <c r="A75" s="271"/>
      <c r="B75" s="803"/>
      <c r="C75" s="752"/>
      <c r="D75" s="752"/>
      <c r="E75" s="752"/>
      <c r="F75" s="752"/>
      <c r="G75" s="752"/>
      <c r="H75" s="752"/>
    </row>
    <row r="76" spans="1:8" x14ac:dyDescent="0.25">
      <c r="A76" s="271"/>
      <c r="B76" s="803"/>
      <c r="C76" s="752"/>
      <c r="D76" s="752"/>
      <c r="E76" s="752"/>
      <c r="F76" s="752"/>
      <c r="G76" s="752"/>
      <c r="H76" s="752"/>
    </row>
    <row r="77" spans="1:8" x14ac:dyDescent="0.25">
      <c r="A77" s="271"/>
      <c r="B77" s="803"/>
      <c r="C77" s="752"/>
      <c r="D77" s="752"/>
      <c r="E77" s="752"/>
      <c r="F77" s="752"/>
      <c r="G77" s="752"/>
      <c r="H77" s="752"/>
    </row>
    <row r="78" spans="1:8" x14ac:dyDescent="0.25">
      <c r="A78" s="271"/>
      <c r="B78" s="803"/>
      <c r="C78" s="752"/>
      <c r="D78" s="752"/>
      <c r="E78" s="752"/>
      <c r="F78" s="752"/>
      <c r="G78" s="752"/>
      <c r="H78" s="752"/>
    </row>
    <row r="79" spans="1:8" x14ac:dyDescent="0.25">
      <c r="A79" s="271"/>
      <c r="B79" s="803"/>
      <c r="C79" s="752"/>
      <c r="D79" s="752"/>
      <c r="E79" s="752"/>
      <c r="F79" s="752"/>
      <c r="G79" s="752"/>
      <c r="H79" s="752"/>
    </row>
    <row r="80" spans="1:8" x14ac:dyDescent="0.25">
      <c r="A80" s="271"/>
      <c r="B80" s="803"/>
      <c r="C80" s="752"/>
      <c r="D80" s="752"/>
      <c r="E80" s="752"/>
      <c r="F80" s="752"/>
      <c r="G80" s="752"/>
      <c r="H80" s="752"/>
    </row>
    <row r="81" spans="1:8" x14ac:dyDescent="0.25">
      <c r="A81" s="271"/>
      <c r="B81" s="803"/>
      <c r="C81" s="752"/>
      <c r="D81" s="752"/>
      <c r="E81" s="752"/>
      <c r="F81" s="752"/>
      <c r="G81" s="752"/>
      <c r="H81" s="752"/>
    </row>
    <row r="82" spans="1:8" x14ac:dyDescent="0.25">
      <c r="A82" s="271"/>
      <c r="B82" s="803"/>
      <c r="C82" s="752"/>
      <c r="D82" s="752"/>
      <c r="E82" s="752"/>
      <c r="F82" s="752"/>
      <c r="G82" s="752"/>
      <c r="H82" s="752"/>
    </row>
    <row r="83" spans="1:8" x14ac:dyDescent="0.25">
      <c r="A83" s="271"/>
      <c r="B83" s="803"/>
      <c r="C83" s="752"/>
      <c r="D83" s="752"/>
      <c r="E83" s="752"/>
      <c r="F83" s="752"/>
      <c r="G83" s="752"/>
      <c r="H83" s="752"/>
    </row>
    <row r="84" spans="1:8" x14ac:dyDescent="0.25">
      <c r="A84" s="271"/>
      <c r="B84" s="803"/>
      <c r="C84" s="752"/>
      <c r="D84" s="752"/>
      <c r="E84" s="752"/>
      <c r="F84" s="752"/>
      <c r="G84" s="752"/>
      <c r="H84" s="752"/>
    </row>
    <row r="85" spans="1:8" x14ac:dyDescent="0.25">
      <c r="A85" s="271"/>
      <c r="B85" s="803"/>
      <c r="C85" s="752"/>
      <c r="D85" s="752"/>
      <c r="E85" s="752"/>
      <c r="F85" s="752"/>
      <c r="G85" s="752"/>
      <c r="H85" s="752"/>
    </row>
    <row r="86" spans="1:8" x14ac:dyDescent="0.25">
      <c r="A86" s="271"/>
      <c r="B86" s="803"/>
      <c r="C86" s="752"/>
      <c r="D86" s="752"/>
      <c r="E86" s="752"/>
      <c r="F86" s="752"/>
      <c r="G86" s="752"/>
      <c r="H86" s="752"/>
    </row>
    <row r="87" spans="1:8" x14ac:dyDescent="0.25">
      <c r="A87" s="271"/>
      <c r="B87" s="803"/>
      <c r="C87" s="752"/>
      <c r="D87" s="752"/>
      <c r="E87" s="752"/>
      <c r="F87" s="752"/>
      <c r="G87" s="752"/>
      <c r="H87" s="752"/>
    </row>
    <row r="88" spans="1:8" x14ac:dyDescent="0.25">
      <c r="A88" s="271"/>
      <c r="B88" s="803"/>
      <c r="C88" s="752"/>
      <c r="D88" s="752"/>
      <c r="E88" s="752"/>
      <c r="F88" s="752"/>
      <c r="G88" s="752"/>
      <c r="H88" s="752"/>
    </row>
    <row r="89" spans="1:8" x14ac:dyDescent="0.25">
      <c r="A89" s="271"/>
      <c r="B89" s="803"/>
      <c r="C89" s="752"/>
      <c r="D89" s="752"/>
      <c r="E89" s="752"/>
      <c r="F89" s="752"/>
      <c r="G89" s="752"/>
      <c r="H89" s="752"/>
    </row>
    <row r="90" spans="1:8" x14ac:dyDescent="0.25">
      <c r="A90" s="271"/>
      <c r="B90" s="803"/>
      <c r="C90" s="752"/>
      <c r="D90" s="752"/>
      <c r="E90" s="752"/>
      <c r="F90" s="752"/>
      <c r="G90" s="752"/>
      <c r="H90" s="752"/>
    </row>
    <row r="91" spans="1:8" x14ac:dyDescent="0.25">
      <c r="A91" s="271"/>
      <c r="B91" s="803"/>
      <c r="C91" s="752"/>
      <c r="D91" s="752"/>
      <c r="E91" s="752"/>
      <c r="F91" s="752"/>
      <c r="G91" s="752"/>
      <c r="H91" s="752"/>
    </row>
    <row r="92" spans="1:8" x14ac:dyDescent="0.25">
      <c r="A92" s="271"/>
      <c r="B92" s="803"/>
      <c r="C92" s="752"/>
      <c r="D92" s="752"/>
      <c r="E92" s="752"/>
      <c r="F92" s="752"/>
      <c r="G92" s="752"/>
      <c r="H92" s="752"/>
    </row>
    <row r="93" spans="1:8" x14ac:dyDescent="0.25">
      <c r="A93" s="271"/>
      <c r="B93" s="803"/>
      <c r="C93" s="752"/>
      <c r="D93" s="752"/>
      <c r="E93" s="752"/>
      <c r="F93" s="752"/>
      <c r="G93" s="752"/>
      <c r="H93" s="752"/>
    </row>
    <row r="94" spans="1:8" x14ac:dyDescent="0.25">
      <c r="A94" s="271"/>
      <c r="B94" s="803"/>
      <c r="C94" s="752"/>
      <c r="D94" s="752"/>
      <c r="E94" s="752"/>
      <c r="F94" s="752"/>
      <c r="G94" s="752"/>
      <c r="H94" s="752"/>
    </row>
    <row r="95" spans="1:8" x14ac:dyDescent="0.25">
      <c r="A95" s="271"/>
      <c r="B95" s="803"/>
      <c r="C95" s="752"/>
      <c r="D95" s="752"/>
      <c r="E95" s="752"/>
      <c r="F95" s="752"/>
      <c r="G95" s="752"/>
      <c r="H95" s="752"/>
    </row>
    <row r="96" spans="1:8" x14ac:dyDescent="0.25">
      <c r="A96" s="271"/>
      <c r="B96" s="803"/>
      <c r="C96" s="752"/>
      <c r="D96" s="752"/>
      <c r="E96" s="752"/>
      <c r="F96" s="752"/>
      <c r="G96" s="752"/>
      <c r="H96" s="752"/>
    </row>
    <row r="97" spans="1:8" x14ac:dyDescent="0.25">
      <c r="A97" s="271"/>
      <c r="B97" s="803"/>
      <c r="C97" s="752"/>
      <c r="D97" s="752"/>
      <c r="E97" s="752"/>
      <c r="F97" s="752"/>
      <c r="G97" s="752"/>
      <c r="H97" s="752"/>
    </row>
    <row r="98" spans="1:8" x14ac:dyDescent="0.25">
      <c r="A98" s="271"/>
      <c r="B98" s="803"/>
      <c r="C98" s="752"/>
      <c r="D98" s="752"/>
      <c r="E98" s="752"/>
      <c r="F98" s="752"/>
      <c r="G98" s="752"/>
      <c r="H98" s="752"/>
    </row>
    <row r="99" spans="1:8" x14ac:dyDescent="0.25">
      <c r="A99" s="271"/>
      <c r="B99" s="803"/>
      <c r="C99" s="752"/>
      <c r="D99" s="752"/>
      <c r="E99" s="752"/>
      <c r="F99" s="752"/>
      <c r="G99" s="752"/>
      <c r="H99" s="752"/>
    </row>
    <row r="100" spans="1:8" x14ac:dyDescent="0.25">
      <c r="A100" s="271"/>
      <c r="B100" s="803"/>
      <c r="C100" s="752"/>
      <c r="D100" s="752"/>
      <c r="E100" s="752"/>
      <c r="F100" s="752"/>
      <c r="G100" s="752"/>
      <c r="H100" s="752"/>
    </row>
    <row r="101" spans="1:8" ht="15.75" thickBot="1" x14ac:dyDescent="0.3">
      <c r="A101" s="748"/>
      <c r="B101" s="804"/>
      <c r="C101" s="753"/>
      <c r="D101" s="753"/>
      <c r="E101" s="753"/>
      <c r="F101" s="753"/>
      <c r="G101" s="753"/>
      <c r="H101" s="753"/>
    </row>
    <row r="102" spans="1:8" ht="16.5" thickTop="1" thickBot="1" x14ac:dyDescent="0.3">
      <c r="A102" s="754" t="str">
        <f>'(G1) Fjalori'!A500</f>
        <v>TOTAL</v>
      </c>
      <c r="B102" s="755">
        <f>SUM(B3:B101)</f>
        <v>0</v>
      </c>
      <c r="C102" s="751">
        <f>SUM(C3:C101)</f>
        <v>0</v>
      </c>
      <c r="D102" s="751">
        <f t="shared" ref="D102:H102" si="0">SUM(D3:D101)</f>
        <v>0</v>
      </c>
      <c r="E102" s="751">
        <f t="shared" si="0"/>
        <v>0</v>
      </c>
      <c r="F102" s="751">
        <f t="shared" si="0"/>
        <v>0</v>
      </c>
      <c r="G102" s="751">
        <f t="shared" si="0"/>
        <v>0</v>
      </c>
      <c r="H102" s="751">
        <f t="shared" si="0"/>
        <v>0</v>
      </c>
    </row>
    <row r="103" spans="1:8" ht="15.75" thickTop="1" x14ac:dyDescent="0.25"/>
    <row r="104" spans="1:8" x14ac:dyDescent="0.25">
      <c r="C104" s="407"/>
      <c r="D104" s="407"/>
      <c r="E104" s="407"/>
      <c r="F104" s="407"/>
      <c r="G104" s="407"/>
      <c r="H104" s="407"/>
    </row>
  </sheetData>
  <sheetProtection algorithmName="SHA-512" hashValue="EqOrRx8RkqXZtojC4TtLejbHmMyg48I7btnrd/lUxJGQmjQipXUKXa8OWpD6rTdhpJBQ0mqg9c2OCnD60f+8+Q==" saltValue="jgyFEN2DRhmoJyIYYG1j6w==" spinCount="100000" sheet="1" objects="1" scenarios="1" selectLockedCells="1"/>
  <mergeCells count="1">
    <mergeCell ref="A1:H1"/>
  </mergeCells>
  <pageMargins left="0.7" right="0.7" top="0.75" bottom="0.75" header="0.3" footer="0.3"/>
  <pageSetup orientation="portrait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abSelected="1" topLeftCell="A57" zoomScale="101" zoomScaleNormal="101" workbookViewId="0">
      <selection activeCell="C491" sqref="C491:E491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20" t="str">
        <f>'(G1) Fjalori'!A327</f>
        <v>(D1) TAVANET</v>
      </c>
      <c r="B3" s="821"/>
      <c r="C3" s="821"/>
      <c r="D3" s="821"/>
      <c r="E3" s="822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1</v>
      </c>
      <c r="D5" s="168">
        <f>'(B1)Informacion i përgjithshëm '!$B9</f>
        <v>2</v>
      </c>
      <c r="E5" s="168">
        <f>'(B1)Informacion i përgjithshëm '!$B10</f>
        <v>3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7" t="str">
        <f>'(B2) Struktura Organizative'!A7</f>
        <v>Nënfunksioni 1</v>
      </c>
      <c r="B7" s="853" t="str">
        <f>'(B2) Struktura Organizative'!B7</f>
        <v>011 Organet ekzekutive dhe legjislative, për çështjet financiare dhe fiskale, çështjet e brendshme</v>
      </c>
      <c r="C7" s="870"/>
      <c r="D7" s="870"/>
      <c r="E7" s="854"/>
      <c r="G7" s="312">
        <f>C11</f>
        <v>0</v>
      </c>
      <c r="H7" s="312">
        <f t="shared" ref="H7:I7" si="0">D11</f>
        <v>0</v>
      </c>
      <c r="I7" s="312">
        <f t="shared" si="0"/>
        <v>0</v>
      </c>
      <c r="J7" s="312">
        <f>C8</f>
        <v>0</v>
      </c>
      <c r="K7" s="312">
        <f t="shared" ref="K7:L7" si="1">D8</f>
        <v>0</v>
      </c>
      <c r="L7" s="312">
        <f t="shared" si="1"/>
        <v>0</v>
      </c>
      <c r="M7" s="312">
        <f>C9</f>
        <v>0</v>
      </c>
      <c r="N7" s="312">
        <f t="shared" ref="N7:O7" si="2">D9</f>
        <v>0</v>
      </c>
      <c r="O7" s="312">
        <f t="shared" si="2"/>
        <v>0</v>
      </c>
      <c r="P7" s="312">
        <f>C10</f>
        <v>0</v>
      </c>
      <c r="Q7" s="312">
        <f t="shared" ref="Q7:R7" si="3">D10</f>
        <v>0</v>
      </c>
      <c r="R7" s="312">
        <f t="shared" si="3"/>
        <v>0</v>
      </c>
    </row>
    <row r="8" spans="1:20" x14ac:dyDescent="0.15">
      <c r="A8" s="286" t="str">
        <f>'(G1) Fjalori'!A328</f>
        <v>Pagat dhe sigurimet shoqërore</v>
      </c>
      <c r="B8" s="286"/>
      <c r="C8" s="564">
        <f>C14+C20+C26</f>
        <v>0</v>
      </c>
      <c r="D8" s="564">
        <f t="shared" ref="D8:E8" si="4">D14+D20+D26</f>
        <v>0</v>
      </c>
      <c r="E8" s="564">
        <f t="shared" si="4"/>
        <v>0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4">
        <f>C15+C21+C27</f>
        <v>0</v>
      </c>
      <c r="D9" s="564">
        <f t="shared" ref="D9:E9" si="18">D15+D21+D27</f>
        <v>0</v>
      </c>
      <c r="E9" s="564">
        <f t="shared" si="18"/>
        <v>0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6" t="str">
        <f>'(G1) Fjalori'!A330</f>
        <v>Shpenzimet kapitale</v>
      </c>
      <c r="B10" s="567"/>
      <c r="C10" s="564">
        <f>C11-C8-C9</f>
        <v>0</v>
      </c>
      <c r="D10" s="562">
        <f>D11-D8-D9</f>
        <v>0</v>
      </c>
      <c r="E10" s="562">
        <f>E11-E8-E9</f>
        <v>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6" t="str">
        <f>'(G1) Fjalori'!A740</f>
        <v>Tavanet e përgjithshme</v>
      </c>
      <c r="B11" s="557"/>
      <c r="C11" s="564">
        <f>C17+C23+C29</f>
        <v>0</v>
      </c>
      <c r="D11" s="564">
        <f t="shared" ref="D11:E11" si="31">D17+D23+D29</f>
        <v>0</v>
      </c>
      <c r="E11" s="564">
        <f t="shared" si="31"/>
        <v>0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4" t="str">
        <f>'(G1) Fjalori'!A753</f>
        <v>Angazhimet kujtesë</v>
      </c>
      <c r="B12" s="695"/>
      <c r="C12" s="695">
        <f>'(C5) Angazhimet'!D15</f>
        <v>0</v>
      </c>
      <c r="D12" s="696">
        <f>'(C5) Angazhimet'!E15</f>
        <v>0</v>
      </c>
      <c r="E12" s="696">
        <f>'(C5) Angazhimet'!F15</f>
        <v>0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8" t="str">
        <f>'(B3) Struktura Funksionale'!B8</f>
        <v>01110</v>
      </c>
      <c r="B13" s="880" t="str">
        <f>'(B3) Struktura Funksionale'!C8</f>
        <v>Planifikimi Menaxhimi dhe Administrimi</v>
      </c>
      <c r="C13" s="881"/>
      <c r="D13" s="881"/>
      <c r="E13" s="882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7"/>
      <c r="D14" s="697"/>
      <c r="E14" s="697"/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/>
      <c r="D15" s="288"/>
      <c r="E15" s="288"/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6" t="str">
        <f>A$10</f>
        <v>Shpenzimet kapitale</v>
      </c>
      <c r="B16" s="567"/>
      <c r="C16" s="564">
        <f>C17-C14-C15</f>
        <v>0</v>
      </c>
      <c r="D16" s="564">
        <f t="shared" ref="D16:E16" si="59">D17-D14-D15</f>
        <v>0</v>
      </c>
      <c r="E16" s="564">
        <f t="shared" si="59"/>
        <v>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6" t="str">
        <f>A$11</f>
        <v>Tavanet e përgjithshme</v>
      </c>
      <c r="B17" s="557"/>
      <c r="C17" s="565"/>
      <c r="D17" s="563"/>
      <c r="E17" s="563"/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8" t="str">
        <f>A$12</f>
        <v>Angazhimet kujtesë</v>
      </c>
      <c r="B18" s="564"/>
      <c r="C18" s="564">
        <f>'(C5) Angazhimet'!D9</f>
        <v>0</v>
      </c>
      <c r="D18" s="562">
        <f>'(C5) Angazhimet'!E9</f>
        <v>0</v>
      </c>
      <c r="E18" s="564">
        <f>'(C5) Angazhimet'!F9</f>
        <v>0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8" t="str">
        <f>'(B3) Struktura Funksionale'!B9</f>
        <v>01120</v>
      </c>
      <c r="B19" s="880" t="str">
        <f>'(B3) Struktura Funksionale'!C9</f>
        <v>Çështje financiare dhe fiskale</v>
      </c>
      <c r="C19" s="881"/>
      <c r="D19" s="881"/>
      <c r="E19" s="882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/>
      <c r="D20" s="287"/>
      <c r="E20" s="287"/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6" t="str">
        <f>A$10</f>
        <v>Shpenzimet kapitale</v>
      </c>
      <c r="B22" s="567"/>
      <c r="C22" s="564">
        <f>C23-C20-C21</f>
        <v>0</v>
      </c>
      <c r="D22" s="564">
        <f t="shared" ref="D22:E22" si="74">D23-D20-D21</f>
        <v>0</v>
      </c>
      <c r="E22" s="564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6" t="str">
        <f>A$11</f>
        <v>Tavanet e përgjithshme</v>
      </c>
      <c r="B23" s="557"/>
      <c r="C23" s="565"/>
      <c r="D23" s="563"/>
      <c r="E23" s="563"/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8" t="str">
        <f>A$12</f>
        <v>Angazhimet kujtesë</v>
      </c>
      <c r="B24" s="564"/>
      <c r="C24" s="564">
        <f>'(C5) Angazhimet'!D10</f>
        <v>0</v>
      </c>
      <c r="D24" s="564">
        <f>'(C5) Angazhimet'!E10</f>
        <v>0</v>
      </c>
      <c r="E24" s="564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8" t="str">
        <f>'(B3) Struktura Funksionale'!B11</f>
        <v>01170</v>
      </c>
      <c r="B25" s="880" t="str">
        <f>'(B3) Struktura Funksionale'!C11</f>
        <v>Gjendja civile</v>
      </c>
      <c r="C25" s="881"/>
      <c r="D25" s="881"/>
      <c r="E25" s="882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/>
      <c r="D26" s="287"/>
      <c r="E26" s="287"/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6" t="str">
        <f>A$10</f>
        <v>Shpenzimet kapitale</v>
      </c>
      <c r="B28" s="567"/>
      <c r="C28" s="564">
        <f>C29-C26-C27</f>
        <v>0</v>
      </c>
      <c r="D28" s="564">
        <f t="shared" ref="D28:E28" si="89">D29-D26-D27</f>
        <v>0</v>
      </c>
      <c r="E28" s="564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6" t="str">
        <f>A$11</f>
        <v>Tavanet e përgjithshme</v>
      </c>
      <c r="B29" s="557"/>
      <c r="C29" s="565"/>
      <c r="D29" s="565"/>
      <c r="E29" s="565"/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8" t="str">
        <f>A$12</f>
        <v>Angazhimet kujtesë</v>
      </c>
      <c r="B30" s="564"/>
      <c r="C30" s="564">
        <f>'(C5) Angazhimet'!D12</f>
        <v>0</v>
      </c>
      <c r="D30" s="564">
        <f>'(C5) Angazhimet'!E12</f>
        <v>0</v>
      </c>
      <c r="E30" s="564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8" t="str">
        <f>'(B2) Struktura Organizative'!A11</f>
        <v>Nënfunksioni 2</v>
      </c>
      <c r="B31" s="871" t="str">
        <f>'(B2) Struktura Organizative'!B11</f>
        <v>017 Shërbime të  huamarrjes vendore</v>
      </c>
      <c r="C31" s="872"/>
      <c r="D31" s="872"/>
      <c r="E31" s="873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4">
        <f>C38+C44+C50</f>
        <v>0</v>
      </c>
      <c r="D32" s="564">
        <f t="shared" ref="D32:E32" si="98">D38+D44+D50</f>
        <v>0</v>
      </c>
      <c r="E32" s="564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4">
        <f>C39+C45+C51</f>
        <v>0</v>
      </c>
      <c r="D33" s="564">
        <f t="shared" ref="D33:E33" si="114">D39+D45+D51</f>
        <v>0</v>
      </c>
      <c r="E33" s="564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6" t="str">
        <f>A$10</f>
        <v>Shpenzimet kapitale</v>
      </c>
      <c r="B34" s="567"/>
      <c r="C34" s="564">
        <f>C35-C32-C33</f>
        <v>0</v>
      </c>
      <c r="D34" s="562">
        <f>D35-D32-D33</f>
        <v>0</v>
      </c>
      <c r="E34" s="562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6" t="str">
        <f>A$11</f>
        <v>Tavanet e përgjithshme</v>
      </c>
      <c r="B35" s="557"/>
      <c r="C35" s="564">
        <f>C41+C47+C53</f>
        <v>0</v>
      </c>
      <c r="D35" s="564">
        <f t="shared" ref="D35:E35" si="115">D41+D47+D53</f>
        <v>0</v>
      </c>
      <c r="E35" s="564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8" t="str">
        <f>A$12</f>
        <v>Angazhimet kujtesë</v>
      </c>
      <c r="B36" s="564"/>
      <c r="C36" s="564">
        <f>'(C5) Angazhimet'!D22</f>
        <v>0</v>
      </c>
      <c r="D36" s="562">
        <f>'(C5) Angazhimet'!E22</f>
        <v>0</v>
      </c>
      <c r="E36" s="562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9" t="str">
        <f>'(B3) Struktura Funksionale'!B15</f>
        <v>01310</v>
      </c>
      <c r="B37" s="874" t="str">
        <f>'(B3) Struktura Funksionale'!C15</f>
        <v>Planifikimi i përgjithshëm dhe Shërbimet Statistikore</v>
      </c>
      <c r="C37" s="875"/>
      <c r="D37" s="875"/>
      <c r="E37" s="876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6" t="str">
        <f>A$10</f>
        <v>Shpenzimet kapitale</v>
      </c>
      <c r="B40" s="567"/>
      <c r="C40" s="564">
        <f>C41-C38-C39</f>
        <v>0</v>
      </c>
      <c r="D40" s="562">
        <f>D41-D38-D39</f>
        <v>0</v>
      </c>
      <c r="E40" s="562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6" t="str">
        <f>A$11</f>
        <v>Tavanet e përgjithshme</v>
      </c>
      <c r="B41" s="557"/>
      <c r="C41" s="565"/>
      <c r="D41" s="563"/>
      <c r="E41" s="563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8" t="str">
        <f>A$12</f>
        <v>Angazhimet kujtesë</v>
      </c>
      <c r="B42" s="564"/>
      <c r="C42" s="564">
        <f>'(C5) Angazhimet'!D17</f>
        <v>0</v>
      </c>
      <c r="D42" s="564">
        <f>'(C5) Angazhimet'!E17</f>
        <v>0</v>
      </c>
      <c r="E42" s="564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9" t="str">
        <f>'(B3) Struktura Funksionale'!B17</f>
        <v>01320</v>
      </c>
      <c r="B43" s="874" t="str">
        <f>'(B3) Struktura Funksionale'!C17</f>
        <v>Shërbime të tjera të përgjithshme</v>
      </c>
      <c r="C43" s="875"/>
      <c r="D43" s="875"/>
      <c r="E43" s="876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6" t="str">
        <f>A$10</f>
        <v>Shpenzimet kapitale</v>
      </c>
      <c r="B46" s="567"/>
      <c r="C46" s="564">
        <f>C47-C44-C45</f>
        <v>0</v>
      </c>
      <c r="D46" s="562">
        <f>D47-D44-D45</f>
        <v>0</v>
      </c>
      <c r="E46" s="562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6" t="str">
        <f>A$11</f>
        <v>Tavanet e përgjithshme</v>
      </c>
      <c r="B47" s="557"/>
      <c r="C47" s="565"/>
      <c r="D47" s="563"/>
      <c r="E47" s="563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8" t="str">
        <f>A$12</f>
        <v>Angazhimet kujtesë</v>
      </c>
      <c r="B48" s="564"/>
      <c r="C48" s="564">
        <f>'(C5) Angazhimet'!D19</f>
        <v>0</v>
      </c>
      <c r="D48" s="564">
        <f>'(C5) Angazhimet'!E19</f>
        <v>0</v>
      </c>
      <c r="E48" s="564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9" t="str">
        <f>'(B3) Struktura Funksionale'!B18</f>
        <v>01710</v>
      </c>
      <c r="B49" s="880" t="str">
        <f>'(B3) Struktura Funksionale'!C18</f>
        <v>Pagesa për shërbimin e borxhit të brendshëm</v>
      </c>
      <c r="C49" s="881"/>
      <c r="D49" s="881"/>
      <c r="E49" s="882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6" t="str">
        <f>A$10</f>
        <v>Shpenzimet kapitale</v>
      </c>
      <c r="B52" s="567"/>
      <c r="C52" s="564">
        <f>C53-C50-C51</f>
        <v>0</v>
      </c>
      <c r="D52" s="562">
        <f>D53-D50-D51</f>
        <v>0</v>
      </c>
      <c r="E52" s="562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6" t="str">
        <f>A$11</f>
        <v>Tavanet e përgjithshme</v>
      </c>
      <c r="B53" s="557"/>
      <c r="C53" s="565"/>
      <c r="D53" s="563"/>
      <c r="E53" s="563"/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8" t="str">
        <f>A$12</f>
        <v>Angazhimet kujtesë</v>
      </c>
      <c r="B54" s="564"/>
      <c r="C54" s="564">
        <f>'(C5) Angazhimet'!D20</f>
        <v>0</v>
      </c>
      <c r="D54" s="564">
        <f>'(C5) Angazhimet'!E20</f>
        <v>0</v>
      </c>
      <c r="E54" s="564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7" t="str">
        <f>'(B2) Struktura Organizative'!A13</f>
        <v>Nënfunksioni 3</v>
      </c>
      <c r="B55" s="871" t="str">
        <f>'(B2) Struktura Organizative'!B13</f>
        <v>031 Shërbimet Policore</v>
      </c>
      <c r="C55" s="872"/>
      <c r="D55" s="872"/>
      <c r="E55" s="873"/>
      <c r="G55" s="312">
        <f>C59</f>
        <v>0</v>
      </c>
      <c r="H55" s="312">
        <f t="shared" ref="H55" si="173">D59</f>
        <v>0</v>
      </c>
      <c r="I55" s="312">
        <f t="shared" ref="I55" si="174">E59</f>
        <v>0</v>
      </c>
      <c r="J55" s="312">
        <f>C56</f>
        <v>0</v>
      </c>
      <c r="K55" s="312">
        <f t="shared" ref="K55" si="175">D56</f>
        <v>0</v>
      </c>
      <c r="L55" s="312">
        <f t="shared" ref="L55" si="176">E56</f>
        <v>0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4">
        <f>C62</f>
        <v>0</v>
      </c>
      <c r="D56" s="564">
        <f t="shared" ref="D56:E56" si="181">D62</f>
        <v>0</v>
      </c>
      <c r="E56" s="564">
        <f t="shared" si="181"/>
        <v>0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4">
        <f>C63</f>
        <v>0</v>
      </c>
      <c r="D57" s="564">
        <f t="shared" ref="D57:E57" si="197">D63</f>
        <v>0</v>
      </c>
      <c r="E57" s="564">
        <f t="shared" si="197"/>
        <v>0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6" t="str">
        <f>A$10</f>
        <v>Shpenzimet kapitale</v>
      </c>
      <c r="B58" s="567"/>
      <c r="C58" s="564">
        <f>C59-C56-C57</f>
        <v>0</v>
      </c>
      <c r="D58" s="562">
        <f>D59-D56-D57</f>
        <v>0</v>
      </c>
      <c r="E58" s="562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6" t="str">
        <f>A$11</f>
        <v>Tavanet e përgjithshme</v>
      </c>
      <c r="B59" s="557"/>
      <c r="C59" s="564">
        <f>C65</f>
        <v>0</v>
      </c>
      <c r="D59" s="564">
        <f t="shared" ref="D59:E59" si="198">D65</f>
        <v>0</v>
      </c>
      <c r="E59" s="564">
        <f t="shared" si="198"/>
        <v>0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8" t="str">
        <f>A$12</f>
        <v>Angazhimet kujtesë</v>
      </c>
      <c r="B60" s="564"/>
      <c r="C60" s="564">
        <f>'(C5) Angazhimet'!D27</f>
        <v>0</v>
      </c>
      <c r="D60" s="562">
        <f>'(C5) Angazhimet'!E27</f>
        <v>0</v>
      </c>
      <c r="E60" s="562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8" t="str">
        <f>'(B3) Struktura Funksionale'!B22</f>
        <v>03140</v>
      </c>
      <c r="B61" s="874" t="str">
        <f>'(B3) Struktura Funksionale'!C22</f>
        <v>Shërbimet e Policisë Vendore</v>
      </c>
      <c r="C61" s="875"/>
      <c r="D61" s="875"/>
      <c r="E61" s="876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/>
      <c r="D62" s="287"/>
      <c r="E62" s="287"/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6" t="str">
        <f>A$10</f>
        <v>Shpenzimet kapitale</v>
      </c>
      <c r="B64" s="567"/>
      <c r="C64" s="564">
        <f>C65-C62-C63</f>
        <v>0</v>
      </c>
      <c r="D64" s="562">
        <f>D65-D62-D63</f>
        <v>0</v>
      </c>
      <c r="E64" s="562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6" t="str">
        <f>A$11</f>
        <v>Tavanet e përgjithshme</v>
      </c>
      <c r="B65" s="557"/>
      <c r="C65" s="565"/>
      <c r="D65" s="563"/>
      <c r="E65" s="563"/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8" t="str">
        <f>A$12</f>
        <v>Angazhimet kujtesë</v>
      </c>
      <c r="B66" s="564"/>
      <c r="C66" s="564">
        <f>'(C5) Angazhimet'!D24</f>
        <v>0</v>
      </c>
      <c r="D66" s="564">
        <f>'(C5) Angazhimet'!E24</f>
        <v>0</v>
      </c>
      <c r="E66" s="564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7" t="str">
        <f>'(B2) Struktura Organizative'!A15</f>
        <v>Nënfunksioni 4</v>
      </c>
      <c r="B67" s="871" t="str">
        <f>'(B2) Struktura Organizative'!B15</f>
        <v>032 Shërbimet e mbrojtjes ndaj zjarrit</v>
      </c>
      <c r="C67" s="872"/>
      <c r="D67" s="872"/>
      <c r="E67" s="873"/>
      <c r="G67" s="312">
        <f>C71</f>
        <v>0</v>
      </c>
      <c r="H67" s="312">
        <f t="shared" ref="H67" si="226">D71</f>
        <v>0</v>
      </c>
      <c r="I67" s="312">
        <f t="shared" ref="I67" si="227">E71</f>
        <v>0</v>
      </c>
      <c r="J67" s="312">
        <f>C68</f>
        <v>0</v>
      </c>
      <c r="K67" s="312">
        <f t="shared" ref="K67" si="228">D68</f>
        <v>0</v>
      </c>
      <c r="L67" s="312">
        <f t="shared" ref="L67" si="229">E68</f>
        <v>0</v>
      </c>
      <c r="M67" s="312">
        <f>C69</f>
        <v>0</v>
      </c>
      <c r="N67" s="312">
        <f t="shared" ref="N67" si="230">D69</f>
        <v>0</v>
      </c>
      <c r="O67" s="312">
        <f t="shared" ref="O67" si="231">E69</f>
        <v>0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4">
        <f>C74</f>
        <v>0</v>
      </c>
      <c r="D68" s="564">
        <f t="shared" ref="D68:E68" si="234">D74</f>
        <v>0</v>
      </c>
      <c r="E68" s="564">
        <f t="shared" si="234"/>
        <v>0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4">
        <f>C75</f>
        <v>0</v>
      </c>
      <c r="D69" s="564">
        <f t="shared" ref="D69:E69" si="250">D75</f>
        <v>0</v>
      </c>
      <c r="E69" s="564">
        <f t="shared" si="250"/>
        <v>0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6" t="str">
        <f>A$10</f>
        <v>Shpenzimet kapitale</v>
      </c>
      <c r="B70" s="567"/>
      <c r="C70" s="564">
        <f>C71-C68-C69</f>
        <v>0</v>
      </c>
      <c r="D70" s="562">
        <f>D71-D68-D69</f>
        <v>0</v>
      </c>
      <c r="E70" s="562">
        <f>E71-E68-E69</f>
        <v>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6" t="str">
        <f>A$11</f>
        <v>Tavanet e përgjithshme</v>
      </c>
      <c r="B71" s="557"/>
      <c r="C71" s="564">
        <f>C77</f>
        <v>0</v>
      </c>
      <c r="D71" s="564">
        <f t="shared" ref="D71:E71" si="251">D77</f>
        <v>0</v>
      </c>
      <c r="E71" s="564">
        <f t="shared" si="251"/>
        <v>0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8" t="str">
        <f>A$12</f>
        <v>Angazhimet kujtesë</v>
      </c>
      <c r="B72" s="564"/>
      <c r="C72" s="564">
        <f>'(C5) Angazhimet'!D32</f>
        <v>0</v>
      </c>
      <c r="D72" s="562">
        <f>'(C5) Angazhimet'!E32</f>
        <v>0</v>
      </c>
      <c r="E72" s="562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8" t="str">
        <f>'(B3) Struktura Funksionale'!B26</f>
        <v>03280</v>
      </c>
      <c r="B73" s="874" t="str">
        <f>'(B3) Struktura Funksionale'!C26</f>
        <v>Mbrotja nga zjarri dhe mbrojtja civile</v>
      </c>
      <c r="C73" s="875"/>
      <c r="D73" s="875"/>
      <c r="E73" s="876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/>
      <c r="D74" s="287"/>
      <c r="E74" s="287"/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/>
      <c r="D75" s="288"/>
      <c r="E75" s="288"/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6" t="str">
        <f>A$10</f>
        <v>Shpenzimet kapitale</v>
      </c>
      <c r="B76" s="567"/>
      <c r="C76" s="564">
        <f>C77-C74-C75</f>
        <v>0</v>
      </c>
      <c r="D76" s="562">
        <f>D77-D74-D75</f>
        <v>0</v>
      </c>
      <c r="E76" s="562">
        <f>E77-E74-E75</f>
        <v>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6" t="str">
        <f>A$11</f>
        <v>Tavanet e përgjithshme</v>
      </c>
      <c r="B77" s="557"/>
      <c r="C77" s="565"/>
      <c r="D77" s="563"/>
      <c r="E77" s="563"/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8" t="str">
        <f>A$12</f>
        <v>Angazhimet kujtesë</v>
      </c>
      <c r="B78" s="564"/>
      <c r="C78" s="564">
        <f>'(C5) Angazhimet'!D29</f>
        <v>0</v>
      </c>
      <c r="D78" s="564">
        <f>'(C5) Angazhimet'!E29</f>
        <v>0</v>
      </c>
      <c r="E78" s="564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7" t="str">
        <f>'(B2) Struktura Organizative'!A17</f>
        <v>Nënfunksioni 5</v>
      </c>
      <c r="B79" s="871" t="str">
        <f>'(B2) Struktura Organizative'!B17</f>
        <v>036 Marrdheniet me komunitetin</v>
      </c>
      <c r="C79" s="872"/>
      <c r="D79" s="872"/>
      <c r="E79" s="873"/>
      <c r="G79" s="312">
        <f>C83</f>
        <v>0</v>
      </c>
      <c r="H79" s="312">
        <f t="shared" ref="H79" si="279">D83</f>
        <v>0</v>
      </c>
      <c r="I79" s="312">
        <f t="shared" ref="I79" si="280">E83</f>
        <v>0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0</v>
      </c>
      <c r="N79" s="312">
        <f t="shared" ref="N79" si="283">D81</f>
        <v>0</v>
      </c>
      <c r="O79" s="312">
        <f t="shared" ref="O79" si="284">E81</f>
        <v>0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4">
        <f>C86</f>
        <v>0</v>
      </c>
      <c r="D80" s="564">
        <f t="shared" ref="D80:E80" si="287">D86</f>
        <v>0</v>
      </c>
      <c r="E80" s="564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4">
        <f>C87</f>
        <v>0</v>
      </c>
      <c r="D81" s="564">
        <f t="shared" ref="D81:E81" si="303">D87</f>
        <v>0</v>
      </c>
      <c r="E81" s="564">
        <f t="shared" si="303"/>
        <v>0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6" t="str">
        <f>A$10</f>
        <v>Shpenzimet kapitale</v>
      </c>
      <c r="B82" s="567"/>
      <c r="C82" s="564">
        <f>C83-C80-C81</f>
        <v>0</v>
      </c>
      <c r="D82" s="562">
        <f>D83-D80-D81</f>
        <v>0</v>
      </c>
      <c r="E82" s="562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6" t="str">
        <f>A$11</f>
        <v>Tavanet e përgjithshme</v>
      </c>
      <c r="B83" s="557"/>
      <c r="C83" s="564">
        <f>C89</f>
        <v>0</v>
      </c>
      <c r="D83" s="564">
        <f t="shared" ref="D83:E83" si="304">D89</f>
        <v>0</v>
      </c>
      <c r="E83" s="564">
        <f t="shared" si="304"/>
        <v>0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8" t="str">
        <f>A$12</f>
        <v>Angazhimet kujtesë</v>
      </c>
      <c r="B84" s="564"/>
      <c r="C84" s="564">
        <f>'(C5) Angazhimet'!D37</f>
        <v>0</v>
      </c>
      <c r="D84" s="562">
        <f>'(C5) Angazhimet'!E37</f>
        <v>0</v>
      </c>
      <c r="E84" s="562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8" t="str">
        <f>'(B3) Struktura Funksionale'!B30</f>
        <v>03600</v>
      </c>
      <c r="B85" s="880" t="str">
        <f>'(B3) Struktura Funksionale'!C30</f>
        <v>Marrdheniet me komunitetin</v>
      </c>
      <c r="C85" s="881"/>
      <c r="D85" s="881"/>
      <c r="E85" s="882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6" t="str">
        <f>A$10</f>
        <v>Shpenzimet kapitale</v>
      </c>
      <c r="B88" s="567"/>
      <c r="C88" s="564">
        <f>C89-C86-C87</f>
        <v>0</v>
      </c>
      <c r="D88" s="562">
        <f>D89-D86-D87</f>
        <v>0</v>
      </c>
      <c r="E88" s="562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6" t="str">
        <f>A$11</f>
        <v>Tavanet e përgjithshme</v>
      </c>
      <c r="B89" s="557"/>
      <c r="C89" s="565"/>
      <c r="D89" s="563"/>
      <c r="E89" s="563"/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8" t="str">
        <f>A$12</f>
        <v>Angazhimet kujtesë</v>
      </c>
      <c r="B90" s="564"/>
      <c r="C90" s="564">
        <f>'(C5) Angazhimet'!D34</f>
        <v>0</v>
      </c>
      <c r="D90" s="564">
        <f>'(C5) Angazhimet'!E34</f>
        <v>0</v>
      </c>
      <c r="E90" s="564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7" t="str">
        <f>'(B2) Struktura Organizative'!A19</f>
        <v>Nënfunksioni 6</v>
      </c>
      <c r="B91" s="871" t="str">
        <f>'(B2) Struktura Organizative'!B19</f>
        <v>041 Çështjet e përgjithshme ekonomike, tregtare dhe të punës</v>
      </c>
      <c r="C91" s="872"/>
      <c r="D91" s="872"/>
      <c r="E91" s="873"/>
      <c r="G91" s="312">
        <f>C95</f>
        <v>0</v>
      </c>
      <c r="H91" s="312">
        <f t="shared" ref="H91" si="332">D95</f>
        <v>0</v>
      </c>
      <c r="I91" s="312">
        <f t="shared" ref="I91" si="333">E95</f>
        <v>0</v>
      </c>
      <c r="J91" s="312">
        <f>C92</f>
        <v>0</v>
      </c>
      <c r="K91" s="312">
        <f t="shared" ref="K91" si="334">D92</f>
        <v>0</v>
      </c>
      <c r="L91" s="312">
        <f t="shared" ref="L91" si="335">E92</f>
        <v>0</v>
      </c>
      <c r="M91" s="312">
        <f>C93</f>
        <v>0</v>
      </c>
      <c r="N91" s="312">
        <f t="shared" ref="N91" si="336">D93</f>
        <v>0</v>
      </c>
      <c r="O91" s="312">
        <f t="shared" ref="O91" si="337">E93</f>
        <v>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4">
        <f>C98+C104+C110+C116</f>
        <v>0</v>
      </c>
      <c r="D92" s="564">
        <f t="shared" ref="D92:E92" si="340">D98+D104+D110+D116</f>
        <v>0</v>
      </c>
      <c r="E92" s="564">
        <f t="shared" si="340"/>
        <v>0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4">
        <f>C99+C105+C111+C117</f>
        <v>0</v>
      </c>
      <c r="D93" s="564">
        <f t="shared" ref="D93:E93" si="356">D99+D105+D111+D117</f>
        <v>0</v>
      </c>
      <c r="E93" s="564">
        <f t="shared" si="356"/>
        <v>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6" t="str">
        <f>A$10</f>
        <v>Shpenzimet kapitale</v>
      </c>
      <c r="B94" s="567"/>
      <c r="C94" s="564">
        <f>C95-C92-C93</f>
        <v>0</v>
      </c>
      <c r="D94" s="562">
        <f>D95-D92-D93</f>
        <v>0</v>
      </c>
      <c r="E94" s="562">
        <f>E95-E92-E93</f>
        <v>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6" t="str">
        <f>A$11</f>
        <v>Tavanet e përgjithshme</v>
      </c>
      <c r="B95" s="557"/>
      <c r="C95" s="564">
        <f>C101+C107+C113+C119</f>
        <v>0</v>
      </c>
      <c r="D95" s="564">
        <f t="shared" ref="D95:E95" si="357">D101+D107+D113+D119</f>
        <v>0</v>
      </c>
      <c r="E95" s="564">
        <f t="shared" si="357"/>
        <v>0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8" t="str">
        <f>A$12</f>
        <v>Angazhimet kujtesë</v>
      </c>
      <c r="B96" s="564"/>
      <c r="C96" s="564">
        <f>'(C5) Angazhimet'!D45</f>
        <v>0</v>
      </c>
      <c r="D96" s="562">
        <f>'(C5) Angazhimet'!E45</f>
        <v>0</v>
      </c>
      <c r="E96" s="562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8" t="str">
        <f>'(B3) Struktura Funksionale'!B35</f>
        <v>04110</v>
      </c>
      <c r="B97" s="874" t="str">
        <f>'(B3) Struktura Funksionale'!C35</f>
        <v xml:space="preserve">Çështjet e përgjithshme ekonomike dhe tregtare </v>
      </c>
      <c r="C97" s="875"/>
      <c r="D97" s="875"/>
      <c r="E97" s="876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6" t="str">
        <f>A$10</f>
        <v>Shpenzimet kapitale</v>
      </c>
      <c r="B100" s="567"/>
      <c r="C100" s="564">
        <f>C101-C98-C99</f>
        <v>0</v>
      </c>
      <c r="D100" s="562">
        <f>D101-D98-D99</f>
        <v>0</v>
      </c>
      <c r="E100" s="562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6" t="str">
        <f>A$11</f>
        <v>Tavanet e përgjithshme</v>
      </c>
      <c r="B101" s="557"/>
      <c r="C101" s="565"/>
      <c r="D101" s="563"/>
      <c r="E101" s="563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8" t="str">
        <f>A$12</f>
        <v>Angazhimet kujtesë</v>
      </c>
      <c r="B102" s="564"/>
      <c r="C102" s="564">
        <f>'(C5) Angazhimet'!D39</f>
        <v>0</v>
      </c>
      <c r="D102" s="564">
        <f>'(C5) Angazhimet'!E39</f>
        <v>0</v>
      </c>
      <c r="E102" s="564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8" t="str">
        <f>'(B3) Struktura Funksionale'!B36</f>
        <v>04130</v>
      </c>
      <c r="B103" s="874" t="str">
        <f>'(B3) Struktura Funksionale'!C36</f>
        <v>Mbështetje për zhvillimin ekonomik</v>
      </c>
      <c r="C103" s="875"/>
      <c r="D103" s="875"/>
      <c r="E103" s="876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6" t="str">
        <f>A$10</f>
        <v>Shpenzimet kapitale</v>
      </c>
      <c r="B106" s="567"/>
      <c r="C106" s="564">
        <f>C107-C104-C105</f>
        <v>0</v>
      </c>
      <c r="D106" s="562">
        <f>D107-D104-D105</f>
        <v>0</v>
      </c>
      <c r="E106" s="562">
        <f>E107-E104-E105</f>
        <v>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6" t="str">
        <f>A$11</f>
        <v>Tavanet e përgjithshme</v>
      </c>
      <c r="B107" s="557"/>
      <c r="C107" s="565"/>
      <c r="D107" s="565"/>
      <c r="E107" s="565"/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8" t="str">
        <f>A$12</f>
        <v>Angazhimet kujtesë</v>
      </c>
      <c r="B108" s="564"/>
      <c r="C108" s="564">
        <f>'(C5) Angazhimet'!D40</f>
        <v>0</v>
      </c>
      <c r="D108" s="564">
        <f>'(C5) Angazhimet'!E40</f>
        <v>0</v>
      </c>
      <c r="E108" s="564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8" t="str">
        <f>'(B3) Struktura Funksionale'!B38</f>
        <v>04132</v>
      </c>
      <c r="B109" s="874" t="str">
        <f>'(B3) Struktura Funksionale'!C38</f>
        <v>Mbështetja e Zhvillimit rajonal</v>
      </c>
      <c r="C109" s="875"/>
      <c r="D109" s="875"/>
      <c r="E109" s="876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6" t="str">
        <f>A$10</f>
        <v>Shpenzimet kapitale</v>
      </c>
      <c r="B112" s="567"/>
      <c r="C112" s="564">
        <f>C113-C110-C111</f>
        <v>0</v>
      </c>
      <c r="D112" s="562">
        <f>D113-D110-D111</f>
        <v>0</v>
      </c>
      <c r="E112" s="562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6" t="str">
        <f>A$11</f>
        <v>Tavanet e përgjithshme</v>
      </c>
      <c r="B113" s="557"/>
      <c r="C113" s="565"/>
      <c r="D113" s="563"/>
      <c r="E113" s="563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8" t="str">
        <f>A$12</f>
        <v>Angazhimet kujtesë</v>
      </c>
      <c r="B114" s="564"/>
      <c r="C114" s="564">
        <f>'(C5) Angazhimet'!D42</f>
        <v>0</v>
      </c>
      <c r="D114" s="564">
        <f>'(C5) Angazhimet'!E42</f>
        <v>0</v>
      </c>
      <c r="E114" s="564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8" t="str">
        <f>'(B3) Struktura Funksionale'!B39</f>
        <v>04160</v>
      </c>
      <c r="B115" s="874" t="str">
        <f>'(B3) Struktura Funksionale'!C39</f>
        <v>Shërbimet e tregjeve, akreditimi dhe inspektimi</v>
      </c>
      <c r="C115" s="875"/>
      <c r="D115" s="875"/>
      <c r="E115" s="876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6" t="str">
        <f>A$10</f>
        <v>Shpenzimet kapitale</v>
      </c>
      <c r="B118" s="567"/>
      <c r="C118" s="564">
        <f>C119-C116-C117</f>
        <v>0</v>
      </c>
      <c r="D118" s="562">
        <f>D119-D116-D117</f>
        <v>0</v>
      </c>
      <c r="E118" s="562">
        <f>E119-E116-E117</f>
        <v>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6" t="str">
        <f>A$11</f>
        <v>Tavanet e përgjithshme</v>
      </c>
      <c r="B119" s="557"/>
      <c r="C119" s="565"/>
      <c r="D119" s="563"/>
      <c r="E119" s="563"/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8" t="str">
        <f>A$12</f>
        <v>Angazhimet kujtesë</v>
      </c>
      <c r="B120" s="564"/>
      <c r="C120" s="564">
        <f>'(C5) Angazhimet'!D43</f>
        <v>0</v>
      </c>
      <c r="D120" s="564">
        <f>'(C5) Angazhimet'!E43</f>
        <v>0</v>
      </c>
      <c r="E120" s="564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7" t="str">
        <f>'(B2) Struktura Organizative'!A22</f>
        <v>Nënfunksioni 7</v>
      </c>
      <c r="B121" s="871" t="str">
        <f>'(B2) Struktura Organizative'!B22</f>
        <v>042 Bujqësia, pyjet, peshkimi dhe gjuetia</v>
      </c>
      <c r="C121" s="872"/>
      <c r="D121" s="872"/>
      <c r="E121" s="873"/>
      <c r="G121" s="312">
        <f>C125</f>
        <v>0</v>
      </c>
      <c r="H121" s="312">
        <f t="shared" ref="H121" si="430">D125</f>
        <v>0</v>
      </c>
      <c r="I121" s="312">
        <f t="shared" ref="I121" si="431">E125</f>
        <v>0</v>
      </c>
      <c r="J121" s="312">
        <f>C122</f>
        <v>0</v>
      </c>
      <c r="K121" s="312">
        <f t="shared" ref="K121" si="432">D122</f>
        <v>0</v>
      </c>
      <c r="L121" s="312">
        <f t="shared" ref="L121" si="433">E122</f>
        <v>0</v>
      </c>
      <c r="M121" s="312">
        <f>C123</f>
        <v>0</v>
      </c>
      <c r="N121" s="312">
        <f t="shared" ref="N121" si="434">D123</f>
        <v>0</v>
      </c>
      <c r="O121" s="312">
        <f t="shared" ref="O121" si="435">E123</f>
        <v>0</v>
      </c>
      <c r="P121" s="312">
        <f>C124</f>
        <v>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4">
        <f t="shared" ref="C122:E123" si="438">C128+C134+C140</f>
        <v>0</v>
      </c>
      <c r="D122" s="564">
        <f t="shared" si="438"/>
        <v>0</v>
      </c>
      <c r="E122" s="564">
        <f t="shared" si="438"/>
        <v>0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4">
        <f t="shared" si="438"/>
        <v>0</v>
      </c>
      <c r="D123" s="564">
        <f t="shared" si="438"/>
        <v>0</v>
      </c>
      <c r="E123" s="564">
        <f t="shared" si="438"/>
        <v>0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6" t="str">
        <f>A$10</f>
        <v>Shpenzimet kapitale</v>
      </c>
      <c r="B124" s="567"/>
      <c r="C124" s="564">
        <f>C125-C122-C123</f>
        <v>0</v>
      </c>
      <c r="D124" s="562">
        <f>D125-D122-D123</f>
        <v>0</v>
      </c>
      <c r="E124" s="562">
        <f>E125-E122-E123</f>
        <v>0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6" t="str">
        <f>A$11</f>
        <v>Tavanet e përgjithshme</v>
      </c>
      <c r="B125" s="557"/>
      <c r="C125" s="564">
        <f>C131+C137+C143</f>
        <v>0</v>
      </c>
      <c r="D125" s="564">
        <f>D131+D137+D143</f>
        <v>0</v>
      </c>
      <c r="E125" s="564">
        <f>E131+E137+E143</f>
        <v>0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8" t="str">
        <f>A$12</f>
        <v>Angazhimet kujtesë</v>
      </c>
      <c r="B126" s="564"/>
      <c r="C126" s="564">
        <f>'(C5) Angazhimet'!D53</f>
        <v>0</v>
      </c>
      <c r="D126" s="562">
        <f>'(C5) Angazhimet'!E53</f>
        <v>0</v>
      </c>
      <c r="E126" s="562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8" t="str">
        <f>'(B3) Struktura Funksionale'!B42</f>
        <v>04220</v>
      </c>
      <c r="B127" s="877" t="str">
        <f>'(B3) Struktura Funksionale'!C42</f>
        <v>Shërbimet bujqësore, inspektimi, ushqimi dhe mbrojtja e konsumatoreve</v>
      </c>
      <c r="C127" s="878"/>
      <c r="D127" s="878"/>
      <c r="E127" s="879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/>
      <c r="D128" s="287"/>
      <c r="E128" s="287"/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6" t="str">
        <f>A$10</f>
        <v>Shpenzimet kapitale</v>
      </c>
      <c r="B130" s="567"/>
      <c r="C130" s="564">
        <f>C131-C128-C129</f>
        <v>0</v>
      </c>
      <c r="D130" s="562">
        <f>D131-D128-D129</f>
        <v>0</v>
      </c>
      <c r="E130" s="562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6" t="str">
        <f>A$11</f>
        <v>Tavanet e përgjithshme</v>
      </c>
      <c r="B131" s="557"/>
      <c r="C131" s="565"/>
      <c r="D131" s="563"/>
      <c r="E131" s="563"/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8" t="str">
        <f>A$12</f>
        <v>Angazhimet kujtesë</v>
      </c>
      <c r="B132" s="564"/>
      <c r="C132" s="564">
        <f>'(C5) Angazhimet'!D47</f>
        <v>0</v>
      </c>
      <c r="D132" s="564">
        <f>'(C5) Angazhimet'!E47</f>
        <v>0</v>
      </c>
      <c r="E132" s="564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8" t="str">
        <f>'(B3) Struktura Funksionale'!B45</f>
        <v>04240</v>
      </c>
      <c r="B133" s="874" t="str">
        <f>'(B3) Struktura Funksionale'!C45</f>
        <v>Menaxhimi i Infrastruktuës së ujitjes dhe kullimit</v>
      </c>
      <c r="C133" s="875"/>
      <c r="D133" s="875"/>
      <c r="E133" s="876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/>
      <c r="D134" s="287"/>
      <c r="E134" s="287"/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/>
      <c r="D135" s="288"/>
      <c r="E135" s="288"/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6" t="str">
        <f>A$10</f>
        <v>Shpenzimet kapitale</v>
      </c>
      <c r="B136" s="567"/>
      <c r="C136" s="564">
        <f>C137-C134-C135</f>
        <v>0</v>
      </c>
      <c r="D136" s="562">
        <f>D137-D134-D135</f>
        <v>0</v>
      </c>
      <c r="E136" s="562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6" t="str">
        <f>A$11</f>
        <v>Tavanet e përgjithshme</v>
      </c>
      <c r="B137" s="557"/>
      <c r="C137" s="565"/>
      <c r="D137" s="565"/>
      <c r="E137" s="565"/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8" t="str">
        <f>A$12</f>
        <v>Angazhimet kujtesë</v>
      </c>
      <c r="B138" s="564"/>
      <c r="C138" s="564">
        <f>'(C5) Angazhimet'!D50</f>
        <v>0</v>
      </c>
      <c r="D138" s="564">
        <f>'(C5) Angazhimet'!E50</f>
        <v>0</v>
      </c>
      <c r="E138" s="564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8" t="str">
        <f>'(B3) Struktura Funksionale'!B46</f>
        <v>04260</v>
      </c>
      <c r="B139" s="874" t="str">
        <f>'(B3) Struktura Funksionale'!C46</f>
        <v>Administrimi i pyjeve dhe kullotave</v>
      </c>
      <c r="C139" s="875"/>
      <c r="D139" s="875"/>
      <c r="E139" s="876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/>
      <c r="D141" s="288"/>
      <c r="E141" s="288"/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6" t="str">
        <f>A$10</f>
        <v>Shpenzimet kapitale</v>
      </c>
      <c r="B142" s="567"/>
      <c r="C142" s="564">
        <f>C143-C140-C141</f>
        <v>0</v>
      </c>
      <c r="D142" s="562">
        <f>D143-D140-D141</f>
        <v>0</v>
      </c>
      <c r="E142" s="562">
        <f>E143-E140-E141</f>
        <v>0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6" t="str">
        <f>A$11</f>
        <v>Tavanet e përgjithshme</v>
      </c>
      <c r="B143" s="557"/>
      <c r="C143" s="565"/>
      <c r="D143" s="563"/>
      <c r="E143" s="563"/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8" t="str">
        <f>A$12</f>
        <v>Angazhimet kujtesë</v>
      </c>
      <c r="B144" s="564"/>
      <c r="C144" s="564">
        <f>'(C5) Angazhimet'!D51</f>
        <v>0</v>
      </c>
      <c r="D144" s="564">
        <f>'(C5) Angazhimet'!E51</f>
        <v>0</v>
      </c>
      <c r="E144" s="564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7" t="str">
        <f>'(B2) Struktura Organizative'!A26</f>
        <v>Nënfunksioni 8</v>
      </c>
      <c r="B145" s="871" t="str">
        <f>'(B2) Struktura Organizative'!B26</f>
        <v>045 Trasporti</v>
      </c>
      <c r="C145" s="872"/>
      <c r="D145" s="872"/>
      <c r="E145" s="873"/>
      <c r="G145" s="312">
        <f>C149</f>
        <v>0</v>
      </c>
      <c r="H145" s="312">
        <f t="shared" ref="H145" si="511">D149</f>
        <v>0</v>
      </c>
      <c r="I145" s="312">
        <f t="shared" ref="I145" si="512">E149</f>
        <v>0</v>
      </c>
      <c r="J145" s="312">
        <f>C146</f>
        <v>0</v>
      </c>
      <c r="K145" s="312">
        <f t="shared" ref="K145" si="513">D146</f>
        <v>0</v>
      </c>
      <c r="L145" s="312">
        <f t="shared" ref="L145" si="514">E146</f>
        <v>0</v>
      </c>
      <c r="M145" s="312">
        <f>C147</f>
        <v>0</v>
      </c>
      <c r="N145" s="312">
        <f t="shared" ref="N145" si="515">D147</f>
        <v>0</v>
      </c>
      <c r="O145" s="312">
        <f t="shared" ref="O145" si="516">E147</f>
        <v>0</v>
      </c>
      <c r="P145" s="312">
        <f>C148</f>
        <v>0</v>
      </c>
      <c r="Q145" s="312">
        <f t="shared" ref="Q145" si="517">D148</f>
        <v>0</v>
      </c>
      <c r="R145" s="312">
        <f t="shared" ref="R145" si="518">E148</f>
        <v>0</v>
      </c>
    </row>
    <row r="146" spans="1:20" x14ac:dyDescent="0.15">
      <c r="A146" s="286" t="str">
        <f>A$8</f>
        <v>Pagat dhe sigurimet shoqërore</v>
      </c>
      <c r="B146" s="286"/>
      <c r="C146" s="564">
        <f>C152+C158+C164</f>
        <v>0</v>
      </c>
      <c r="D146" s="564">
        <f t="shared" ref="D146:E146" si="519">D152+D158+D164</f>
        <v>0</v>
      </c>
      <c r="E146" s="564">
        <f t="shared" si="519"/>
        <v>0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4">
        <f>C153+C159+C165</f>
        <v>0</v>
      </c>
      <c r="D147" s="564">
        <f t="shared" ref="D147:E147" si="535">D153+D159+D165</f>
        <v>0</v>
      </c>
      <c r="E147" s="564">
        <f t="shared" si="535"/>
        <v>0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6" t="str">
        <f>A$10</f>
        <v>Shpenzimet kapitale</v>
      </c>
      <c r="B148" s="567"/>
      <c r="C148" s="564">
        <f>C149-C146-C147</f>
        <v>0</v>
      </c>
      <c r="D148" s="562">
        <f>D149-D146-D147</f>
        <v>0</v>
      </c>
      <c r="E148" s="562">
        <f>E149-E146-E147</f>
        <v>0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6" t="str">
        <f>A$11</f>
        <v>Tavanet e përgjithshme</v>
      </c>
      <c r="B149" s="557"/>
      <c r="C149" s="564">
        <f>C155+C161+C167</f>
        <v>0</v>
      </c>
      <c r="D149" s="564">
        <f t="shared" ref="D149:E149" si="536">D155+D161+D167</f>
        <v>0</v>
      </c>
      <c r="E149" s="564">
        <f t="shared" si="536"/>
        <v>0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8" t="str">
        <f>A$12</f>
        <v>Angazhimet kujtesë</v>
      </c>
      <c r="B150" s="564"/>
      <c r="C150" s="564">
        <f>'(C5) Angazhimet'!D59</f>
        <v>0</v>
      </c>
      <c r="D150" s="562">
        <f>'(C5) Angazhimet'!E59</f>
        <v>0</v>
      </c>
      <c r="E150" s="562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8" t="str">
        <f>'(B3) Struktura Funksionale'!B49</f>
        <v>04520</v>
      </c>
      <c r="B151" s="874" t="str">
        <f>'(B3) Struktura Funksionale'!C49</f>
        <v>Rrjeti rrugor rural</v>
      </c>
      <c r="C151" s="875"/>
      <c r="D151" s="875"/>
      <c r="E151" s="876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/>
      <c r="D152" s="287"/>
      <c r="E152" s="287"/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/>
      <c r="D153" s="288"/>
      <c r="E153" s="288"/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6" t="str">
        <f>A$10</f>
        <v>Shpenzimet kapitale</v>
      </c>
      <c r="B154" s="567"/>
      <c r="C154" s="564">
        <f>C155-C152-C153</f>
        <v>0</v>
      </c>
      <c r="D154" s="562">
        <f>D155-D152-D153</f>
        <v>0</v>
      </c>
      <c r="E154" s="562">
        <f>E155-E152-E153</f>
        <v>0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6" t="str">
        <f>A$11</f>
        <v>Tavanet e përgjithshme</v>
      </c>
      <c r="B155" s="557"/>
      <c r="C155" s="565"/>
      <c r="D155" s="565"/>
      <c r="E155" s="565"/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8" t="str">
        <f>A$12</f>
        <v>Angazhimet kujtesë</v>
      </c>
      <c r="B156" s="564"/>
      <c r="C156" s="564">
        <f>'(C5) Angazhimet'!D55</f>
        <v>0</v>
      </c>
      <c r="D156" s="564">
        <f>'(C5) Angazhimet'!E55</f>
        <v>0</v>
      </c>
      <c r="E156" s="564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8" t="str">
        <f>'(B3) Struktura Funksionale'!B50</f>
        <v>04530</v>
      </c>
      <c r="B157" s="874" t="str">
        <f>'(B3) Struktura Funksionale'!C50</f>
        <v>Studimi i rrugëve</v>
      </c>
      <c r="C157" s="875"/>
      <c r="D157" s="875"/>
      <c r="E157" s="876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6" t="str">
        <f>A$10</f>
        <v>Shpenzimet kapitale</v>
      </c>
      <c r="B160" s="567"/>
      <c r="C160" s="564">
        <f>C161-C158-C159</f>
        <v>0</v>
      </c>
      <c r="D160" s="562">
        <f>D161-D158-D159</f>
        <v>0</v>
      </c>
      <c r="E160" s="562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6" t="str">
        <f>A$11</f>
        <v>Tavanet e përgjithshme</v>
      </c>
      <c r="B161" s="557"/>
      <c r="C161" s="565"/>
      <c r="D161" s="563"/>
      <c r="E161" s="563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8" t="str">
        <f>A$12</f>
        <v>Angazhimet kujtesë</v>
      </c>
      <c r="B162" s="564"/>
      <c r="C162" s="564">
        <f>'(C5) Angazhimet'!D56</f>
        <v>0</v>
      </c>
      <c r="D162" s="564">
        <f>'(C5) Angazhimet'!E56</f>
        <v>0</v>
      </c>
      <c r="E162" s="564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8" t="str">
        <f>'(B3) Struktura Funksionale'!B51</f>
        <v>04570</v>
      </c>
      <c r="B163" s="874" t="str">
        <f>'(B3) Struktura Funksionale'!C51</f>
        <v>Transporti publik</v>
      </c>
      <c r="C163" s="875"/>
      <c r="D163" s="875"/>
      <c r="E163" s="876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6" t="str">
        <f>A$10</f>
        <v>Shpenzimet kapitale</v>
      </c>
      <c r="B166" s="567"/>
      <c r="C166" s="564">
        <f>C167-C164-C165</f>
        <v>0</v>
      </c>
      <c r="D166" s="562">
        <f>D167-D164-D165</f>
        <v>0</v>
      </c>
      <c r="E166" s="562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6" t="str">
        <f>A$11</f>
        <v>Tavanet e përgjithshme</v>
      </c>
      <c r="B167" s="557"/>
      <c r="C167" s="565"/>
      <c r="D167" s="563"/>
      <c r="E167" s="563"/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8" t="str">
        <f>A$12</f>
        <v>Angazhimet kujtesë</v>
      </c>
      <c r="B168" s="564"/>
      <c r="C168" s="564">
        <f>'(C5) Angazhimet'!D57</f>
        <v>0</v>
      </c>
      <c r="D168" s="564">
        <f>'(C5) Angazhimet'!E57</f>
        <v>0</v>
      </c>
      <c r="E168" s="564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7" t="str">
        <f>'(B2) Struktura Organizative'!A29</f>
        <v>Nënfunksioni 9</v>
      </c>
      <c r="B169" s="871" t="str">
        <f>'(B2) Struktura Organizative'!B29</f>
        <v>047 Industri të tjera</v>
      </c>
      <c r="C169" s="872"/>
      <c r="D169" s="872"/>
      <c r="E169" s="873"/>
      <c r="G169" s="312">
        <f>C173</f>
        <v>0</v>
      </c>
      <c r="H169" s="312">
        <f t="shared" ref="H169" si="594">D173</f>
        <v>0</v>
      </c>
      <c r="I169" s="312">
        <f t="shared" ref="I169" si="595">E173</f>
        <v>0</v>
      </c>
      <c r="J169" s="312">
        <f>C170</f>
        <v>0</v>
      </c>
      <c r="K169" s="312">
        <f t="shared" ref="K169" si="596">D170</f>
        <v>0</v>
      </c>
      <c r="L169" s="312">
        <f t="shared" ref="L169" si="597">E170</f>
        <v>0</v>
      </c>
      <c r="M169" s="312">
        <f>C171</f>
        <v>0</v>
      </c>
      <c r="N169" s="312">
        <f t="shared" ref="N169" si="598">D171</f>
        <v>0</v>
      </c>
      <c r="O169" s="312">
        <f t="shared" ref="O169" si="599">E171</f>
        <v>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4">
        <f>C176+C182</f>
        <v>0</v>
      </c>
      <c r="D170" s="564">
        <f t="shared" ref="D170:E170" si="602">D176+D182</f>
        <v>0</v>
      </c>
      <c r="E170" s="564">
        <f t="shared" si="602"/>
        <v>0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4">
        <f>C177+C183</f>
        <v>0</v>
      </c>
      <c r="D171" s="564">
        <f t="shared" ref="D171:E171" si="618">D177+D183</f>
        <v>0</v>
      </c>
      <c r="E171" s="564">
        <f t="shared" si="618"/>
        <v>0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6" t="str">
        <f>A$10</f>
        <v>Shpenzimet kapitale</v>
      </c>
      <c r="B172" s="567"/>
      <c r="C172" s="564">
        <f>C173-C170-C171</f>
        <v>0</v>
      </c>
      <c r="D172" s="562">
        <f>D173-D170-D171</f>
        <v>0</v>
      </c>
      <c r="E172" s="562">
        <f>E173-E170-E171</f>
        <v>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6" t="str">
        <f>A$11</f>
        <v>Tavanet e përgjithshme</v>
      </c>
      <c r="B173" s="557"/>
      <c r="C173" s="564">
        <f>C179+C185</f>
        <v>0</v>
      </c>
      <c r="D173" s="564">
        <f t="shared" ref="D173:E173" si="619">D179+D185</f>
        <v>0</v>
      </c>
      <c r="E173" s="564">
        <f t="shared" si="619"/>
        <v>0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8" t="str">
        <f>A$12</f>
        <v>Angazhimet kujtesë</v>
      </c>
      <c r="B174" s="564"/>
      <c r="C174" s="564">
        <f>'(C5) Angazhimet'!D65</f>
        <v>0</v>
      </c>
      <c r="D174" s="562">
        <f>'(C5) Angazhimet'!E65</f>
        <v>0</v>
      </c>
      <c r="E174" s="562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8" t="str">
        <f>'(B3) Struktura Funksionale'!B54</f>
        <v>04740</v>
      </c>
      <c r="B175" s="874" t="str">
        <f>'(B3) Struktura Funksionale'!C54</f>
        <v>Projekte Zhvillimi</v>
      </c>
      <c r="C175" s="875"/>
      <c r="D175" s="875"/>
      <c r="E175" s="876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6" t="str">
        <f>A$10</f>
        <v>Shpenzimet kapitale</v>
      </c>
      <c r="B178" s="567"/>
      <c r="C178" s="564">
        <f>C179-C176-C177</f>
        <v>0</v>
      </c>
      <c r="D178" s="562">
        <f>D179-D176-D177</f>
        <v>0</v>
      </c>
      <c r="E178" s="562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6" t="str">
        <f>A$11</f>
        <v>Tavanet e përgjithshme</v>
      </c>
      <c r="B179" s="557"/>
      <c r="C179" s="565"/>
      <c r="D179" s="563"/>
      <c r="E179" s="563"/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8" t="str">
        <f>A$12</f>
        <v>Angazhimet kujtesë</v>
      </c>
      <c r="B180" s="564"/>
      <c r="C180" s="564">
        <f>'(C5) Angazhimet'!D61</f>
        <v>0</v>
      </c>
      <c r="D180" s="564">
        <f>'(C5) Angazhimet'!E61</f>
        <v>0</v>
      </c>
      <c r="E180" s="564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8" t="str">
        <f>'(B3) Struktura Funksionale'!B55</f>
        <v>04760</v>
      </c>
      <c r="B181" s="874" t="str">
        <f>'(B3) Struktura Funksionale'!C55</f>
        <v>Zhvillimi i turizmit</v>
      </c>
      <c r="C181" s="875"/>
      <c r="D181" s="875"/>
      <c r="E181" s="876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6" t="str">
        <f>A$10</f>
        <v>Shpenzimet kapitale</v>
      </c>
      <c r="B184" s="567"/>
      <c r="C184" s="564">
        <f>C185-C182-C183</f>
        <v>0</v>
      </c>
      <c r="D184" s="562">
        <f>D185-D182-D183</f>
        <v>0</v>
      </c>
      <c r="E184" s="562">
        <f>E185-E182-E183</f>
        <v>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6" t="str">
        <f>A$11</f>
        <v>Tavanet e përgjithshme</v>
      </c>
      <c r="B185" s="557"/>
      <c r="C185" s="565"/>
      <c r="D185" s="563"/>
      <c r="E185" s="563"/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8" t="str">
        <f>A$12</f>
        <v>Angazhimet kujtesë</v>
      </c>
      <c r="B186" s="564"/>
      <c r="C186" s="564">
        <f>'(C5) Angazhimet'!D62</f>
        <v>0</v>
      </c>
      <c r="D186" s="564">
        <f>'(C5) Angazhimet'!E62</f>
        <v>0</v>
      </c>
      <c r="E186" s="564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6" t="str">
        <f>'(B2) Struktura Organizative'!A32</f>
        <v>Nënfunksioni 10</v>
      </c>
      <c r="B187" s="836" t="str">
        <f>'(B2) Struktura Organizative'!B32</f>
        <v>051 Menaxhimi i i mbetjeve</v>
      </c>
      <c r="C187" s="836"/>
      <c r="D187" s="836"/>
      <c r="E187" s="836"/>
      <c r="G187" s="312">
        <f>C191</f>
        <v>0</v>
      </c>
      <c r="H187" s="312">
        <f t="shared" ref="H187" si="662">D191</f>
        <v>0</v>
      </c>
      <c r="I187" s="312">
        <f t="shared" ref="I187" si="663">E191</f>
        <v>0</v>
      </c>
      <c r="J187" s="312">
        <f>C188</f>
        <v>0</v>
      </c>
      <c r="K187" s="312">
        <f t="shared" ref="K187" si="664">D188</f>
        <v>0</v>
      </c>
      <c r="L187" s="312">
        <f t="shared" ref="L187" si="665">E188</f>
        <v>0</v>
      </c>
      <c r="M187" s="312">
        <f>C189</f>
        <v>0</v>
      </c>
      <c r="N187" s="312">
        <f t="shared" ref="N187" si="666">D189</f>
        <v>0</v>
      </c>
      <c r="O187" s="312">
        <f t="shared" ref="O187" si="667">E189</f>
        <v>0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4">
        <f>C194</f>
        <v>0</v>
      </c>
      <c r="D188" s="564">
        <f t="shared" ref="D188:E188" si="670">D194</f>
        <v>0</v>
      </c>
      <c r="E188" s="564">
        <f t="shared" si="670"/>
        <v>0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4">
        <f>C195</f>
        <v>0</v>
      </c>
      <c r="D189" s="564">
        <f t="shared" ref="D189:E189" si="686">D195</f>
        <v>0</v>
      </c>
      <c r="E189" s="564">
        <f t="shared" si="686"/>
        <v>0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6" t="str">
        <f>A$10</f>
        <v>Shpenzimet kapitale</v>
      </c>
      <c r="B190" s="567"/>
      <c r="C190" s="564">
        <f>C191-C188-C189</f>
        <v>0</v>
      </c>
      <c r="D190" s="562">
        <f>D191-D188-D189</f>
        <v>0</v>
      </c>
      <c r="E190" s="562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6" t="str">
        <f>A$11</f>
        <v>Tavanet e përgjithshme</v>
      </c>
      <c r="B191" s="557"/>
      <c r="C191" s="564">
        <f>C197</f>
        <v>0</v>
      </c>
      <c r="D191" s="564">
        <f t="shared" ref="D191:E191" si="687">D197</f>
        <v>0</v>
      </c>
      <c r="E191" s="564">
        <f t="shared" si="687"/>
        <v>0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8" t="str">
        <f>A$12</f>
        <v>Angazhimet kujtesë</v>
      </c>
      <c r="B192" s="564"/>
      <c r="C192" s="564">
        <f>'(C5) Angazhimet'!D70</f>
        <v>0</v>
      </c>
      <c r="D192" s="562">
        <f>'(C5) Angazhimet'!E70</f>
        <v>0</v>
      </c>
      <c r="E192" s="562">
        <f>'(C5) Angazhimet'!F70</f>
        <v>0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700" t="str">
        <f>'(B3) Struktura Funksionale'!B60</f>
        <v>05100</v>
      </c>
      <c r="B193" s="883" t="str">
        <f>'(B3) Struktura Funksionale'!C60</f>
        <v>Menaxhimi i mbetjeve</v>
      </c>
      <c r="C193" s="883"/>
      <c r="D193" s="883"/>
      <c r="E193" s="883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/>
      <c r="D195" s="288"/>
      <c r="E195" s="288"/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6" t="str">
        <f>A$10</f>
        <v>Shpenzimet kapitale</v>
      </c>
      <c r="B196" s="567"/>
      <c r="C196" s="564">
        <f>C197-C194-C195</f>
        <v>0</v>
      </c>
      <c r="D196" s="562">
        <f>D197-D194-D195</f>
        <v>0</v>
      </c>
      <c r="E196" s="562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6" t="str">
        <f>A$11</f>
        <v>Tavanet e përgjithshme</v>
      </c>
      <c r="B197" s="557"/>
      <c r="C197" s="565"/>
      <c r="D197" s="565"/>
      <c r="E197" s="565"/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8" t="str">
        <f>A$12</f>
        <v>Angazhimet kujtesë</v>
      </c>
      <c r="B198" s="564"/>
      <c r="C198" s="564">
        <f>'(C5) Angazhimet'!D67</f>
        <v>0</v>
      </c>
      <c r="D198" s="564">
        <f>'(C5) Angazhimet'!E67</f>
        <v>0</v>
      </c>
      <c r="E198" s="564">
        <f>'(C5) Angazhimet'!F67</f>
        <v>0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7" t="str">
        <f>'(B2) Struktura Organizative'!A34</f>
        <v>Nënfunksioni 11</v>
      </c>
      <c r="B199" s="871" t="str">
        <f>'(B2) Struktura Organizative'!B34</f>
        <v>052 Menaxhimi i ujrave të zeza</v>
      </c>
      <c r="C199" s="872"/>
      <c r="D199" s="872"/>
      <c r="E199" s="873"/>
      <c r="G199" s="312">
        <f>C203</f>
        <v>0</v>
      </c>
      <c r="H199" s="312">
        <f t="shared" ref="H199" si="715">D203</f>
        <v>0</v>
      </c>
      <c r="I199" s="312">
        <f t="shared" ref="I199" si="716">E203</f>
        <v>0</v>
      </c>
      <c r="J199" s="312">
        <f>C200</f>
        <v>0</v>
      </c>
      <c r="K199" s="312">
        <f t="shared" ref="K199" si="717">D200</f>
        <v>0</v>
      </c>
      <c r="L199" s="312">
        <f t="shared" ref="L199" si="718">E200</f>
        <v>0</v>
      </c>
      <c r="M199" s="312">
        <f>C201</f>
        <v>0</v>
      </c>
      <c r="N199" s="312">
        <f t="shared" ref="N199" si="719">D201</f>
        <v>0</v>
      </c>
      <c r="O199" s="312">
        <f t="shared" ref="O199" si="720">E201</f>
        <v>0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4">
        <f>C206</f>
        <v>0</v>
      </c>
      <c r="D200" s="564">
        <f t="shared" ref="D200:E200" si="723">D206</f>
        <v>0</v>
      </c>
      <c r="E200" s="564">
        <f t="shared" si="723"/>
        <v>0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4">
        <f>C207</f>
        <v>0</v>
      </c>
      <c r="D201" s="564">
        <f t="shared" ref="D201:E201" si="739">D207</f>
        <v>0</v>
      </c>
      <c r="E201" s="564">
        <f t="shared" si="739"/>
        <v>0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6" t="str">
        <f>A$10</f>
        <v>Shpenzimet kapitale</v>
      </c>
      <c r="B202" s="567"/>
      <c r="C202" s="564">
        <f>C203-C200-C201</f>
        <v>0</v>
      </c>
      <c r="D202" s="562">
        <f>D203-D200-D201</f>
        <v>0</v>
      </c>
      <c r="E202" s="562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6" t="str">
        <f>A$11</f>
        <v>Tavanet e përgjithshme</v>
      </c>
      <c r="B203" s="557"/>
      <c r="C203" s="564">
        <f>C209</f>
        <v>0</v>
      </c>
      <c r="D203" s="564">
        <f t="shared" ref="D203:E203" si="740">D209</f>
        <v>0</v>
      </c>
      <c r="E203" s="564">
        <f t="shared" si="740"/>
        <v>0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8" t="str">
        <f>A$12</f>
        <v>Angazhimet kujtesë</v>
      </c>
      <c r="B204" s="564"/>
      <c r="C204" s="564">
        <f>'(C5) Angazhimet'!D75</f>
        <v>0</v>
      </c>
      <c r="D204" s="562">
        <f>'(C5) Angazhimet'!E75</f>
        <v>0</v>
      </c>
      <c r="E204" s="562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8" t="str">
        <f>'(B3) Struktura Funksionale'!B64</f>
        <v>05200</v>
      </c>
      <c r="B205" s="874" t="str">
        <f>'(B3) Struktura Funksionale'!C64</f>
        <v>Menaxhimi i ujrave të zeza dhe kanalizimeve</v>
      </c>
      <c r="C205" s="875"/>
      <c r="D205" s="875"/>
      <c r="E205" s="876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6" t="str">
        <f>A$10</f>
        <v>Shpenzimet kapitale</v>
      </c>
      <c r="B208" s="567"/>
      <c r="C208" s="564">
        <f>C209-C206-C207</f>
        <v>0</v>
      </c>
      <c r="D208" s="562">
        <f>D209-D206-D207</f>
        <v>0</v>
      </c>
      <c r="E208" s="562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6" t="str">
        <f>A$11</f>
        <v>Tavanet e përgjithshme</v>
      </c>
      <c r="B209" s="557"/>
      <c r="C209" s="565"/>
      <c r="D209" s="563"/>
      <c r="E209" s="563"/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8" t="str">
        <f>A$12</f>
        <v>Angazhimet kujtesë</v>
      </c>
      <c r="B210" s="564"/>
      <c r="C210" s="564">
        <f>'(C5) Angazhimet'!D72</f>
        <v>0</v>
      </c>
      <c r="D210" s="564">
        <f>'(C5) Angazhimet'!E72</f>
        <v>0</v>
      </c>
      <c r="E210" s="564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7" t="str">
        <f>'(B2) Struktura Organizative'!A36</f>
        <v>Nënfunksioni 12</v>
      </c>
      <c r="B211" s="871" t="str">
        <f>'(B2) Struktura Organizative'!B36</f>
        <v>053 Reduktimi i ndotjes</v>
      </c>
      <c r="C211" s="872"/>
      <c r="D211" s="872"/>
      <c r="E211" s="873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4">
        <f>C218</f>
        <v>0</v>
      </c>
      <c r="D212" s="564">
        <f t="shared" ref="D212:E212" si="776">D218</f>
        <v>0</v>
      </c>
      <c r="E212" s="564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4">
        <f>C219</f>
        <v>0</v>
      </c>
      <c r="D213" s="564">
        <f t="shared" ref="D213:E213" si="792">D219</f>
        <v>0</v>
      </c>
      <c r="E213" s="564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6" t="str">
        <f>A$10</f>
        <v>Shpenzimet kapitale</v>
      </c>
      <c r="B214" s="567"/>
      <c r="C214" s="564">
        <f>C215-C212-C213</f>
        <v>0</v>
      </c>
      <c r="D214" s="562">
        <f>D215-D212-D213</f>
        <v>0</v>
      </c>
      <c r="E214" s="562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6" t="str">
        <f>A$11</f>
        <v>Tavanet e përgjithshme</v>
      </c>
      <c r="B215" s="557"/>
      <c r="C215" s="564">
        <f>C221</f>
        <v>0</v>
      </c>
      <c r="D215" s="564">
        <f t="shared" ref="D215:E215" si="793">D221</f>
        <v>0</v>
      </c>
      <c r="E215" s="564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8" t="str">
        <f>A$12</f>
        <v>Angazhimet kujtesë</v>
      </c>
      <c r="B216" s="564"/>
      <c r="C216" s="564">
        <f>'(C5) Angazhimet'!D80</f>
        <v>0</v>
      </c>
      <c r="D216" s="562">
        <f>'(C5) Angazhimet'!E80</f>
        <v>0</v>
      </c>
      <c r="E216" s="562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8" t="str">
        <f>'(B3) Struktura Funksionale'!B68</f>
        <v>05320</v>
      </c>
      <c r="B217" s="874" t="str">
        <f>'(B3) Struktura Funksionale'!C68</f>
        <v>Programet e mbrojtjes së mjedisit</v>
      </c>
      <c r="C217" s="875"/>
      <c r="D217" s="875"/>
      <c r="E217" s="876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6" t="str">
        <f>A$10</f>
        <v>Shpenzimet kapitale</v>
      </c>
      <c r="B220" s="567"/>
      <c r="C220" s="564">
        <f>C221-C218-C219</f>
        <v>0</v>
      </c>
      <c r="D220" s="562">
        <f>D221-D218-D219</f>
        <v>0</v>
      </c>
      <c r="E220" s="562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6" t="str">
        <f>A$11</f>
        <v>Tavanet e përgjithshme</v>
      </c>
      <c r="B221" s="557"/>
      <c r="C221" s="565"/>
      <c r="D221" s="563"/>
      <c r="E221" s="563"/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8" t="str">
        <f>A$12</f>
        <v>Angazhimet kujtesë</v>
      </c>
      <c r="B222" s="564"/>
      <c r="C222" s="564">
        <f>'(C5) Angazhimet'!D77</f>
        <v>0</v>
      </c>
      <c r="D222" s="564">
        <f>'(C5) Angazhimet'!E77</f>
        <v>0</v>
      </c>
      <c r="E222" s="564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7" t="str">
        <f>'(B2) Struktura Organizative'!A38</f>
        <v>Nënfunksioni 13</v>
      </c>
      <c r="B223" s="853" t="str">
        <f>'(B2) Struktura Organizative'!B38</f>
        <v>056 Mbrojtja e mjedisit</v>
      </c>
      <c r="C223" s="870"/>
      <c r="D223" s="870"/>
      <c r="E223" s="854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4">
        <f>C230+C236</f>
        <v>0</v>
      </c>
      <c r="D224" s="564">
        <f t="shared" ref="D224:E224" si="829">D230+D236</f>
        <v>0</v>
      </c>
      <c r="E224" s="564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4">
        <f>C231+C237</f>
        <v>0</v>
      </c>
      <c r="D225" s="564">
        <f t="shared" ref="D225:E225" si="845">D231+D237</f>
        <v>0</v>
      </c>
      <c r="E225" s="564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6" t="str">
        <f>A$10</f>
        <v>Shpenzimet kapitale</v>
      </c>
      <c r="B226" s="567"/>
      <c r="C226" s="564">
        <f>C227-C224-C225</f>
        <v>0</v>
      </c>
      <c r="D226" s="562">
        <f>D227-D224-D225</f>
        <v>0</v>
      </c>
      <c r="E226" s="562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6" t="str">
        <f>A$11</f>
        <v>Tavanet e përgjithshme</v>
      </c>
      <c r="B227" s="557"/>
      <c r="C227" s="564">
        <f>C233+C239</f>
        <v>0</v>
      </c>
      <c r="D227" s="564">
        <f t="shared" ref="D227:E227" si="846">D233+D239</f>
        <v>0</v>
      </c>
      <c r="E227" s="564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8" t="str">
        <f>A$12</f>
        <v>Angazhimet kujtesë</v>
      </c>
      <c r="B228" s="564"/>
      <c r="C228" s="564">
        <f>'(C5) Angazhimet'!D85</f>
        <v>0</v>
      </c>
      <c r="D228" s="562">
        <f>'(C5) Angazhimet'!E85</f>
        <v>0</v>
      </c>
      <c r="E228" s="562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8" t="str">
        <f>'(B3) Struktura Funksionale'!B72</f>
        <v>05630</v>
      </c>
      <c r="B229" s="874" t="str">
        <f>'(B3) Struktura Funksionale'!C72</f>
        <v>Ndërgjegjësimi mjedisor</v>
      </c>
      <c r="C229" s="875"/>
      <c r="D229" s="875"/>
      <c r="E229" s="876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6" t="str">
        <f>A$10</f>
        <v>Shpenzimet kapitale</v>
      </c>
      <c r="B232" s="567"/>
      <c r="C232" s="564">
        <f>C233-C230-C231</f>
        <v>0</v>
      </c>
      <c r="D232" s="562">
        <f>D233-D230-D231</f>
        <v>0</v>
      </c>
      <c r="E232" s="562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6" t="str">
        <f>A$11</f>
        <v>Tavanet e përgjithshme</v>
      </c>
      <c r="B233" s="557"/>
      <c r="C233" s="565"/>
      <c r="D233" s="565"/>
      <c r="E233" s="565"/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8" t="str">
        <f>A$12</f>
        <v>Angazhimet kujtesë</v>
      </c>
      <c r="B234" s="564"/>
      <c r="C234" s="564">
        <f>'(C5) Angazhimet'!D82</f>
        <v>0</v>
      </c>
      <c r="D234" s="564">
        <f>'(C5) Angazhimet'!E82</f>
        <v>0</v>
      </c>
      <c r="E234" s="564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8" t="str">
        <f>'(B3) Struktura Funksionale'!B73</f>
        <v>05640</v>
      </c>
      <c r="B235" s="874" t="str">
        <f>'(B3) Struktura Funksionale'!C73</f>
        <v>Administrimi i resurseve ujore</v>
      </c>
      <c r="C235" s="875"/>
      <c r="D235" s="875"/>
      <c r="E235" s="876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6" t="str">
        <f>A$10</f>
        <v>Shpenzimet kapitale</v>
      </c>
      <c r="B238" s="567"/>
      <c r="C238" s="564">
        <f>C239-C236-C237</f>
        <v>0</v>
      </c>
      <c r="D238" s="562">
        <f>D239-D236-D237</f>
        <v>0</v>
      </c>
      <c r="E238" s="562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6" t="str">
        <f>A$11</f>
        <v>Tavanet e përgjithshme</v>
      </c>
      <c r="B239" s="557"/>
      <c r="C239" s="565"/>
      <c r="D239" s="563"/>
      <c r="E239" s="563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8" t="str">
        <f>A$12</f>
        <v>Angazhimet kujtesë</v>
      </c>
      <c r="B240" s="564"/>
      <c r="C240" s="564">
        <f>'(C5) Angazhimet'!D83</f>
        <v>0</v>
      </c>
      <c r="D240" s="564">
        <f>'(C5) Angazhimet'!E83</f>
        <v>0</v>
      </c>
      <c r="E240" s="564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7" t="str">
        <f>'(B2) Struktura Organizative'!A40</f>
        <v>Nënfunksioni 14</v>
      </c>
      <c r="B241" s="871" t="str">
        <f>'(B2) Struktura Organizative'!B40</f>
        <v>061 Urbanistika</v>
      </c>
      <c r="C241" s="872"/>
      <c r="D241" s="872"/>
      <c r="E241" s="873"/>
      <c r="G241" s="312">
        <f>C245</f>
        <v>0</v>
      </c>
      <c r="H241" s="312">
        <f t="shared" ref="H241" si="889">D245</f>
        <v>0</v>
      </c>
      <c r="I241" s="312">
        <f t="shared" ref="I241" si="890">E245</f>
        <v>0</v>
      </c>
      <c r="J241" s="312">
        <f>C242</f>
        <v>0</v>
      </c>
      <c r="K241" s="312">
        <f t="shared" ref="K241" si="891">D242</f>
        <v>0</v>
      </c>
      <c r="L241" s="312">
        <f t="shared" ref="L241" si="892">E242</f>
        <v>0</v>
      </c>
      <c r="M241" s="312">
        <f>C243</f>
        <v>0</v>
      </c>
      <c r="N241" s="312">
        <f t="shared" ref="N241" si="893">D243</f>
        <v>0</v>
      </c>
      <c r="O241" s="312">
        <f t="shared" ref="O241" si="894">E243</f>
        <v>0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4">
        <f>C248+C254</f>
        <v>0</v>
      </c>
      <c r="D242" s="564">
        <f t="shared" ref="D242:E242" si="897">D248+D254</f>
        <v>0</v>
      </c>
      <c r="E242" s="564">
        <f t="shared" si="897"/>
        <v>0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4">
        <f>C249+C255</f>
        <v>0</v>
      </c>
      <c r="D243" s="564">
        <f t="shared" ref="D243:E243" si="913">D249+D255</f>
        <v>0</v>
      </c>
      <c r="E243" s="564">
        <f t="shared" si="913"/>
        <v>0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6" t="str">
        <f>A$10</f>
        <v>Shpenzimet kapitale</v>
      </c>
      <c r="B244" s="567"/>
      <c r="C244" s="564">
        <f>C245-C242-C243</f>
        <v>0</v>
      </c>
      <c r="D244" s="562">
        <f>D245-D242-D243</f>
        <v>0</v>
      </c>
      <c r="E244" s="562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6" t="str">
        <f>A$11</f>
        <v>Tavanet e përgjithshme</v>
      </c>
      <c r="B245" s="557"/>
      <c r="C245" s="564">
        <f>C251+C257</f>
        <v>0</v>
      </c>
      <c r="D245" s="564">
        <f t="shared" ref="D245:E245" si="914">D251+D257</f>
        <v>0</v>
      </c>
      <c r="E245" s="564">
        <f t="shared" si="914"/>
        <v>0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8" t="str">
        <f>A$12</f>
        <v>Angazhimet kujtesë</v>
      </c>
      <c r="B246" s="564"/>
      <c r="C246" s="564">
        <f>'(C5) Angazhimet'!D90</f>
        <v>0</v>
      </c>
      <c r="D246" s="562">
        <f>'(C5) Angazhimet'!E90</f>
        <v>0</v>
      </c>
      <c r="E246" s="562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8" t="str">
        <f>'(B3) Struktura Funksionale'!B77</f>
        <v>06140</v>
      </c>
      <c r="B247" s="874" t="str">
        <f>'(B3) Struktura Funksionale'!C77</f>
        <v>Planifikimi Urban Vendor</v>
      </c>
      <c r="C247" s="875"/>
      <c r="D247" s="875"/>
      <c r="E247" s="876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6" t="str">
        <f>A$10</f>
        <v>Shpenzimet kapitale</v>
      </c>
      <c r="B250" s="567"/>
      <c r="C250" s="564">
        <f>C251-C248-C249</f>
        <v>0</v>
      </c>
      <c r="D250" s="562">
        <f>D251-D248-D249</f>
        <v>0</v>
      </c>
      <c r="E250" s="562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6" t="str">
        <f>A$11</f>
        <v>Tavanet e përgjithshme</v>
      </c>
      <c r="B251" s="557"/>
      <c r="C251" s="565"/>
      <c r="D251" s="563"/>
      <c r="E251" s="563"/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8" t="str">
        <f>A$12</f>
        <v>Angazhimet kujtesë</v>
      </c>
      <c r="B252" s="564"/>
      <c r="C252" s="564">
        <f>'(C5) Angazhimet'!D87</f>
        <v>0</v>
      </c>
      <c r="D252" s="564">
        <f>'(C5) Angazhimet'!E87</f>
        <v>0</v>
      </c>
      <c r="E252" s="564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8" t="str">
        <f>'(B3) Struktura Funksionale'!B78</f>
        <v>06180</v>
      </c>
      <c r="B253" s="874" t="str">
        <f>'(B3) Struktura Funksionale'!C78</f>
        <v>Planifikimi urban dhe strehimi</v>
      </c>
      <c r="C253" s="875"/>
      <c r="D253" s="875"/>
      <c r="E253" s="876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6" t="str">
        <f>A$10</f>
        <v>Shpenzimet kapitale</v>
      </c>
      <c r="B256" s="567"/>
      <c r="C256" s="564">
        <f>C257-C254-C255</f>
        <v>0</v>
      </c>
      <c r="D256" s="562">
        <f>D257-D254-D255</f>
        <v>0</v>
      </c>
      <c r="E256" s="562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6" t="str">
        <f>A$11</f>
        <v>Tavanet e përgjithshme</v>
      </c>
      <c r="B257" s="557"/>
      <c r="C257" s="565"/>
      <c r="D257" s="563"/>
      <c r="E257" s="563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8" t="str">
        <f>A$12</f>
        <v>Angazhimet kujtesë</v>
      </c>
      <c r="B258" s="564"/>
      <c r="C258" s="564">
        <f>'(C5) Angazhimet'!D88</f>
        <v>0</v>
      </c>
      <c r="D258" s="564">
        <f>'(C5) Angazhimet'!E88</f>
        <v>0</v>
      </c>
      <c r="E258" s="564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7" t="str">
        <f>'(B2) Struktura Organizative'!A42</f>
        <v>Nënfunksioni 15</v>
      </c>
      <c r="B259" s="871" t="str">
        <f>'(B2) Struktura Organizative'!B42</f>
        <v>062 Zhvillimi i komunitetit</v>
      </c>
      <c r="C259" s="872"/>
      <c r="D259" s="872"/>
      <c r="E259" s="873"/>
      <c r="G259" s="312">
        <f>C263</f>
        <v>0</v>
      </c>
      <c r="H259" s="312">
        <f t="shared" ref="H259" si="957">D263</f>
        <v>0</v>
      </c>
      <c r="I259" s="312">
        <f t="shared" ref="I259" si="958">E263</f>
        <v>0</v>
      </c>
      <c r="J259" s="312">
        <f>C260</f>
        <v>0</v>
      </c>
      <c r="K259" s="312">
        <f t="shared" ref="K259" si="959">D260</f>
        <v>0</v>
      </c>
      <c r="L259" s="312">
        <f t="shared" ref="L259" si="960">E260</f>
        <v>0</v>
      </c>
      <c r="M259" s="312">
        <f>C261</f>
        <v>0</v>
      </c>
      <c r="N259" s="312">
        <f t="shared" ref="N259" si="961">D261</f>
        <v>0</v>
      </c>
      <c r="O259" s="312">
        <f t="shared" ref="O259" si="962">E261</f>
        <v>0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4">
        <f>C266+C272</f>
        <v>0</v>
      </c>
      <c r="D260" s="564">
        <f t="shared" ref="D260:E260" si="965">D266+D272</f>
        <v>0</v>
      </c>
      <c r="E260" s="564">
        <f t="shared" si="965"/>
        <v>0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4">
        <f>C267+C273</f>
        <v>0</v>
      </c>
      <c r="D261" s="564">
        <f t="shared" ref="D261:E261" si="981">D267+D273</f>
        <v>0</v>
      </c>
      <c r="E261" s="564">
        <f t="shared" si="981"/>
        <v>0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6" t="str">
        <f>A$10</f>
        <v>Shpenzimet kapitale</v>
      </c>
      <c r="B262" s="567"/>
      <c r="C262" s="564">
        <f>C263-C260-C261</f>
        <v>0</v>
      </c>
      <c r="D262" s="562">
        <f>D263-D260-D261</f>
        <v>0</v>
      </c>
      <c r="E262" s="562">
        <f>E263-E260-E261</f>
        <v>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6" t="str">
        <f>A$11</f>
        <v>Tavanet e përgjithshme</v>
      </c>
      <c r="B263" s="557"/>
      <c r="C263" s="564">
        <f>C269+C275</f>
        <v>0</v>
      </c>
      <c r="D263" s="564">
        <f t="shared" ref="D263:E263" si="982">D269+D275</f>
        <v>0</v>
      </c>
      <c r="E263" s="564">
        <f t="shared" si="982"/>
        <v>0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8" t="str">
        <f>A$12</f>
        <v>Angazhimet kujtesë</v>
      </c>
      <c r="B264" s="564"/>
      <c r="C264" s="564">
        <f>'(C5) Angazhimet'!D95</f>
        <v>0</v>
      </c>
      <c r="D264" s="562">
        <f>'(C5) Angazhimet'!E95</f>
        <v>0</v>
      </c>
      <c r="E264" s="562">
        <f>'(C5) Angazhimet'!F95</f>
        <v>0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8" t="str">
        <f>'(B3) Struktura Funksionale'!B81</f>
        <v>06210</v>
      </c>
      <c r="B265" s="874" t="str">
        <f>'(B3) Struktura Funksionale'!C81</f>
        <v>Programet e zhvillimit</v>
      </c>
      <c r="C265" s="875"/>
      <c r="D265" s="875"/>
      <c r="E265" s="876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6" t="str">
        <f>A$10</f>
        <v>Shpenzimet kapitale</v>
      </c>
      <c r="B268" s="567"/>
      <c r="C268" s="564">
        <f>C269-C266-C267</f>
        <v>0</v>
      </c>
      <c r="D268" s="562">
        <f>D269-D266-D267</f>
        <v>0</v>
      </c>
      <c r="E268" s="562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6" t="str">
        <f>A$11</f>
        <v>Tavanet e përgjithshme</v>
      </c>
      <c r="B269" s="557"/>
      <c r="C269" s="565"/>
      <c r="D269" s="563"/>
      <c r="E269" s="563"/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8" t="str">
        <f>A$12</f>
        <v>Angazhimet kujtesë</v>
      </c>
      <c r="B270" s="564"/>
      <c r="C270" s="564">
        <f>'(C5) Angazhimet'!D92</f>
        <v>0</v>
      </c>
      <c r="D270" s="564">
        <f>'(C5) Angazhimet'!E92</f>
        <v>0</v>
      </c>
      <c r="E270" s="564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8" t="str">
        <f>'(B3) Struktura Funksionale'!B82</f>
        <v>06260</v>
      </c>
      <c r="B271" s="874" t="str">
        <f>'(B3) Struktura Funksionale'!C82</f>
        <v>Sherbime publike vendore</v>
      </c>
      <c r="C271" s="875"/>
      <c r="D271" s="875"/>
      <c r="E271" s="876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/>
      <c r="D272" s="287"/>
      <c r="E272" s="287"/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/>
      <c r="D273" s="288"/>
      <c r="E273" s="288"/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6" t="str">
        <f>A$10</f>
        <v>Shpenzimet kapitale</v>
      </c>
      <c r="B274" s="567"/>
      <c r="C274" s="564">
        <f>C275-C272-C273</f>
        <v>0</v>
      </c>
      <c r="D274" s="562">
        <f>D275-D272-D273</f>
        <v>0</v>
      </c>
      <c r="E274" s="562">
        <f>E275-E272-E273</f>
        <v>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6" t="str">
        <f>A$11</f>
        <v>Tavanet e përgjithshme</v>
      </c>
      <c r="B275" s="557"/>
      <c r="C275" s="565"/>
      <c r="D275" s="563"/>
      <c r="E275" s="563"/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8" t="str">
        <f>A$12</f>
        <v>Angazhimet kujtesë</v>
      </c>
      <c r="B276" s="564"/>
      <c r="C276" s="564">
        <f>'(C5) Angazhimet'!D93</f>
        <v>0</v>
      </c>
      <c r="D276" s="564">
        <f>'(C5) Angazhimet'!E93</f>
        <v>0</v>
      </c>
      <c r="E276" s="564">
        <f>'(C5) Angazhimet'!F93</f>
        <v>0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7" t="str">
        <f>'(B2) Struktura Organizative'!A45</f>
        <v>Nënfunksioni 16</v>
      </c>
      <c r="B277" s="871" t="str">
        <f>'(B2) Struktura Organizative'!B45</f>
        <v>063 Furnizimi me ujë</v>
      </c>
      <c r="C277" s="872"/>
      <c r="D277" s="872"/>
      <c r="E277" s="873"/>
      <c r="G277" s="312">
        <f>C281</f>
        <v>0</v>
      </c>
      <c r="H277" s="312">
        <f t="shared" ref="H277" si="1025">D281</f>
        <v>0</v>
      </c>
      <c r="I277" s="312">
        <f t="shared" ref="I277" si="1026">E281</f>
        <v>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0</v>
      </c>
      <c r="Q277" s="312">
        <f t="shared" ref="Q277" si="1031">D280</f>
        <v>0</v>
      </c>
      <c r="R277" s="312">
        <f t="shared" ref="R277" si="1032">E280</f>
        <v>0</v>
      </c>
    </row>
    <row r="278" spans="1:20" x14ac:dyDescent="0.15">
      <c r="A278" s="286" t="str">
        <f>A$8</f>
        <v>Pagat dhe sigurimet shoqërore</v>
      </c>
      <c r="B278" s="286"/>
      <c r="C278" s="564">
        <f>C284</f>
        <v>0</v>
      </c>
      <c r="D278" s="564">
        <f t="shared" ref="D278:E278" si="1033">D284</f>
        <v>0</v>
      </c>
      <c r="E278" s="564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4">
        <f>C285</f>
        <v>0</v>
      </c>
      <c r="D279" s="564">
        <f t="shared" ref="D279:E279" si="1049">D285</f>
        <v>0</v>
      </c>
      <c r="E279" s="564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6" t="str">
        <f>A$10</f>
        <v>Shpenzimet kapitale</v>
      </c>
      <c r="B280" s="567"/>
      <c r="C280" s="564">
        <f>C281-C278-C279</f>
        <v>0</v>
      </c>
      <c r="D280" s="562">
        <f>D281-D278-D279</f>
        <v>0</v>
      </c>
      <c r="E280" s="562">
        <f>E281-E278-E279</f>
        <v>0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6" t="str">
        <f>A$11</f>
        <v>Tavanet e përgjithshme</v>
      </c>
      <c r="B281" s="557"/>
      <c r="C281" s="564">
        <f>C287</f>
        <v>0</v>
      </c>
      <c r="D281" s="564">
        <f t="shared" ref="D281:E281" si="1050">D287</f>
        <v>0</v>
      </c>
      <c r="E281" s="564">
        <f t="shared" si="1050"/>
        <v>0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8" t="str">
        <f>A$12</f>
        <v>Angazhimet kujtesë</v>
      </c>
      <c r="B282" s="564"/>
      <c r="C282" s="564">
        <f>'(C5) Angazhimet'!D100</f>
        <v>0</v>
      </c>
      <c r="D282" s="562">
        <f>'(C5) Angazhimet'!E100</f>
        <v>0</v>
      </c>
      <c r="E282" s="562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7" t="str">
        <f>'(B3) Struktura Funksionale'!B85</f>
        <v>06330</v>
      </c>
      <c r="B283" s="871" t="str">
        <f>'(B3) Struktura Funksionale'!C85</f>
        <v xml:space="preserve">Furnizimi me ujë </v>
      </c>
      <c r="C283" s="872"/>
      <c r="D283" s="872"/>
      <c r="E283" s="873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6" t="str">
        <f>A$10</f>
        <v>Shpenzimet kapitale</v>
      </c>
      <c r="B286" s="567"/>
      <c r="C286" s="564">
        <f>C287-C284-C285</f>
        <v>0</v>
      </c>
      <c r="D286" s="562">
        <f>D287-D284-D285</f>
        <v>0</v>
      </c>
      <c r="E286" s="562">
        <f>E287-E284-E285</f>
        <v>0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6" t="str">
        <f>A$11</f>
        <v>Tavanet e përgjithshme</v>
      </c>
      <c r="B287" s="557"/>
      <c r="C287" s="565"/>
      <c r="D287" s="563"/>
      <c r="E287" s="563"/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8" t="str">
        <f>A$12</f>
        <v>Angazhimet kujtesë</v>
      </c>
      <c r="B288" s="564"/>
      <c r="C288" s="564">
        <f>'(C5) Angazhimet'!D97</f>
        <v>0</v>
      </c>
      <c r="D288" s="564">
        <f>'(C5) Angazhimet'!E97</f>
        <v>0</v>
      </c>
      <c r="E288" s="564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7" t="str">
        <f>'(B2) Struktura Organizative'!A47</f>
        <v>Nënfunksioni 17</v>
      </c>
      <c r="B289" s="871" t="str">
        <f>'(B2) Struktura Organizative'!B47</f>
        <v>064 Ndriçimi i rrugëve</v>
      </c>
      <c r="C289" s="872"/>
      <c r="D289" s="872"/>
      <c r="E289" s="873"/>
      <c r="G289" s="312">
        <f>C293</f>
        <v>0</v>
      </c>
      <c r="H289" s="312">
        <f t="shared" ref="H289" si="1078">D293</f>
        <v>0</v>
      </c>
      <c r="I289" s="312">
        <f t="shared" ref="I289" si="1079">E293</f>
        <v>0</v>
      </c>
      <c r="J289" s="312">
        <f>C290</f>
        <v>0</v>
      </c>
      <c r="K289" s="312">
        <f t="shared" ref="K289" si="1080">D290</f>
        <v>0</v>
      </c>
      <c r="L289" s="312">
        <f t="shared" ref="L289" si="1081">E290</f>
        <v>0</v>
      </c>
      <c r="M289" s="312">
        <f>C291</f>
        <v>0</v>
      </c>
      <c r="N289" s="312">
        <f t="shared" ref="N289" si="1082">D291</f>
        <v>0</v>
      </c>
      <c r="O289" s="312">
        <f t="shared" ref="O289" si="1083">E291</f>
        <v>0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4">
        <f>C296</f>
        <v>0</v>
      </c>
      <c r="D290" s="564">
        <f t="shared" ref="D290:E290" si="1086">D296</f>
        <v>0</v>
      </c>
      <c r="E290" s="564">
        <f t="shared" si="1086"/>
        <v>0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4">
        <f>C297</f>
        <v>0</v>
      </c>
      <c r="D291" s="564">
        <f t="shared" ref="D291:E291" si="1102">D297</f>
        <v>0</v>
      </c>
      <c r="E291" s="564">
        <f t="shared" si="1102"/>
        <v>0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6" t="str">
        <f>A$10</f>
        <v>Shpenzimet kapitale</v>
      </c>
      <c r="B292" s="567"/>
      <c r="C292" s="564">
        <f>C293-C290-C291</f>
        <v>0</v>
      </c>
      <c r="D292" s="562">
        <f>D293-D290-D291</f>
        <v>0</v>
      </c>
      <c r="E292" s="562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6" t="str">
        <f>A$11</f>
        <v>Tavanet e përgjithshme</v>
      </c>
      <c r="B293" s="557"/>
      <c r="C293" s="564">
        <f>C299</f>
        <v>0</v>
      </c>
      <c r="D293" s="564">
        <f t="shared" ref="D293:E293" si="1103">D299</f>
        <v>0</v>
      </c>
      <c r="E293" s="564">
        <f t="shared" si="1103"/>
        <v>0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8" t="str">
        <f>A$12</f>
        <v>Angazhimet kujtesë</v>
      </c>
      <c r="B294" s="564"/>
      <c r="C294" s="564">
        <f>'(C5) Angazhimet'!D105</f>
        <v>0</v>
      </c>
      <c r="D294" s="562">
        <f>'(C5) Angazhimet'!E105</f>
        <v>0</v>
      </c>
      <c r="E294" s="562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8" t="str">
        <f>'(B3) Struktura Funksionale'!B89</f>
        <v>06440</v>
      </c>
      <c r="B295" s="874" t="str">
        <f>'(B3) Struktura Funksionale'!C89</f>
        <v>Ndriçim rrugësh</v>
      </c>
      <c r="C295" s="875"/>
      <c r="D295" s="875"/>
      <c r="E295" s="876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6" t="str">
        <f>A$10</f>
        <v>Shpenzimet kapitale</v>
      </c>
      <c r="B298" s="567"/>
      <c r="C298" s="564">
        <f>C299-C296-C297</f>
        <v>0</v>
      </c>
      <c r="D298" s="562">
        <f>D299-D296-D297</f>
        <v>0</v>
      </c>
      <c r="E298" s="562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6" t="str">
        <f>A$11</f>
        <v>Tavanet e përgjithshme</v>
      </c>
      <c r="B299" s="557"/>
      <c r="C299" s="565"/>
      <c r="D299" s="563"/>
      <c r="E299" s="563"/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8" t="str">
        <f>A$12</f>
        <v>Angazhimet kujtesë</v>
      </c>
      <c r="B300" s="564"/>
      <c r="C300" s="564">
        <f>'(C5) Angazhimet'!D102</f>
        <v>0</v>
      </c>
      <c r="D300" s="564">
        <f>'(C5) Angazhimet'!E102</f>
        <v>0</v>
      </c>
      <c r="E300" s="564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7" t="str">
        <f>'(B2) Struktura Organizative'!A49</f>
        <v>Nënfunksioni 18</v>
      </c>
      <c r="B301" s="871" t="str">
        <f>'(B2) Struktura Organizative'!B49</f>
        <v xml:space="preserve">072 Shërbimet e kujdesit parësor </v>
      </c>
      <c r="C301" s="872"/>
      <c r="D301" s="872"/>
      <c r="E301" s="873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4">
        <f>C308</f>
        <v>0</v>
      </c>
      <c r="D302" s="564">
        <f t="shared" ref="D302:E302" si="1139">D308</f>
        <v>0</v>
      </c>
      <c r="E302" s="564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4">
        <f>C309</f>
        <v>0</v>
      </c>
      <c r="D303" s="564">
        <f t="shared" ref="D303:E303" si="1155">D309</f>
        <v>0</v>
      </c>
      <c r="E303" s="564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6" t="str">
        <f>A$10</f>
        <v>Shpenzimet kapitale</v>
      </c>
      <c r="B304" s="567"/>
      <c r="C304" s="564">
        <f>C305-C302-C303</f>
        <v>0</v>
      </c>
      <c r="D304" s="562">
        <f>D305-D302-D303</f>
        <v>0</v>
      </c>
      <c r="E304" s="562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6" t="str">
        <f>A$11</f>
        <v>Tavanet e përgjithshme</v>
      </c>
      <c r="B305" s="557"/>
      <c r="C305" s="564">
        <f>C311</f>
        <v>0</v>
      </c>
      <c r="D305" s="564">
        <f t="shared" ref="D305:E305" si="1156">D311</f>
        <v>0</v>
      </c>
      <c r="E305" s="564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8" t="str">
        <f>A$12</f>
        <v>Angazhimet kujtesë</v>
      </c>
      <c r="B306" s="564"/>
      <c r="C306" s="564">
        <f>'(C5) Angazhimet'!D110</f>
        <v>0</v>
      </c>
      <c r="D306" s="562">
        <f>'(C5) Angazhimet'!E110</f>
        <v>0</v>
      </c>
      <c r="E306" s="562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8" t="str">
        <f>'(B3) Struktura Funksionale'!B94</f>
        <v>07220</v>
      </c>
      <c r="B307" s="874" t="str">
        <f>'(B3) Struktura Funksionale'!C94</f>
        <v>Shërbimet e kujdesit parësor</v>
      </c>
      <c r="C307" s="875"/>
      <c r="D307" s="875"/>
      <c r="E307" s="876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6" t="str">
        <f>A$10</f>
        <v>Shpenzimet kapitale</v>
      </c>
      <c r="B310" s="567"/>
      <c r="C310" s="564">
        <f>C311-C308-C309</f>
        <v>0</v>
      </c>
      <c r="D310" s="562">
        <f>D311-D308-D309</f>
        <v>0</v>
      </c>
      <c r="E310" s="562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6" t="str">
        <f>A$11</f>
        <v>Tavanet e përgjithshme</v>
      </c>
      <c r="B311" s="557"/>
      <c r="C311" s="565"/>
      <c r="D311" s="563"/>
      <c r="E311" s="563"/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8" t="str">
        <f>A$12</f>
        <v>Angazhimet kujtesë</v>
      </c>
      <c r="B312" s="564"/>
      <c r="C312" s="564">
        <f>'(C5) Angazhimet'!D107</f>
        <v>0</v>
      </c>
      <c r="D312" s="564">
        <f>'(C5) Angazhimet'!E107</f>
        <v>0</v>
      </c>
      <c r="E312" s="564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7" t="str">
        <f>'(B2) Struktura Organizative'!A51</f>
        <v>Nënfunksioni 19</v>
      </c>
      <c r="B313" s="871" t="str">
        <f>'(B2) Struktura Organizative'!B51</f>
        <v>081 Shërbimet rekreative dhe sportive</v>
      </c>
      <c r="C313" s="872"/>
      <c r="D313" s="872"/>
      <c r="E313" s="873"/>
      <c r="G313" s="312">
        <f>C317</f>
        <v>0</v>
      </c>
      <c r="H313" s="312">
        <f t="shared" ref="H313" si="1184">D317</f>
        <v>0</v>
      </c>
      <c r="I313" s="312">
        <f t="shared" ref="I313" si="1185">E317</f>
        <v>0</v>
      </c>
      <c r="J313" s="312">
        <f>C314</f>
        <v>0</v>
      </c>
      <c r="K313" s="312">
        <f t="shared" ref="K313" si="1186">D314</f>
        <v>0</v>
      </c>
      <c r="L313" s="312">
        <f t="shared" ref="L313" si="1187">E314</f>
        <v>0</v>
      </c>
      <c r="M313" s="312">
        <f>C315</f>
        <v>0</v>
      </c>
      <c r="N313" s="312">
        <f t="shared" ref="N313" si="1188">D315</f>
        <v>0</v>
      </c>
      <c r="O313" s="312">
        <f t="shared" ref="O313" si="1189">E315</f>
        <v>0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4">
        <f>C320+C326</f>
        <v>0</v>
      </c>
      <c r="D314" s="564">
        <f t="shared" ref="D314:E314" si="1192">D320+D326</f>
        <v>0</v>
      </c>
      <c r="E314" s="564">
        <f t="shared" si="1192"/>
        <v>0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4">
        <f>C321+C327</f>
        <v>0</v>
      </c>
      <c r="D315" s="564">
        <f t="shared" ref="D315:E315" si="1208">D321+D327</f>
        <v>0</v>
      </c>
      <c r="E315" s="564">
        <f t="shared" si="1208"/>
        <v>0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6" t="str">
        <f>A$10</f>
        <v>Shpenzimet kapitale</v>
      </c>
      <c r="B316" s="567"/>
      <c r="C316" s="564">
        <f>C317-C314-C315</f>
        <v>0</v>
      </c>
      <c r="D316" s="562">
        <f>D317-D314-D315</f>
        <v>0</v>
      </c>
      <c r="E316" s="562">
        <f>E317-E314-E315</f>
        <v>0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6" t="str">
        <f>A$11</f>
        <v>Tavanet e përgjithshme</v>
      </c>
      <c r="B317" s="557"/>
      <c r="C317" s="564">
        <f>C323+C329</f>
        <v>0</v>
      </c>
      <c r="D317" s="564">
        <f t="shared" ref="D317:E317" si="1209">D323+D329</f>
        <v>0</v>
      </c>
      <c r="E317" s="564">
        <f t="shared" si="1209"/>
        <v>0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8" t="str">
        <f>A$12</f>
        <v>Angazhimet kujtesë</v>
      </c>
      <c r="B318" s="564"/>
      <c r="C318" s="564">
        <f>'(C5) Angazhimet'!D115</f>
        <v>0</v>
      </c>
      <c r="D318" s="562">
        <f>'(C5) Angazhimet'!E115</f>
        <v>0</v>
      </c>
      <c r="E318" s="562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8" t="str">
        <f>'(B3) Struktura Funksionale'!B99</f>
        <v>08120</v>
      </c>
      <c r="B319" s="874" t="str">
        <f>'(B3) Struktura Funksionale'!C99</f>
        <v>Parqet</v>
      </c>
      <c r="C319" s="875"/>
      <c r="D319" s="875"/>
      <c r="E319" s="876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6" t="str">
        <f>A$10</f>
        <v>Shpenzimet kapitale</v>
      </c>
      <c r="B322" s="567"/>
      <c r="C322" s="564">
        <f>C323-C320-C321</f>
        <v>0</v>
      </c>
      <c r="D322" s="562">
        <f>D323-D320-D321</f>
        <v>0</v>
      </c>
      <c r="E322" s="562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6" t="str">
        <f>A$11</f>
        <v>Tavanet e përgjithshme</v>
      </c>
      <c r="B323" s="557"/>
      <c r="C323" s="565"/>
      <c r="D323" s="563"/>
      <c r="E323" s="563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8" t="str">
        <f>A$12</f>
        <v>Angazhimet kujtesë</v>
      </c>
      <c r="B324" s="564"/>
      <c r="C324" s="564">
        <f>'(C5) Angazhimet'!D112</f>
        <v>0</v>
      </c>
      <c r="D324" s="564">
        <f>'(C5) Angazhimet'!E112</f>
        <v>0</v>
      </c>
      <c r="E324" s="564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8" t="str">
        <f>'(B3) Struktura Funksionale'!B100</f>
        <v>08130</v>
      </c>
      <c r="B325" s="874" t="str">
        <f>'(B3) Struktura Funksionale'!C100</f>
        <v>Sport dhe argëtim</v>
      </c>
      <c r="C325" s="875"/>
      <c r="D325" s="875"/>
      <c r="E325" s="876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/>
      <c r="D326" s="287"/>
      <c r="E326" s="287"/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/>
      <c r="D327" s="288"/>
      <c r="E327" s="288"/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6" t="str">
        <f>A$10</f>
        <v>Shpenzimet kapitale</v>
      </c>
      <c r="B328" s="567"/>
      <c r="C328" s="564">
        <f>C329-C326-C327</f>
        <v>0</v>
      </c>
      <c r="D328" s="562">
        <f>D329-D326-D327</f>
        <v>0</v>
      </c>
      <c r="E328" s="562">
        <f>E329-E326-E327</f>
        <v>0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6" t="str">
        <f>A$11</f>
        <v>Tavanet e përgjithshme</v>
      </c>
      <c r="B329" s="557"/>
      <c r="C329" s="565"/>
      <c r="D329" s="563"/>
      <c r="E329" s="563"/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8" t="str">
        <f>A$12</f>
        <v>Angazhimet kujtesë</v>
      </c>
      <c r="B330" s="564"/>
      <c r="C330" s="564">
        <f>'(C5) Angazhimet'!D113</f>
        <v>0</v>
      </c>
      <c r="D330" s="564">
        <f>'(C5) Angazhimet'!E113</f>
        <v>0</v>
      </c>
      <c r="E330" s="564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7" t="str">
        <f>'(B2) Struktura Organizative'!A53</f>
        <v>Nënfunksioni 20</v>
      </c>
      <c r="B331" s="871" t="str">
        <f>'(B2) Struktura Organizative'!B53</f>
        <v>082 Shërbimet kulturore</v>
      </c>
      <c r="C331" s="872"/>
      <c r="D331" s="872"/>
      <c r="E331" s="873"/>
      <c r="G331" s="312">
        <f>C335</f>
        <v>0</v>
      </c>
      <c r="H331" s="312">
        <f t="shared" ref="H331" si="1252">D335</f>
        <v>0</v>
      </c>
      <c r="I331" s="312">
        <f t="shared" ref="I331" si="1253">E335</f>
        <v>0</v>
      </c>
      <c r="J331" s="312">
        <f>C332</f>
        <v>0</v>
      </c>
      <c r="K331" s="312">
        <f t="shared" ref="K331" si="1254">D332</f>
        <v>0</v>
      </c>
      <c r="L331" s="312">
        <f t="shared" ref="L331" si="1255">E332</f>
        <v>0</v>
      </c>
      <c r="M331" s="312">
        <f>C333</f>
        <v>0</v>
      </c>
      <c r="N331" s="312">
        <f t="shared" ref="N331" si="1256">D333</f>
        <v>0</v>
      </c>
      <c r="O331" s="312">
        <f t="shared" ref="O331" si="1257">E333</f>
        <v>0</v>
      </c>
      <c r="P331" s="312">
        <f>C334</f>
        <v>0</v>
      </c>
      <c r="Q331" s="312">
        <f t="shared" ref="Q331" si="1258">D334</f>
        <v>0</v>
      </c>
      <c r="R331" s="312">
        <f t="shared" ref="R331" si="1259">E334</f>
        <v>0</v>
      </c>
    </row>
    <row r="332" spans="1:20" x14ac:dyDescent="0.15">
      <c r="A332" s="286" t="str">
        <f>A$8</f>
        <v>Pagat dhe sigurimet shoqërore</v>
      </c>
      <c r="B332" s="286"/>
      <c r="C332" s="564">
        <f>C338+C344+C350</f>
        <v>0</v>
      </c>
      <c r="D332" s="564">
        <f t="shared" ref="D332:E332" si="1260">D338+D344+D350</f>
        <v>0</v>
      </c>
      <c r="E332" s="564">
        <f t="shared" si="1260"/>
        <v>0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4">
        <f>C339+C345+C351</f>
        <v>0</v>
      </c>
      <c r="D333" s="564">
        <f t="shared" ref="D333:E333" si="1276">D339+D345+D351</f>
        <v>0</v>
      </c>
      <c r="E333" s="564">
        <f t="shared" si="1276"/>
        <v>0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6" t="str">
        <f>A$10</f>
        <v>Shpenzimet kapitale</v>
      </c>
      <c r="B334" s="567"/>
      <c r="C334" s="564">
        <f>C335-C332-C333</f>
        <v>0</v>
      </c>
      <c r="D334" s="562">
        <f>D335-D332-D333</f>
        <v>0</v>
      </c>
      <c r="E334" s="562">
        <f>E335-E332-E333</f>
        <v>0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6" t="str">
        <f>A$11</f>
        <v>Tavanet e përgjithshme</v>
      </c>
      <c r="B335" s="557"/>
      <c r="C335" s="564">
        <f>C341+C347+C353</f>
        <v>0</v>
      </c>
      <c r="D335" s="564">
        <f t="shared" ref="D335:E335" si="1277">D341+D347+D353</f>
        <v>0</v>
      </c>
      <c r="E335" s="564">
        <f t="shared" si="1277"/>
        <v>0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8" t="str">
        <f>A$12</f>
        <v>Angazhimet kujtesë</v>
      </c>
      <c r="B336" s="564"/>
      <c r="C336" s="564">
        <f>'(C5) Angazhimet'!D121</f>
        <v>0</v>
      </c>
      <c r="D336" s="562">
        <f>'(C5) Angazhimet'!E121</f>
        <v>0</v>
      </c>
      <c r="E336" s="562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8" t="str">
        <f>'(B3) Struktura Funksionale'!B103</f>
        <v>08220</v>
      </c>
      <c r="B337" s="874" t="str">
        <f>'(B3) Struktura Funksionale'!C103</f>
        <v>Trashëgimia kulturore, eventet artistike dhe kulturore</v>
      </c>
      <c r="C337" s="875"/>
      <c r="D337" s="875"/>
      <c r="E337" s="876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/>
      <c r="D338" s="287"/>
      <c r="E338" s="287"/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/>
      <c r="D339" s="288"/>
      <c r="E339" s="288"/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6" t="str">
        <f>A$10</f>
        <v>Shpenzimet kapitale</v>
      </c>
      <c r="B340" s="567"/>
      <c r="C340" s="564">
        <f>C341-C338-C339</f>
        <v>0</v>
      </c>
      <c r="D340" s="562">
        <f>D341-D338-D339</f>
        <v>0</v>
      </c>
      <c r="E340" s="562">
        <f>E341-E338-E339</f>
        <v>0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6" t="str">
        <f>A$11</f>
        <v>Tavanet e përgjithshme</v>
      </c>
      <c r="B341" s="557"/>
      <c r="C341" s="565"/>
      <c r="D341" s="563"/>
      <c r="E341" s="563"/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8" t="str">
        <f>A$12</f>
        <v>Angazhimet kujtesë</v>
      </c>
      <c r="B342" s="564"/>
      <c r="C342" s="564">
        <f>'(C5) Angazhimet'!D117</f>
        <v>0</v>
      </c>
      <c r="D342" s="564">
        <f>'(C5) Angazhimet'!E117</f>
        <v>0</v>
      </c>
      <c r="E342" s="564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8" t="str">
        <f>'(B3) Struktura Funksionale'!B104</f>
        <v>08230</v>
      </c>
      <c r="B343" s="874" t="str">
        <f>'(B3) Struktura Funksionale'!C104</f>
        <v>Arti dhe kultura</v>
      </c>
      <c r="C343" s="875"/>
      <c r="D343" s="875"/>
      <c r="E343" s="876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6" t="str">
        <f>A$10</f>
        <v>Shpenzimet kapitale</v>
      </c>
      <c r="B346" s="567"/>
      <c r="C346" s="564">
        <f>C347-C344-C345</f>
        <v>0</v>
      </c>
      <c r="D346" s="562">
        <f>D347-D344-D345</f>
        <v>0</v>
      </c>
      <c r="E346" s="562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6" t="str">
        <f>A$11</f>
        <v>Tavanet e përgjithshme</v>
      </c>
      <c r="B347" s="557"/>
      <c r="C347" s="565"/>
      <c r="D347" s="563"/>
      <c r="E347" s="563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8" t="str">
        <f>A$12</f>
        <v>Angazhimet kujtesë</v>
      </c>
      <c r="B348" s="564"/>
      <c r="C348" s="564">
        <f>'(C5) Angazhimet'!D118</f>
        <v>0</v>
      </c>
      <c r="D348" s="564">
        <f>'(C5) Angazhimet'!E118</f>
        <v>0</v>
      </c>
      <c r="E348" s="564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8" t="str">
        <f>'(B3) Struktura Funksionale'!B105</f>
        <v>08280</v>
      </c>
      <c r="B349" s="874" t="str">
        <f>'(B3) Struktura Funksionale'!C105</f>
        <v xml:space="preserve">Muzetë, teatrot dhe eventet kulturore </v>
      </c>
      <c r="C349" s="875"/>
      <c r="D349" s="875"/>
      <c r="E349" s="876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6" t="str">
        <f>A$10</f>
        <v>Shpenzimet kapitale</v>
      </c>
      <c r="B352" s="567"/>
      <c r="C352" s="564">
        <f>C353-C350-C351</f>
        <v>0</v>
      </c>
      <c r="D352" s="562">
        <f>D353-D350-D351</f>
        <v>0</v>
      </c>
      <c r="E352" s="562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6" t="str">
        <f>A$11</f>
        <v>Tavanet e përgjithshme</v>
      </c>
      <c r="B353" s="557"/>
      <c r="C353" s="565"/>
      <c r="D353" s="563"/>
      <c r="E353" s="563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8" t="str">
        <f>A$12</f>
        <v>Angazhimet kujtesë</v>
      </c>
      <c r="B354" s="564"/>
      <c r="C354" s="564">
        <f>'(C5) Angazhimet'!D119</f>
        <v>0</v>
      </c>
      <c r="D354" s="564">
        <f>'(C5) Angazhimet'!E119</f>
        <v>0</v>
      </c>
      <c r="E354" s="564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7" t="str">
        <f>'(B2) Struktura Organizative'!A55</f>
        <v>Nënfunksioni 21</v>
      </c>
      <c r="B355" s="871" t="str">
        <f>'(B2) Struktura Organizative'!B55</f>
        <v>091 Arsimi bazë dhe parashkollor</v>
      </c>
      <c r="C355" s="872"/>
      <c r="D355" s="872"/>
      <c r="E355" s="873"/>
      <c r="G355" s="312">
        <f>C359</f>
        <v>0</v>
      </c>
      <c r="H355" s="312">
        <f t="shared" ref="H355" si="1335">D359</f>
        <v>0</v>
      </c>
      <c r="I355" s="312">
        <f t="shared" ref="I355" si="1336">E359</f>
        <v>0</v>
      </c>
      <c r="J355" s="312">
        <f>C356</f>
        <v>0</v>
      </c>
      <c r="K355" s="312">
        <f t="shared" ref="K355" si="1337">D356</f>
        <v>0</v>
      </c>
      <c r="L355" s="312">
        <f t="shared" ref="L355" si="1338">E356</f>
        <v>0</v>
      </c>
      <c r="M355" s="312">
        <f>C357</f>
        <v>0</v>
      </c>
      <c r="N355" s="312">
        <f t="shared" ref="N355" si="1339">D357</f>
        <v>0</v>
      </c>
      <c r="O355" s="312">
        <f t="shared" ref="O355" si="1340">E357</f>
        <v>0</v>
      </c>
      <c r="P355" s="312">
        <f>C358</f>
        <v>0</v>
      </c>
      <c r="Q355" s="312">
        <f t="shared" ref="Q355" si="1341">D358</f>
        <v>0</v>
      </c>
      <c r="R355" s="312">
        <f t="shared" ref="R355" si="1342">E358</f>
        <v>0</v>
      </c>
    </row>
    <row r="356" spans="1:20" x14ac:dyDescent="0.15">
      <c r="A356" s="286" t="str">
        <f>A$8</f>
        <v>Pagat dhe sigurimet shoqërore</v>
      </c>
      <c r="B356" s="286"/>
      <c r="C356" s="564">
        <f>C362</f>
        <v>0</v>
      </c>
      <c r="D356" s="564">
        <f t="shared" ref="D356:E356" si="1343">D362</f>
        <v>0</v>
      </c>
      <c r="E356" s="564">
        <f t="shared" si="1343"/>
        <v>0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4">
        <f>C363</f>
        <v>0</v>
      </c>
      <c r="D357" s="564">
        <f t="shared" ref="D357:E357" si="1359">D363</f>
        <v>0</v>
      </c>
      <c r="E357" s="564">
        <f t="shared" si="1359"/>
        <v>0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6" t="str">
        <f>A$10</f>
        <v>Shpenzimet kapitale</v>
      </c>
      <c r="B358" s="567"/>
      <c r="C358" s="564">
        <f>C359-C356-C357</f>
        <v>0</v>
      </c>
      <c r="D358" s="562">
        <f>D359-D356-D357</f>
        <v>0</v>
      </c>
      <c r="E358" s="562">
        <f>E359-E356-E357</f>
        <v>0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6" t="str">
        <f>A$11</f>
        <v>Tavanet e përgjithshme</v>
      </c>
      <c r="B359" s="557"/>
      <c r="C359" s="564">
        <f>C365</f>
        <v>0</v>
      </c>
      <c r="D359" s="564">
        <f t="shared" ref="D359:E359" si="1360">D365</f>
        <v>0</v>
      </c>
      <c r="E359" s="564">
        <f t="shared" si="1360"/>
        <v>0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8" t="str">
        <f>A$12</f>
        <v>Angazhimet kujtesë</v>
      </c>
      <c r="B360" s="564"/>
      <c r="C360" s="564">
        <f>'(C5) Angazhimet'!D127</f>
        <v>0</v>
      </c>
      <c r="D360" s="562">
        <f>'(C5) Angazhimet'!E127</f>
        <v>0</v>
      </c>
      <c r="E360" s="562">
        <f>'(C5) Angazhimet'!F127</f>
        <v>0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7" t="str">
        <f>'(B3) Struktura Funksionale'!B109</f>
        <v>09120</v>
      </c>
      <c r="B361" s="871" t="str">
        <f>'(B3) Struktura Funksionale'!C109</f>
        <v>Arsimi bazë përfshirë arsimin parashkollor.</v>
      </c>
      <c r="C361" s="872"/>
      <c r="D361" s="872"/>
      <c r="E361" s="873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/>
      <c r="D362" s="287"/>
      <c r="E362" s="287"/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/>
      <c r="D363" s="288"/>
      <c r="E363" s="288"/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6" t="str">
        <f>A$10</f>
        <v>Shpenzimet kapitale</v>
      </c>
      <c r="B364" s="567"/>
      <c r="C364" s="564">
        <f>C365-C362-C363</f>
        <v>0</v>
      </c>
      <c r="D364" s="562">
        <f>D365-D362-D363</f>
        <v>0</v>
      </c>
      <c r="E364" s="562">
        <f>E365-E362-E363</f>
        <v>0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6" t="str">
        <f>A$11</f>
        <v>Tavanet e përgjithshme</v>
      </c>
      <c r="B365" s="557"/>
      <c r="C365" s="565"/>
      <c r="D365" s="563"/>
      <c r="E365" s="563"/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8" t="str">
        <f>A$12</f>
        <v>Angazhimet kujtesë</v>
      </c>
      <c r="B366" s="564"/>
      <c r="C366" s="564">
        <f>'(C5) Angazhimet'!D123</f>
        <v>0</v>
      </c>
      <c r="D366" s="564">
        <f>'(C5) Angazhimet'!E123</f>
        <v>0</v>
      </c>
      <c r="E366" s="564">
        <f>'(C5) Angazhimet'!F123</f>
        <v>0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7" t="str">
        <f>'(B2) Struktura Organizative'!A57</f>
        <v>Nënfunksioni 22</v>
      </c>
      <c r="B367" s="871" t="str">
        <f>'(B2) Struktura Organizative'!B57</f>
        <v>092 Arsimi  parauniversitar</v>
      </c>
      <c r="C367" s="872"/>
      <c r="D367" s="872"/>
      <c r="E367" s="873"/>
      <c r="G367" s="312">
        <f>C371</f>
        <v>0</v>
      </c>
      <c r="H367" s="312">
        <f t="shared" ref="H367" si="1388">D371</f>
        <v>0</v>
      </c>
      <c r="I367" s="312">
        <f t="shared" ref="I367" si="1389">E371</f>
        <v>0</v>
      </c>
      <c r="J367" s="312">
        <f>C368</f>
        <v>0</v>
      </c>
      <c r="K367" s="312">
        <f t="shared" ref="K367" si="1390">D368</f>
        <v>0</v>
      </c>
      <c r="L367" s="312">
        <f t="shared" ref="L367" si="1391">E368</f>
        <v>0</v>
      </c>
      <c r="M367" s="312">
        <f>C369</f>
        <v>0</v>
      </c>
      <c r="N367" s="312">
        <f t="shared" ref="N367" si="1392">D369</f>
        <v>0</v>
      </c>
      <c r="O367" s="312">
        <f t="shared" ref="O367" si="1393">E369</f>
        <v>0</v>
      </c>
      <c r="P367" s="312">
        <f>C370</f>
        <v>0</v>
      </c>
      <c r="Q367" s="312">
        <f t="shared" ref="Q367" si="1394">D370</f>
        <v>0</v>
      </c>
      <c r="R367" s="312">
        <f t="shared" ref="R367" si="1395">E370</f>
        <v>0</v>
      </c>
    </row>
    <row r="368" spans="1:20" x14ac:dyDescent="0.15">
      <c r="A368" s="286" t="str">
        <f>A$8</f>
        <v>Pagat dhe sigurimet shoqërore</v>
      </c>
      <c r="B368" s="286"/>
      <c r="C368" s="564">
        <f>C374+C380+C386</f>
        <v>0</v>
      </c>
      <c r="D368" s="564">
        <f t="shared" ref="D368:E368" si="1396">D374+D380+D386</f>
        <v>0</v>
      </c>
      <c r="E368" s="564">
        <f t="shared" si="1396"/>
        <v>0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4">
        <f>C375+C381+C387</f>
        <v>0</v>
      </c>
      <c r="D369" s="564">
        <f t="shared" ref="D369:E369" si="1412">D375+D381+D387</f>
        <v>0</v>
      </c>
      <c r="E369" s="564">
        <f t="shared" si="1412"/>
        <v>0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6" t="str">
        <f>A$10</f>
        <v>Shpenzimet kapitale</v>
      </c>
      <c r="B370" s="567"/>
      <c r="C370" s="564">
        <f>C371-C368-C369</f>
        <v>0</v>
      </c>
      <c r="D370" s="562">
        <f>D371-D368-D369</f>
        <v>0</v>
      </c>
      <c r="E370" s="562">
        <f>E371-E368-E369</f>
        <v>0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6" t="str">
        <f>A$11</f>
        <v>Tavanet e përgjithshme</v>
      </c>
      <c r="B371" s="557"/>
      <c r="C371" s="564">
        <f>C377+C383+C389</f>
        <v>0</v>
      </c>
      <c r="D371" s="564">
        <f t="shared" ref="D371:E371" si="1413">D377+D383+D389</f>
        <v>0</v>
      </c>
      <c r="E371" s="564">
        <f t="shared" si="1413"/>
        <v>0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8" t="str">
        <f>A$12</f>
        <v>Angazhimet kujtesë</v>
      </c>
      <c r="B372" s="564"/>
      <c r="C372" s="564">
        <f>'(C5) Angazhimet'!D133</f>
        <v>0</v>
      </c>
      <c r="D372" s="562">
        <f>'(C5) Angazhimet'!E133</f>
        <v>0</v>
      </c>
      <c r="E372" s="562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8" t="str">
        <f>'(B3) Struktura Funksionale'!B114</f>
        <v>09230</v>
      </c>
      <c r="B373" s="874" t="str">
        <f>'(B3) Struktura Funksionale'!C114</f>
        <v>Arsimi i mesëm i përgjithshëm</v>
      </c>
      <c r="C373" s="875"/>
      <c r="D373" s="875"/>
      <c r="E373" s="876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/>
      <c r="D374" s="287"/>
      <c r="E374" s="287"/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/>
      <c r="D375" s="288"/>
      <c r="E375" s="288"/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6" t="str">
        <f>A$10</f>
        <v>Shpenzimet kapitale</v>
      </c>
      <c r="B376" s="567"/>
      <c r="C376" s="564">
        <f>C377-C374-C375</f>
        <v>0</v>
      </c>
      <c r="D376" s="562">
        <f>D377-D374-D375</f>
        <v>0</v>
      </c>
      <c r="E376" s="562">
        <f>E377-E374-E375</f>
        <v>0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6" t="str">
        <f>A$11</f>
        <v>Tavanet e përgjithshme</v>
      </c>
      <c r="B377" s="557"/>
      <c r="C377" s="565"/>
      <c r="D377" s="563"/>
      <c r="E377" s="563"/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8" t="str">
        <f>A$12</f>
        <v>Angazhimet kujtesë</v>
      </c>
      <c r="B378" s="564"/>
      <c r="C378" s="564">
        <f>'(C5) Angazhimet'!D129</f>
        <v>0</v>
      </c>
      <c r="D378" s="564">
        <f>'(C5) Angazhimet'!E129</f>
        <v>0</v>
      </c>
      <c r="E378" s="564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8" t="str">
        <f>'(B3) Struktura Funksionale'!B115</f>
        <v>09232</v>
      </c>
      <c r="B379" s="874" t="str">
        <f>'(B3) Struktura Funksionale'!C115</f>
        <v>Pagat e stafit mbështetës</v>
      </c>
      <c r="C379" s="875"/>
      <c r="D379" s="875"/>
      <c r="E379" s="876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6" t="str">
        <f>A$10</f>
        <v>Shpenzimet kapitale</v>
      </c>
      <c r="B382" s="567"/>
      <c r="C382" s="564">
        <f>C383-C380-C381</f>
        <v>0</v>
      </c>
      <c r="D382" s="562">
        <f>D383-D380-D381</f>
        <v>0</v>
      </c>
      <c r="E382" s="562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6" t="str">
        <f>A$11</f>
        <v>Tavanet e përgjithshme</v>
      </c>
      <c r="B383" s="557"/>
      <c r="C383" s="565"/>
      <c r="D383" s="563"/>
      <c r="E383" s="563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8" t="str">
        <f>A$12</f>
        <v>Angazhimet kujtesë</v>
      </c>
      <c r="B384" s="564"/>
      <c r="C384" s="564">
        <f>'(C5) Angazhimet'!D130</f>
        <v>0</v>
      </c>
      <c r="D384" s="564">
        <f>'(C5) Angazhimet'!E130</f>
        <v>0</v>
      </c>
      <c r="E384" s="564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8" t="str">
        <f>'(B3) Struktura Funksionale'!B116</f>
        <v>09240</v>
      </c>
      <c r="B385" s="874" t="str">
        <f>'(B3) Struktura Funksionale'!C116</f>
        <v>Arsimi profesional</v>
      </c>
      <c r="C385" s="875"/>
      <c r="D385" s="875"/>
      <c r="E385" s="876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/>
      <c r="D387" s="288"/>
      <c r="E387" s="288"/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6" t="str">
        <f>A$10</f>
        <v>Shpenzimet kapitale</v>
      </c>
      <c r="B388" s="567"/>
      <c r="C388" s="564">
        <f>C389-C386-C387</f>
        <v>0</v>
      </c>
      <c r="D388" s="562">
        <f>D389-D386-D387</f>
        <v>0</v>
      </c>
      <c r="E388" s="562">
        <f>E389-E386-E387</f>
        <v>0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6" t="str">
        <f>A$11</f>
        <v>Tavanet e përgjithshme</v>
      </c>
      <c r="B389" s="557"/>
      <c r="C389" s="565"/>
      <c r="D389" s="565"/>
      <c r="E389" s="565"/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8" t="str">
        <f>A$12</f>
        <v>Angazhimet kujtesë</v>
      </c>
      <c r="B390" s="564"/>
      <c r="C390" s="564">
        <f>'(C5) Angazhimet'!D131</f>
        <v>0</v>
      </c>
      <c r="D390" s="564">
        <f>'(C5) Angazhimet'!E131</f>
        <v>0</v>
      </c>
      <c r="E390" s="564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7" t="e">
        <f>'(B2) Struktura Organizative'!#REF!</f>
        <v>#REF!</v>
      </c>
      <c r="B391" s="871" t="e">
        <f>'(B2) Struktura Organizative'!#REF!</f>
        <v>#REF!</v>
      </c>
      <c r="C391" s="872"/>
      <c r="D391" s="872"/>
      <c r="E391" s="873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4">
        <f>C398</f>
        <v>0</v>
      </c>
      <c r="D392" s="564">
        <f t="shared" ref="D392:E392" si="1479">D398</f>
        <v>0</v>
      </c>
      <c r="E392" s="564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4">
        <f>C399</f>
        <v>0</v>
      </c>
      <c r="D393" s="564">
        <f t="shared" ref="D393:E393" si="1495">D399</f>
        <v>0</v>
      </c>
      <c r="E393" s="564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6" t="str">
        <f>A$10</f>
        <v>Shpenzimet kapitale</v>
      </c>
      <c r="B394" s="567"/>
      <c r="C394" s="564">
        <f>C395-C392-C393</f>
        <v>0</v>
      </c>
      <c r="D394" s="562">
        <f>D395-D392-D393</f>
        <v>0</v>
      </c>
      <c r="E394" s="562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6" t="str">
        <f>A$11</f>
        <v>Tavanet e përgjithshme</v>
      </c>
      <c r="B395" s="557"/>
      <c r="C395" s="564">
        <f>C401</f>
        <v>0</v>
      </c>
      <c r="D395" s="564">
        <f t="shared" ref="D395:E395" si="1496">D401</f>
        <v>0</v>
      </c>
      <c r="E395" s="564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8" t="str">
        <f>A$12</f>
        <v>Angazhimet kujtesë</v>
      </c>
      <c r="B396" s="564"/>
      <c r="C396" s="564">
        <f>'(C5) Angazhimet'!D138</f>
        <v>0</v>
      </c>
      <c r="D396" s="562">
        <f>'(C5) Angazhimet'!E138</f>
        <v>0</v>
      </c>
      <c r="E396" s="562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8" t="str">
        <f>'(B3) Struktura Funksionale'!B119</f>
        <v>09660</v>
      </c>
      <c r="B397" s="874" t="str">
        <f>'(B3) Struktura Funksionale'!C119</f>
        <v xml:space="preserve">Programe arsimore për trajnimin e mësuesve dhe edukatorëve </v>
      </c>
      <c r="C397" s="875"/>
      <c r="D397" s="875"/>
      <c r="E397" s="876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6" t="str">
        <f>A$10</f>
        <v>Shpenzimet kapitale</v>
      </c>
      <c r="B400" s="567"/>
      <c r="C400" s="564">
        <f>C401-C398-C399</f>
        <v>0</v>
      </c>
      <c r="D400" s="562">
        <f>D401-D398-D399</f>
        <v>0</v>
      </c>
      <c r="E400" s="562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6" t="str">
        <f>A$11</f>
        <v>Tavanet e përgjithshme</v>
      </c>
      <c r="B401" s="557"/>
      <c r="C401" s="565"/>
      <c r="D401" s="563"/>
      <c r="E401" s="563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8" t="str">
        <f>A$12</f>
        <v>Angazhimet kujtesë</v>
      </c>
      <c r="B402" s="564"/>
      <c r="C402" s="564">
        <f>'(C5) Angazhimet'!D135</f>
        <v>0</v>
      </c>
      <c r="D402" s="564">
        <f>'(C5) Angazhimet'!E135</f>
        <v>0</v>
      </c>
      <c r="E402" s="564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7" t="str">
        <f>'(B2) Struktura Organizative'!A60</f>
        <v>Nënfunksioni 23</v>
      </c>
      <c r="B403" s="871" t="str">
        <f>'(B2) Struktura Organizative'!B60</f>
        <v>101 Sëmundje dhe paaftësi</v>
      </c>
      <c r="C403" s="872"/>
      <c r="D403" s="872"/>
      <c r="E403" s="873"/>
      <c r="G403" s="312">
        <f>C407</f>
        <v>0</v>
      </c>
      <c r="H403" s="312">
        <f t="shared" ref="H403" si="1524">D407</f>
        <v>0</v>
      </c>
      <c r="I403" s="312">
        <f t="shared" ref="I403" si="1525">E407</f>
        <v>0</v>
      </c>
      <c r="J403" s="312">
        <f>C404</f>
        <v>0</v>
      </c>
      <c r="K403" s="312">
        <f t="shared" ref="K403" si="1526">D404</f>
        <v>0</v>
      </c>
      <c r="L403" s="312">
        <f t="shared" ref="L403" si="1527">E404</f>
        <v>0</v>
      </c>
      <c r="M403" s="312">
        <f>C405</f>
        <v>0</v>
      </c>
      <c r="N403" s="312">
        <f t="shared" ref="N403" si="1528">D405</f>
        <v>0</v>
      </c>
      <c r="O403" s="312">
        <f t="shared" ref="O403" si="1529">E405</f>
        <v>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4">
        <f>C410</f>
        <v>0</v>
      </c>
      <c r="D404" s="564">
        <f t="shared" ref="D404:E404" si="1532">D410</f>
        <v>0</v>
      </c>
      <c r="E404" s="564">
        <f t="shared" si="1532"/>
        <v>0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4">
        <f>C411</f>
        <v>0</v>
      </c>
      <c r="D405" s="564">
        <f t="shared" ref="D405:E405" si="1548">D411</f>
        <v>0</v>
      </c>
      <c r="E405" s="564">
        <f t="shared" si="1548"/>
        <v>0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6" t="str">
        <f>A$10</f>
        <v>Shpenzimet kapitale</v>
      </c>
      <c r="B406" s="567"/>
      <c r="C406" s="564">
        <f>C407-C404-C405</f>
        <v>0</v>
      </c>
      <c r="D406" s="562">
        <f>D407-D404-D405</f>
        <v>0</v>
      </c>
      <c r="E406" s="562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6" t="str">
        <f>A$11</f>
        <v>Tavanet e përgjithshme</v>
      </c>
      <c r="B407" s="557"/>
      <c r="C407" s="564">
        <f>C413</f>
        <v>0</v>
      </c>
      <c r="D407" s="564">
        <f t="shared" ref="D407:E407" si="1549">D413</f>
        <v>0</v>
      </c>
      <c r="E407" s="564">
        <f t="shared" si="1549"/>
        <v>0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8" t="str">
        <f>A$12</f>
        <v>Angazhimet kujtesë</v>
      </c>
      <c r="B408" s="564"/>
      <c r="C408" s="564">
        <f>'(C5) Angazhimet'!D143</f>
        <v>0</v>
      </c>
      <c r="D408" s="562">
        <f>'(C5) Angazhimet'!E143</f>
        <v>0</v>
      </c>
      <c r="E408" s="562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8" t="str">
        <f>'(B3) Struktura Funksionale'!B124</f>
        <v>10140</v>
      </c>
      <c r="B409" s="874" t="str">
        <f>'(B3) Struktura Funksionale'!C124</f>
        <v>Kujdesi social për personat e sëmurë dhe me aftësi të kufizuara</v>
      </c>
      <c r="C409" s="875"/>
      <c r="D409" s="875"/>
      <c r="E409" s="876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/>
      <c r="D410" s="287"/>
      <c r="E410" s="287"/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/>
      <c r="D411" s="288"/>
      <c r="E411" s="288"/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6" t="str">
        <f>A$10</f>
        <v>Shpenzimet kapitale</v>
      </c>
      <c r="B412" s="567"/>
      <c r="C412" s="564">
        <f>C413-C410-C411</f>
        <v>0</v>
      </c>
      <c r="D412" s="562">
        <f>D413-D410-D411</f>
        <v>0</v>
      </c>
      <c r="E412" s="562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6" t="str">
        <f>A$11</f>
        <v>Tavanet e përgjithshme</v>
      </c>
      <c r="B413" s="557"/>
      <c r="C413" s="565"/>
      <c r="D413" s="565"/>
      <c r="E413" s="565"/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8" t="str">
        <f>A$12</f>
        <v>Angazhimet kujtesë</v>
      </c>
      <c r="B414" s="564"/>
      <c r="C414" s="564">
        <f>'(C5) Angazhimet'!D140</f>
        <v>0</v>
      </c>
      <c r="D414" s="564">
        <f>'(C5) Angazhimet'!E140</f>
        <v>0</v>
      </c>
      <c r="E414" s="564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7" t="str">
        <f>'(B2) Struktura Organizative'!A62</f>
        <v>Nënfunksioni 24</v>
      </c>
      <c r="B415" s="871" t="str">
        <f>'(B2) Struktura Organizative'!B62</f>
        <v>102 Të moshuarit</v>
      </c>
      <c r="C415" s="872"/>
      <c r="D415" s="872"/>
      <c r="E415" s="873"/>
      <c r="G415" s="312">
        <f>C419</f>
        <v>0</v>
      </c>
      <c r="H415" s="312">
        <f t="shared" ref="H415" si="1577">D419</f>
        <v>0</v>
      </c>
      <c r="I415" s="312">
        <f t="shared" ref="I415" si="1578">E419</f>
        <v>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0</v>
      </c>
      <c r="N415" s="312">
        <f t="shared" ref="N415" si="1581">D417</f>
        <v>0</v>
      </c>
      <c r="O415" s="312">
        <f t="shared" ref="O415" si="1582">E417</f>
        <v>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4">
        <f>C422</f>
        <v>0</v>
      </c>
      <c r="D416" s="564">
        <f t="shared" ref="D416:E416" si="1585">D422</f>
        <v>0</v>
      </c>
      <c r="E416" s="564">
        <f t="shared" si="1585"/>
        <v>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4">
        <f>C423</f>
        <v>0</v>
      </c>
      <c r="D417" s="564">
        <f t="shared" ref="D417:E417" si="1601">D423</f>
        <v>0</v>
      </c>
      <c r="E417" s="564">
        <f t="shared" si="1601"/>
        <v>0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6" t="str">
        <f>A$10</f>
        <v>Shpenzimet kapitale</v>
      </c>
      <c r="B418" s="567"/>
      <c r="C418" s="564">
        <f>C419-C416-C417</f>
        <v>0</v>
      </c>
      <c r="D418" s="562">
        <f>D419-D416-D417</f>
        <v>0</v>
      </c>
      <c r="E418" s="562">
        <f>E419-E416-E417</f>
        <v>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6" t="str">
        <f>A$11</f>
        <v>Tavanet e përgjithshme</v>
      </c>
      <c r="B419" s="557"/>
      <c r="C419" s="564">
        <f>C425</f>
        <v>0</v>
      </c>
      <c r="D419" s="564">
        <f t="shared" ref="D419:E419" si="1602">D425</f>
        <v>0</v>
      </c>
      <c r="E419" s="564">
        <f t="shared" si="1602"/>
        <v>0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8" t="str">
        <f>A$12</f>
        <v>Angazhimet kujtesë</v>
      </c>
      <c r="B420" s="564"/>
      <c r="C420" s="564">
        <f>'(C5) Angazhimet'!D148</f>
        <v>0</v>
      </c>
      <c r="D420" s="562">
        <f>'(C5) Angazhimet'!E148</f>
        <v>0</v>
      </c>
      <c r="E420" s="562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8" t="str">
        <f>'(B3) Struktura Funksionale'!B128</f>
        <v>10220</v>
      </c>
      <c r="B421" s="874" t="str">
        <f>'(B3) Struktura Funksionale'!C128</f>
        <v>Sigurimi shoqëror</v>
      </c>
      <c r="C421" s="875"/>
      <c r="D421" s="875"/>
      <c r="E421" s="876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6" t="str">
        <f>A$10</f>
        <v>Shpenzimet kapitale</v>
      </c>
      <c r="B424" s="567"/>
      <c r="C424" s="564">
        <f>C425-C422-C423</f>
        <v>0</v>
      </c>
      <c r="D424" s="562">
        <f>D425-D422-D423</f>
        <v>0</v>
      </c>
      <c r="E424" s="562">
        <f>E425-E422-E423</f>
        <v>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6" t="str">
        <f>A$11</f>
        <v>Tavanet e përgjithshme</v>
      </c>
      <c r="B425" s="557"/>
      <c r="C425" s="565"/>
      <c r="D425" s="563"/>
      <c r="E425" s="563"/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8" t="str">
        <f>A$12</f>
        <v>Angazhimet kujtesë</v>
      </c>
      <c r="B426" s="564"/>
      <c r="C426" s="564">
        <f>'(C5) Angazhimet'!D145</f>
        <v>0</v>
      </c>
      <c r="D426" s="564">
        <f>'(C5) Angazhimet'!E145</f>
        <v>0</v>
      </c>
      <c r="E426" s="564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7" t="str">
        <f>'(B2) Struktura Organizative'!A64</f>
        <v>Nënfunksioni 25</v>
      </c>
      <c r="B427" s="871" t="str">
        <f>'(B2) Struktura Organizative'!B64</f>
        <v>104 Familje dhe fëmijë</v>
      </c>
      <c r="C427" s="872"/>
      <c r="D427" s="872"/>
      <c r="E427" s="873"/>
      <c r="G427" s="312">
        <f>C431</f>
        <v>0</v>
      </c>
      <c r="H427" s="312">
        <f t="shared" ref="H427" si="1630">D431</f>
        <v>0</v>
      </c>
      <c r="I427" s="312">
        <f t="shared" ref="I427" si="1631">E431</f>
        <v>0</v>
      </c>
      <c r="J427" s="312">
        <f>C428</f>
        <v>0</v>
      </c>
      <c r="K427" s="312">
        <f t="shared" ref="K427" si="1632">D428</f>
        <v>0</v>
      </c>
      <c r="L427" s="312">
        <f t="shared" ref="L427" si="1633">E428</f>
        <v>0</v>
      </c>
      <c r="M427" s="312">
        <f>C429</f>
        <v>0</v>
      </c>
      <c r="N427" s="312">
        <f t="shared" ref="N427" si="1634">D429</f>
        <v>0</v>
      </c>
      <c r="O427" s="312">
        <f t="shared" ref="O427" si="1635">E429</f>
        <v>0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4">
        <f>C434+C440</f>
        <v>0</v>
      </c>
      <c r="D428" s="564">
        <f t="shared" ref="D428:E428" si="1638">D434+D440</f>
        <v>0</v>
      </c>
      <c r="E428" s="564">
        <f t="shared" si="1638"/>
        <v>0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4">
        <f>C435+C441</f>
        <v>0</v>
      </c>
      <c r="D429" s="564">
        <f t="shared" ref="D429:E429" si="1654">D435+D441</f>
        <v>0</v>
      </c>
      <c r="E429" s="564">
        <f t="shared" si="1654"/>
        <v>0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6" t="str">
        <f>A$10</f>
        <v>Shpenzimet kapitale</v>
      </c>
      <c r="B430" s="567"/>
      <c r="C430" s="564">
        <f>C431-C428-C429</f>
        <v>0</v>
      </c>
      <c r="D430" s="562">
        <f>D431-D428-D429</f>
        <v>0</v>
      </c>
      <c r="E430" s="562">
        <f>E431-E428-E429</f>
        <v>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6" t="str">
        <f>A$11</f>
        <v>Tavanet e përgjithshme</v>
      </c>
      <c r="B431" s="557"/>
      <c r="C431" s="564">
        <f>C437+C443</f>
        <v>0</v>
      </c>
      <c r="D431" s="564">
        <f t="shared" ref="D431:E431" si="1655">D437+D443</f>
        <v>0</v>
      </c>
      <c r="E431" s="564">
        <f t="shared" si="1655"/>
        <v>0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8" t="str">
        <f>A$12</f>
        <v>Angazhimet kujtesë</v>
      </c>
      <c r="B432" s="564"/>
      <c r="C432" s="564">
        <f>'(C5) Angazhimet'!D153</f>
        <v>0</v>
      </c>
      <c r="D432" s="562">
        <f>'(C5) Angazhimet'!E153</f>
        <v>0</v>
      </c>
      <c r="E432" s="562">
        <f>'(C5) Angazhimet'!F153</f>
        <v>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8" t="str">
        <f>'(B3) Struktura Funksionale'!B132</f>
        <v>10430</v>
      </c>
      <c r="B433" s="874" t="str">
        <f>'(B3) Struktura Funksionale'!C132</f>
        <v>Kujdesi social për familjet dhe fëmijët</v>
      </c>
      <c r="C433" s="875"/>
      <c r="D433" s="875"/>
      <c r="E433" s="876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/>
      <c r="D435" s="288"/>
      <c r="E435" s="288"/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6" t="str">
        <f>A$10</f>
        <v>Shpenzimet kapitale</v>
      </c>
      <c r="B436" s="567"/>
      <c r="C436" s="564">
        <f>C437-C434-C435</f>
        <v>0</v>
      </c>
      <c r="D436" s="562">
        <f>D437-D434-D435</f>
        <v>0</v>
      </c>
      <c r="E436" s="562">
        <f>E437-E434-E435</f>
        <v>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6" t="str">
        <f>A$11</f>
        <v>Tavanet e përgjithshme</v>
      </c>
      <c r="B437" s="557"/>
      <c r="C437" s="565"/>
      <c r="D437" s="563"/>
      <c r="E437" s="563"/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8" t="str">
        <f>A$12</f>
        <v>Angazhimet kujtesë</v>
      </c>
      <c r="B438" s="564"/>
      <c r="C438" s="564">
        <f>'(C5) Angazhimet'!D150</f>
        <v>0</v>
      </c>
      <c r="D438" s="564">
        <f>'(C5) Angazhimet'!E150</f>
        <v>0</v>
      </c>
      <c r="E438" s="564">
        <f>'(C5) Angazhimet'!F150</f>
        <v>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8" t="str">
        <f>'(B3) Struktura Funksionale'!B133</f>
        <v>10460</v>
      </c>
      <c r="B439" s="874" t="str">
        <f>'(B3) Struktura Funksionale'!C133</f>
        <v>Përfshirja sociale</v>
      </c>
      <c r="C439" s="875"/>
      <c r="D439" s="875"/>
      <c r="E439" s="876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6" t="str">
        <f>A$10</f>
        <v>Shpenzimet kapitale</v>
      </c>
      <c r="B442" s="567"/>
      <c r="C442" s="564">
        <f>C443-C440-C441</f>
        <v>0</v>
      </c>
      <c r="D442" s="562">
        <f>D443-D440-D441</f>
        <v>0</v>
      </c>
      <c r="E442" s="562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6" t="str">
        <f>A$11</f>
        <v>Tavanet e përgjithshme</v>
      </c>
      <c r="B443" s="557"/>
      <c r="C443" s="565"/>
      <c r="D443" s="563"/>
      <c r="E443" s="563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8" t="str">
        <f>A$12</f>
        <v>Angazhimet kujtesë</v>
      </c>
      <c r="B444" s="564"/>
      <c r="C444" s="564">
        <f>'(C5) Angazhimet'!D151</f>
        <v>0</v>
      </c>
      <c r="D444" s="564">
        <f>'(C5) Angazhimet'!E151</f>
        <v>0</v>
      </c>
      <c r="E444" s="564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7" t="str">
        <f>'(B2) Struktura Organizative'!A66</f>
        <v>Nënfunksioni 26</v>
      </c>
      <c r="B445" s="871" t="str">
        <f>'(B2) Struktura Organizative'!B66</f>
        <v>105 Papunësia</v>
      </c>
      <c r="C445" s="872"/>
      <c r="D445" s="872"/>
      <c r="E445" s="873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4">
        <f>C452</f>
        <v>0</v>
      </c>
      <c r="D446" s="564">
        <f t="shared" ref="D446:E446" si="1706">D452</f>
        <v>0</v>
      </c>
      <c r="E446" s="564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4">
        <f>C453</f>
        <v>0</v>
      </c>
      <c r="D447" s="564">
        <f t="shared" ref="D447:E447" si="1722">D453</f>
        <v>0</v>
      </c>
      <c r="E447" s="564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6" t="str">
        <f>A$10</f>
        <v>Shpenzimet kapitale</v>
      </c>
      <c r="B448" s="567"/>
      <c r="C448" s="564">
        <f>C449-C446-C447</f>
        <v>0</v>
      </c>
      <c r="D448" s="562">
        <f>D449-D446-D447</f>
        <v>0</v>
      </c>
      <c r="E448" s="562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6" t="str">
        <f>A$11</f>
        <v>Tavanet e përgjithshme</v>
      </c>
      <c r="B449" s="557"/>
      <c r="C449" s="564">
        <f>C455</f>
        <v>0</v>
      </c>
      <c r="D449" s="564">
        <f t="shared" ref="D449:E449" si="1723">D455</f>
        <v>0</v>
      </c>
      <c r="E449" s="564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8" t="str">
        <f>A$12</f>
        <v>Angazhimet kujtesë</v>
      </c>
      <c r="B450" s="564"/>
      <c r="C450" s="564">
        <f>'(C5) Angazhimet'!D158</f>
        <v>0</v>
      </c>
      <c r="D450" s="562">
        <f>'(C5) Angazhimet'!E158</f>
        <v>0</v>
      </c>
      <c r="E450" s="562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8" t="str">
        <f>'(B3) Struktura Funksionale'!B136</f>
        <v>10550</v>
      </c>
      <c r="B451" s="874" t="str">
        <f>'(B3) Struktura Funksionale'!C136</f>
        <v>Papunësia, arsim dhe aftësim</v>
      </c>
      <c r="C451" s="875"/>
      <c r="D451" s="875"/>
      <c r="E451" s="876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6" t="str">
        <f>A$10</f>
        <v>Shpenzimet kapitale</v>
      </c>
      <c r="B454" s="567"/>
      <c r="C454" s="564">
        <f>C455-C452-C453</f>
        <v>0</v>
      </c>
      <c r="D454" s="562">
        <f>D455-D452-D453</f>
        <v>0</v>
      </c>
      <c r="E454" s="562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6" t="str">
        <f>A$11</f>
        <v>Tavanet e përgjithshme</v>
      </c>
      <c r="B455" s="557"/>
      <c r="C455" s="565"/>
      <c r="D455" s="563"/>
      <c r="E455" s="563"/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8" t="str">
        <f>A$12</f>
        <v>Angazhimet kujtesë</v>
      </c>
      <c r="B456" s="564"/>
      <c r="C456" s="564">
        <f>'(C5) Angazhimet'!D155</f>
        <v>0</v>
      </c>
      <c r="D456" s="564">
        <f>'(C5) Angazhimet'!E155</f>
        <v>0</v>
      </c>
      <c r="E456" s="564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7" t="str">
        <f>'(B2) Struktura Organizative'!A68</f>
        <v>Nënfunksioni 27</v>
      </c>
      <c r="B457" s="871" t="str">
        <f>'(B2) Struktura Organizative'!B68</f>
        <v>106 Strehimi social</v>
      </c>
      <c r="C457" s="872"/>
      <c r="D457" s="872"/>
      <c r="E457" s="873"/>
      <c r="G457" s="312">
        <f>C461</f>
        <v>0</v>
      </c>
      <c r="H457" s="312">
        <f t="shared" ref="H457" si="1751">D461</f>
        <v>0</v>
      </c>
      <c r="I457" s="312">
        <f t="shared" ref="I457" si="1752">E461</f>
        <v>0</v>
      </c>
      <c r="J457" s="312">
        <f>C458</f>
        <v>0</v>
      </c>
      <c r="K457" s="312">
        <f t="shared" ref="K457" si="1753">D458</f>
        <v>0</v>
      </c>
      <c r="L457" s="312">
        <f t="shared" ref="L457" si="1754">E458</f>
        <v>0</v>
      </c>
      <c r="M457" s="312">
        <f>C459</f>
        <v>0</v>
      </c>
      <c r="N457" s="312">
        <f t="shared" ref="N457" si="1755">D459</f>
        <v>0</v>
      </c>
      <c r="O457" s="312">
        <f t="shared" ref="O457" si="1756">E459</f>
        <v>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4">
        <f>C464</f>
        <v>0</v>
      </c>
      <c r="D458" s="564">
        <f t="shared" ref="D458:E458" si="1759">D464</f>
        <v>0</v>
      </c>
      <c r="E458" s="564">
        <f t="shared" si="1759"/>
        <v>0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4">
        <f>C465</f>
        <v>0</v>
      </c>
      <c r="D459" s="564">
        <f t="shared" ref="D459:E459" si="1775">D465</f>
        <v>0</v>
      </c>
      <c r="E459" s="564">
        <f t="shared" si="1775"/>
        <v>0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6" t="str">
        <f>A$10</f>
        <v>Shpenzimet kapitale</v>
      </c>
      <c r="B460" s="567"/>
      <c r="C460" s="564">
        <f>C461-C458-C459</f>
        <v>0</v>
      </c>
      <c r="D460" s="562">
        <f>D461-D458-D459</f>
        <v>0</v>
      </c>
      <c r="E460" s="562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6" t="str">
        <f>A$11</f>
        <v>Tavanet e përgjithshme</v>
      </c>
      <c r="B461" s="557"/>
      <c r="C461" s="564">
        <f>C467</f>
        <v>0</v>
      </c>
      <c r="D461" s="564">
        <f t="shared" ref="D461:E461" si="1776">D467</f>
        <v>0</v>
      </c>
      <c r="E461" s="564">
        <f t="shared" si="1776"/>
        <v>0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8" t="str">
        <f>A$12</f>
        <v>Angazhimet kujtesë</v>
      </c>
      <c r="B462" s="564"/>
      <c r="C462" s="564">
        <f>'(C5) Angazhimet'!D163</f>
        <v>0</v>
      </c>
      <c r="D462" s="562">
        <f>'(C5) Angazhimet'!E163</f>
        <v>0</v>
      </c>
      <c r="E462" s="562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8" t="str">
        <f>'(B3) Struktura Funksionale'!B140</f>
        <v>10661</v>
      </c>
      <c r="B463" s="874" t="str">
        <f>'(B3) Struktura Funksionale'!C140</f>
        <v>Strehimi social</v>
      </c>
      <c r="C463" s="875"/>
      <c r="D463" s="875"/>
      <c r="E463" s="876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6" t="str">
        <f>A$10</f>
        <v>Shpenzimet kapitale</v>
      </c>
      <c r="B466" s="567"/>
      <c r="C466" s="564">
        <f>C467-C464-C465</f>
        <v>0</v>
      </c>
      <c r="D466" s="562">
        <f>D467-D464-D465</f>
        <v>0</v>
      </c>
      <c r="E466" s="562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6" t="str">
        <f>A$11</f>
        <v>Tavanet e përgjithshme</v>
      </c>
      <c r="B467" s="557"/>
      <c r="C467" s="565"/>
      <c r="D467" s="563"/>
      <c r="E467" s="563"/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8" t="str">
        <f>A$12</f>
        <v>Angazhimet kujtesë</v>
      </c>
      <c r="B468" s="564"/>
      <c r="C468" s="564">
        <f>'(C5) Angazhimet'!D160</f>
        <v>0</v>
      </c>
      <c r="D468" s="564">
        <f>'(C5) Angazhimet'!E160</f>
        <v>0</v>
      </c>
      <c r="E468" s="564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7" t="str">
        <f>'(B2) Struktura Organizative'!A69</f>
        <v>Nënfunksioni 29</v>
      </c>
      <c r="B469" s="871" t="str">
        <f>'(B2) Struktura Organizative'!B69</f>
        <v>107 Ndihma Ekonomike</v>
      </c>
      <c r="C469" s="872"/>
      <c r="D469" s="872"/>
      <c r="E469" s="873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4">
        <f>C476</f>
        <v>0</v>
      </c>
      <c r="D470" s="564">
        <f t="shared" ref="D470:E470" si="1812">D476</f>
        <v>0</v>
      </c>
      <c r="E470" s="564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4">
        <f>C477</f>
        <v>0</v>
      </c>
      <c r="D471" s="564">
        <f t="shared" ref="D471:E471" si="1828">D477</f>
        <v>0</v>
      </c>
      <c r="E471" s="564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6" t="str">
        <f>A$10</f>
        <v>Shpenzimet kapitale</v>
      </c>
      <c r="B472" s="567"/>
      <c r="C472" s="564">
        <f>C473-C470-C471</f>
        <v>0</v>
      </c>
      <c r="D472" s="562">
        <f>D473-D470-D471</f>
        <v>0</v>
      </c>
      <c r="E472" s="562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6" t="str">
        <f>A$11</f>
        <v>Tavanet e përgjithshme</v>
      </c>
      <c r="B473" s="557"/>
      <c r="C473" s="564">
        <f>C479</f>
        <v>0</v>
      </c>
      <c r="D473" s="564">
        <f t="shared" ref="D473:E473" si="1829">D479</f>
        <v>0</v>
      </c>
      <c r="E473" s="564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8" t="str">
        <f>A$12</f>
        <v>Angazhimet kujtesë</v>
      </c>
      <c r="B474" s="564"/>
      <c r="C474" s="564">
        <f>'(C5) Angazhimet'!D168</f>
        <v>0</v>
      </c>
      <c r="D474" s="562">
        <f>'(C5) Angazhimet'!E168</f>
        <v>0</v>
      </c>
      <c r="E474" s="562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8" t="str">
        <f>'(B3) Struktura Funksionale'!B144</f>
        <v>10770</v>
      </c>
      <c r="B475" s="874" t="str">
        <f>'(B3) Struktura Funksionale'!C144</f>
        <v>Ndihma Ekonomike</v>
      </c>
      <c r="C475" s="875"/>
      <c r="D475" s="875"/>
      <c r="E475" s="876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6" t="str">
        <f>A$10</f>
        <v>Shpenzimet kapitale</v>
      </c>
      <c r="B478" s="567"/>
      <c r="C478" s="564">
        <f>C479-C476-C477</f>
        <v>0</v>
      </c>
      <c r="D478" s="562">
        <f>D479-D476-D477</f>
        <v>0</v>
      </c>
      <c r="E478" s="562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6" t="str">
        <f>A$11</f>
        <v>Tavanet e përgjithshme</v>
      </c>
      <c r="B479" s="557"/>
      <c r="C479" s="565"/>
      <c r="D479" s="563"/>
      <c r="E479" s="563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8" t="str">
        <f>A$12</f>
        <v>Angazhimet kujtesë</v>
      </c>
      <c r="B480" s="564"/>
      <c r="C480" s="564">
        <f>'(C5) Angazhimet'!D165</f>
        <v>0</v>
      </c>
      <c r="D480" s="564">
        <f>'(C5) Angazhimet'!E165</f>
        <v>0</v>
      </c>
      <c r="E480" s="564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70"/>
      <c r="B481" s="870"/>
      <c r="C481" s="870"/>
      <c r="D481" s="870"/>
      <c r="E481" s="854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0</v>
      </c>
      <c r="D482" s="289">
        <f t="shared" si="1857"/>
        <v>0</v>
      </c>
      <c r="E482" s="289">
        <f t="shared" si="1857"/>
        <v>0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0</v>
      </c>
      <c r="D483" s="289">
        <f t="shared" si="1857"/>
        <v>0</v>
      </c>
      <c r="E483" s="289">
        <f t="shared" si="1857"/>
        <v>0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0</v>
      </c>
      <c r="D484" s="289">
        <f t="shared" si="1857"/>
        <v>0</v>
      </c>
      <c r="E484" s="289">
        <f t="shared" si="1857"/>
        <v>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0</v>
      </c>
      <c r="D485" s="291">
        <f t="shared" si="1857"/>
        <v>0</v>
      </c>
      <c r="E485" s="291">
        <f t="shared" si="1857"/>
        <v>0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0</v>
      </c>
      <c r="D487" s="291">
        <f>'(E1) Vlerësimi i burimeve'!X103-'(D1) Tavanet buxhetore'!D494</f>
        <v>0</v>
      </c>
      <c r="E487" s="291">
        <f>'(E1) Vlerësimi i burimeve'!AG103-'(D1) Tavanet buxhetore'!E494</f>
        <v>0</v>
      </c>
    </row>
    <row r="488" spans="1:20" s="218" customFormat="1" x14ac:dyDescent="0.25">
      <c r="A488" s="223"/>
      <c r="F488" s="223"/>
    </row>
    <row r="489" spans="1:20" x14ac:dyDescent="0.25">
      <c r="A489" s="555" t="str">
        <f>'(G1) Fjalori'!A746</f>
        <v>FONDI REZERVE NË PËRQINDJE (%)</v>
      </c>
      <c r="B489" s="559"/>
      <c r="C489" s="560"/>
      <c r="D489" s="560"/>
      <c r="E489" s="560"/>
    </row>
    <row r="490" spans="1:20" x14ac:dyDescent="0.25">
      <c r="A490" s="555" t="str">
        <f>'(G1) Fjalori'!A747</f>
        <v>FONDI REZERVE: 04910</v>
      </c>
      <c r="B490" s="554"/>
      <c r="C490" s="554">
        <f>C489*('(E1) Vlerësimi i burimeve'!O103-'(E1) Vlerësimi i burimeve'!O93)</f>
        <v>0</v>
      </c>
      <c r="D490" s="289">
        <f>D489*('(E1) Vlerësimi i burimeve'!X103-'(E1) Vlerësimi i burimeve'!X93)</f>
        <v>0</v>
      </c>
      <c r="E490" s="289">
        <f>E489*('(E1) Vlerësimi i burimeve'!AG103-'(E1) Vlerësimi i burimeve'!AG93)</f>
        <v>0</v>
      </c>
    </row>
    <row r="491" spans="1:20" x14ac:dyDescent="0.25">
      <c r="A491" s="555" t="str">
        <f>'(G1) Fjalori'!A748</f>
        <v>FONDI KONTINGJENCËS NË PËRQINDJE (%)</v>
      </c>
      <c r="B491" s="554"/>
      <c r="C491" s="560"/>
      <c r="D491" s="560"/>
      <c r="E491" s="560"/>
    </row>
    <row r="492" spans="1:20" x14ac:dyDescent="0.25">
      <c r="A492" s="555" t="str">
        <f>'(G1) Fjalori'!A749</f>
        <v>FONDI KONTINGJENCËS: 04940</v>
      </c>
      <c r="B492" s="554"/>
      <c r="C492" s="289">
        <f>C491*('(E1) Vlerësimi i burimeve'!O103-'(E1) Vlerësimi i burimeve'!O93)</f>
        <v>0</v>
      </c>
      <c r="D492" s="289">
        <f>D491*('(E1) Vlerësimi i burimeve'!X103-'(E1) Vlerësimi i burimeve'!X93)</f>
        <v>0</v>
      </c>
      <c r="E492" s="289">
        <f>E491*('(E1) Vlerësimi i burimeve'!AG103-'(E1) Vlerësimi i burimeve'!AG93)</f>
        <v>0</v>
      </c>
    </row>
    <row r="493" spans="1:20" x14ac:dyDescent="0.15">
      <c r="A493" s="556" t="str">
        <f>'(G1) Fjalori'!A750</f>
        <v>TOTALI FONDEVE NË PËRQINDJE (%)</v>
      </c>
      <c r="B493" s="554"/>
      <c r="C493" s="561">
        <f>C489+C491</f>
        <v>0</v>
      </c>
      <c r="D493" s="561">
        <f t="shared" ref="D493:E493" si="1870">D489+D491</f>
        <v>0</v>
      </c>
      <c r="E493" s="561">
        <f t="shared" si="1870"/>
        <v>0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8" customFormat="1" x14ac:dyDescent="0.25">
      <c r="A494" s="556" t="str">
        <f>'(G1) Fjalori'!A751</f>
        <v>TOTALI I FONDEVE REZERVE + KONTIGJENCË</v>
      </c>
      <c r="B494" s="557"/>
      <c r="C494" s="291">
        <f>SUM(C490:C492)</f>
        <v>0</v>
      </c>
      <c r="D494" s="291">
        <f t="shared" ref="D494:E494" si="1872">SUM(D490:D492)</f>
        <v>0</v>
      </c>
      <c r="E494" s="291">
        <f t="shared" si="1872"/>
        <v>0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MpAjr8cvjK8kOhxzOZsbg+8XufmN94Px3ai2YERuqRB+3PG5nkqDpZ/vwqDQs9IWDv7TWc/n3T3MQwo8Ov6dIA==" saltValue="37XNwed0LTwA3aInmA62hA==" spinCount="100000" sheet="1" objects="1" scenarios="1" selectLockedCells="1"/>
  <dataConsolidate/>
  <mergeCells count="81">
    <mergeCell ref="B409:E409"/>
    <mergeCell ref="B421:E421"/>
    <mergeCell ref="B433:E433"/>
    <mergeCell ref="B439:E439"/>
    <mergeCell ref="B451:E451"/>
    <mergeCell ref="B325:E325"/>
    <mergeCell ref="B337:E337"/>
    <mergeCell ref="B343:E343"/>
    <mergeCell ref="B349:E349"/>
    <mergeCell ref="B331:E33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73:E73"/>
    <mergeCell ref="B85:E85"/>
    <mergeCell ref="B97:E97"/>
    <mergeCell ref="B103:E103"/>
    <mergeCell ref="B109:E109"/>
    <mergeCell ref="B79:E79"/>
    <mergeCell ref="B91:E91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B223:E223"/>
    <mergeCell ref="B241:E241"/>
    <mergeCell ref="B229:E229"/>
    <mergeCell ref="B235:E235"/>
    <mergeCell ref="B259:E259"/>
    <mergeCell ref="B247:E247"/>
    <mergeCell ref="B253:E253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481:E481"/>
    <mergeCell ref="B415:E415"/>
    <mergeCell ref="B427:E427"/>
    <mergeCell ref="B445:E445"/>
    <mergeCell ref="B457:E457"/>
    <mergeCell ref="B469:E469"/>
    <mergeCell ref="B463:E463"/>
    <mergeCell ref="B475:E475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zoomScaleNormal="100" workbookViewId="0">
      <selection activeCell="B18" sqref="B18: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20" t="str">
        <f>'(G1) Fjalori'!A332</f>
        <v>(D2) LLOGARITJET MAKROEKONOMIKE</v>
      </c>
      <c r="B3" s="821"/>
      <c r="C3" s="821"/>
      <c r="D3" s="821"/>
      <c r="E3" s="821"/>
      <c r="F3" s="821"/>
      <c r="G3" s="822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-2</v>
      </c>
      <c r="C5" s="57">
        <f>'(A1) Titulli'!B40</f>
        <v>-1</v>
      </c>
      <c r="D5" s="57">
        <f>'(A1) Titulli'!B41</f>
        <v>0</v>
      </c>
      <c r="E5" s="170">
        <f>'(A1) Titulli'!B42</f>
        <v>1</v>
      </c>
      <c r="F5" s="170">
        <f>'(A1) Titulli'!B43</f>
        <v>2</v>
      </c>
      <c r="G5" s="170">
        <f>'(A1) Titulli'!B44</f>
        <v>3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/>
      <c r="C18" s="383"/>
      <c r="D18" s="383"/>
      <c r="E18" s="383"/>
      <c r="F18" s="383"/>
      <c r="G18" s="383"/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YLKaGO7Xwr2k6V9U42/iaiIjSSON3jfLGq/n0TNOlBH8Q06FJRYRbpes+JSBJieBPwgzAskJ1cLPTAf+p1nXFg==" saltValue="zkUGjh2I3wbDo+Bklj5Y8g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67" zoomScale="85" zoomScaleNormal="85" workbookViewId="0">
      <selection activeCell="M18" sqref="M18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8" t="str">
        <f>'(G1) Fjalori'!A13</f>
        <v>Verdhë = Per tu plotësuar nga Departamenti i Financës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90"/>
    </row>
    <row r="2" spans="1:33" s="221" customFormat="1" x14ac:dyDescent="0.25">
      <c r="D2" s="222"/>
    </row>
    <row r="3" spans="1:33" s="221" customFormat="1" ht="21" x14ac:dyDescent="0.25">
      <c r="A3" s="837" t="str">
        <f>'(G1) Fjalori'!A353</f>
        <v>(E1) VLERËSIMI I BURIMEVE BUXHETORE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9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  <c r="G5" s="893">
        <f>'(A1) Titulli'!B42</f>
        <v>1</v>
      </c>
      <c r="H5" s="894"/>
      <c r="I5" s="894"/>
      <c r="J5" s="894"/>
      <c r="K5" s="894"/>
      <c r="L5" s="894"/>
      <c r="M5" s="894"/>
      <c r="N5" s="894"/>
      <c r="O5" s="895"/>
      <c r="P5" s="893">
        <f>'(A1) Titulli'!B43</f>
        <v>2</v>
      </c>
      <c r="Q5" s="894"/>
      <c r="R5" s="894"/>
      <c r="S5" s="894"/>
      <c r="T5" s="894"/>
      <c r="U5" s="894"/>
      <c r="V5" s="894"/>
      <c r="W5" s="894"/>
      <c r="X5" s="894"/>
      <c r="Y5" s="893">
        <f>'(A1) Titulli'!B44</f>
        <v>3</v>
      </c>
      <c r="Z5" s="894"/>
      <c r="AA5" s="894"/>
      <c r="AB5" s="894"/>
      <c r="AC5" s="894"/>
      <c r="AD5" s="894"/>
      <c r="AE5" s="894"/>
      <c r="AF5" s="894"/>
      <c r="AG5" s="895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91" t="str">
        <f>'(G1) Fjalori'!A218</f>
        <v>TË ARDHURA NGA BURIMET E VETA</v>
      </c>
      <c r="C7" s="892"/>
      <c r="D7" s="398">
        <f>'(C2) Burimet viti kaluar'!D7</f>
        <v>0</v>
      </c>
      <c r="E7" s="398">
        <f>'(C2) Burimet viti kaluar'!E7</f>
        <v>0</v>
      </c>
      <c r="F7" s="398">
        <f>'(C2) Burimet viti kaluar'!F7</f>
        <v>0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0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0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0</v>
      </c>
    </row>
    <row r="8" spans="1:33" s="221" customFormat="1" ht="18.75" x14ac:dyDescent="0.25">
      <c r="A8" s="254" t="str">
        <f>'(C2) Burimet viti kaluar'!C8</f>
        <v>A.1</v>
      </c>
      <c r="B8" s="853" t="str">
        <f>'(G1) Fjalori'!A219</f>
        <v>TË ARDHURA NGA TAKSAT LOKALE</v>
      </c>
      <c r="C8" s="854"/>
      <c r="D8" s="399">
        <f>'(C2) Burimet viti kaluar'!D8</f>
        <v>0</v>
      </c>
      <c r="E8" s="399">
        <f>'(C2) Burimet viti kaluar'!E8</f>
        <v>0</v>
      </c>
      <c r="F8" s="399">
        <f>'(C2) Burimet viti kaluar'!F8</f>
        <v>0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0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0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0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0</v>
      </c>
      <c r="E9" s="235">
        <f>'(C2) Burimet viti kaluar'!E9</f>
        <v>0</v>
      </c>
      <c r="F9" s="235">
        <f>'(C2) Burimet viti kaluar'!F9</f>
        <v>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0</v>
      </c>
      <c r="E10" s="248">
        <f>'(C2) Burimet viti kaluar'!E10</f>
        <v>0</v>
      </c>
      <c r="F10" s="248">
        <f>'(C2) Burimet viti kaluar'!F10</f>
        <v>0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0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0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0</v>
      </c>
    </row>
    <row r="11" spans="1:33" s="221" customFormat="1" x14ac:dyDescent="0.2">
      <c r="A11" s="248" t="str">
        <f>'(C2) Burimet viti kaluar'!C11</f>
        <v>A.1.2.1</v>
      </c>
      <c r="B11" s="863" t="str">
        <f>'(G1) Fjalori'!A222</f>
        <v>Taksa mbi ndërtesën</v>
      </c>
      <c r="C11" s="864"/>
      <c r="D11" s="503">
        <f>'(C2) Burimet viti kaluar'!D11</f>
        <v>0</v>
      </c>
      <c r="E11" s="235">
        <f>'(C2) Burimet viti kaluar'!E11</f>
        <v>0</v>
      </c>
      <c r="F11" s="235">
        <f>'(C2) Burimet viti kaluar'!F11</f>
        <v>0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0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0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0</v>
      </c>
    </row>
    <row r="12" spans="1:33" s="221" customFormat="1" x14ac:dyDescent="0.2">
      <c r="A12" s="248" t="str">
        <f>'(C2) Burimet viti kaluar'!C12</f>
        <v>A.1.2.2</v>
      </c>
      <c r="B12" s="863" t="str">
        <f>'(G1) Fjalori'!A223</f>
        <v>Taksa mbi tokën bujqësore</v>
      </c>
      <c r="C12" s="864"/>
      <c r="D12" s="235">
        <f>'(C2) Burimet viti kaluar'!D12</f>
        <v>0</v>
      </c>
      <c r="E12" s="235">
        <f>'(C2) Burimet viti kaluar'!E12</f>
        <v>0</v>
      </c>
      <c r="F12" s="235">
        <f>'(C2) Burimet viti kaluar'!F12</f>
        <v>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0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0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0</v>
      </c>
    </row>
    <row r="13" spans="1:33" s="221" customFormat="1" x14ac:dyDescent="0.2">
      <c r="A13" s="248" t="str">
        <f>'(C2) Burimet viti kaluar'!C13</f>
        <v>A.1.2.3</v>
      </c>
      <c r="B13" s="863" t="str">
        <f>'(G1) Fjalori'!A224</f>
        <v>Taksa mbi truallin</v>
      </c>
      <c r="C13" s="864"/>
      <c r="D13" s="235">
        <f>'(C2) Burimet viti kaluar'!D13</f>
        <v>0</v>
      </c>
      <c r="E13" s="235">
        <f>'(C2) Burimet viti kaluar'!E13</f>
        <v>0</v>
      </c>
      <c r="F13" s="235">
        <f>'(C2) Burimet viti kaluar'!F13</f>
        <v>0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0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0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0</v>
      </c>
    </row>
    <row r="14" spans="1:33" s="221" customFormat="1" x14ac:dyDescent="0.2">
      <c r="A14" s="248" t="str">
        <f>'(C2) Burimet viti kaluar'!C14</f>
        <v>A.1.2.4</v>
      </c>
      <c r="B14" s="863" t="str">
        <f>'(G1) Fjalori'!A225</f>
        <v>Taksa mbi transaksionet e pasurisë</v>
      </c>
      <c r="C14" s="864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0</v>
      </c>
      <c r="E15" s="235">
        <f>'(C2) Burimet viti kaluar'!E15</f>
        <v>0</v>
      </c>
      <c r="F15" s="235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0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0</v>
      </c>
      <c r="E16" s="235">
        <f>'(C2) Burimet viti kaluar'!E16</f>
        <v>0</v>
      </c>
      <c r="F16" s="235">
        <f>'(C2) Burimet viti kaluar'!F16</f>
        <v>0</v>
      </c>
      <c r="G16" s="32"/>
      <c r="H16" s="32"/>
      <c r="I16" s="32"/>
      <c r="J16" s="32"/>
      <c r="K16" s="32"/>
      <c r="L16" s="32"/>
      <c r="M16" s="32"/>
      <c r="N16" s="273"/>
      <c r="O16" s="36">
        <f t="shared" si="3"/>
        <v>0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0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0</v>
      </c>
      <c r="E17" s="235">
        <f>'(C2) Burimet viti kaluar'!E17</f>
        <v>0</v>
      </c>
      <c r="F17" s="235">
        <f>'(C2) Burimet viti kaluar'!F17</f>
        <v>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0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0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3" t="str">
        <f>'(G1) Fjalori'!A233</f>
        <v>TË ARDHURA NGA TAKSAT E NDARA (GRANTE)</v>
      </c>
      <c r="C22" s="854"/>
      <c r="D22" s="399">
        <f>'(C2) Burimet viti kaluar'!D22</f>
        <v>0</v>
      </c>
      <c r="E22" s="399">
        <f>'(C2) Burimet viti kaluar'!E22</f>
        <v>0</v>
      </c>
      <c r="F22" s="399">
        <f>'(C2) Burimet viti kaluar'!F22</f>
        <v>0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0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0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0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0</v>
      </c>
      <c r="E23" s="235">
        <f>'(C2) Burimet viti kaluar'!E23</f>
        <v>0</v>
      </c>
      <c r="F23" s="235">
        <f>'(C2) Burimet viti kaluar'!F23</f>
        <v>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0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0</v>
      </c>
      <c r="E24" s="235">
        <f>'(C2) Burimet viti kaluar'!E24</f>
        <v>0</v>
      </c>
      <c r="F24" s="235">
        <f>'(C2) Burimet viti kaluar'!F24</f>
        <v>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0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0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-2</v>
      </c>
      <c r="E29" s="506">
        <f t="shared" ref="E29:F29" si="7">E5</f>
        <v>-1</v>
      </c>
      <c r="F29" s="506">
        <f t="shared" si="7"/>
        <v>0</v>
      </c>
      <c r="G29" s="893">
        <f>G5</f>
        <v>1</v>
      </c>
      <c r="H29" s="894"/>
      <c r="I29" s="894"/>
      <c r="J29" s="894"/>
      <c r="K29" s="894"/>
      <c r="L29" s="894"/>
      <c r="M29" s="894"/>
      <c r="N29" s="894"/>
      <c r="O29" s="895"/>
      <c r="P29" s="893">
        <f>P5</f>
        <v>2</v>
      </c>
      <c r="Q29" s="894"/>
      <c r="R29" s="894"/>
      <c r="S29" s="894"/>
      <c r="T29" s="894"/>
      <c r="U29" s="894"/>
      <c r="V29" s="894"/>
      <c r="W29" s="894"/>
      <c r="X29" s="894"/>
      <c r="Y29" s="893">
        <f>Y5</f>
        <v>3</v>
      </c>
      <c r="Z29" s="894"/>
      <c r="AA29" s="894"/>
      <c r="AB29" s="894"/>
      <c r="AC29" s="894"/>
      <c r="AD29" s="894"/>
      <c r="AE29" s="894"/>
      <c r="AF29" s="894"/>
      <c r="AG29" s="895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6"/>
      <c r="H30" s="887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6"/>
      <c r="Q30" s="887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6"/>
      <c r="Z30" s="887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3" t="str">
        <f>'(G1) Fjalori'!A239</f>
        <v>TË ARDHURA NGA TARIFA VENDORE</v>
      </c>
      <c r="C31" s="854"/>
      <c r="D31" s="399">
        <f>'(C2) Burimet viti kaluar'!D28</f>
        <v>0</v>
      </c>
      <c r="E31" s="399">
        <f>'(C2) Burimet viti kaluar'!E28</f>
        <v>0</v>
      </c>
      <c r="F31" s="399">
        <f>'(C2) Burimet viti kaluar'!F28</f>
        <v>0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0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0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0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0</v>
      </c>
      <c r="E32" s="248">
        <f>'(C2) Burimet viti kaluar'!E29</f>
        <v>0</v>
      </c>
      <c r="F32" s="248">
        <f>'(C2) Burimet viti kaluar'!F29</f>
        <v>0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0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0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0</v>
      </c>
    </row>
    <row r="33" spans="1:33" s="221" customFormat="1" x14ac:dyDescent="0.2">
      <c r="A33" s="248" t="str">
        <f>'(C2) Burimet viti kaluar'!C30</f>
        <v>A.3.1.1</v>
      </c>
      <c r="B33" s="863" t="str">
        <f>'(G1) Fjalori'!A241</f>
        <v>Tarifa e pastrimit për familjet</v>
      </c>
      <c r="C33" s="864"/>
      <c r="D33" s="235">
        <f>'(C2) Burimet viti kaluar'!D30</f>
        <v>0</v>
      </c>
      <c r="E33" s="235">
        <f>'(C2) Burimet viti kaluar'!E30</f>
        <v>0</v>
      </c>
      <c r="F33" s="235">
        <f>'(C2) Burimet viti kaluar'!F30</f>
        <v>0</v>
      </c>
      <c r="G33" s="884"/>
      <c r="H33" s="885"/>
      <c r="I33" s="32"/>
      <c r="J33" s="32"/>
      <c r="K33" s="32"/>
      <c r="L33" s="32"/>
      <c r="M33" s="32"/>
      <c r="N33" s="273"/>
      <c r="O33" s="36">
        <f>IF(F33&lt;&gt;0,F33*(1+(SUM(I33:M33))),N33)</f>
        <v>0</v>
      </c>
      <c r="P33" s="884"/>
      <c r="Q33" s="885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0</v>
      </c>
      <c r="Y33" s="884"/>
      <c r="Z33" s="885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0</v>
      </c>
    </row>
    <row r="34" spans="1:33" s="221" customFormat="1" x14ac:dyDescent="0.2">
      <c r="A34" s="248" t="str">
        <f>'(C2) Burimet viti kaluar'!C31</f>
        <v>A.3.1.2</v>
      </c>
      <c r="B34" s="863" t="str">
        <f>'(G1) Fjalori'!A242</f>
        <v>Tarifa e pastrimit për institucionet</v>
      </c>
      <c r="C34" s="864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84"/>
      <c r="H34" s="885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84"/>
      <c r="Q34" s="885"/>
      <c r="R34" s="32"/>
      <c r="S34" s="32"/>
      <c r="T34" s="32"/>
      <c r="U34" s="32"/>
      <c r="V34" s="32"/>
      <c r="W34" s="273"/>
      <c r="X34" s="36">
        <f t="shared" si="12"/>
        <v>0</v>
      </c>
      <c r="Y34" s="884"/>
      <c r="Z34" s="885"/>
      <c r="AA34" s="32"/>
      <c r="AB34" s="32"/>
      <c r="AC34" s="32"/>
      <c r="AD34" s="32"/>
      <c r="AE34" s="32"/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63" t="str">
        <f>'(G1) Fjalori'!A243</f>
        <v>Tarifa e pastrimit për biznesin</v>
      </c>
      <c r="C35" s="864"/>
      <c r="D35" s="235">
        <f>'(C2) Burimet viti kaluar'!D32</f>
        <v>0</v>
      </c>
      <c r="E35" s="235">
        <f>'(C2) Burimet viti kaluar'!E32</f>
        <v>0</v>
      </c>
      <c r="F35" s="235">
        <f>'(C2) Burimet viti kaluar'!F32</f>
        <v>0</v>
      </c>
      <c r="G35" s="884"/>
      <c r="H35" s="885"/>
      <c r="I35" s="32"/>
      <c r="J35" s="32"/>
      <c r="K35" s="32"/>
      <c r="L35" s="32"/>
      <c r="M35" s="32"/>
      <c r="N35" s="273"/>
      <c r="O35" s="36">
        <f t="shared" si="14"/>
        <v>0</v>
      </c>
      <c r="P35" s="884"/>
      <c r="Q35" s="885"/>
      <c r="R35" s="32"/>
      <c r="S35" s="32"/>
      <c r="T35" s="32"/>
      <c r="U35" s="32"/>
      <c r="V35" s="32"/>
      <c r="W35" s="273"/>
      <c r="X35" s="36">
        <f t="shared" si="12"/>
        <v>0</v>
      </c>
      <c r="Y35" s="884"/>
      <c r="Z35" s="885"/>
      <c r="AA35" s="32"/>
      <c r="AB35" s="32"/>
      <c r="AC35" s="32"/>
      <c r="AD35" s="32"/>
      <c r="AE35" s="32"/>
      <c r="AF35" s="273"/>
      <c r="AG35" s="36">
        <f t="shared" si="13"/>
        <v>0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4"/>
      <c r="H36" s="885"/>
      <c r="I36" s="32"/>
      <c r="J36" s="32"/>
      <c r="K36" s="32"/>
      <c r="L36" s="32"/>
      <c r="M36" s="32"/>
      <c r="N36" s="273"/>
      <c r="O36" s="36">
        <f t="shared" si="14"/>
        <v>0</v>
      </c>
      <c r="P36" s="884"/>
      <c r="Q36" s="885"/>
      <c r="R36" s="32"/>
      <c r="S36" s="32"/>
      <c r="T36" s="32"/>
      <c r="U36" s="32"/>
      <c r="V36" s="32"/>
      <c r="W36" s="273"/>
      <c r="X36" s="36">
        <f t="shared" si="12"/>
        <v>0</v>
      </c>
      <c r="Y36" s="884"/>
      <c r="Z36" s="885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0</v>
      </c>
      <c r="E37" s="248">
        <f>'(C2) Burimet viti kaluar'!E34</f>
        <v>0</v>
      </c>
      <c r="F37" s="248">
        <f>'(C2) Burimet viti kaluar'!F34</f>
        <v>0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0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0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0</v>
      </c>
    </row>
    <row r="38" spans="1:33" s="221" customFormat="1" x14ac:dyDescent="0.2">
      <c r="A38" s="248" t="str">
        <f>'(C2) Burimet viti kaluar'!C35</f>
        <v>A.3.3.1</v>
      </c>
      <c r="B38" s="863" t="str">
        <f>'(G1) Fjalori'!A246</f>
        <v>Tarifa për ndriçimin publik nga familjet</v>
      </c>
      <c r="C38" s="864"/>
      <c r="D38" s="235">
        <f>'(C2) Burimet viti kaluar'!D35</f>
        <v>0</v>
      </c>
      <c r="E38" s="235">
        <f>'(C2) Burimet viti kaluar'!E35</f>
        <v>0</v>
      </c>
      <c r="F38" s="235">
        <f>'(C2) Burimet viti kaluar'!F35</f>
        <v>0</v>
      </c>
      <c r="G38" s="884"/>
      <c r="H38" s="885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0</v>
      </c>
      <c r="P38" s="884"/>
      <c r="Q38" s="885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0</v>
      </c>
      <c r="Y38" s="884"/>
      <c r="Z38" s="885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0</v>
      </c>
    </row>
    <row r="39" spans="1:33" s="221" customFormat="1" x14ac:dyDescent="0.2">
      <c r="A39" s="248" t="str">
        <f>'(C2) Burimet viti kaluar'!C36</f>
        <v>A.3.3.2</v>
      </c>
      <c r="B39" s="863" t="str">
        <f>'(G1) Fjalori'!A247</f>
        <v>Tarifa për ndriçimin publik nga institucionet</v>
      </c>
      <c r="C39" s="864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4"/>
      <c r="H39" s="885"/>
      <c r="I39" s="32"/>
      <c r="J39" s="32"/>
      <c r="K39" s="32"/>
      <c r="L39" s="32"/>
      <c r="M39" s="32"/>
      <c r="N39" s="273"/>
      <c r="O39" s="36">
        <f t="shared" si="15"/>
        <v>0</v>
      </c>
      <c r="P39" s="884"/>
      <c r="Q39" s="885"/>
      <c r="R39" s="32"/>
      <c r="S39" s="32"/>
      <c r="T39" s="32"/>
      <c r="U39" s="32"/>
      <c r="V39" s="32"/>
      <c r="W39" s="273"/>
      <c r="X39" s="36">
        <f t="shared" si="16"/>
        <v>0</v>
      </c>
      <c r="Y39" s="884"/>
      <c r="Z39" s="885"/>
      <c r="AA39" s="32"/>
      <c r="AB39" s="32"/>
      <c r="AC39" s="32"/>
      <c r="AD39" s="32"/>
      <c r="AE39" s="32"/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63" t="str">
        <f>'(G1) Fjalori'!A248</f>
        <v>Tarifa për ndriçimin publik nga biznesi</v>
      </c>
      <c r="C40" s="864"/>
      <c r="D40" s="235">
        <f>'(C2) Burimet viti kaluar'!D37</f>
        <v>0</v>
      </c>
      <c r="E40" s="235">
        <f>'(C2) Burimet viti kaluar'!E37</f>
        <v>0</v>
      </c>
      <c r="F40" s="235">
        <f>'(C2) Burimet viti kaluar'!F37</f>
        <v>0</v>
      </c>
      <c r="G40" s="884"/>
      <c r="H40" s="885"/>
      <c r="I40" s="32"/>
      <c r="J40" s="32"/>
      <c r="K40" s="32"/>
      <c r="L40" s="32"/>
      <c r="M40" s="32"/>
      <c r="N40" s="273"/>
      <c r="O40" s="36">
        <f t="shared" si="15"/>
        <v>0</v>
      </c>
      <c r="P40" s="884"/>
      <c r="Q40" s="885"/>
      <c r="R40" s="32"/>
      <c r="S40" s="32"/>
      <c r="T40" s="32"/>
      <c r="U40" s="32"/>
      <c r="V40" s="32"/>
      <c r="W40" s="273"/>
      <c r="X40" s="36">
        <f t="shared" si="16"/>
        <v>0</v>
      </c>
      <c r="Y40" s="884"/>
      <c r="Z40" s="885"/>
      <c r="AA40" s="32"/>
      <c r="AB40" s="32"/>
      <c r="AC40" s="32"/>
      <c r="AD40" s="32"/>
      <c r="AE40" s="32"/>
      <c r="AF40" s="273"/>
      <c r="AG40" s="36">
        <f t="shared" si="17"/>
        <v>0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0</v>
      </c>
      <c r="E41" s="248">
        <f>'(C2) Burimet viti kaluar'!E38</f>
        <v>0</v>
      </c>
      <c r="F41" s="248">
        <f>'(C2) Burimet viti kaluar'!F38</f>
        <v>0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0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0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0</v>
      </c>
    </row>
    <row r="42" spans="1:33" s="221" customFormat="1" x14ac:dyDescent="0.2">
      <c r="A42" s="248" t="str">
        <f>'(C2) Burimet viti kaluar'!C39</f>
        <v>A.3.4.1</v>
      </c>
      <c r="B42" s="863" t="str">
        <f>'(G1) Fjalori'!A250</f>
        <v>Tarifa për gjelbërimin nga familjet</v>
      </c>
      <c r="C42" s="864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0</v>
      </c>
      <c r="G42" s="884"/>
      <c r="H42" s="885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0</v>
      </c>
      <c r="P42" s="884"/>
      <c r="Q42" s="885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0</v>
      </c>
      <c r="Y42" s="884"/>
      <c r="Z42" s="885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0</v>
      </c>
    </row>
    <row r="43" spans="1:33" s="221" customFormat="1" x14ac:dyDescent="0.2">
      <c r="A43" s="248" t="str">
        <f>'(C2) Burimet viti kaluar'!C40</f>
        <v>A.3.4.2</v>
      </c>
      <c r="B43" s="863" t="str">
        <f>'(G1) Fjalori'!A251</f>
        <v>Tarifa për gjelbërimin nga Institucionet</v>
      </c>
      <c r="C43" s="864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4"/>
      <c r="H43" s="885"/>
      <c r="I43" s="32"/>
      <c r="J43" s="32"/>
      <c r="K43" s="32"/>
      <c r="L43" s="32"/>
      <c r="M43" s="32"/>
      <c r="N43" s="273"/>
      <c r="O43" s="36">
        <f t="shared" si="18"/>
        <v>0</v>
      </c>
      <c r="P43" s="884"/>
      <c r="Q43" s="885"/>
      <c r="R43" s="32"/>
      <c r="S43" s="32"/>
      <c r="T43" s="32"/>
      <c r="U43" s="32"/>
      <c r="V43" s="32"/>
      <c r="W43" s="273"/>
      <c r="X43" s="36">
        <f t="shared" si="19"/>
        <v>0</v>
      </c>
      <c r="Y43" s="884"/>
      <c r="Z43" s="885"/>
      <c r="AA43" s="32"/>
      <c r="AB43" s="32"/>
      <c r="AC43" s="32"/>
      <c r="AD43" s="32"/>
      <c r="AE43" s="32"/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63" t="str">
        <f>'(G1) Fjalori'!A252</f>
        <v>Tarifa për gjelbërimin nga bizneset</v>
      </c>
      <c r="C44" s="864"/>
      <c r="D44" s="235">
        <f>'(C2) Burimet viti kaluar'!D41</f>
        <v>0</v>
      </c>
      <c r="E44" s="235">
        <f>'(C2) Burimet viti kaluar'!E41</f>
        <v>0</v>
      </c>
      <c r="F44" s="235">
        <f>'(C2) Burimet viti kaluar'!F41</f>
        <v>0</v>
      </c>
      <c r="G44" s="884"/>
      <c r="H44" s="885"/>
      <c r="I44" s="32"/>
      <c r="J44" s="32"/>
      <c r="K44" s="32"/>
      <c r="L44" s="32"/>
      <c r="M44" s="32"/>
      <c r="N44" s="273"/>
      <c r="O44" s="36">
        <f t="shared" si="18"/>
        <v>0</v>
      </c>
      <c r="P44" s="884"/>
      <c r="Q44" s="885"/>
      <c r="R44" s="32"/>
      <c r="S44" s="32"/>
      <c r="T44" s="32"/>
      <c r="U44" s="32"/>
      <c r="V44" s="32"/>
      <c r="W44" s="273"/>
      <c r="X44" s="36">
        <f t="shared" si="19"/>
        <v>0</v>
      </c>
      <c r="Y44" s="884"/>
      <c r="Z44" s="885"/>
      <c r="AA44" s="32"/>
      <c r="AB44" s="32"/>
      <c r="AC44" s="32"/>
      <c r="AD44" s="32"/>
      <c r="AE44" s="32"/>
      <c r="AF44" s="273"/>
      <c r="AG44" s="36">
        <f t="shared" si="20"/>
        <v>0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0</v>
      </c>
      <c r="E45" s="248">
        <f>'(C2) Burimet viti kaluar'!E42</f>
        <v>0</v>
      </c>
      <c r="F45" s="248">
        <f>'(C2) Burimet viti kaluar'!F42</f>
        <v>0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0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0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0</v>
      </c>
    </row>
    <row r="46" spans="1:33" s="221" customFormat="1" x14ac:dyDescent="0.2">
      <c r="A46" s="248" t="str">
        <f>'(C2) Burimet viti kaluar'!C43</f>
        <v>A.3.5.1</v>
      </c>
      <c r="B46" s="863" t="str">
        <f>'(G1) Fjalori'!A254</f>
        <v>Tarifa për shërbimet administrative të bashkisë</v>
      </c>
      <c r="C46" s="864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84"/>
      <c r="H46" s="885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4"/>
      <c r="Q46" s="885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4"/>
      <c r="Z46" s="885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63" t="str">
        <f>'(G1) Fjalori'!A255</f>
        <v>Tarifa për dhënien e liçensave, lejeve e autorizimeve</v>
      </c>
      <c r="C47" s="864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884"/>
      <c r="H47" s="885"/>
      <c r="I47" s="32"/>
      <c r="J47" s="32"/>
      <c r="K47" s="32"/>
      <c r="L47" s="32"/>
      <c r="M47" s="32"/>
      <c r="N47" s="273"/>
      <c r="O47" s="36">
        <f t="shared" si="21"/>
        <v>0</v>
      </c>
      <c r="P47" s="884"/>
      <c r="Q47" s="885"/>
      <c r="R47" s="32"/>
      <c r="S47" s="32"/>
      <c r="T47" s="32"/>
      <c r="U47" s="32"/>
      <c r="V47" s="32"/>
      <c r="W47" s="273"/>
      <c r="X47" s="36">
        <f t="shared" si="22"/>
        <v>0</v>
      </c>
      <c r="Y47" s="884"/>
      <c r="Z47" s="885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63" t="str">
        <f>'(G1) Fjalori'!A256</f>
        <v>Tarifa të kontrollit të zhvillimit të territorit</v>
      </c>
      <c r="C48" s="864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84"/>
      <c r="H48" s="885"/>
      <c r="I48" s="32"/>
      <c r="J48" s="32"/>
      <c r="K48" s="32"/>
      <c r="L48" s="32"/>
      <c r="M48" s="32"/>
      <c r="N48" s="273"/>
      <c r="O48" s="36">
        <f t="shared" si="21"/>
        <v>0</v>
      </c>
      <c r="P48" s="884"/>
      <c r="Q48" s="885"/>
      <c r="R48" s="32"/>
      <c r="S48" s="32"/>
      <c r="T48" s="32"/>
      <c r="U48" s="32"/>
      <c r="V48" s="32"/>
      <c r="W48" s="273"/>
      <c r="X48" s="36">
        <f t="shared" si="22"/>
        <v>0</v>
      </c>
      <c r="Y48" s="884"/>
      <c r="Z48" s="885"/>
      <c r="AA48" s="32"/>
      <c r="AB48" s="32"/>
      <c r="AC48" s="32"/>
      <c r="AD48" s="32"/>
      <c r="AE48" s="32"/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63" t="str">
        <f>'(G1) Fjalori'!A257</f>
        <v>Tarifa për vulosje veterinarie të bagëtive të therura</v>
      </c>
      <c r="C49" s="864"/>
      <c r="D49" s="235">
        <f>'(C2) Burimet viti kaluar'!D46</f>
        <v>0</v>
      </c>
      <c r="E49" s="235">
        <f>'(C2) Burimet viti kaluar'!E46</f>
        <v>0</v>
      </c>
      <c r="F49" s="235">
        <f>'(C2) Burimet viti kaluar'!F46</f>
        <v>0</v>
      </c>
      <c r="G49" s="884"/>
      <c r="H49" s="885"/>
      <c r="I49" s="32"/>
      <c r="J49" s="32"/>
      <c r="K49" s="32"/>
      <c r="L49" s="32"/>
      <c r="M49" s="32"/>
      <c r="N49" s="273"/>
      <c r="O49" s="36">
        <f t="shared" si="21"/>
        <v>0</v>
      </c>
      <c r="P49" s="884"/>
      <c r="Q49" s="885"/>
      <c r="R49" s="32"/>
      <c r="S49" s="32"/>
      <c r="T49" s="32"/>
      <c r="U49" s="32"/>
      <c r="V49" s="32"/>
      <c r="W49" s="273"/>
      <c r="X49" s="36">
        <f t="shared" si="22"/>
        <v>0</v>
      </c>
      <c r="Y49" s="884"/>
      <c r="Z49" s="885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63" t="str">
        <f>'(G1) Fjalori'!A258</f>
        <v>Tarifa e liçensimit të veprimtarive të transportit</v>
      </c>
      <c r="C50" s="864"/>
      <c r="D50" s="235">
        <f>'(C2) Burimet viti kaluar'!D47</f>
        <v>0</v>
      </c>
      <c r="E50" s="235">
        <f>'(C2) Burimet viti kaluar'!E47</f>
        <v>0</v>
      </c>
      <c r="F50" s="235">
        <f>'(C2) Burimet viti kaluar'!F47</f>
        <v>0</v>
      </c>
      <c r="G50" s="884"/>
      <c r="H50" s="885"/>
      <c r="I50" s="32"/>
      <c r="J50" s="32"/>
      <c r="K50" s="32"/>
      <c r="L50" s="32"/>
      <c r="M50" s="32"/>
      <c r="N50" s="273"/>
      <c r="O50" s="36">
        <f t="shared" si="21"/>
        <v>0</v>
      </c>
      <c r="P50" s="884"/>
      <c r="Q50" s="885"/>
      <c r="R50" s="32"/>
      <c r="S50" s="32"/>
      <c r="T50" s="32"/>
      <c r="U50" s="32"/>
      <c r="V50" s="32"/>
      <c r="W50" s="273"/>
      <c r="X50" s="36">
        <f t="shared" si="22"/>
        <v>0</v>
      </c>
      <c r="Y50" s="884"/>
      <c r="Z50" s="885"/>
      <c r="AA50" s="32"/>
      <c r="AB50" s="32"/>
      <c r="AC50" s="32"/>
      <c r="AD50" s="32"/>
      <c r="AE50" s="32"/>
      <c r="AF50" s="273"/>
      <c r="AG50" s="36">
        <f t="shared" si="23"/>
        <v>0</v>
      </c>
    </row>
    <row r="51" spans="1:33" s="221" customFormat="1" x14ac:dyDescent="0.2">
      <c r="A51" s="248" t="str">
        <f>'(C2) Burimet viti kaluar'!C48</f>
        <v>A.3.5.6</v>
      </c>
      <c r="B51" s="863" t="str">
        <f>'(G1) Fjalori'!A259</f>
        <v>Tarifa e parkimit për mjetet e liçensuara dhe vendparkime publike</v>
      </c>
      <c r="C51" s="864"/>
      <c r="D51" s="235">
        <f>'(C2) Burimet viti kaluar'!D48</f>
        <v>0</v>
      </c>
      <c r="E51" s="235">
        <f>'(C2) Burimet viti kaluar'!E48</f>
        <v>0</v>
      </c>
      <c r="F51" s="235">
        <f>'(C2) Burimet viti kaluar'!F48</f>
        <v>0</v>
      </c>
      <c r="G51" s="884"/>
      <c r="H51" s="885"/>
      <c r="I51" s="32"/>
      <c r="J51" s="32"/>
      <c r="K51" s="32"/>
      <c r="L51" s="32"/>
      <c r="M51" s="32"/>
      <c r="N51" s="273"/>
      <c r="O51" s="36">
        <f t="shared" si="21"/>
        <v>0</v>
      </c>
      <c r="P51" s="884"/>
      <c r="Q51" s="885"/>
      <c r="R51" s="32"/>
      <c r="S51" s="32"/>
      <c r="T51" s="32"/>
      <c r="U51" s="32"/>
      <c r="V51" s="32"/>
      <c r="W51" s="273"/>
      <c r="X51" s="36">
        <f t="shared" si="22"/>
        <v>0</v>
      </c>
      <c r="Y51" s="884"/>
      <c r="Z51" s="885"/>
      <c r="AA51" s="32"/>
      <c r="AB51" s="32"/>
      <c r="AC51" s="32"/>
      <c r="AD51" s="32"/>
      <c r="AE51" s="32"/>
      <c r="AF51" s="273"/>
      <c r="AG51" s="36">
        <f t="shared" si="23"/>
        <v>0</v>
      </c>
    </row>
    <row r="52" spans="1:33" s="221" customFormat="1" x14ac:dyDescent="0.2">
      <c r="A52" s="248" t="str">
        <f>'(C2) Burimet viti kaluar'!C49</f>
        <v>A.3.5.7</v>
      </c>
      <c r="B52" s="863" t="str">
        <f>'(G1) Fjalori'!A260</f>
        <v>Tarifa për dhënie liçense për tregtimin e naftës bruto dhe nënprodukteve të saj</v>
      </c>
      <c r="C52" s="864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4"/>
      <c r="H52" s="885"/>
      <c r="I52" s="32"/>
      <c r="J52" s="32"/>
      <c r="K52" s="32"/>
      <c r="L52" s="32"/>
      <c r="M52" s="32"/>
      <c r="N52" s="273"/>
      <c r="O52" s="36">
        <f t="shared" si="21"/>
        <v>0</v>
      </c>
      <c r="P52" s="884"/>
      <c r="Q52" s="885"/>
      <c r="R52" s="32"/>
      <c r="S52" s="32"/>
      <c r="T52" s="32"/>
      <c r="U52" s="32"/>
      <c r="V52" s="32"/>
      <c r="W52" s="273"/>
      <c r="X52" s="36">
        <f t="shared" si="22"/>
        <v>0</v>
      </c>
      <c r="Y52" s="884"/>
      <c r="Z52" s="885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63" t="str">
        <f>'(G1) Fjalori'!A261</f>
        <v>Tarifa për pyejt dhe kullotat</v>
      </c>
      <c r="C53" s="864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0</v>
      </c>
      <c r="G53" s="884"/>
      <c r="H53" s="885"/>
      <c r="I53" s="32"/>
      <c r="J53" s="32"/>
      <c r="K53" s="32"/>
      <c r="L53" s="32"/>
      <c r="M53" s="32"/>
      <c r="N53" s="273"/>
      <c r="O53" s="36">
        <f t="shared" si="21"/>
        <v>0</v>
      </c>
      <c r="P53" s="884"/>
      <c r="Q53" s="885"/>
      <c r="R53" s="32"/>
      <c r="S53" s="32"/>
      <c r="T53" s="32"/>
      <c r="U53" s="32"/>
      <c r="V53" s="32"/>
      <c r="W53" s="273"/>
      <c r="X53" s="36">
        <f t="shared" si="22"/>
        <v>0</v>
      </c>
      <c r="Y53" s="884"/>
      <c r="Z53" s="885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 x14ac:dyDescent="0.2">
      <c r="A54" s="248" t="str">
        <f>'(C2) Burimet viti kaluar'!C51</f>
        <v>A.3.5.9</v>
      </c>
      <c r="B54" s="863" t="str">
        <f>'(G1) Fjalori'!A262</f>
        <v>Tarifa për shërbimet shtesë nga zjarrëfiksja</v>
      </c>
      <c r="C54" s="864"/>
      <c r="D54" s="235">
        <f>'(C2) Burimet viti kaluar'!D51</f>
        <v>0</v>
      </c>
      <c r="E54" s="235">
        <f>'(C2) Burimet viti kaluar'!E51</f>
        <v>0</v>
      </c>
      <c r="F54" s="235">
        <f>'(C2) Burimet viti kaluar'!F51</f>
        <v>0</v>
      </c>
      <c r="G54" s="884"/>
      <c r="H54" s="885"/>
      <c r="I54" s="32"/>
      <c r="J54" s="32"/>
      <c r="K54" s="32"/>
      <c r="L54" s="32"/>
      <c r="M54" s="32"/>
      <c r="N54" s="273"/>
      <c r="O54" s="36">
        <f t="shared" si="21"/>
        <v>0</v>
      </c>
      <c r="P54" s="884"/>
      <c r="Q54" s="885"/>
      <c r="R54" s="32"/>
      <c r="S54" s="32"/>
      <c r="T54" s="32"/>
      <c r="U54" s="32"/>
      <c r="V54" s="32"/>
      <c r="W54" s="273"/>
      <c r="X54" s="36">
        <f t="shared" si="22"/>
        <v>0</v>
      </c>
      <c r="Y54" s="884"/>
      <c r="Z54" s="885"/>
      <c r="AA54" s="32"/>
      <c r="AB54" s="32"/>
      <c r="AC54" s="32"/>
      <c r="AD54" s="32"/>
      <c r="AE54" s="32"/>
      <c r="AF54" s="273"/>
      <c r="AG54" s="36">
        <f t="shared" si="23"/>
        <v>0</v>
      </c>
    </row>
    <row r="55" spans="1:33" s="221" customFormat="1" x14ac:dyDescent="0.2">
      <c r="A55" s="248" t="str">
        <f>'(C2) Burimet viti kaluar'!C52</f>
        <v>A.3.5.10</v>
      </c>
      <c r="B55" s="863" t="str">
        <f>'(G1) Fjalori'!A263</f>
        <v>Tarifa për zënien dhe përdorimin e hapsirës publike dhe fasadave</v>
      </c>
      <c r="C55" s="864"/>
      <c r="D55" s="235">
        <f>'(C2) Burimet viti kaluar'!D52</f>
        <v>0</v>
      </c>
      <c r="E55" s="235">
        <f>'(C2) Burimet viti kaluar'!E52</f>
        <v>0</v>
      </c>
      <c r="F55" s="235">
        <f>'(C2) Burimet viti kaluar'!F52</f>
        <v>0</v>
      </c>
      <c r="G55" s="884"/>
      <c r="H55" s="885"/>
      <c r="I55" s="32"/>
      <c r="J55" s="32"/>
      <c r="K55" s="32"/>
      <c r="L55" s="32"/>
      <c r="M55" s="32"/>
      <c r="N55" s="273"/>
      <c r="O55" s="36">
        <f t="shared" si="21"/>
        <v>0</v>
      </c>
      <c r="P55" s="884"/>
      <c r="Q55" s="885"/>
      <c r="R55" s="32"/>
      <c r="S55" s="32"/>
      <c r="T55" s="32"/>
      <c r="U55" s="32"/>
      <c r="V55" s="32"/>
      <c r="W55" s="273"/>
      <c r="X55" s="36">
        <f t="shared" si="22"/>
        <v>0</v>
      </c>
      <c r="Y55" s="884"/>
      <c r="Z55" s="885"/>
      <c r="AA55" s="32"/>
      <c r="AB55" s="32"/>
      <c r="AC55" s="32"/>
      <c r="AD55" s="32"/>
      <c r="AE55" s="32"/>
      <c r="AF55" s="273"/>
      <c r="AG55" s="36">
        <f t="shared" si="23"/>
        <v>0</v>
      </c>
    </row>
    <row r="56" spans="1:33" s="221" customFormat="1" x14ac:dyDescent="0.2">
      <c r="A56" s="248" t="str">
        <f>'(C2) Burimet viti kaluar'!C53</f>
        <v>A.3.5.11</v>
      </c>
      <c r="B56" s="863" t="str">
        <f>'(G1) Fjalori'!A264</f>
        <v xml:space="preserve">Tarifa për trajtimin e mbetjeve inerte në landfille </v>
      </c>
      <c r="C56" s="864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4"/>
      <c r="H56" s="885"/>
      <c r="I56" s="32"/>
      <c r="J56" s="32"/>
      <c r="K56" s="32"/>
      <c r="L56" s="32"/>
      <c r="M56" s="32"/>
      <c r="N56" s="273"/>
      <c r="O56" s="36">
        <f t="shared" si="21"/>
        <v>0</v>
      </c>
      <c r="P56" s="884"/>
      <c r="Q56" s="885"/>
      <c r="R56" s="32"/>
      <c r="S56" s="32"/>
      <c r="T56" s="32"/>
      <c r="U56" s="32"/>
      <c r="V56" s="32"/>
      <c r="W56" s="273"/>
      <c r="X56" s="36">
        <f t="shared" si="22"/>
        <v>0</v>
      </c>
      <c r="Y56" s="884"/>
      <c r="Z56" s="885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63" t="str">
        <f>'(G1) Fjalori'!A265</f>
        <v>Tarifa për linjat ajrore dhe nëntoksore (Telefoni, Energji, TV Kabllor, Internet)</v>
      </c>
      <c r="C57" s="864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4"/>
      <c r="H57" s="885"/>
      <c r="I57" s="32"/>
      <c r="J57" s="32"/>
      <c r="K57" s="32"/>
      <c r="L57" s="32"/>
      <c r="M57" s="32"/>
      <c r="N57" s="273"/>
      <c r="O57" s="36">
        <f t="shared" si="21"/>
        <v>0</v>
      </c>
      <c r="P57" s="884"/>
      <c r="Q57" s="885"/>
      <c r="R57" s="32"/>
      <c r="S57" s="32"/>
      <c r="T57" s="32"/>
      <c r="U57" s="32"/>
      <c r="V57" s="32"/>
      <c r="W57" s="273"/>
      <c r="X57" s="36">
        <f t="shared" si="22"/>
        <v>0</v>
      </c>
      <c r="Y57" s="884"/>
      <c r="Z57" s="885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63" t="str">
        <f>'(G1) Fjalori'!A266</f>
        <v>Tarifa nga dokumentat për tender, ankand etj</v>
      </c>
      <c r="C58" s="864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4"/>
      <c r="H58" s="885"/>
      <c r="I58" s="32"/>
      <c r="J58" s="32"/>
      <c r="K58" s="32"/>
      <c r="L58" s="32"/>
      <c r="M58" s="32"/>
      <c r="N58" s="273"/>
      <c r="O58" s="36">
        <f t="shared" si="21"/>
        <v>0</v>
      </c>
      <c r="P58" s="884"/>
      <c r="Q58" s="885"/>
      <c r="R58" s="32"/>
      <c r="S58" s="32"/>
      <c r="T58" s="32"/>
      <c r="U58" s="32"/>
      <c r="V58" s="32"/>
      <c r="W58" s="273"/>
      <c r="X58" s="36">
        <f t="shared" si="22"/>
        <v>0</v>
      </c>
      <c r="Y58" s="884"/>
      <c r="Z58" s="885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0</v>
      </c>
      <c r="E59" s="248">
        <f>'(C2) Burimet viti kaluar'!E56</f>
        <v>0</v>
      </c>
      <c r="F59" s="248">
        <f>'(C2) Burimet viti kaluar'!F56</f>
        <v>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0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0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0</v>
      </c>
    </row>
    <row r="60" spans="1:33" s="221" customFormat="1" x14ac:dyDescent="0.2">
      <c r="A60" s="248" t="str">
        <f>'(C2) Burimet viti kaluar'!C57</f>
        <v>A.3.6.1</v>
      </c>
      <c r="B60" s="863" t="str">
        <f>'(G1) Fjalori'!A268</f>
        <v>Bibloteka</v>
      </c>
      <c r="C60" s="864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4"/>
      <c r="H60" s="885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84"/>
      <c r="Q60" s="885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884"/>
      <c r="Z60" s="885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63" t="str">
        <f>'(G1) Fjalori'!A269</f>
        <v>Muzeumet</v>
      </c>
      <c r="C61" s="864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84"/>
      <c r="H61" s="885"/>
      <c r="I61" s="32"/>
      <c r="J61" s="32"/>
      <c r="K61" s="32"/>
      <c r="L61" s="32"/>
      <c r="M61" s="32"/>
      <c r="N61" s="273"/>
      <c r="O61" s="36">
        <f t="shared" si="24"/>
        <v>0</v>
      </c>
      <c r="P61" s="884"/>
      <c r="Q61" s="885"/>
      <c r="R61" s="32"/>
      <c r="S61" s="32"/>
      <c r="T61" s="32"/>
      <c r="U61" s="32"/>
      <c r="V61" s="32"/>
      <c r="W61" s="273"/>
      <c r="X61" s="36">
        <f t="shared" si="25"/>
        <v>0</v>
      </c>
      <c r="Y61" s="884"/>
      <c r="Z61" s="885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63" t="str">
        <f>'(G1) Fjalori'!A270</f>
        <v>Teatri</v>
      </c>
      <c r="C62" s="864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4"/>
      <c r="H62" s="885"/>
      <c r="I62" s="32"/>
      <c r="J62" s="32"/>
      <c r="K62" s="32"/>
      <c r="L62" s="32"/>
      <c r="M62" s="32"/>
      <c r="N62" s="273"/>
      <c r="O62" s="36">
        <f t="shared" si="24"/>
        <v>0</v>
      </c>
      <c r="P62" s="884"/>
      <c r="Q62" s="885"/>
      <c r="R62" s="32"/>
      <c r="S62" s="32"/>
      <c r="T62" s="32"/>
      <c r="U62" s="32"/>
      <c r="V62" s="32"/>
      <c r="W62" s="273"/>
      <c r="X62" s="36">
        <f t="shared" si="25"/>
        <v>0</v>
      </c>
      <c r="Y62" s="884"/>
      <c r="Z62" s="885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63" t="str">
        <f>'(G1) Fjalori'!A271</f>
        <v>Qendra kulturore e fëmijëve</v>
      </c>
      <c r="C63" s="864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4"/>
      <c r="H63" s="885"/>
      <c r="I63" s="32"/>
      <c r="J63" s="32"/>
      <c r="K63" s="32"/>
      <c r="L63" s="32"/>
      <c r="M63" s="32"/>
      <c r="N63" s="273"/>
      <c r="O63" s="36">
        <f t="shared" si="24"/>
        <v>0</v>
      </c>
      <c r="P63" s="884"/>
      <c r="Q63" s="885"/>
      <c r="R63" s="32"/>
      <c r="S63" s="32"/>
      <c r="T63" s="32"/>
      <c r="U63" s="32"/>
      <c r="V63" s="32"/>
      <c r="W63" s="273"/>
      <c r="X63" s="36">
        <f t="shared" si="25"/>
        <v>0</v>
      </c>
      <c r="Y63" s="884"/>
      <c r="Z63" s="885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63" t="str">
        <f>'(G1) Fjalori'!A272</f>
        <v>Pallati i sportit</v>
      </c>
      <c r="C64" s="864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4"/>
      <c r="H64" s="885"/>
      <c r="I64" s="32"/>
      <c r="J64" s="32"/>
      <c r="K64" s="32"/>
      <c r="L64" s="32"/>
      <c r="M64" s="32"/>
      <c r="N64" s="273"/>
      <c r="O64" s="36">
        <f t="shared" si="24"/>
        <v>0</v>
      </c>
      <c r="P64" s="884"/>
      <c r="Q64" s="885"/>
      <c r="R64" s="32"/>
      <c r="S64" s="32"/>
      <c r="T64" s="32"/>
      <c r="U64" s="32"/>
      <c r="V64" s="32"/>
      <c r="W64" s="273"/>
      <c r="X64" s="36">
        <f t="shared" si="25"/>
        <v>0</v>
      </c>
      <c r="Y64" s="884"/>
      <c r="Z64" s="885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63" t="str">
        <f>'(G1) Fjalori'!A273</f>
        <v>Qendra Komunitare</v>
      </c>
      <c r="C65" s="864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4"/>
      <c r="H65" s="885"/>
      <c r="I65" s="32"/>
      <c r="J65" s="32"/>
      <c r="K65" s="32"/>
      <c r="L65" s="32"/>
      <c r="M65" s="32"/>
      <c r="N65" s="273"/>
      <c r="O65" s="36">
        <f t="shared" si="24"/>
        <v>0</v>
      </c>
      <c r="P65" s="884"/>
      <c r="Q65" s="885"/>
      <c r="R65" s="32"/>
      <c r="S65" s="32"/>
      <c r="T65" s="32"/>
      <c r="U65" s="32"/>
      <c r="V65" s="32"/>
      <c r="W65" s="273"/>
      <c r="X65" s="36">
        <f t="shared" si="25"/>
        <v>0</v>
      </c>
      <c r="Y65" s="884"/>
      <c r="Z65" s="885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63" t="str">
        <f>'(G1) Fjalori'!A274</f>
        <v>Mensa (Konviktet)</v>
      </c>
      <c r="C66" s="864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84"/>
      <c r="H66" s="885"/>
      <c r="I66" s="32"/>
      <c r="J66" s="32"/>
      <c r="K66" s="32"/>
      <c r="L66" s="32"/>
      <c r="M66" s="32"/>
      <c r="N66" s="273"/>
      <c r="O66" s="36">
        <f t="shared" si="24"/>
        <v>0</v>
      </c>
      <c r="P66" s="884"/>
      <c r="Q66" s="885"/>
      <c r="R66" s="32"/>
      <c r="S66" s="32"/>
      <c r="T66" s="32"/>
      <c r="U66" s="32"/>
      <c r="V66" s="32"/>
      <c r="W66" s="273"/>
      <c r="X66" s="36">
        <f t="shared" si="25"/>
        <v>0</v>
      </c>
      <c r="Y66" s="884"/>
      <c r="Z66" s="885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63" t="str">
        <f>'(G1) Fjalori'!A275</f>
        <v>Kopshtet</v>
      </c>
      <c r="C67" s="864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0</v>
      </c>
      <c r="G67" s="884"/>
      <c r="H67" s="885"/>
      <c r="I67" s="32"/>
      <c r="J67" s="32"/>
      <c r="K67" s="32"/>
      <c r="L67" s="32"/>
      <c r="M67" s="32"/>
      <c r="N67" s="273"/>
      <c r="O67" s="36">
        <f t="shared" si="24"/>
        <v>0</v>
      </c>
      <c r="P67" s="884"/>
      <c r="Q67" s="885"/>
      <c r="R67" s="32"/>
      <c r="S67" s="32"/>
      <c r="T67" s="32"/>
      <c r="U67" s="32"/>
      <c r="V67" s="32"/>
      <c r="W67" s="273"/>
      <c r="X67" s="36">
        <f t="shared" si="25"/>
        <v>0</v>
      </c>
      <c r="Y67" s="884"/>
      <c r="Z67" s="885"/>
      <c r="AA67" s="32"/>
      <c r="AB67" s="32"/>
      <c r="AC67" s="32"/>
      <c r="AD67" s="32"/>
      <c r="AE67" s="32"/>
      <c r="AF67" s="273"/>
      <c r="AG67" s="36">
        <f t="shared" si="26"/>
        <v>0</v>
      </c>
    </row>
    <row r="68" spans="1:33" s="221" customFormat="1" x14ac:dyDescent="0.2">
      <c r="A68" s="248" t="str">
        <f>'(C2) Burimet viti kaluar'!C65</f>
        <v>A.3.6.9</v>
      </c>
      <c r="B68" s="863" t="str">
        <f>'(G1) Fjalori'!A276</f>
        <v>Çerdhet</v>
      </c>
      <c r="C68" s="864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84"/>
      <c r="H68" s="885"/>
      <c r="I68" s="32"/>
      <c r="J68" s="32"/>
      <c r="K68" s="32"/>
      <c r="L68" s="32"/>
      <c r="M68" s="32"/>
      <c r="N68" s="273"/>
      <c r="O68" s="36">
        <f t="shared" si="24"/>
        <v>0</v>
      </c>
      <c r="P68" s="884"/>
      <c r="Q68" s="885"/>
      <c r="R68" s="32"/>
      <c r="S68" s="32"/>
      <c r="T68" s="32"/>
      <c r="U68" s="32"/>
      <c r="V68" s="32"/>
      <c r="W68" s="273"/>
      <c r="X68" s="36">
        <f t="shared" si="25"/>
        <v>0</v>
      </c>
      <c r="Y68" s="884"/>
      <c r="Z68" s="885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4"/>
      <c r="H69" s="885"/>
      <c r="I69" s="32"/>
      <c r="J69" s="32"/>
      <c r="K69" s="32"/>
      <c r="L69" s="32"/>
      <c r="M69" s="32"/>
      <c r="N69" s="273"/>
      <c r="O69" s="36">
        <f t="shared" si="24"/>
        <v>0</v>
      </c>
      <c r="P69" s="884"/>
      <c r="Q69" s="885"/>
      <c r="R69" s="32"/>
      <c r="S69" s="32"/>
      <c r="T69" s="32"/>
      <c r="U69" s="32"/>
      <c r="V69" s="32"/>
      <c r="W69" s="273"/>
      <c r="X69" s="36">
        <f t="shared" si="25"/>
        <v>0</v>
      </c>
      <c r="Y69" s="884"/>
      <c r="Z69" s="885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84"/>
      <c r="H70" s="885"/>
      <c r="I70" s="32"/>
      <c r="J70" s="32"/>
      <c r="K70" s="32"/>
      <c r="L70" s="32"/>
      <c r="M70" s="32"/>
      <c r="N70" s="273"/>
      <c r="O70" s="36">
        <f t="shared" si="24"/>
        <v>0</v>
      </c>
      <c r="P70" s="884"/>
      <c r="Q70" s="885"/>
      <c r="R70" s="32"/>
      <c r="S70" s="32"/>
      <c r="T70" s="32"/>
      <c r="U70" s="32"/>
      <c r="V70" s="32"/>
      <c r="W70" s="273"/>
      <c r="X70" s="36">
        <f t="shared" si="25"/>
        <v>0</v>
      </c>
      <c r="Y70" s="884"/>
      <c r="Z70" s="885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4"/>
      <c r="H71" s="885"/>
      <c r="I71" s="32"/>
      <c r="J71" s="32"/>
      <c r="K71" s="32"/>
      <c r="L71" s="32"/>
      <c r="M71" s="32"/>
      <c r="N71" s="273"/>
      <c r="O71" s="36">
        <f t="shared" si="24"/>
        <v>0</v>
      </c>
      <c r="P71" s="884"/>
      <c r="Q71" s="885"/>
      <c r="R71" s="32"/>
      <c r="S71" s="32"/>
      <c r="T71" s="32"/>
      <c r="U71" s="32"/>
      <c r="V71" s="32"/>
      <c r="W71" s="273"/>
      <c r="X71" s="36">
        <f t="shared" si="25"/>
        <v>0</v>
      </c>
      <c r="Y71" s="884"/>
      <c r="Z71" s="885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4"/>
      <c r="H72" s="885"/>
      <c r="I72" s="32"/>
      <c r="J72" s="32"/>
      <c r="K72" s="32"/>
      <c r="L72" s="32"/>
      <c r="M72" s="32"/>
      <c r="N72" s="273"/>
      <c r="O72" s="36">
        <f t="shared" si="24"/>
        <v>0</v>
      </c>
      <c r="P72" s="884"/>
      <c r="Q72" s="885"/>
      <c r="R72" s="32"/>
      <c r="S72" s="32"/>
      <c r="T72" s="32"/>
      <c r="U72" s="32"/>
      <c r="V72" s="32"/>
      <c r="W72" s="273"/>
      <c r="X72" s="36">
        <f t="shared" si="25"/>
        <v>0</v>
      </c>
      <c r="Y72" s="884"/>
      <c r="Z72" s="885"/>
      <c r="AA72" s="32"/>
      <c r="AB72" s="32"/>
      <c r="AC72" s="32"/>
      <c r="AD72" s="32"/>
      <c r="AE72" s="32"/>
      <c r="AF72" s="273"/>
      <c r="AG72" s="36">
        <f t="shared" si="26"/>
        <v>0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-2</v>
      </c>
      <c r="E74" s="506">
        <f t="shared" ref="E74:F74" si="27">E29</f>
        <v>-1</v>
      </c>
      <c r="F74" s="506">
        <f t="shared" si="27"/>
        <v>0</v>
      </c>
      <c r="G74" s="893">
        <f>G29</f>
        <v>1</v>
      </c>
      <c r="H74" s="894"/>
      <c r="I74" s="894"/>
      <c r="J74" s="894"/>
      <c r="K74" s="894"/>
      <c r="L74" s="894"/>
      <c r="M74" s="894"/>
      <c r="N74" s="894"/>
      <c r="O74" s="895"/>
      <c r="P74" s="893">
        <f t="shared" ref="P74" si="28">P29</f>
        <v>2</v>
      </c>
      <c r="Q74" s="894"/>
      <c r="R74" s="894"/>
      <c r="S74" s="894"/>
      <c r="T74" s="894"/>
      <c r="U74" s="894"/>
      <c r="V74" s="894"/>
      <c r="W74" s="894"/>
      <c r="X74" s="894"/>
      <c r="Y74" s="893">
        <f t="shared" ref="Y74" si="29">Y29</f>
        <v>3</v>
      </c>
      <c r="Z74" s="894"/>
      <c r="AA74" s="894"/>
      <c r="AB74" s="894"/>
      <c r="AC74" s="894"/>
      <c r="AD74" s="894"/>
      <c r="AE74" s="894"/>
      <c r="AF74" s="894"/>
      <c r="AG74" s="895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6"/>
      <c r="H75" s="896"/>
      <c r="I75" s="896"/>
      <c r="J75" s="896"/>
      <c r="K75" s="896"/>
      <c r="L75" s="896"/>
      <c r="M75" s="896"/>
      <c r="N75" s="887"/>
      <c r="O75" s="511" t="str">
        <f>'[1](G1) Fjalori'!A351</f>
        <v>Vlerësimi i të Ardhurave</v>
      </c>
      <c r="P75" s="886"/>
      <c r="Q75" s="896"/>
      <c r="R75" s="896"/>
      <c r="S75" s="896"/>
      <c r="T75" s="896"/>
      <c r="U75" s="896"/>
      <c r="V75" s="896"/>
      <c r="W75" s="887"/>
      <c r="X75" s="511" t="str">
        <f>O75</f>
        <v>Vlerësimi i të Ardhurave</v>
      </c>
      <c r="Y75" s="886"/>
      <c r="Z75" s="896"/>
      <c r="AA75" s="896"/>
      <c r="AB75" s="896"/>
      <c r="AC75" s="896"/>
      <c r="AD75" s="896"/>
      <c r="AE75" s="896"/>
      <c r="AF75" s="887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3" t="str">
        <f>'(G1) Fjalori'!A281</f>
        <v>TË ARDHURAT E TJERA</v>
      </c>
      <c r="C76" s="854"/>
      <c r="D76" s="399">
        <f>'(C2) Burimet viti kaluar'!D70</f>
        <v>0</v>
      </c>
      <c r="E76" s="399">
        <f>'(C2) Burimet viti kaluar'!E70</f>
        <v>0</v>
      </c>
      <c r="F76" s="399">
        <f>'(C2) Burimet viti kaluar'!F70</f>
        <v>0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0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0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0</v>
      </c>
      <c r="E77" s="235">
        <f>'(C2) Burimet viti kaluar'!E71</f>
        <v>0</v>
      </c>
      <c r="F77" s="235">
        <f>'(C2) Burimet viti kaluar'!F71</f>
        <v>0</v>
      </c>
      <c r="G77" s="884"/>
      <c r="H77" s="897"/>
      <c r="I77" s="897"/>
      <c r="J77" s="897"/>
      <c r="K77" s="897"/>
      <c r="L77" s="897"/>
      <c r="M77" s="897"/>
      <c r="N77" s="885"/>
      <c r="O77" s="519"/>
      <c r="P77" s="884"/>
      <c r="Q77" s="897"/>
      <c r="R77" s="897"/>
      <c r="S77" s="897"/>
      <c r="T77" s="897"/>
      <c r="U77" s="897"/>
      <c r="V77" s="897"/>
      <c r="W77" s="885"/>
      <c r="X77" s="519"/>
      <c r="Y77" s="884"/>
      <c r="Z77" s="897"/>
      <c r="AA77" s="897"/>
      <c r="AB77" s="897"/>
      <c r="AC77" s="897"/>
      <c r="AD77" s="897"/>
      <c r="AE77" s="897"/>
      <c r="AF77" s="885"/>
      <c r="AG77" s="519"/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4"/>
      <c r="H78" s="897"/>
      <c r="I78" s="897"/>
      <c r="J78" s="897"/>
      <c r="K78" s="897"/>
      <c r="L78" s="897"/>
      <c r="M78" s="897"/>
      <c r="N78" s="885"/>
      <c r="O78" s="519"/>
      <c r="P78" s="884"/>
      <c r="Q78" s="897"/>
      <c r="R78" s="897"/>
      <c r="S78" s="897"/>
      <c r="T78" s="897"/>
      <c r="U78" s="897"/>
      <c r="V78" s="897"/>
      <c r="W78" s="885"/>
      <c r="X78" s="519"/>
      <c r="Y78" s="884"/>
      <c r="Z78" s="897"/>
      <c r="AA78" s="897"/>
      <c r="AB78" s="897"/>
      <c r="AC78" s="897"/>
      <c r="AD78" s="897"/>
      <c r="AE78" s="897"/>
      <c r="AF78" s="885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4"/>
      <c r="H79" s="897"/>
      <c r="I79" s="897"/>
      <c r="J79" s="897"/>
      <c r="K79" s="897"/>
      <c r="L79" s="897"/>
      <c r="M79" s="897"/>
      <c r="N79" s="885"/>
      <c r="O79" s="519"/>
      <c r="P79" s="884"/>
      <c r="Q79" s="897"/>
      <c r="R79" s="897"/>
      <c r="S79" s="897"/>
      <c r="T79" s="897"/>
      <c r="U79" s="897"/>
      <c r="V79" s="897"/>
      <c r="W79" s="885"/>
      <c r="X79" s="519"/>
      <c r="Y79" s="884"/>
      <c r="Z79" s="897"/>
      <c r="AA79" s="897"/>
      <c r="AB79" s="897"/>
      <c r="AC79" s="897"/>
      <c r="AD79" s="897"/>
      <c r="AE79" s="897"/>
      <c r="AF79" s="885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4"/>
      <c r="H80" s="897"/>
      <c r="I80" s="897"/>
      <c r="J80" s="897"/>
      <c r="K80" s="897"/>
      <c r="L80" s="897"/>
      <c r="M80" s="897"/>
      <c r="N80" s="885"/>
      <c r="O80" s="519"/>
      <c r="P80" s="884"/>
      <c r="Q80" s="897"/>
      <c r="R80" s="897"/>
      <c r="S80" s="897"/>
      <c r="T80" s="897"/>
      <c r="U80" s="897"/>
      <c r="V80" s="897"/>
      <c r="W80" s="885"/>
      <c r="X80" s="519"/>
      <c r="Y80" s="884"/>
      <c r="Z80" s="897"/>
      <c r="AA80" s="897"/>
      <c r="AB80" s="897"/>
      <c r="AC80" s="897"/>
      <c r="AD80" s="897"/>
      <c r="AE80" s="897"/>
      <c r="AF80" s="885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4"/>
      <c r="H81" s="897"/>
      <c r="I81" s="897"/>
      <c r="J81" s="897"/>
      <c r="K81" s="897"/>
      <c r="L81" s="897"/>
      <c r="M81" s="897"/>
      <c r="N81" s="885"/>
      <c r="O81" s="519"/>
      <c r="P81" s="884"/>
      <c r="Q81" s="897"/>
      <c r="R81" s="897"/>
      <c r="S81" s="897"/>
      <c r="T81" s="897"/>
      <c r="U81" s="897"/>
      <c r="V81" s="897"/>
      <c r="W81" s="885"/>
      <c r="X81" s="519"/>
      <c r="Y81" s="884"/>
      <c r="Z81" s="897"/>
      <c r="AA81" s="897"/>
      <c r="AB81" s="897"/>
      <c r="AC81" s="897"/>
      <c r="AD81" s="897"/>
      <c r="AE81" s="897"/>
      <c r="AF81" s="885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4"/>
      <c r="H82" s="897"/>
      <c r="I82" s="897"/>
      <c r="J82" s="897"/>
      <c r="K82" s="897"/>
      <c r="L82" s="897"/>
      <c r="M82" s="897"/>
      <c r="N82" s="885"/>
      <c r="O82" s="519"/>
      <c r="P82" s="884"/>
      <c r="Q82" s="897"/>
      <c r="R82" s="897"/>
      <c r="S82" s="897"/>
      <c r="T82" s="897"/>
      <c r="U82" s="897"/>
      <c r="V82" s="897"/>
      <c r="W82" s="885"/>
      <c r="X82" s="519"/>
      <c r="Y82" s="884"/>
      <c r="Z82" s="897"/>
      <c r="AA82" s="897"/>
      <c r="AB82" s="897"/>
      <c r="AC82" s="897"/>
      <c r="AD82" s="897"/>
      <c r="AE82" s="897"/>
      <c r="AF82" s="885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0</v>
      </c>
      <c r="E83" s="235">
        <f>'(C2) Burimet viti kaluar'!E77</f>
        <v>0</v>
      </c>
      <c r="F83" s="235">
        <f>'(C2) Burimet viti kaluar'!F77</f>
        <v>0</v>
      </c>
      <c r="G83" s="884"/>
      <c r="H83" s="897"/>
      <c r="I83" s="897"/>
      <c r="J83" s="897"/>
      <c r="K83" s="897"/>
      <c r="L83" s="897"/>
      <c r="M83" s="897"/>
      <c r="N83" s="885"/>
      <c r="O83" s="519"/>
      <c r="P83" s="884"/>
      <c r="Q83" s="897"/>
      <c r="R83" s="897"/>
      <c r="S83" s="897"/>
      <c r="T83" s="897"/>
      <c r="U83" s="897"/>
      <c r="V83" s="897"/>
      <c r="W83" s="885"/>
      <c r="X83" s="519"/>
      <c r="Y83" s="884"/>
      <c r="Z83" s="897"/>
      <c r="AA83" s="897"/>
      <c r="AB83" s="897"/>
      <c r="AC83" s="897"/>
      <c r="AD83" s="897"/>
      <c r="AE83" s="897"/>
      <c r="AF83" s="885"/>
      <c r="AG83" s="519"/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4"/>
      <c r="H84" s="897"/>
      <c r="I84" s="897"/>
      <c r="J84" s="897"/>
      <c r="K84" s="897"/>
      <c r="L84" s="897"/>
      <c r="M84" s="897"/>
      <c r="N84" s="885"/>
      <c r="O84" s="519"/>
      <c r="P84" s="884"/>
      <c r="Q84" s="897"/>
      <c r="R84" s="897"/>
      <c r="S84" s="897"/>
      <c r="T84" s="897"/>
      <c r="U84" s="897"/>
      <c r="V84" s="897"/>
      <c r="W84" s="885"/>
      <c r="X84" s="519"/>
      <c r="Y84" s="884"/>
      <c r="Z84" s="897"/>
      <c r="AA84" s="897"/>
      <c r="AB84" s="897"/>
      <c r="AC84" s="897"/>
      <c r="AD84" s="897"/>
      <c r="AE84" s="897"/>
      <c r="AF84" s="885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4"/>
      <c r="H85" s="897"/>
      <c r="I85" s="897"/>
      <c r="J85" s="897"/>
      <c r="K85" s="897"/>
      <c r="L85" s="897"/>
      <c r="M85" s="897"/>
      <c r="N85" s="885"/>
      <c r="O85" s="519"/>
      <c r="P85" s="884"/>
      <c r="Q85" s="897"/>
      <c r="R85" s="897"/>
      <c r="S85" s="897"/>
      <c r="T85" s="897"/>
      <c r="U85" s="897"/>
      <c r="V85" s="897"/>
      <c r="W85" s="885"/>
      <c r="X85" s="519"/>
      <c r="Y85" s="884"/>
      <c r="Z85" s="897"/>
      <c r="AA85" s="897"/>
      <c r="AB85" s="897"/>
      <c r="AC85" s="897"/>
      <c r="AD85" s="897"/>
      <c r="AE85" s="897"/>
      <c r="AF85" s="885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4"/>
      <c r="H86" s="897"/>
      <c r="I86" s="897"/>
      <c r="J86" s="897"/>
      <c r="K86" s="897"/>
      <c r="L86" s="897"/>
      <c r="M86" s="897"/>
      <c r="N86" s="885"/>
      <c r="O86" s="519"/>
      <c r="P86" s="884"/>
      <c r="Q86" s="897"/>
      <c r="R86" s="897"/>
      <c r="S86" s="897"/>
      <c r="T86" s="897"/>
      <c r="U86" s="897"/>
      <c r="V86" s="897"/>
      <c r="W86" s="885"/>
      <c r="X86" s="519"/>
      <c r="Y86" s="884"/>
      <c r="Z86" s="897"/>
      <c r="AA86" s="897"/>
      <c r="AB86" s="897"/>
      <c r="AC86" s="897"/>
      <c r="AD86" s="897"/>
      <c r="AE86" s="897"/>
      <c r="AF86" s="885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4"/>
      <c r="H87" s="897"/>
      <c r="I87" s="897"/>
      <c r="J87" s="897"/>
      <c r="K87" s="897"/>
      <c r="L87" s="897"/>
      <c r="M87" s="897"/>
      <c r="N87" s="885"/>
      <c r="O87" s="519"/>
      <c r="P87" s="884"/>
      <c r="Q87" s="897"/>
      <c r="R87" s="897"/>
      <c r="S87" s="897"/>
      <c r="T87" s="897"/>
      <c r="U87" s="897"/>
      <c r="V87" s="897"/>
      <c r="W87" s="885"/>
      <c r="X87" s="519"/>
      <c r="Y87" s="884"/>
      <c r="Z87" s="897"/>
      <c r="AA87" s="897"/>
      <c r="AB87" s="897"/>
      <c r="AC87" s="897"/>
      <c r="AD87" s="897"/>
      <c r="AE87" s="897"/>
      <c r="AF87" s="885"/>
      <c r="AG87" s="519"/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4"/>
      <c r="H88" s="897"/>
      <c r="I88" s="897"/>
      <c r="J88" s="897"/>
      <c r="K88" s="897"/>
      <c r="L88" s="897"/>
      <c r="M88" s="897"/>
      <c r="N88" s="885"/>
      <c r="O88" s="519"/>
      <c r="P88" s="884"/>
      <c r="Q88" s="897"/>
      <c r="R88" s="897"/>
      <c r="S88" s="897"/>
      <c r="T88" s="897"/>
      <c r="U88" s="897"/>
      <c r="V88" s="897"/>
      <c r="W88" s="885"/>
      <c r="X88" s="519"/>
      <c r="Y88" s="884"/>
      <c r="Z88" s="897"/>
      <c r="AA88" s="897"/>
      <c r="AB88" s="897"/>
      <c r="AC88" s="897"/>
      <c r="AD88" s="897"/>
      <c r="AE88" s="897"/>
      <c r="AF88" s="885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84"/>
      <c r="H89" s="897"/>
      <c r="I89" s="897"/>
      <c r="J89" s="897"/>
      <c r="K89" s="897"/>
      <c r="L89" s="897"/>
      <c r="M89" s="897"/>
      <c r="N89" s="885"/>
      <c r="O89" s="519"/>
      <c r="P89" s="884"/>
      <c r="Q89" s="897"/>
      <c r="R89" s="897"/>
      <c r="S89" s="897"/>
      <c r="T89" s="897"/>
      <c r="U89" s="897"/>
      <c r="V89" s="897"/>
      <c r="W89" s="885"/>
      <c r="X89" s="519"/>
      <c r="Y89" s="884"/>
      <c r="Z89" s="897"/>
      <c r="AA89" s="897"/>
      <c r="AB89" s="897"/>
      <c r="AC89" s="897"/>
      <c r="AD89" s="897"/>
      <c r="AE89" s="897"/>
      <c r="AF89" s="885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0</v>
      </c>
      <c r="E90" s="235">
        <f>'(C2) Burimet viti kaluar'!E84</f>
        <v>0</v>
      </c>
      <c r="F90" s="235">
        <f>'(C2) Burimet viti kaluar'!F84</f>
        <v>0</v>
      </c>
      <c r="G90" s="884"/>
      <c r="H90" s="897"/>
      <c r="I90" s="897"/>
      <c r="J90" s="897"/>
      <c r="K90" s="897"/>
      <c r="L90" s="897"/>
      <c r="M90" s="897"/>
      <c r="N90" s="885"/>
      <c r="O90" s="519"/>
      <c r="P90" s="884"/>
      <c r="Q90" s="897"/>
      <c r="R90" s="897"/>
      <c r="S90" s="897"/>
      <c r="T90" s="897"/>
      <c r="U90" s="897"/>
      <c r="V90" s="897"/>
      <c r="W90" s="885"/>
      <c r="X90" s="519"/>
      <c r="Y90" s="884"/>
      <c r="Z90" s="897"/>
      <c r="AA90" s="897"/>
      <c r="AB90" s="897"/>
      <c r="AC90" s="897"/>
      <c r="AD90" s="897"/>
      <c r="AE90" s="897"/>
      <c r="AF90" s="885"/>
      <c r="AG90" s="519"/>
    </row>
    <row r="91" spans="1:33" s="221" customFormat="1" ht="18.75" x14ac:dyDescent="0.25">
      <c r="A91" s="394" t="str">
        <f>'(C2) Burimet viti kaluar'!C85</f>
        <v>B</v>
      </c>
      <c r="B91" s="891" t="str">
        <f>'(G1) Fjalori'!A296</f>
        <v>TË ARDHURA NGA BUXHETI QENDROR</v>
      </c>
      <c r="C91" s="892"/>
      <c r="D91" s="398">
        <f>'(C2) Burimet viti kaluar'!D85</f>
        <v>0</v>
      </c>
      <c r="E91" s="398">
        <f>'(C2) Burimet viti kaluar'!E85</f>
        <v>0</v>
      </c>
      <c r="F91" s="398">
        <f>'(C2) Burimet viti kaluar'!F85</f>
        <v>0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0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0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0</v>
      </c>
    </row>
    <row r="92" spans="1:33" s="230" customFormat="1" ht="18.75" x14ac:dyDescent="0.2">
      <c r="A92" s="254" t="str">
        <f>'(C2) Burimet viti kaluar'!C86</f>
        <v>B.1</v>
      </c>
      <c r="B92" s="853" t="str">
        <f>'(G1) Fjalori'!A297</f>
        <v>Transferta e pakushtëzuar</v>
      </c>
      <c r="C92" s="854"/>
      <c r="D92" s="235">
        <f>'(C2) Burimet viti kaluar'!D86</f>
        <v>0</v>
      </c>
      <c r="E92" s="235">
        <f>'(C2) Burimet viti kaluar'!E86</f>
        <v>0</v>
      </c>
      <c r="F92" s="235">
        <f>'(C2) Burimet viti kaluar'!F86</f>
        <v>0</v>
      </c>
      <c r="G92" s="884"/>
      <c r="H92" s="897"/>
      <c r="I92" s="897"/>
      <c r="J92" s="897"/>
      <c r="K92" s="897"/>
      <c r="L92" s="897"/>
      <c r="M92" s="897"/>
      <c r="N92" s="885"/>
      <c r="O92" s="519"/>
      <c r="P92" s="884"/>
      <c r="Q92" s="897"/>
      <c r="R92" s="897"/>
      <c r="S92" s="897"/>
      <c r="T92" s="897"/>
      <c r="U92" s="897"/>
      <c r="V92" s="897"/>
      <c r="W92" s="885"/>
      <c r="X92" s="519"/>
      <c r="Y92" s="884"/>
      <c r="Z92" s="897"/>
      <c r="AA92" s="897"/>
      <c r="AB92" s="897"/>
      <c r="AC92" s="897"/>
      <c r="AD92" s="897"/>
      <c r="AE92" s="897"/>
      <c r="AF92" s="885"/>
      <c r="AG92" s="519"/>
    </row>
    <row r="93" spans="1:33" s="230" customFormat="1" ht="18.75" x14ac:dyDescent="0.25">
      <c r="A93" s="254" t="str">
        <f>'(C2) Burimet viti kaluar'!C87</f>
        <v>B.2</v>
      </c>
      <c r="B93" s="853" t="str">
        <f>'(G1) Fjalori'!A298</f>
        <v>Transferta e kushtëzuar</v>
      </c>
      <c r="C93" s="854"/>
      <c r="D93" s="399">
        <f>'(C2) Burimet viti kaluar'!D87</f>
        <v>0</v>
      </c>
      <c r="E93" s="399">
        <f>'(C2) Burimet viti kaluar'!E87</f>
        <v>0</v>
      </c>
      <c r="F93" s="399">
        <f>'(C2) Burimet viti kaluar'!F87</f>
        <v>0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0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0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0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0</v>
      </c>
      <c r="E94" s="235">
        <f>'(C2) Burimet viti kaluar'!E88</f>
        <v>0</v>
      </c>
      <c r="F94" s="235">
        <f>'(C2) Burimet viti kaluar'!F88</f>
        <v>0</v>
      </c>
      <c r="G94" s="884"/>
      <c r="H94" s="897"/>
      <c r="I94" s="897"/>
      <c r="J94" s="897"/>
      <c r="K94" s="897"/>
      <c r="L94" s="897"/>
      <c r="M94" s="897"/>
      <c r="N94" s="885"/>
      <c r="O94" s="519"/>
      <c r="P94" s="884"/>
      <c r="Q94" s="897"/>
      <c r="R94" s="897"/>
      <c r="S94" s="897"/>
      <c r="T94" s="897"/>
      <c r="U94" s="897"/>
      <c r="V94" s="897"/>
      <c r="W94" s="885"/>
      <c r="X94" s="519"/>
      <c r="Y94" s="884"/>
      <c r="Z94" s="897"/>
      <c r="AA94" s="897"/>
      <c r="AB94" s="897"/>
      <c r="AC94" s="897"/>
      <c r="AD94" s="897"/>
      <c r="AE94" s="897"/>
      <c r="AF94" s="885"/>
      <c r="AG94" s="519"/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0</v>
      </c>
      <c r="E95" s="235">
        <f>'(C2) Burimet viti kaluar'!E89</f>
        <v>0</v>
      </c>
      <c r="F95" s="235">
        <f>'(C2) Burimet viti kaluar'!F89</f>
        <v>0</v>
      </c>
      <c r="G95" s="884"/>
      <c r="H95" s="897"/>
      <c r="I95" s="897"/>
      <c r="J95" s="897"/>
      <c r="K95" s="897"/>
      <c r="L95" s="897"/>
      <c r="M95" s="897"/>
      <c r="N95" s="885"/>
      <c r="O95" s="519"/>
      <c r="P95" s="884"/>
      <c r="Q95" s="897"/>
      <c r="R95" s="897"/>
      <c r="S95" s="897"/>
      <c r="T95" s="897"/>
      <c r="U95" s="897"/>
      <c r="V95" s="897"/>
      <c r="W95" s="885"/>
      <c r="X95" s="519"/>
      <c r="Y95" s="884"/>
      <c r="Z95" s="897"/>
      <c r="AA95" s="897"/>
      <c r="AB95" s="897"/>
      <c r="AC95" s="897"/>
      <c r="AD95" s="897"/>
      <c r="AE95" s="897"/>
      <c r="AF95" s="885"/>
      <c r="AG95" s="519"/>
    </row>
    <row r="96" spans="1:33" s="230" customFormat="1" ht="18.75" x14ac:dyDescent="0.2">
      <c r="A96" s="254" t="str">
        <f>'(C2) Burimet viti kaluar'!C90</f>
        <v>B.3</v>
      </c>
      <c r="B96" s="853" t="str">
        <f>'(G1) Fjalori'!A301</f>
        <v>Trasferta specifike</v>
      </c>
      <c r="C96" s="854"/>
      <c r="D96" s="235">
        <f>'(C2) Burimet viti kaluar'!D90</f>
        <v>0</v>
      </c>
      <c r="E96" s="235">
        <f>'(C2) Burimet viti kaluar'!E90</f>
        <v>0</v>
      </c>
      <c r="F96" s="235">
        <f>'(C2) Burimet viti kaluar'!F90</f>
        <v>0</v>
      </c>
      <c r="G96" s="451"/>
      <c r="H96" s="452"/>
      <c r="I96" s="452"/>
      <c r="J96" s="452"/>
      <c r="K96" s="452"/>
      <c r="L96" s="452"/>
      <c r="M96" s="452"/>
      <c r="N96" s="453"/>
      <c r="O96" s="519"/>
      <c r="P96" s="451"/>
      <c r="Q96" s="452"/>
      <c r="R96" s="452"/>
      <c r="S96" s="452"/>
      <c r="T96" s="452"/>
      <c r="U96" s="452"/>
      <c r="V96" s="452"/>
      <c r="W96" s="453"/>
      <c r="X96" s="519"/>
      <c r="Y96" s="451"/>
      <c r="Z96" s="452"/>
      <c r="AA96" s="452"/>
      <c r="AB96" s="452"/>
      <c r="AC96" s="452"/>
      <c r="AD96" s="452"/>
      <c r="AE96" s="452"/>
      <c r="AF96" s="453"/>
      <c r="AG96" s="519"/>
    </row>
    <row r="97" spans="1:33" s="221" customFormat="1" ht="18.75" x14ac:dyDescent="0.25">
      <c r="A97" s="394" t="str">
        <f>'(C2) Burimet viti kaluar'!C91</f>
        <v>C</v>
      </c>
      <c r="B97" s="891" t="str">
        <f>'(G1) Fjalori'!A302</f>
        <v>HUAMARRJA</v>
      </c>
      <c r="C97" s="892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3" t="str">
        <f>'(G1) Fjalori'!A303</f>
        <v>Huamarrja afatshkurtë</v>
      </c>
      <c r="C98" s="854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3" t="str">
        <f>'(G1) Fjalori'!A304</f>
        <v>Huamarrja afatgjatë</v>
      </c>
      <c r="C99" s="854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91" t="str">
        <f>'(G1) Fjalori'!A305</f>
        <v>TRASHËGIMI NGA VITI I SHKUAR</v>
      </c>
      <c r="C100" s="892"/>
      <c r="D100" s="398">
        <f>'(C2) Burimet viti kaluar'!D94</f>
        <v>0</v>
      </c>
      <c r="E100" s="398">
        <f>'(C2) Burimet viti kaluar'!E94</f>
        <v>0</v>
      </c>
      <c r="F100" s="398">
        <f>'(C2) Burimet viti kaluar'!F94</f>
        <v>0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3" t="str">
        <f>'(G1) Fjalori'!A306</f>
        <v>Trashëgimi pa destinacion</v>
      </c>
      <c r="C101" s="854"/>
      <c r="D101" s="235">
        <f>'(C2) Burimet viti kaluar'!D95</f>
        <v>0</v>
      </c>
      <c r="E101" s="235">
        <f>'(C2) Burimet viti kaluar'!E95</f>
        <v>0</v>
      </c>
      <c r="F101" s="235">
        <f>'(C2) Burimet viti kaluar'!F95</f>
        <v>0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3" t="str">
        <f>'(G1) Fjalori'!A307</f>
        <v>Trashëgimi me destinacion</v>
      </c>
      <c r="C102" s="854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0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0</v>
      </c>
      <c r="E103" s="447">
        <f>E100+E97+E91+E7</f>
        <v>0</v>
      </c>
      <c r="F103" s="447">
        <f>F100+F97+F91+F7</f>
        <v>0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0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0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0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qMdmHjaBsy0DzEtZLo8mVJx2r4oXrm5XBUz6yV15easYElNH7lJpecmgpszl1MOXe+MXPZ+f9IyCzDw7OtSrqw==" saltValue="423hFOLfc2/WGdkyrIDxmA==" spinCount="100000"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zoomScaleNormal="100" workbookViewId="0">
      <selection activeCell="AK27" sqref="AK27"/>
    </sheetView>
  </sheetViews>
  <sheetFormatPr defaultColWidth="4.140625" defaultRowHeight="15" x14ac:dyDescent="0.25"/>
  <cols>
    <col min="1" max="1" width="9" style="611" customWidth="1"/>
    <col min="2" max="2" width="21.5703125" style="611" customWidth="1"/>
    <col min="3" max="3" width="54.140625" style="611" customWidth="1"/>
    <col min="4" max="4" width="11.28515625" style="612" hidden="1" customWidth="1"/>
    <col min="5" max="5" width="11.28515625" style="611" hidden="1" customWidth="1"/>
    <col min="6" max="6" width="11.28515625" style="611" hidden="1" customWidth="1" collapsed="1"/>
    <col min="7" max="8" width="5.7109375" style="611" hidden="1" customWidth="1"/>
    <col min="9" max="9" width="7.140625" style="611" hidden="1" customWidth="1"/>
    <col min="10" max="10" width="5.85546875" style="611" hidden="1" customWidth="1"/>
    <col min="11" max="11" width="6.28515625" style="611" hidden="1" customWidth="1"/>
    <col min="12" max="13" width="5.7109375" style="611" hidden="1" customWidth="1"/>
    <col min="14" max="14" width="7.28515625" style="611" hidden="1" customWidth="1"/>
    <col min="15" max="15" width="11.5703125" style="611" hidden="1" customWidth="1"/>
    <col min="16" max="17" width="5.140625" style="611" hidden="1" customWidth="1"/>
    <col min="18" max="18" width="5.85546875" style="611" hidden="1" customWidth="1"/>
    <col min="19" max="19" width="5.140625" style="611" hidden="1" customWidth="1"/>
    <col min="20" max="20" width="6" style="611" hidden="1" customWidth="1"/>
    <col min="21" max="21" width="5.85546875" style="611" hidden="1" customWidth="1"/>
    <col min="22" max="22" width="5.140625" style="611" hidden="1" customWidth="1"/>
    <col min="23" max="23" width="7.28515625" style="611" hidden="1" customWidth="1"/>
    <col min="24" max="24" width="11.5703125" style="611" hidden="1" customWidth="1"/>
    <col min="25" max="26" width="5.140625" style="611" hidden="1" customWidth="1"/>
    <col min="27" max="28" width="5.85546875" style="611" hidden="1" customWidth="1"/>
    <col min="29" max="29" width="7.140625" style="611" hidden="1" customWidth="1"/>
    <col min="30" max="31" width="5.140625" style="611" hidden="1" customWidth="1"/>
    <col min="32" max="32" width="6.28515625" style="611" hidden="1" customWidth="1"/>
    <col min="33" max="34" width="11.5703125" style="611" hidden="1" customWidth="1"/>
    <col min="35" max="35" width="75" style="611" hidden="1" customWidth="1"/>
    <col min="36" max="36" width="18.85546875" style="611" hidden="1" customWidth="1"/>
    <col min="37" max="46" width="11.5703125" style="611" customWidth="1"/>
    <col min="47" max="47" width="16.28515625" style="611" customWidth="1"/>
    <col min="48" max="48" width="11.5703125" style="611" customWidth="1"/>
    <col min="49" max="49" width="15.5703125" style="611" customWidth="1"/>
    <col min="50" max="50" width="11.5703125" style="611" customWidth="1"/>
    <col min="51" max="51" width="14.85546875" style="611" customWidth="1"/>
    <col min="52" max="199" width="11.5703125" style="611" customWidth="1"/>
    <col min="200" max="200" width="3.85546875" style="611" customWidth="1"/>
    <col min="201" max="201" width="22" style="611" customWidth="1"/>
    <col min="202" max="204" width="4.140625" style="611" customWidth="1"/>
    <col min="205" max="205" width="5.85546875" style="611" customWidth="1"/>
    <col min="206" max="206" width="4.140625" style="611" customWidth="1"/>
    <col min="207" max="207" width="0.85546875" style="611" customWidth="1"/>
    <col min="208" max="208" width="5.85546875" style="611" customWidth="1"/>
    <col min="209" max="209" width="4.140625" style="611" customWidth="1"/>
    <col min="210" max="210" width="0.85546875" style="611" customWidth="1"/>
    <col min="211" max="211" width="5.85546875" style="611" customWidth="1"/>
    <col min="212" max="212" width="4.140625" style="611" customWidth="1"/>
    <col min="213" max="213" width="0.85546875" style="611" customWidth="1"/>
    <col min="214" max="214" width="5.85546875" style="611" customWidth="1"/>
    <col min="215" max="16384" width="4.140625" style="611"/>
  </cols>
  <sheetData>
    <row r="1" spans="1:54" s="577" customFormat="1" ht="15" customHeight="1" x14ac:dyDescent="0.25">
      <c r="A1" s="912" t="str">
        <f>'(G1) Fjalori'!A13</f>
        <v>Verdhë = Per tu plotësuar nga Departamenti i Financës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  <c r="AF1" s="912"/>
      <c r="AG1" s="912"/>
      <c r="AH1" s="912"/>
      <c r="AI1" s="912"/>
      <c r="AJ1" s="912"/>
      <c r="AK1" s="912"/>
      <c r="AL1" s="912"/>
      <c r="AM1" s="912"/>
      <c r="AN1" s="912"/>
      <c r="AO1" s="912"/>
      <c r="AP1" s="912"/>
      <c r="AQ1" s="912"/>
      <c r="AR1" s="912"/>
      <c r="AS1" s="912"/>
      <c r="AT1" s="912"/>
      <c r="AU1" s="912"/>
      <c r="AV1" s="912"/>
      <c r="AW1" s="912"/>
      <c r="AX1" s="912"/>
      <c r="AY1" s="912"/>
      <c r="AZ1" s="912"/>
      <c r="BA1" s="912"/>
      <c r="BB1" s="912"/>
    </row>
    <row r="2" spans="1:54" s="577" customFormat="1" ht="13.15" customHeight="1" x14ac:dyDescent="0.25">
      <c r="D2" s="579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21"/>
      <c r="AY2" s="621"/>
      <c r="AZ2" s="616"/>
      <c r="BA2" s="616"/>
      <c r="BB2" s="616"/>
    </row>
    <row r="3" spans="1:54" s="577" customFormat="1" ht="21" customHeight="1" x14ac:dyDescent="0.25">
      <c r="A3" s="911" t="str">
        <f>'(G1) Fjalori'!A357</f>
        <v>(E2) KONTROLLI I BESUESHMERISE NE VLERESIMIN E TE ARDHURAVE TE VETA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11"/>
      <c r="AM3" s="911"/>
      <c r="AN3" s="911"/>
      <c r="AO3" s="911"/>
      <c r="AP3" s="911"/>
      <c r="AQ3" s="911"/>
      <c r="AR3" s="911"/>
      <c r="AS3" s="911"/>
      <c r="AT3" s="911"/>
      <c r="AU3" s="911"/>
      <c r="AV3" s="911"/>
      <c r="AW3" s="911"/>
      <c r="AX3" s="911"/>
      <c r="AY3" s="911"/>
      <c r="AZ3" s="911"/>
      <c r="BA3" s="911"/>
      <c r="BB3" s="911"/>
    </row>
    <row r="4" spans="1:54" s="622" customFormat="1" ht="13.15" customHeight="1" x14ac:dyDescent="0.25">
      <c r="B4" s="623"/>
      <c r="C4" s="623"/>
      <c r="AI4" s="243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5"/>
      <c r="AY4" s="625"/>
      <c r="AZ4" s="624"/>
      <c r="BA4" s="624"/>
      <c r="BB4" s="624"/>
    </row>
    <row r="5" spans="1:54" s="577" customFormat="1" ht="17.25" customHeight="1" x14ac:dyDescent="0.25">
      <c r="D5" s="580">
        <f>'(B1)Informacion i përgjithshëm '!B5</f>
        <v>-2</v>
      </c>
      <c r="E5" s="580">
        <f>'(B1)Informacion i përgjithshëm '!B6</f>
        <v>-1</v>
      </c>
      <c r="F5" s="580">
        <f>'(B1)Informacion i përgjithshëm '!B7</f>
        <v>0</v>
      </c>
      <c r="G5" s="902">
        <f>'(A1) Titulli'!B42</f>
        <v>1</v>
      </c>
      <c r="H5" s="903"/>
      <c r="I5" s="903"/>
      <c r="J5" s="903"/>
      <c r="K5" s="903"/>
      <c r="L5" s="903"/>
      <c r="M5" s="903"/>
      <c r="N5" s="903"/>
      <c r="O5" s="904"/>
      <c r="P5" s="902">
        <f>'(A1) Titulli'!B43</f>
        <v>2</v>
      </c>
      <c r="Q5" s="903"/>
      <c r="R5" s="903"/>
      <c r="S5" s="903"/>
      <c r="T5" s="903"/>
      <c r="U5" s="903"/>
      <c r="V5" s="903"/>
      <c r="W5" s="903"/>
      <c r="X5" s="903"/>
      <c r="Y5" s="902">
        <f>'(A1) Titulli'!B44</f>
        <v>3</v>
      </c>
      <c r="Z5" s="903"/>
      <c r="AA5" s="903"/>
      <c r="AB5" s="903"/>
      <c r="AC5" s="903"/>
      <c r="AD5" s="903"/>
      <c r="AE5" s="903"/>
      <c r="AF5" s="903"/>
      <c r="AG5" s="904"/>
      <c r="AK5" s="569">
        <f>D$5</f>
        <v>-2</v>
      </c>
      <c r="AL5" s="569">
        <f>E$5</f>
        <v>-1</v>
      </c>
      <c r="AM5" s="569">
        <f>F$5</f>
        <v>0</v>
      </c>
      <c r="AN5" s="170">
        <f>AM5+1</f>
        <v>1</v>
      </c>
      <c r="AO5" s="170">
        <f t="shared" ref="AO5:AP5" si="0">AN5+1</f>
        <v>2</v>
      </c>
      <c r="AP5" s="170">
        <f t="shared" si="0"/>
        <v>3</v>
      </c>
      <c r="AQ5" s="170">
        <f t="shared" ref="AQ5:AS5" si="1">AN5</f>
        <v>1</v>
      </c>
      <c r="AR5" s="170">
        <f t="shared" si="1"/>
        <v>2</v>
      </c>
      <c r="AS5" s="170">
        <f t="shared" si="1"/>
        <v>3</v>
      </c>
      <c r="AT5" s="909">
        <f>AQ5</f>
        <v>1</v>
      </c>
      <c r="AU5" s="910"/>
      <c r="AV5" s="909">
        <f>AR5</f>
        <v>2</v>
      </c>
      <c r="AW5" s="910"/>
      <c r="AX5" s="909">
        <f>AS5</f>
        <v>3</v>
      </c>
      <c r="AY5" s="910"/>
      <c r="AZ5" s="170">
        <f>AQ5</f>
        <v>1</v>
      </c>
      <c r="BA5" s="170">
        <f t="shared" ref="BA5:BB5" si="2">AR5</f>
        <v>2</v>
      </c>
      <c r="BB5" s="170">
        <f t="shared" si="2"/>
        <v>3</v>
      </c>
    </row>
    <row r="6" spans="1:54" s="581" customFormat="1" ht="44.1" customHeight="1" thickBot="1" x14ac:dyDescent="0.3">
      <c r="B6" s="582"/>
      <c r="C6" s="582"/>
      <c r="D6" s="583" t="str">
        <f>'(B1)Informacion i përgjithshëm '!A5</f>
        <v>Viti t-2</v>
      </c>
      <c r="E6" s="583" t="str">
        <f>'(G1) Fjalori'!A6</f>
        <v>Viti i shkuar</v>
      </c>
      <c r="F6" s="584" t="str">
        <f>'(G1) Fjalori'!A7</f>
        <v>Viti aktual</v>
      </c>
      <c r="G6" s="585" t="str">
        <f>'(G1) Fjalori'!A343</f>
        <v>Impakti i rritjes reale ekonomike në %</v>
      </c>
      <c r="H6" s="585" t="str">
        <f>'(G1) Fjalori'!A342</f>
        <v>Impakti i inflacionit në %</v>
      </c>
      <c r="I6" s="585" t="str">
        <f>'(G1) Fjalori'!A345</f>
        <v>Impakti i rritjes së popullsisë në %</v>
      </c>
      <c r="J6" s="585" t="str">
        <f>'(G1) Fjalori'!A346</f>
        <v>Vlerësimi i impaktit nga përmirësimi në %</v>
      </c>
      <c r="K6" s="585" t="str">
        <f>'(G1) Fjalori'!A348</f>
        <v>Përmirësimi i përdorimit të potencialit tatimor në %</v>
      </c>
      <c r="L6" s="585" t="str">
        <f>'(G1) Fjalori'!A349</f>
        <v>Ndryshimi i normës së taksës në %</v>
      </c>
      <c r="M6" s="585" t="str">
        <f>'(G1) Fjalori'!A347</f>
        <v>Vlerësimi i impaktit të faktorëve të tjerë në %</v>
      </c>
      <c r="N6" s="585" t="str">
        <f>'(G1) Fjalori'!A$762</f>
        <v>Vlera bazë e të ardhurave të reja</v>
      </c>
      <c r="P6" s="585" t="str">
        <f t="shared" ref="P6:W6" si="3">G6</f>
        <v>Impakti i rritjes reale ekonomike në %</v>
      </c>
      <c r="Q6" s="585" t="str">
        <f t="shared" si="3"/>
        <v>Impakti i inflacionit në %</v>
      </c>
      <c r="R6" s="585" t="str">
        <f t="shared" si="3"/>
        <v>Impakti i rritjes së popullsisë në %</v>
      </c>
      <c r="S6" s="585" t="str">
        <f t="shared" si="3"/>
        <v>Vlerësimi i impaktit nga përmirësimi në %</v>
      </c>
      <c r="T6" s="585" t="str">
        <f t="shared" si="3"/>
        <v>Përmirësimi i përdorimit të potencialit tatimor në %</v>
      </c>
      <c r="U6" s="585" t="str">
        <f t="shared" si="3"/>
        <v>Ndryshimi i normës së taksës në %</v>
      </c>
      <c r="V6" s="585" t="str">
        <f t="shared" si="3"/>
        <v>Vlerësimi i impaktit të faktorëve të tjerë në %</v>
      </c>
      <c r="W6" s="585" t="str">
        <f t="shared" si="3"/>
        <v>Vlera bazë e të ardhurave të reja</v>
      </c>
      <c r="Y6" s="585" t="str">
        <f t="shared" ref="Y6:AF6" si="4">P6</f>
        <v>Impakti i rritjes reale ekonomike në %</v>
      </c>
      <c r="Z6" s="585" t="str">
        <f t="shared" si="4"/>
        <v>Impakti i inflacionit në %</v>
      </c>
      <c r="AA6" s="585" t="str">
        <f t="shared" si="4"/>
        <v>Impakti i rritjes së popullsisë në %</v>
      </c>
      <c r="AB6" s="585" t="str">
        <f t="shared" si="4"/>
        <v>Vlerësimi i impaktit nga përmirësimi në %</v>
      </c>
      <c r="AC6" s="585" t="str">
        <f t="shared" si="4"/>
        <v>Përmirësimi i përdorimit të potencialit tatimor në %</v>
      </c>
      <c r="AD6" s="585" t="str">
        <f t="shared" si="4"/>
        <v>Ndryshimi i normës së taksës në %</v>
      </c>
      <c r="AE6" s="585" t="str">
        <f t="shared" si="4"/>
        <v>Vlerësimi i impaktit të faktorëve të tjerë në %</v>
      </c>
      <c r="AF6" s="585" t="str">
        <f t="shared" si="4"/>
        <v>Vlera bazë e të ardhurave të reja</v>
      </c>
      <c r="AG6" s="586"/>
      <c r="AI6" s="615"/>
      <c r="AK6" s="913" t="str">
        <f>'(G1) Fjalori'!A1020</f>
        <v>Rezultatet e viteve të kaluara</v>
      </c>
      <c r="AL6" s="913"/>
      <c r="AM6" s="913"/>
      <c r="AN6" s="913" t="str">
        <f>'(G1) Fjalori'!A1021</f>
        <v>Vlerësimi më i mirë i trendit</v>
      </c>
      <c r="AO6" s="913"/>
      <c r="AP6" s="913"/>
      <c r="AQ6" s="913" t="str">
        <f>'(G1) Fjalori'!A1022</f>
        <v>Intervali i besimit të lartë</v>
      </c>
      <c r="AR6" s="913"/>
      <c r="AS6" s="913"/>
      <c r="AT6" s="914" t="str">
        <f>'(G1) Fjalori'!A1023</f>
        <v>Vlerësimi i buxhetit</v>
      </c>
      <c r="AU6" s="914"/>
      <c r="AV6" s="914"/>
      <c r="AW6" s="914"/>
      <c r="AX6" s="914"/>
      <c r="AY6" s="914"/>
      <c r="AZ6" s="913" t="str">
        <f>'(G1) Fjalori'!A1024</f>
        <v>Intervali i besimit të ulët</v>
      </c>
      <c r="BA6" s="913"/>
      <c r="BB6" s="913"/>
    </row>
    <row r="7" spans="1:54" s="577" customFormat="1" ht="15.75" hidden="1" thickBot="1" x14ac:dyDescent="0.3">
      <c r="A7" s="587" t="str">
        <f>'(C2) Burimet viti kaluar'!C7</f>
        <v>A</v>
      </c>
      <c r="B7" s="905" t="str">
        <f>'(G1) Fjalori'!A218</f>
        <v>TË ARDHURA NGA BURIMET E VETA</v>
      </c>
      <c r="C7" s="906"/>
      <c r="D7" s="588">
        <f>'(C2) Burimet viti kaluar'!D7</f>
        <v>0</v>
      </c>
      <c r="E7" s="588">
        <f>'(C2) Burimet viti kaluar'!E7</f>
        <v>0</v>
      </c>
      <c r="F7" s="588">
        <f>'(C2) Burimet viti kaluar'!F7</f>
        <v>0</v>
      </c>
      <c r="G7" s="589"/>
      <c r="H7" s="589"/>
      <c r="I7" s="589"/>
      <c r="J7" s="589"/>
      <c r="K7" s="589"/>
      <c r="L7" s="589"/>
      <c r="M7" s="589"/>
      <c r="N7" s="589"/>
      <c r="O7" s="590" t="e">
        <f>O8+#REF!+O22+#REF!</f>
        <v>#REF!</v>
      </c>
      <c r="P7" s="589"/>
      <c r="Q7" s="589"/>
      <c r="R7" s="589"/>
      <c r="S7" s="589"/>
      <c r="T7" s="589"/>
      <c r="U7" s="589"/>
      <c r="V7" s="589"/>
      <c r="W7" s="589"/>
      <c r="X7" s="591" t="e">
        <f>X8+#REF!+X22+#REF!</f>
        <v>#REF!</v>
      </c>
      <c r="Y7" s="591"/>
      <c r="Z7" s="589"/>
      <c r="AA7" s="589"/>
      <c r="AB7" s="589"/>
      <c r="AC7" s="589"/>
      <c r="AD7" s="589"/>
      <c r="AE7" s="589"/>
      <c r="AF7" s="589"/>
      <c r="AG7" s="590" t="e">
        <f>AG8+#REF!+AG22+#REF!</f>
        <v>#REF!</v>
      </c>
      <c r="AJ7" s="626"/>
      <c r="AK7" s="564">
        <f t="shared" ref="AK7:AK8" si="5">D7</f>
        <v>0</v>
      </c>
      <c r="AL7" s="564">
        <f t="shared" ref="AL7:AL8" si="6">E7</f>
        <v>0</v>
      </c>
      <c r="AM7" s="564">
        <f t="shared" ref="AM7:AM8" si="7">F7</f>
        <v>0</v>
      </c>
      <c r="AN7" s="576">
        <f t="shared" ref="AN7" si="8">_xlfn.FORECAST.ETS(AN$5,AK7:AM7,AK$5:AM$5,0,1)</f>
        <v>0</v>
      </c>
      <c r="AO7" s="576">
        <f t="shared" ref="AO7:AO8" si="9">_xlfn.FORECAST.ETS(AO$5,AK7:AM7,AK$5:AM$5,0,1)</f>
        <v>0</v>
      </c>
      <c r="AP7" s="576">
        <f t="shared" ref="AP7:AP8" si="10">_xlfn.FORECAST.ETS(AP$5,AK7:AM7,AK$5:AM$5,0,1)</f>
        <v>0</v>
      </c>
      <c r="AQ7" s="576">
        <f t="shared" ref="AQ7:AQ8" si="11">AN7+_xlfn.FORECAST.ETS.CONFINT(AN$5,AK7:AM7,AK$5:AM$5,0.8,0)</f>
        <v>0</v>
      </c>
      <c r="AR7" s="576">
        <f t="shared" ref="AR7:AR8" si="12">AO7+_xlfn.FORECAST.ETS.CONFINT(AO$5,AK7:AM7,AK$5:AM$5,0.8,0)</f>
        <v>0</v>
      </c>
      <c r="AS7" s="617">
        <f t="shared" ref="AS7:AS8" si="13">AP7+_xlfn.FORECAST.ETS.CONFINT(AP$5,AK7:AM7,AK$5:AM$5,0.8,0)</f>
        <v>0</v>
      </c>
      <c r="AT7" s="618">
        <f>'(E1) Vlerësimi i burimeve'!O7</f>
        <v>0</v>
      </c>
      <c r="AU7" s="620" t="str">
        <f t="shared" ref="AU7" si="14">IF(OR(AT7&gt;AQ7,AT7&lt;AZ7),"ATTENTION","Plausible")</f>
        <v>Plausible</v>
      </c>
      <c r="AV7" s="618">
        <f>'(E1) Vlerësimi i burimeve'!X7</f>
        <v>0</v>
      </c>
      <c r="AW7" s="620" t="str">
        <f t="shared" ref="AW7" si="15">IF(OR(AV7&gt;AR7,AV7&lt;BA7),"ATTENTION","Plausible")</f>
        <v>Plausible</v>
      </c>
      <c r="AX7" s="618">
        <f>'(E1) Vlerësimi i burimeve'!AG7</f>
        <v>0</v>
      </c>
      <c r="AY7" s="620" t="str">
        <f t="shared" ref="AY7" si="16">IF(OR(AX7&gt;AS7,AX7&lt;BB7),"ATTENTION","Plausible")</f>
        <v>Plausible</v>
      </c>
      <c r="AZ7" s="619">
        <f t="shared" ref="AZ7:AZ8" si="17">AN7-_xlfn.FORECAST.ETS.CONFINT(AN$5,AK7:AM7,AK$5:AM$5,0.8,0)</f>
        <v>0</v>
      </c>
      <c r="BA7" s="576">
        <f t="shared" ref="BA7:BA8" si="18">AO7-_xlfn.FORECAST.ETS.CONFINT(AO$5,AK7:AM7,AK$5:AM$5,0.8,0)</f>
        <v>0</v>
      </c>
      <c r="BB7" s="576">
        <f t="shared" ref="BB7:BB8" si="19">AP7-_xlfn.FORECAST.ETS.CONFINT(AP$5,AK7:AM7,AK$5:AM$5,0.8,0)</f>
        <v>0</v>
      </c>
    </row>
    <row r="8" spans="1:54" s="577" customFormat="1" ht="15.75" thickBot="1" x14ac:dyDescent="0.3">
      <c r="A8" s="592" t="str">
        <f>'(C2) Burimet viti kaluar'!C8</f>
        <v>A.1</v>
      </c>
      <c r="B8" s="898" t="str">
        <f>'(G1) Fjalori'!A219</f>
        <v>TË ARDHURA NGA TAKSAT LOKALE</v>
      </c>
      <c r="C8" s="899"/>
      <c r="D8" s="593">
        <f>'(C2) Burimet viti kaluar'!D8</f>
        <v>0</v>
      </c>
      <c r="E8" s="593">
        <f>'(C2) Burimet viti kaluar'!E8</f>
        <v>0</v>
      </c>
      <c r="F8" s="593">
        <f>'(C2) Burimet viti kaluar'!F8</f>
        <v>0</v>
      </c>
      <c r="G8" s="638"/>
      <c r="H8" s="638"/>
      <c r="I8" s="638"/>
      <c r="J8" s="638"/>
      <c r="K8" s="638"/>
      <c r="L8" s="638"/>
      <c r="M8" s="638"/>
      <c r="N8" s="638"/>
      <c r="O8" s="593">
        <f>SUM(O9:O21)-O10</f>
        <v>2000</v>
      </c>
      <c r="P8" s="638"/>
      <c r="Q8" s="638"/>
      <c r="R8" s="638"/>
      <c r="S8" s="638"/>
      <c r="T8" s="638"/>
      <c r="U8" s="638"/>
      <c r="V8" s="638"/>
      <c r="W8" s="638"/>
      <c r="X8" s="594">
        <f>SUM(X9:X21)-X10</f>
        <v>2100</v>
      </c>
      <c r="Y8" s="639"/>
      <c r="Z8" s="638"/>
      <c r="AA8" s="638"/>
      <c r="AB8" s="638"/>
      <c r="AC8" s="638"/>
      <c r="AD8" s="638"/>
      <c r="AE8" s="638"/>
      <c r="AF8" s="638"/>
      <c r="AG8" s="593">
        <f>SUM(AG9:AG21)-AG10</f>
        <v>2155</v>
      </c>
      <c r="AH8" s="640"/>
      <c r="AI8" s="640"/>
      <c r="AJ8" s="641"/>
      <c r="AK8" s="642">
        <f t="shared" si="5"/>
        <v>0</v>
      </c>
      <c r="AL8" s="642">
        <f t="shared" si="6"/>
        <v>0</v>
      </c>
      <c r="AM8" s="642">
        <f t="shared" si="7"/>
        <v>0</v>
      </c>
      <c r="AN8" s="643">
        <f>_xlfn.FORECAST.ETS(AN$5,AK8:AM8,AK$5:AM$5,0,1)</f>
        <v>0</v>
      </c>
      <c r="AO8" s="643">
        <f t="shared" si="9"/>
        <v>0</v>
      </c>
      <c r="AP8" s="643">
        <f t="shared" si="10"/>
        <v>0</v>
      </c>
      <c r="AQ8" s="643">
        <f t="shared" si="11"/>
        <v>0</v>
      </c>
      <c r="AR8" s="643">
        <f t="shared" si="12"/>
        <v>0</v>
      </c>
      <c r="AS8" s="643">
        <f t="shared" si="13"/>
        <v>0</v>
      </c>
      <c r="AT8" s="734">
        <f>'(E1) Vlerësimi i burimeve'!O8</f>
        <v>0</v>
      </c>
      <c r="AU8" s="735" t="str">
        <f t="shared" ref="AU8:AU63" si="20">IF(OR(AT8&gt;AQ8,AT8&lt;AZ8),"ATTENTION","Plausible")</f>
        <v>Plausible</v>
      </c>
      <c r="AV8" s="644">
        <f>'(E1) Vlerësimi i burimeve'!X8</f>
        <v>0</v>
      </c>
      <c r="AW8" s="645" t="str">
        <f t="shared" ref="AW8:AW63" si="21">IF(OR(AV8&gt;AR8,AV8&lt;BA8),"ATTENTION","Plausible")</f>
        <v>Plausible</v>
      </c>
      <c r="AX8" s="644">
        <f>'(E1) Vlerësimi i burimeve'!AG8</f>
        <v>0</v>
      </c>
      <c r="AY8" s="645" t="str">
        <f t="shared" ref="AY8:AY63" si="22">IF(OR(AX8&gt;AS8,AX8&lt;BB8),"ATTENTION","Plausible")</f>
        <v>Plausible</v>
      </c>
      <c r="AZ8" s="643">
        <f t="shared" si="17"/>
        <v>0</v>
      </c>
      <c r="BA8" s="643">
        <f t="shared" si="18"/>
        <v>0</v>
      </c>
      <c r="BB8" s="643">
        <f t="shared" si="19"/>
        <v>0</v>
      </c>
    </row>
    <row r="9" spans="1:54" s="595" customFormat="1" ht="15.75" thickBot="1" x14ac:dyDescent="0.3">
      <c r="A9" s="596" t="str">
        <f>'(C2) Burimet viti kaluar'!C9</f>
        <v>A.1.1</v>
      </c>
      <c r="B9" s="596" t="str">
        <f>'(G1) Fjalori'!A220</f>
        <v>Taksa vendore mbi biznesin e vogël</v>
      </c>
      <c r="C9" s="597"/>
      <c r="D9" s="598">
        <f>'(C2) Burimet viti kaluar'!D9</f>
        <v>0</v>
      </c>
      <c r="E9" s="599">
        <f>'(C2) Burimet viti kaluar'!E9</f>
        <v>0</v>
      </c>
      <c r="F9" s="599">
        <f>'(C2) Burimet viti kaluar'!F9</f>
        <v>0</v>
      </c>
      <c r="G9" s="600"/>
      <c r="H9" s="600"/>
      <c r="I9" s="600"/>
      <c r="J9" s="600"/>
      <c r="K9" s="600"/>
      <c r="L9" s="600"/>
      <c r="M9" s="600"/>
      <c r="N9" s="601">
        <v>1000</v>
      </c>
      <c r="O9" s="602">
        <f>IF(F9&lt;&gt;0,F9*(1+(SUM(G9:M9))),N9)</f>
        <v>1000</v>
      </c>
      <c r="P9" s="600"/>
      <c r="Q9" s="600"/>
      <c r="R9" s="600"/>
      <c r="S9" s="600"/>
      <c r="T9" s="600"/>
      <c r="U9" s="600"/>
      <c r="V9" s="600"/>
      <c r="W9" s="601"/>
      <c r="X9" s="602">
        <f>IF(O9&lt;&gt;0,O9*(1+(SUM(P9:V9))),W9)</f>
        <v>1000</v>
      </c>
      <c r="Y9" s="600"/>
      <c r="Z9" s="600"/>
      <c r="AA9" s="600"/>
      <c r="AB9" s="600"/>
      <c r="AC9" s="600"/>
      <c r="AD9" s="600"/>
      <c r="AE9" s="600"/>
      <c r="AF9" s="601"/>
      <c r="AG9" s="602">
        <f>IF(X9&lt;&gt;0,X9*(1+(SUM(Y9:AE9))),AF9)</f>
        <v>1000</v>
      </c>
      <c r="AI9" s="578" t="str">
        <f>B9</f>
        <v>Taksa vendore mbi biznesin e vogël</v>
      </c>
      <c r="AJ9" s="603"/>
      <c r="AK9" s="564">
        <f>D9</f>
        <v>0</v>
      </c>
      <c r="AL9" s="564">
        <f t="shared" ref="AL9:AM9" si="23">E9</f>
        <v>0</v>
      </c>
      <c r="AM9" s="564">
        <f t="shared" si="23"/>
        <v>0</v>
      </c>
      <c r="AN9" s="576">
        <f>_xlfn.FORECAST.ETS(AN$5,AK9:AM9,AK$5:AM$5,0,1)</f>
        <v>0</v>
      </c>
      <c r="AO9" s="576">
        <f>_xlfn.FORECAST.ETS(AO$5,AK9:AM9,AK$5:AM$5,0,1)</f>
        <v>0</v>
      </c>
      <c r="AP9" s="576">
        <f>_xlfn.FORECAST.ETS(AP$5,AK9:AM9,AK$5:AM$5,0,1)</f>
        <v>0</v>
      </c>
      <c r="AQ9" s="576">
        <f>AN9+_xlfn.FORECAST.ETS.CONFINT(AN$5,AK9:AM9,AK$5:AM$5,0.8,0)</f>
        <v>0</v>
      </c>
      <c r="AR9" s="576">
        <f>AO9+_xlfn.FORECAST.ETS.CONFINT(AO$5,AK9:AM9,AK$5:AM$5,0.8,0)</f>
        <v>0</v>
      </c>
      <c r="AS9" s="576">
        <f>AP9+_xlfn.FORECAST.ETS.CONFINT(AP$5,AK9:AM9,AK$5:AM$5,0.8,0)</f>
        <v>0</v>
      </c>
      <c r="AT9" s="736">
        <f>'(E1) Vlerësimi i burimeve'!O9</f>
        <v>0</v>
      </c>
      <c r="AU9" s="737" t="str">
        <f t="shared" si="20"/>
        <v>Plausible</v>
      </c>
      <c r="AV9" s="736">
        <f>'(E1) Vlerësimi i burimeve'!X9</f>
        <v>0</v>
      </c>
      <c r="AW9" s="737" t="str">
        <f t="shared" si="21"/>
        <v>Plausible</v>
      </c>
      <c r="AX9" s="736">
        <f>'(E1) Vlerësimi i burimeve'!AG9</f>
        <v>0</v>
      </c>
      <c r="AY9" s="737" t="str">
        <f t="shared" si="22"/>
        <v>Plausible</v>
      </c>
      <c r="AZ9" s="576">
        <f>AN9-_xlfn.FORECAST.ETS.CONFINT(AN$5,AK9:AM9,AK$5:AM$5,0.8,0)</f>
        <v>0</v>
      </c>
      <c r="BA9" s="576">
        <f>AO9-_xlfn.FORECAST.ETS.CONFINT(AO$5,AK9:AM9,AK$5:AM$5,0.8,0)</f>
        <v>0</v>
      </c>
      <c r="BB9" s="576">
        <f>AP9-_xlfn.FORECAST.ETS.CONFINT(AP$5,AK9:AM9,AK$5:AM$5,0.8,0)</f>
        <v>0</v>
      </c>
    </row>
    <row r="10" spans="1:54" s="595" customFormat="1" ht="15.75" thickBot="1" x14ac:dyDescent="0.3">
      <c r="A10" s="596" t="str">
        <f>'(C2) Burimet viti kaluar'!C10</f>
        <v>A.1.2</v>
      </c>
      <c r="B10" s="604" t="str">
        <f>'(G1) Fjalori'!A221</f>
        <v>Taksa mbi pasurinë e paluajtshme</v>
      </c>
      <c r="C10" s="605"/>
      <c r="D10" s="606">
        <f>'(C2) Burimet viti kaluar'!D10</f>
        <v>0</v>
      </c>
      <c r="E10" s="606">
        <f>'(C2) Burimet viti kaluar'!E10</f>
        <v>0</v>
      </c>
      <c r="F10" s="606">
        <f>'(C2) Burimet viti kaluar'!F10</f>
        <v>0</v>
      </c>
      <c r="G10" s="607"/>
      <c r="H10" s="607"/>
      <c r="I10" s="607"/>
      <c r="J10" s="607"/>
      <c r="K10" s="607"/>
      <c r="L10" s="607"/>
      <c r="M10" s="607"/>
      <c r="N10" s="607"/>
      <c r="O10" s="607">
        <f>SUM(O11:O14)</f>
        <v>1000</v>
      </c>
      <c r="P10" s="607"/>
      <c r="Q10" s="607"/>
      <c r="R10" s="607"/>
      <c r="S10" s="607"/>
      <c r="T10" s="607"/>
      <c r="U10" s="607"/>
      <c r="V10" s="607"/>
      <c r="W10" s="607"/>
      <c r="X10" s="607">
        <f>SUM(X11:X14)</f>
        <v>1100</v>
      </c>
      <c r="Y10" s="607"/>
      <c r="Z10" s="607"/>
      <c r="AA10" s="607"/>
      <c r="AB10" s="607"/>
      <c r="AC10" s="607"/>
      <c r="AD10" s="607"/>
      <c r="AE10" s="607"/>
      <c r="AF10" s="607"/>
      <c r="AG10" s="607">
        <f>SUM(AG11:AG14)</f>
        <v>1155</v>
      </c>
      <c r="AI10" s="578" t="str">
        <f t="shared" ref="AI10:AI63" si="24">B10</f>
        <v>Taksa mbi pasurinë e paluajtshme</v>
      </c>
      <c r="AJ10" s="603"/>
      <c r="AK10" s="564">
        <f t="shared" ref="AK10:AK63" si="25">D10</f>
        <v>0</v>
      </c>
      <c r="AL10" s="564">
        <f t="shared" ref="AL10:AL63" si="26">E10</f>
        <v>0</v>
      </c>
      <c r="AM10" s="564">
        <f t="shared" ref="AM10:AM63" si="27">F10</f>
        <v>0</v>
      </c>
      <c r="AN10" s="576">
        <f t="shared" ref="AN10:AN63" si="28">_xlfn.FORECAST.ETS(AN$5,AK10:AM10,AK$5:AM$5,0,1)</f>
        <v>0</v>
      </c>
      <c r="AO10" s="576">
        <f t="shared" ref="AO10:AO63" si="29">_xlfn.FORECAST.ETS(AO$5,AK10:AM10,AK$5:AM$5,0,1)</f>
        <v>0</v>
      </c>
      <c r="AP10" s="576">
        <f t="shared" ref="AP10:AP63" si="30">_xlfn.FORECAST.ETS(AP$5,AK10:AM10,AK$5:AM$5,0,1)</f>
        <v>0</v>
      </c>
      <c r="AQ10" s="576">
        <f t="shared" ref="AQ10:AQ63" si="31">AN10+_xlfn.FORECAST.ETS.CONFINT(AN$5,AK10:AM10,AK$5:AM$5,0.8,0)</f>
        <v>0</v>
      </c>
      <c r="AR10" s="576">
        <f t="shared" ref="AR10:AR63" si="32">AO10+_xlfn.FORECAST.ETS.CONFINT(AO$5,AK10:AM10,AK$5:AM$5,0.8,0)</f>
        <v>0</v>
      </c>
      <c r="AS10" s="576">
        <f t="shared" ref="AS10:AS63" si="33">AP10+_xlfn.FORECAST.ETS.CONFINT(AP$5,AK10:AM10,AK$5:AM$5,0.8,0)</f>
        <v>0</v>
      </c>
      <c r="AT10" s="736">
        <f>'(E1) Vlerësimi i burimeve'!O10</f>
        <v>0</v>
      </c>
      <c r="AU10" s="737" t="str">
        <f t="shared" si="20"/>
        <v>Plausible</v>
      </c>
      <c r="AV10" s="736">
        <f>'(E1) Vlerësimi i burimeve'!X10</f>
        <v>0</v>
      </c>
      <c r="AW10" s="737" t="str">
        <f t="shared" si="21"/>
        <v>Plausible</v>
      </c>
      <c r="AX10" s="736">
        <f>'(E1) Vlerësimi i burimeve'!AG10</f>
        <v>0</v>
      </c>
      <c r="AY10" s="737" t="str">
        <f t="shared" si="22"/>
        <v>Plausible</v>
      </c>
      <c r="AZ10" s="576">
        <f t="shared" ref="AZ10:AZ63" si="34">AN10-_xlfn.FORECAST.ETS.CONFINT(AN$5,AK10:AM10,AK$5:AM$5,0.8,0)</f>
        <v>0</v>
      </c>
      <c r="BA10" s="576">
        <f t="shared" ref="BA10:BA63" si="35">AO10-_xlfn.FORECAST.ETS.CONFINT(AO$5,AK10:AM10,AK$5:AM$5,0.8,0)</f>
        <v>0</v>
      </c>
      <c r="BB10" s="576">
        <f t="shared" ref="BB10:BB63" si="36">AP10-_xlfn.FORECAST.ETS.CONFINT(AP$5,AK10:AM10,AK$5:AM$5,0.8,0)</f>
        <v>0</v>
      </c>
    </row>
    <row r="11" spans="1:54" s="577" customFormat="1" ht="15.75" thickBot="1" x14ac:dyDescent="0.3">
      <c r="A11" s="606" t="str">
        <f>'(C2) Burimet viti kaluar'!C11</f>
        <v>A.1.2.1</v>
      </c>
      <c r="B11" s="900" t="str">
        <f>'(G1) Fjalori'!A222</f>
        <v>Taksa mbi ndërtesën</v>
      </c>
      <c r="C11" s="901"/>
      <c r="D11" s="598">
        <f>'(C2) Burimet viti kaluar'!D11</f>
        <v>0</v>
      </c>
      <c r="E11" s="599">
        <f>'(C2) Burimet viti kaluar'!E11</f>
        <v>0</v>
      </c>
      <c r="F11" s="599">
        <f>'(C2) Burimet viti kaluar'!F11</f>
        <v>0</v>
      </c>
      <c r="G11" s="600"/>
      <c r="H11" s="600"/>
      <c r="I11" s="600"/>
      <c r="J11" s="600"/>
      <c r="K11" s="600"/>
      <c r="L11" s="600"/>
      <c r="M11" s="600"/>
      <c r="N11" s="601">
        <v>1000</v>
      </c>
      <c r="O11" s="602">
        <f>IF(F11&lt;&gt;0,F11*(1+(SUM(G11:M11))),N11)</f>
        <v>1000</v>
      </c>
      <c r="P11" s="600"/>
      <c r="Q11" s="600">
        <v>0.02</v>
      </c>
      <c r="R11" s="600">
        <v>0.01</v>
      </c>
      <c r="S11" s="600"/>
      <c r="T11" s="600">
        <v>7.0000000000000007E-2</v>
      </c>
      <c r="U11" s="600"/>
      <c r="V11" s="600"/>
      <c r="W11" s="601"/>
      <c r="X11" s="602">
        <f>IF(O11&lt;&gt;0,O11*(1+(SUM(P11:V11))),W11)</f>
        <v>1100</v>
      </c>
      <c r="Y11" s="600"/>
      <c r="Z11" s="600">
        <v>0.01</v>
      </c>
      <c r="AA11" s="600">
        <v>0.01</v>
      </c>
      <c r="AB11" s="600"/>
      <c r="AC11" s="600">
        <v>0.03</v>
      </c>
      <c r="AD11" s="600"/>
      <c r="AE11" s="600"/>
      <c r="AF11" s="601"/>
      <c r="AG11" s="602">
        <f>IF(X11&lt;&gt;0,X11*(1+(SUM(Y11:AE11))),AF11)</f>
        <v>1155</v>
      </c>
      <c r="AI11" s="578" t="str">
        <f t="shared" si="24"/>
        <v>Taksa mbi ndërtesën</v>
      </c>
      <c r="AJ11" s="603"/>
      <c r="AK11" s="564">
        <f t="shared" si="25"/>
        <v>0</v>
      </c>
      <c r="AL11" s="564">
        <f t="shared" si="26"/>
        <v>0</v>
      </c>
      <c r="AM11" s="564">
        <f t="shared" si="27"/>
        <v>0</v>
      </c>
      <c r="AN11" s="576">
        <f t="shared" si="28"/>
        <v>0</v>
      </c>
      <c r="AO11" s="576">
        <f t="shared" si="29"/>
        <v>0</v>
      </c>
      <c r="AP11" s="576">
        <f t="shared" si="30"/>
        <v>0</v>
      </c>
      <c r="AQ11" s="576">
        <f t="shared" si="31"/>
        <v>0</v>
      </c>
      <c r="AR11" s="576">
        <f t="shared" si="32"/>
        <v>0</v>
      </c>
      <c r="AS11" s="576">
        <f t="shared" si="33"/>
        <v>0</v>
      </c>
      <c r="AT11" s="736">
        <f>'(E1) Vlerësimi i burimeve'!O11</f>
        <v>0</v>
      </c>
      <c r="AU11" s="737" t="str">
        <f t="shared" si="20"/>
        <v>Plausible</v>
      </c>
      <c r="AV11" s="736">
        <f>'(E1) Vlerësimi i burimeve'!X11</f>
        <v>0</v>
      </c>
      <c r="AW11" s="737" t="str">
        <f t="shared" si="21"/>
        <v>Plausible</v>
      </c>
      <c r="AX11" s="736">
        <f>'(E1) Vlerësimi i burimeve'!AG11</f>
        <v>0</v>
      </c>
      <c r="AY11" s="737" t="str">
        <f t="shared" si="22"/>
        <v>Plausible</v>
      </c>
      <c r="AZ11" s="576">
        <f t="shared" si="34"/>
        <v>0</v>
      </c>
      <c r="BA11" s="576">
        <f t="shared" si="35"/>
        <v>0</v>
      </c>
      <c r="BB11" s="576">
        <f t="shared" si="36"/>
        <v>0</v>
      </c>
    </row>
    <row r="12" spans="1:54" s="577" customFormat="1" ht="15.75" thickBot="1" x14ac:dyDescent="0.3">
      <c r="A12" s="606" t="str">
        <f>'(C2) Burimet viti kaluar'!C12</f>
        <v>A.1.2.2</v>
      </c>
      <c r="B12" s="900" t="str">
        <f>'(G1) Fjalori'!A223</f>
        <v>Taksa mbi tokën bujqësore</v>
      </c>
      <c r="C12" s="901"/>
      <c r="D12" s="599">
        <f>'(C2) Burimet viti kaluar'!D12</f>
        <v>0</v>
      </c>
      <c r="E12" s="599">
        <f>'(C2) Burimet viti kaluar'!E12</f>
        <v>0</v>
      </c>
      <c r="F12" s="599">
        <f>'(C2) Burimet viti kaluar'!F12</f>
        <v>0</v>
      </c>
      <c r="G12" s="600"/>
      <c r="H12" s="600"/>
      <c r="I12" s="600"/>
      <c r="J12" s="600"/>
      <c r="K12" s="600"/>
      <c r="L12" s="600"/>
      <c r="M12" s="600"/>
      <c r="N12" s="601"/>
      <c r="O12" s="602">
        <f t="shared" ref="O12:O21" si="37">IF(F12&lt;&gt;0,F12*(1+(SUM(G12:M12))),N12)</f>
        <v>0</v>
      </c>
      <c r="P12" s="600"/>
      <c r="Q12" s="600"/>
      <c r="R12" s="600"/>
      <c r="S12" s="600"/>
      <c r="T12" s="600"/>
      <c r="U12" s="600"/>
      <c r="V12" s="600"/>
      <c r="W12" s="601"/>
      <c r="X12" s="602">
        <f t="shared" ref="X12:X21" si="38">IF(O12&lt;&gt;0,O12*(1+(SUM(P12:V12))),W12)</f>
        <v>0</v>
      </c>
      <c r="Y12" s="600"/>
      <c r="Z12" s="600"/>
      <c r="AA12" s="600"/>
      <c r="AB12" s="600"/>
      <c r="AC12" s="600"/>
      <c r="AD12" s="600"/>
      <c r="AE12" s="600"/>
      <c r="AF12" s="601"/>
      <c r="AG12" s="602">
        <f t="shared" ref="AG12:AG21" si="39">IF(X12&lt;&gt;0,X12*(1+(SUM(Y12:AE12))),AF12)</f>
        <v>0</v>
      </c>
      <c r="AI12" s="578" t="str">
        <f t="shared" si="24"/>
        <v>Taksa mbi tokën bujqësore</v>
      </c>
      <c r="AJ12" s="603"/>
      <c r="AK12" s="564">
        <f t="shared" si="25"/>
        <v>0</v>
      </c>
      <c r="AL12" s="564">
        <f t="shared" si="26"/>
        <v>0</v>
      </c>
      <c r="AM12" s="564">
        <f t="shared" si="27"/>
        <v>0</v>
      </c>
      <c r="AN12" s="576">
        <f t="shared" si="28"/>
        <v>0</v>
      </c>
      <c r="AO12" s="576">
        <f t="shared" si="29"/>
        <v>0</v>
      </c>
      <c r="AP12" s="576">
        <f t="shared" si="30"/>
        <v>0</v>
      </c>
      <c r="AQ12" s="576">
        <f t="shared" si="31"/>
        <v>0</v>
      </c>
      <c r="AR12" s="576">
        <f t="shared" si="32"/>
        <v>0</v>
      </c>
      <c r="AS12" s="576">
        <f t="shared" si="33"/>
        <v>0</v>
      </c>
      <c r="AT12" s="736">
        <f>'(E1) Vlerësimi i burimeve'!O12</f>
        <v>0</v>
      </c>
      <c r="AU12" s="737" t="str">
        <f t="shared" si="20"/>
        <v>Plausible</v>
      </c>
      <c r="AV12" s="736">
        <f>'(E1) Vlerësimi i burimeve'!X12</f>
        <v>0</v>
      </c>
      <c r="AW12" s="737" t="str">
        <f t="shared" si="21"/>
        <v>Plausible</v>
      </c>
      <c r="AX12" s="736">
        <f>'(E1) Vlerësimi i burimeve'!AG12</f>
        <v>0</v>
      </c>
      <c r="AY12" s="737" t="str">
        <f t="shared" si="22"/>
        <v>Plausible</v>
      </c>
      <c r="AZ12" s="576">
        <f t="shared" si="34"/>
        <v>0</v>
      </c>
      <c r="BA12" s="576">
        <f t="shared" si="35"/>
        <v>0</v>
      </c>
      <c r="BB12" s="576">
        <f t="shared" si="36"/>
        <v>0</v>
      </c>
    </row>
    <row r="13" spans="1:54" s="577" customFormat="1" ht="15.75" thickBot="1" x14ac:dyDescent="0.3">
      <c r="A13" s="606" t="str">
        <f>'(C2) Burimet viti kaluar'!C13</f>
        <v>A.1.2.3</v>
      </c>
      <c r="B13" s="900" t="str">
        <f>'(G1) Fjalori'!A224</f>
        <v>Taksa mbi truallin</v>
      </c>
      <c r="C13" s="901"/>
      <c r="D13" s="599">
        <f>'(C2) Burimet viti kaluar'!D13</f>
        <v>0</v>
      </c>
      <c r="E13" s="599">
        <f>'(C2) Burimet viti kaluar'!E13</f>
        <v>0</v>
      </c>
      <c r="F13" s="599">
        <f>'(C2) Burimet viti kaluar'!F13</f>
        <v>0</v>
      </c>
      <c r="G13" s="600"/>
      <c r="H13" s="600"/>
      <c r="I13" s="600"/>
      <c r="J13" s="600"/>
      <c r="K13" s="600"/>
      <c r="L13" s="600"/>
      <c r="M13" s="600"/>
      <c r="N13" s="601"/>
      <c r="O13" s="602">
        <f t="shared" si="37"/>
        <v>0</v>
      </c>
      <c r="P13" s="600"/>
      <c r="Q13" s="600"/>
      <c r="R13" s="600"/>
      <c r="S13" s="600"/>
      <c r="T13" s="600"/>
      <c r="U13" s="600"/>
      <c r="V13" s="600"/>
      <c r="W13" s="601"/>
      <c r="X13" s="602">
        <f t="shared" si="38"/>
        <v>0</v>
      </c>
      <c r="Y13" s="600"/>
      <c r="Z13" s="600"/>
      <c r="AA13" s="600"/>
      <c r="AB13" s="600"/>
      <c r="AC13" s="600"/>
      <c r="AD13" s="600"/>
      <c r="AE13" s="600"/>
      <c r="AF13" s="601"/>
      <c r="AG13" s="602">
        <f t="shared" si="39"/>
        <v>0</v>
      </c>
      <c r="AI13" s="578" t="str">
        <f t="shared" si="24"/>
        <v>Taksa mbi truallin</v>
      </c>
      <c r="AJ13" s="603"/>
      <c r="AK13" s="564">
        <f t="shared" si="25"/>
        <v>0</v>
      </c>
      <c r="AL13" s="564">
        <f t="shared" si="26"/>
        <v>0</v>
      </c>
      <c r="AM13" s="564">
        <f t="shared" si="27"/>
        <v>0</v>
      </c>
      <c r="AN13" s="576">
        <f t="shared" si="28"/>
        <v>0</v>
      </c>
      <c r="AO13" s="576">
        <f t="shared" si="29"/>
        <v>0</v>
      </c>
      <c r="AP13" s="576">
        <f t="shared" si="30"/>
        <v>0</v>
      </c>
      <c r="AQ13" s="576">
        <f t="shared" si="31"/>
        <v>0</v>
      </c>
      <c r="AR13" s="576">
        <f t="shared" si="32"/>
        <v>0</v>
      </c>
      <c r="AS13" s="576">
        <f t="shared" si="33"/>
        <v>0</v>
      </c>
      <c r="AT13" s="736">
        <f>'(E1) Vlerësimi i burimeve'!O13</f>
        <v>0</v>
      </c>
      <c r="AU13" s="737" t="str">
        <f t="shared" si="20"/>
        <v>Plausible</v>
      </c>
      <c r="AV13" s="736">
        <f>'(E1) Vlerësimi i burimeve'!X13</f>
        <v>0</v>
      </c>
      <c r="AW13" s="737" t="str">
        <f t="shared" si="21"/>
        <v>Plausible</v>
      </c>
      <c r="AX13" s="736">
        <f>'(E1) Vlerësimi i burimeve'!AG13</f>
        <v>0</v>
      </c>
      <c r="AY13" s="737" t="str">
        <f t="shared" si="22"/>
        <v>Plausible</v>
      </c>
      <c r="AZ13" s="576">
        <f t="shared" si="34"/>
        <v>0</v>
      </c>
      <c r="BA13" s="576">
        <f t="shared" si="35"/>
        <v>0</v>
      </c>
      <c r="BB13" s="576">
        <f t="shared" si="36"/>
        <v>0</v>
      </c>
    </row>
    <row r="14" spans="1:54" s="577" customFormat="1" ht="15.75" thickBot="1" x14ac:dyDescent="0.3">
      <c r="A14" s="606" t="str">
        <f>'(C2) Burimet viti kaluar'!C14</f>
        <v>A.1.2.4</v>
      </c>
      <c r="B14" s="900" t="str">
        <f>'(G1) Fjalori'!A225</f>
        <v>Taksa mbi transaksionet e pasurisë</v>
      </c>
      <c r="C14" s="901"/>
      <c r="D14" s="599">
        <f>'(C2) Burimet viti kaluar'!D14</f>
        <v>0</v>
      </c>
      <c r="E14" s="599">
        <f>'(C2) Burimet viti kaluar'!E14</f>
        <v>0</v>
      </c>
      <c r="F14" s="599">
        <f>'(C2) Burimet viti kaluar'!F14</f>
        <v>0</v>
      </c>
      <c r="G14" s="600">
        <v>0.02</v>
      </c>
      <c r="H14" s="600"/>
      <c r="I14" s="600"/>
      <c r="J14" s="600"/>
      <c r="K14" s="600">
        <v>0.1</v>
      </c>
      <c r="L14" s="600"/>
      <c r="M14" s="600"/>
      <c r="N14" s="601"/>
      <c r="O14" s="602">
        <f t="shared" si="37"/>
        <v>0</v>
      </c>
      <c r="P14" s="600">
        <v>0.02</v>
      </c>
      <c r="Q14" s="600"/>
      <c r="R14" s="600"/>
      <c r="S14" s="600"/>
      <c r="T14" s="600">
        <v>0.05</v>
      </c>
      <c r="U14" s="600">
        <v>0.2</v>
      </c>
      <c r="V14" s="600"/>
      <c r="W14" s="601"/>
      <c r="X14" s="602">
        <f t="shared" si="38"/>
        <v>0</v>
      </c>
      <c r="Y14" s="600"/>
      <c r="Z14" s="600">
        <v>0.02</v>
      </c>
      <c r="AA14" s="600"/>
      <c r="AB14" s="600"/>
      <c r="AC14" s="600">
        <v>0.05</v>
      </c>
      <c r="AD14" s="600"/>
      <c r="AE14" s="600"/>
      <c r="AF14" s="601"/>
      <c r="AG14" s="602">
        <f t="shared" si="39"/>
        <v>0</v>
      </c>
      <c r="AI14" s="578" t="str">
        <f t="shared" si="24"/>
        <v>Taksa mbi transaksionet e pasurisë</v>
      </c>
      <c r="AJ14" s="603"/>
      <c r="AK14" s="564">
        <f t="shared" si="25"/>
        <v>0</v>
      </c>
      <c r="AL14" s="564">
        <f t="shared" si="26"/>
        <v>0</v>
      </c>
      <c r="AM14" s="564">
        <f t="shared" si="27"/>
        <v>0</v>
      </c>
      <c r="AN14" s="576">
        <f t="shared" si="28"/>
        <v>0</v>
      </c>
      <c r="AO14" s="576">
        <f t="shared" si="29"/>
        <v>0</v>
      </c>
      <c r="AP14" s="576">
        <f t="shared" si="30"/>
        <v>0</v>
      </c>
      <c r="AQ14" s="576">
        <f t="shared" si="31"/>
        <v>0</v>
      </c>
      <c r="AR14" s="576">
        <f t="shared" si="32"/>
        <v>0</v>
      </c>
      <c r="AS14" s="576">
        <f t="shared" si="33"/>
        <v>0</v>
      </c>
      <c r="AT14" s="736">
        <f>'(E1) Vlerësimi i burimeve'!O14</f>
        <v>0</v>
      </c>
      <c r="AU14" s="737" t="str">
        <f t="shared" si="20"/>
        <v>Plausible</v>
      </c>
      <c r="AV14" s="736">
        <f>'(E1) Vlerësimi i burimeve'!X14</f>
        <v>0</v>
      </c>
      <c r="AW14" s="737" t="str">
        <f t="shared" si="21"/>
        <v>Plausible</v>
      </c>
      <c r="AX14" s="736">
        <f>'(E1) Vlerësimi i burimeve'!AG14</f>
        <v>0</v>
      </c>
      <c r="AY14" s="737" t="str">
        <f t="shared" si="22"/>
        <v>Plausible</v>
      </c>
      <c r="AZ14" s="576">
        <f t="shared" si="34"/>
        <v>0</v>
      </c>
      <c r="BA14" s="576">
        <f t="shared" si="35"/>
        <v>0</v>
      </c>
      <c r="BB14" s="576">
        <f t="shared" si="36"/>
        <v>0</v>
      </c>
    </row>
    <row r="15" spans="1:54" s="595" customFormat="1" ht="15.75" thickBot="1" x14ac:dyDescent="0.3">
      <c r="A15" s="596" t="str">
        <f>'(C2) Burimet viti kaluar'!C15</f>
        <v>A.1.3</v>
      </c>
      <c r="B15" s="596" t="str">
        <f>'(G1) Fjalori'!A226</f>
        <v>Taksa vendore në shërbimin hotelier</v>
      </c>
      <c r="C15" s="597"/>
      <c r="D15" s="599">
        <f>'(C2) Burimet viti kaluar'!D15</f>
        <v>0</v>
      </c>
      <c r="E15" s="599">
        <f>'(C2) Burimet viti kaluar'!E15</f>
        <v>0</v>
      </c>
      <c r="F15" s="599">
        <f>'(C2) Burimet viti kaluar'!F15</f>
        <v>0</v>
      </c>
      <c r="G15" s="600"/>
      <c r="H15" s="600"/>
      <c r="I15" s="600"/>
      <c r="J15" s="600"/>
      <c r="K15" s="600"/>
      <c r="L15" s="600"/>
      <c r="M15" s="600"/>
      <c r="N15" s="601"/>
      <c r="O15" s="602">
        <f t="shared" si="37"/>
        <v>0</v>
      </c>
      <c r="P15" s="600"/>
      <c r="Q15" s="600"/>
      <c r="R15" s="600"/>
      <c r="S15" s="600"/>
      <c r="T15" s="600"/>
      <c r="U15" s="600"/>
      <c r="V15" s="600"/>
      <c r="W15" s="601"/>
      <c r="X15" s="602">
        <f t="shared" si="38"/>
        <v>0</v>
      </c>
      <c r="Y15" s="600"/>
      <c r="Z15" s="600"/>
      <c r="AA15" s="600"/>
      <c r="AB15" s="600"/>
      <c r="AC15" s="600"/>
      <c r="AD15" s="600"/>
      <c r="AE15" s="600"/>
      <c r="AF15" s="601"/>
      <c r="AG15" s="602">
        <f t="shared" si="39"/>
        <v>0</v>
      </c>
      <c r="AI15" s="578" t="str">
        <f t="shared" si="24"/>
        <v>Taksa vendore në shërbimin hotelier</v>
      </c>
      <c r="AJ15" s="603"/>
      <c r="AK15" s="564">
        <f t="shared" si="25"/>
        <v>0</v>
      </c>
      <c r="AL15" s="564">
        <f t="shared" si="26"/>
        <v>0</v>
      </c>
      <c r="AM15" s="564">
        <f t="shared" si="27"/>
        <v>0</v>
      </c>
      <c r="AN15" s="576">
        <f t="shared" si="28"/>
        <v>0</v>
      </c>
      <c r="AO15" s="576">
        <f t="shared" si="29"/>
        <v>0</v>
      </c>
      <c r="AP15" s="576">
        <f t="shared" si="30"/>
        <v>0</v>
      </c>
      <c r="AQ15" s="576">
        <f t="shared" si="31"/>
        <v>0</v>
      </c>
      <c r="AR15" s="576">
        <f t="shared" si="32"/>
        <v>0</v>
      </c>
      <c r="AS15" s="576">
        <f t="shared" si="33"/>
        <v>0</v>
      </c>
      <c r="AT15" s="736">
        <f>'(E1) Vlerësimi i burimeve'!O15</f>
        <v>0</v>
      </c>
      <c r="AU15" s="737" t="str">
        <f t="shared" si="20"/>
        <v>Plausible</v>
      </c>
      <c r="AV15" s="736">
        <f>'(E1) Vlerësimi i burimeve'!X15</f>
        <v>0</v>
      </c>
      <c r="AW15" s="737" t="str">
        <f t="shared" si="21"/>
        <v>Plausible</v>
      </c>
      <c r="AX15" s="736">
        <f>'(E1) Vlerësimi i burimeve'!AG15</f>
        <v>0</v>
      </c>
      <c r="AY15" s="737" t="str">
        <f t="shared" si="22"/>
        <v>Plausible</v>
      </c>
      <c r="AZ15" s="576">
        <f t="shared" si="34"/>
        <v>0</v>
      </c>
      <c r="BA15" s="576">
        <f t="shared" si="35"/>
        <v>0</v>
      </c>
      <c r="BB15" s="576">
        <f t="shared" si="36"/>
        <v>0</v>
      </c>
    </row>
    <row r="16" spans="1:54" s="595" customFormat="1" ht="15.75" thickBot="1" x14ac:dyDescent="0.3">
      <c r="A16" s="596" t="str">
        <f>'(C2) Burimet viti kaluar'!C16</f>
        <v>A.1.4</v>
      </c>
      <c r="B16" s="596" t="str">
        <f>'(G1) Fjalori'!A227</f>
        <v>Taksa e ndikimit në infrastrukturë nga ndërtimet e reja</v>
      </c>
      <c r="C16" s="597"/>
      <c r="D16" s="599">
        <f>'(C2) Burimet viti kaluar'!D16</f>
        <v>0</v>
      </c>
      <c r="E16" s="599">
        <f>'(C2) Burimet viti kaluar'!E16</f>
        <v>0</v>
      </c>
      <c r="F16" s="599">
        <f>'(C2) Burimet viti kaluar'!F16</f>
        <v>0</v>
      </c>
      <c r="G16" s="600"/>
      <c r="H16" s="600"/>
      <c r="I16" s="600"/>
      <c r="J16" s="600"/>
      <c r="K16" s="600"/>
      <c r="L16" s="600"/>
      <c r="M16" s="600"/>
      <c r="N16" s="601"/>
      <c r="O16" s="602">
        <f t="shared" si="37"/>
        <v>0</v>
      </c>
      <c r="P16" s="600"/>
      <c r="Q16" s="600"/>
      <c r="R16" s="600"/>
      <c r="S16" s="600"/>
      <c r="T16" s="600"/>
      <c r="U16" s="600"/>
      <c r="V16" s="600"/>
      <c r="W16" s="601"/>
      <c r="X16" s="602">
        <f t="shared" si="38"/>
        <v>0</v>
      </c>
      <c r="Y16" s="600"/>
      <c r="Z16" s="600"/>
      <c r="AA16" s="600"/>
      <c r="AB16" s="600"/>
      <c r="AC16" s="600"/>
      <c r="AD16" s="600"/>
      <c r="AE16" s="600"/>
      <c r="AF16" s="601"/>
      <c r="AG16" s="602">
        <f t="shared" si="39"/>
        <v>0</v>
      </c>
      <c r="AI16" s="578" t="str">
        <f t="shared" si="24"/>
        <v>Taksa e ndikimit në infrastrukturë nga ndërtimet e reja</v>
      </c>
      <c r="AJ16" s="603"/>
      <c r="AK16" s="564">
        <f t="shared" si="25"/>
        <v>0</v>
      </c>
      <c r="AL16" s="564">
        <f t="shared" si="26"/>
        <v>0</v>
      </c>
      <c r="AM16" s="564">
        <f t="shared" si="27"/>
        <v>0</v>
      </c>
      <c r="AN16" s="576">
        <f t="shared" si="28"/>
        <v>0</v>
      </c>
      <c r="AO16" s="576">
        <f t="shared" si="29"/>
        <v>0</v>
      </c>
      <c r="AP16" s="576">
        <f t="shared" si="30"/>
        <v>0</v>
      </c>
      <c r="AQ16" s="576">
        <f t="shared" si="31"/>
        <v>0</v>
      </c>
      <c r="AR16" s="576">
        <f t="shared" si="32"/>
        <v>0</v>
      </c>
      <c r="AS16" s="576">
        <f t="shared" si="33"/>
        <v>0</v>
      </c>
      <c r="AT16" s="736">
        <f>'(E1) Vlerësimi i burimeve'!O16</f>
        <v>0</v>
      </c>
      <c r="AU16" s="737" t="str">
        <f t="shared" si="20"/>
        <v>Plausible</v>
      </c>
      <c r="AV16" s="736">
        <f>'(E1) Vlerësimi i burimeve'!X16</f>
        <v>0</v>
      </c>
      <c r="AW16" s="737" t="str">
        <f t="shared" si="21"/>
        <v>Plausible</v>
      </c>
      <c r="AX16" s="736">
        <f>'(E1) Vlerësimi i burimeve'!AG16</f>
        <v>0</v>
      </c>
      <c r="AY16" s="737" t="str">
        <f t="shared" si="22"/>
        <v>Plausible</v>
      </c>
      <c r="AZ16" s="576">
        <f t="shared" si="34"/>
        <v>0</v>
      </c>
      <c r="BA16" s="576">
        <f t="shared" si="35"/>
        <v>0</v>
      </c>
      <c r="BB16" s="576">
        <f t="shared" si="36"/>
        <v>0</v>
      </c>
    </row>
    <row r="17" spans="1:54" s="595" customFormat="1" ht="15.75" thickBot="1" x14ac:dyDescent="0.3">
      <c r="A17" s="596" t="str">
        <f>'(C2) Burimet viti kaluar'!C17</f>
        <v>A.1.5</v>
      </c>
      <c r="B17" s="596" t="str">
        <f>'(G1) Fjalori'!A228</f>
        <v>Taksa e tabelës</v>
      </c>
      <c r="C17" s="597"/>
      <c r="D17" s="599">
        <f>'(C2) Burimet viti kaluar'!D17</f>
        <v>0</v>
      </c>
      <c r="E17" s="599">
        <f>'(C2) Burimet viti kaluar'!E17</f>
        <v>0</v>
      </c>
      <c r="F17" s="599">
        <f>'(C2) Burimet viti kaluar'!F17</f>
        <v>0</v>
      </c>
      <c r="G17" s="600"/>
      <c r="H17" s="600"/>
      <c r="I17" s="600"/>
      <c r="J17" s="600"/>
      <c r="K17" s="600"/>
      <c r="L17" s="600"/>
      <c r="M17" s="600"/>
      <c r="N17" s="601"/>
      <c r="O17" s="602">
        <f t="shared" si="37"/>
        <v>0</v>
      </c>
      <c r="P17" s="600"/>
      <c r="Q17" s="600"/>
      <c r="R17" s="600"/>
      <c r="S17" s="600"/>
      <c r="T17" s="600"/>
      <c r="U17" s="600"/>
      <c r="V17" s="600"/>
      <c r="W17" s="601"/>
      <c r="X17" s="602">
        <f t="shared" si="38"/>
        <v>0</v>
      </c>
      <c r="Y17" s="600"/>
      <c r="Z17" s="600"/>
      <c r="AA17" s="600"/>
      <c r="AB17" s="600"/>
      <c r="AC17" s="600"/>
      <c r="AD17" s="600"/>
      <c r="AE17" s="600"/>
      <c r="AF17" s="601"/>
      <c r="AG17" s="602">
        <f t="shared" si="39"/>
        <v>0</v>
      </c>
      <c r="AI17" s="578" t="str">
        <f t="shared" si="24"/>
        <v>Taksa e tabelës</v>
      </c>
      <c r="AJ17" s="603"/>
      <c r="AK17" s="564">
        <f t="shared" si="25"/>
        <v>0</v>
      </c>
      <c r="AL17" s="564">
        <f t="shared" si="26"/>
        <v>0</v>
      </c>
      <c r="AM17" s="564">
        <f t="shared" si="27"/>
        <v>0</v>
      </c>
      <c r="AN17" s="576">
        <f t="shared" si="28"/>
        <v>0</v>
      </c>
      <c r="AO17" s="576">
        <f t="shared" si="29"/>
        <v>0</v>
      </c>
      <c r="AP17" s="576">
        <f t="shared" si="30"/>
        <v>0</v>
      </c>
      <c r="AQ17" s="576">
        <f t="shared" si="31"/>
        <v>0</v>
      </c>
      <c r="AR17" s="576">
        <f t="shared" si="32"/>
        <v>0</v>
      </c>
      <c r="AS17" s="576">
        <f t="shared" si="33"/>
        <v>0</v>
      </c>
      <c r="AT17" s="736">
        <f>'(E1) Vlerësimi i burimeve'!O17</f>
        <v>0</v>
      </c>
      <c r="AU17" s="737" t="str">
        <f t="shared" si="20"/>
        <v>Plausible</v>
      </c>
      <c r="AV17" s="736">
        <f>'(E1) Vlerësimi i burimeve'!X17</f>
        <v>0</v>
      </c>
      <c r="AW17" s="737" t="str">
        <f t="shared" si="21"/>
        <v>Plausible</v>
      </c>
      <c r="AX17" s="736">
        <f>'(E1) Vlerësimi i burimeve'!AG17</f>
        <v>0</v>
      </c>
      <c r="AY17" s="737" t="str">
        <f t="shared" si="22"/>
        <v>Plausible</v>
      </c>
      <c r="AZ17" s="576">
        <f t="shared" si="34"/>
        <v>0</v>
      </c>
      <c r="BA17" s="576">
        <f t="shared" si="35"/>
        <v>0</v>
      </c>
      <c r="BB17" s="576">
        <f t="shared" si="36"/>
        <v>0</v>
      </c>
    </row>
    <row r="18" spans="1:54" s="595" customFormat="1" ht="15.75" thickBot="1" x14ac:dyDescent="0.3">
      <c r="A18" s="596" t="str">
        <f>'(C2) Burimet viti kaluar'!C18</f>
        <v>A.1.6</v>
      </c>
      <c r="B18" s="596" t="str">
        <f>'(G1) Fjalori'!A229</f>
        <v>Taksa vendore mbi të ardhurat e krijuara nga dhuratat, trashëgimi, testament dhe llotaritë vendore</v>
      </c>
      <c r="C18" s="597"/>
      <c r="D18" s="599">
        <f>'(C2) Burimet viti kaluar'!D18</f>
        <v>0</v>
      </c>
      <c r="E18" s="599">
        <f>'(C2) Burimet viti kaluar'!E18</f>
        <v>0</v>
      </c>
      <c r="F18" s="599">
        <f>'(C2) Burimet viti kaluar'!F18</f>
        <v>0</v>
      </c>
      <c r="G18" s="600"/>
      <c r="H18" s="600"/>
      <c r="I18" s="600"/>
      <c r="J18" s="600"/>
      <c r="K18" s="600"/>
      <c r="L18" s="600"/>
      <c r="M18" s="600"/>
      <c r="N18" s="601"/>
      <c r="O18" s="602">
        <f t="shared" si="37"/>
        <v>0</v>
      </c>
      <c r="P18" s="600"/>
      <c r="Q18" s="600"/>
      <c r="R18" s="600"/>
      <c r="S18" s="600"/>
      <c r="T18" s="600"/>
      <c r="U18" s="600"/>
      <c r="V18" s="600"/>
      <c r="W18" s="601"/>
      <c r="X18" s="602">
        <f t="shared" si="38"/>
        <v>0</v>
      </c>
      <c r="Y18" s="600"/>
      <c r="Z18" s="600"/>
      <c r="AA18" s="600"/>
      <c r="AB18" s="600"/>
      <c r="AC18" s="600"/>
      <c r="AD18" s="600"/>
      <c r="AE18" s="600"/>
      <c r="AF18" s="601"/>
      <c r="AG18" s="602">
        <f t="shared" si="39"/>
        <v>0</v>
      </c>
      <c r="AI18" s="578" t="str">
        <f t="shared" si="24"/>
        <v>Taksa vendore mbi të ardhurat e krijuara nga dhuratat, trashëgimi, testament dhe llotaritë vendore</v>
      </c>
      <c r="AJ18" s="603"/>
      <c r="AK18" s="564">
        <f t="shared" si="25"/>
        <v>0</v>
      </c>
      <c r="AL18" s="564">
        <f t="shared" si="26"/>
        <v>0</v>
      </c>
      <c r="AM18" s="564">
        <f t="shared" si="27"/>
        <v>0</v>
      </c>
      <c r="AN18" s="576">
        <f t="shared" si="28"/>
        <v>0</v>
      </c>
      <c r="AO18" s="576">
        <f t="shared" si="29"/>
        <v>0</v>
      </c>
      <c r="AP18" s="576">
        <f t="shared" si="30"/>
        <v>0</v>
      </c>
      <c r="AQ18" s="576">
        <f t="shared" si="31"/>
        <v>0</v>
      </c>
      <c r="AR18" s="576">
        <f t="shared" si="32"/>
        <v>0</v>
      </c>
      <c r="AS18" s="576">
        <f t="shared" si="33"/>
        <v>0</v>
      </c>
      <c r="AT18" s="736">
        <f>'(E1) Vlerësimi i burimeve'!O18</f>
        <v>0</v>
      </c>
      <c r="AU18" s="737" t="str">
        <f t="shared" si="20"/>
        <v>Plausible</v>
      </c>
      <c r="AV18" s="736">
        <f>'(E1) Vlerësimi i burimeve'!X18</f>
        <v>0</v>
      </c>
      <c r="AW18" s="737" t="str">
        <f t="shared" si="21"/>
        <v>Plausible</v>
      </c>
      <c r="AX18" s="736">
        <f>'(E1) Vlerësimi i burimeve'!AG18</f>
        <v>0</v>
      </c>
      <c r="AY18" s="737" t="str">
        <f t="shared" si="22"/>
        <v>Plausible</v>
      </c>
      <c r="AZ18" s="576">
        <f t="shared" si="34"/>
        <v>0</v>
      </c>
      <c r="BA18" s="576">
        <f t="shared" si="35"/>
        <v>0</v>
      </c>
      <c r="BB18" s="576">
        <f t="shared" si="36"/>
        <v>0</v>
      </c>
    </row>
    <row r="19" spans="1:54" s="595" customFormat="1" ht="15.75" thickBot="1" x14ac:dyDescent="0.3">
      <c r="A19" s="596" t="str">
        <f>'(C2) Burimet viti kaluar'!C19</f>
        <v>A.1.7</v>
      </c>
      <c r="B19" s="596" t="str">
        <f>'(G1) Fjalori'!A230</f>
        <v>Taksa e përkohëshme</v>
      </c>
      <c r="C19" s="727" t="str">
        <f>'(C2) Burimet viti kaluar'!B19</f>
        <v>aaa</v>
      </c>
      <c r="D19" s="599">
        <f>'(C2) Burimet viti kaluar'!D19</f>
        <v>0</v>
      </c>
      <c r="E19" s="599">
        <f>'(C2) Burimet viti kaluar'!E19</f>
        <v>0</v>
      </c>
      <c r="F19" s="599">
        <f>'(C2) Burimet viti kaluar'!F19</f>
        <v>0</v>
      </c>
      <c r="G19" s="600"/>
      <c r="H19" s="600"/>
      <c r="I19" s="600"/>
      <c r="J19" s="600"/>
      <c r="K19" s="600"/>
      <c r="L19" s="600"/>
      <c r="M19" s="600"/>
      <c r="N19" s="601"/>
      <c r="O19" s="602">
        <f t="shared" si="37"/>
        <v>0</v>
      </c>
      <c r="P19" s="600"/>
      <c r="Q19" s="600"/>
      <c r="R19" s="600"/>
      <c r="S19" s="600"/>
      <c r="T19" s="600"/>
      <c r="U19" s="600"/>
      <c r="V19" s="600"/>
      <c r="W19" s="601"/>
      <c r="X19" s="602">
        <f t="shared" si="38"/>
        <v>0</v>
      </c>
      <c r="Y19" s="600"/>
      <c r="Z19" s="600"/>
      <c r="AA19" s="600"/>
      <c r="AB19" s="600"/>
      <c r="AC19" s="600"/>
      <c r="AD19" s="600"/>
      <c r="AE19" s="600"/>
      <c r="AF19" s="601"/>
      <c r="AG19" s="602">
        <f t="shared" si="39"/>
        <v>0</v>
      </c>
      <c r="AI19" s="578" t="str">
        <f t="shared" si="24"/>
        <v>Taksa e përkohëshme</v>
      </c>
      <c r="AJ19" s="603"/>
      <c r="AK19" s="564">
        <f t="shared" si="25"/>
        <v>0</v>
      </c>
      <c r="AL19" s="564">
        <f t="shared" si="26"/>
        <v>0</v>
      </c>
      <c r="AM19" s="564">
        <f t="shared" si="27"/>
        <v>0</v>
      </c>
      <c r="AN19" s="576">
        <f t="shared" si="28"/>
        <v>0</v>
      </c>
      <c r="AO19" s="576">
        <f t="shared" si="29"/>
        <v>0</v>
      </c>
      <c r="AP19" s="576">
        <f t="shared" si="30"/>
        <v>0</v>
      </c>
      <c r="AQ19" s="576">
        <f t="shared" si="31"/>
        <v>0</v>
      </c>
      <c r="AR19" s="576">
        <f t="shared" si="32"/>
        <v>0</v>
      </c>
      <c r="AS19" s="576">
        <f t="shared" si="33"/>
        <v>0</v>
      </c>
      <c r="AT19" s="736">
        <f>'(E1) Vlerësimi i burimeve'!O19</f>
        <v>0</v>
      </c>
      <c r="AU19" s="737" t="str">
        <f t="shared" si="20"/>
        <v>Plausible</v>
      </c>
      <c r="AV19" s="736">
        <f>'(E1) Vlerësimi i burimeve'!X19</f>
        <v>0</v>
      </c>
      <c r="AW19" s="737" t="str">
        <f t="shared" si="21"/>
        <v>Plausible</v>
      </c>
      <c r="AX19" s="736">
        <f>'(E1) Vlerësimi i burimeve'!AG19</f>
        <v>0</v>
      </c>
      <c r="AY19" s="737" t="str">
        <f t="shared" si="22"/>
        <v>Plausible</v>
      </c>
      <c r="AZ19" s="576">
        <f t="shared" si="34"/>
        <v>0</v>
      </c>
      <c r="BA19" s="576">
        <f t="shared" si="35"/>
        <v>0</v>
      </c>
      <c r="BB19" s="576">
        <f t="shared" si="36"/>
        <v>0</v>
      </c>
    </row>
    <row r="20" spans="1:54" s="595" customFormat="1" ht="15.75" thickBot="1" x14ac:dyDescent="0.3">
      <c r="A20" s="596" t="str">
        <f>'(C2) Burimet viti kaluar'!C20</f>
        <v>A.1.8</v>
      </c>
      <c r="B20" s="596" t="str">
        <f>'(G1) Fjalori'!A231</f>
        <v>Taksa e përkohëshme 1</v>
      </c>
      <c r="C20" s="727" t="str">
        <f>'(C2) Burimet viti kaluar'!B20</f>
        <v>bbb</v>
      </c>
      <c r="D20" s="599">
        <f>'(C2) Burimet viti kaluar'!D20</f>
        <v>0</v>
      </c>
      <c r="E20" s="599">
        <f>'(C2) Burimet viti kaluar'!E20</f>
        <v>0</v>
      </c>
      <c r="F20" s="599">
        <f>'(C2) Burimet viti kaluar'!F20</f>
        <v>0</v>
      </c>
      <c r="G20" s="600"/>
      <c r="H20" s="600"/>
      <c r="I20" s="600"/>
      <c r="J20" s="600"/>
      <c r="K20" s="600"/>
      <c r="L20" s="600"/>
      <c r="M20" s="600"/>
      <c r="N20" s="601"/>
      <c r="O20" s="602">
        <f t="shared" si="37"/>
        <v>0</v>
      </c>
      <c r="P20" s="600"/>
      <c r="Q20" s="600"/>
      <c r="R20" s="600"/>
      <c r="S20" s="600"/>
      <c r="T20" s="600"/>
      <c r="U20" s="600"/>
      <c r="V20" s="600"/>
      <c r="W20" s="601"/>
      <c r="X20" s="602">
        <f t="shared" si="38"/>
        <v>0</v>
      </c>
      <c r="Y20" s="600"/>
      <c r="Z20" s="600"/>
      <c r="AA20" s="600"/>
      <c r="AB20" s="600"/>
      <c r="AC20" s="600"/>
      <c r="AD20" s="600"/>
      <c r="AE20" s="600"/>
      <c r="AF20" s="601"/>
      <c r="AG20" s="602">
        <f t="shared" si="39"/>
        <v>0</v>
      </c>
      <c r="AI20" s="578" t="str">
        <f t="shared" si="24"/>
        <v>Taksa e përkohëshme 1</v>
      </c>
      <c r="AJ20" s="603"/>
      <c r="AK20" s="564">
        <f t="shared" si="25"/>
        <v>0</v>
      </c>
      <c r="AL20" s="564">
        <f t="shared" si="26"/>
        <v>0</v>
      </c>
      <c r="AM20" s="564">
        <f t="shared" si="27"/>
        <v>0</v>
      </c>
      <c r="AN20" s="576">
        <f t="shared" si="28"/>
        <v>0</v>
      </c>
      <c r="AO20" s="576">
        <f t="shared" si="29"/>
        <v>0</v>
      </c>
      <c r="AP20" s="576">
        <f t="shared" si="30"/>
        <v>0</v>
      </c>
      <c r="AQ20" s="576">
        <f t="shared" si="31"/>
        <v>0</v>
      </c>
      <c r="AR20" s="576">
        <f t="shared" si="32"/>
        <v>0</v>
      </c>
      <c r="AS20" s="576">
        <f t="shared" si="33"/>
        <v>0</v>
      </c>
      <c r="AT20" s="736">
        <f>'(E1) Vlerësimi i burimeve'!O20</f>
        <v>0</v>
      </c>
      <c r="AU20" s="737" t="str">
        <f t="shared" si="20"/>
        <v>Plausible</v>
      </c>
      <c r="AV20" s="736">
        <f>'(E1) Vlerësimi i burimeve'!X20</f>
        <v>0</v>
      </c>
      <c r="AW20" s="737" t="str">
        <f t="shared" si="21"/>
        <v>Plausible</v>
      </c>
      <c r="AX20" s="736">
        <f>'(E1) Vlerësimi i burimeve'!AG20</f>
        <v>0</v>
      </c>
      <c r="AY20" s="737" t="str">
        <f t="shared" si="22"/>
        <v>Plausible</v>
      </c>
      <c r="AZ20" s="576">
        <f t="shared" si="34"/>
        <v>0</v>
      </c>
      <c r="BA20" s="576">
        <f t="shared" si="35"/>
        <v>0</v>
      </c>
      <c r="BB20" s="576">
        <f t="shared" si="36"/>
        <v>0</v>
      </c>
    </row>
    <row r="21" spans="1:54" s="595" customFormat="1" ht="15.75" thickBot="1" x14ac:dyDescent="0.3">
      <c r="A21" s="596" t="str">
        <f>'(C2) Burimet viti kaluar'!C21</f>
        <v>A.1.9</v>
      </c>
      <c r="B21" s="596" t="str">
        <f>'(G1) Fjalori'!A232</f>
        <v>Taksa e përkohëshme 2</v>
      </c>
      <c r="C21" s="727" t="str">
        <f>'(C2) Burimet viti kaluar'!B21</f>
        <v>ccc</v>
      </c>
      <c r="D21" s="599">
        <f>'(C2) Burimet viti kaluar'!D21</f>
        <v>0</v>
      </c>
      <c r="E21" s="599">
        <f>'(C2) Burimet viti kaluar'!E21</f>
        <v>0</v>
      </c>
      <c r="F21" s="599">
        <f>'(C2) Burimet viti kaluar'!F21</f>
        <v>0</v>
      </c>
      <c r="G21" s="600"/>
      <c r="H21" s="600"/>
      <c r="I21" s="600"/>
      <c r="J21" s="600"/>
      <c r="K21" s="600"/>
      <c r="L21" s="600"/>
      <c r="M21" s="600"/>
      <c r="N21" s="601"/>
      <c r="O21" s="602">
        <f t="shared" si="37"/>
        <v>0</v>
      </c>
      <c r="P21" s="600"/>
      <c r="Q21" s="600"/>
      <c r="R21" s="600"/>
      <c r="S21" s="600"/>
      <c r="T21" s="600"/>
      <c r="U21" s="600"/>
      <c r="V21" s="600"/>
      <c r="W21" s="601"/>
      <c r="X21" s="602">
        <f t="shared" si="38"/>
        <v>0</v>
      </c>
      <c r="Y21" s="600"/>
      <c r="Z21" s="600"/>
      <c r="AA21" s="600"/>
      <c r="AB21" s="600"/>
      <c r="AC21" s="600"/>
      <c r="AD21" s="600"/>
      <c r="AE21" s="600"/>
      <c r="AF21" s="601"/>
      <c r="AG21" s="602">
        <f t="shared" si="39"/>
        <v>0</v>
      </c>
      <c r="AI21" s="578" t="str">
        <f t="shared" si="24"/>
        <v>Taksa e përkohëshme 2</v>
      </c>
      <c r="AJ21" s="603"/>
      <c r="AK21" s="564">
        <f t="shared" si="25"/>
        <v>0</v>
      </c>
      <c r="AL21" s="564">
        <f t="shared" si="26"/>
        <v>0</v>
      </c>
      <c r="AM21" s="564">
        <f t="shared" si="27"/>
        <v>0</v>
      </c>
      <c r="AN21" s="576">
        <f t="shared" si="28"/>
        <v>0</v>
      </c>
      <c r="AO21" s="576">
        <f t="shared" si="29"/>
        <v>0</v>
      </c>
      <c r="AP21" s="576">
        <f t="shared" si="30"/>
        <v>0</v>
      </c>
      <c r="AQ21" s="576">
        <f t="shared" si="31"/>
        <v>0</v>
      </c>
      <c r="AR21" s="576">
        <f t="shared" si="32"/>
        <v>0</v>
      </c>
      <c r="AS21" s="576">
        <f t="shared" si="33"/>
        <v>0</v>
      </c>
      <c r="AT21" s="736">
        <f>'(E1) Vlerësimi i burimeve'!O21</f>
        <v>0</v>
      </c>
      <c r="AU21" s="737" t="str">
        <f t="shared" si="20"/>
        <v>Plausible</v>
      </c>
      <c r="AV21" s="736">
        <f>'(E1) Vlerësimi i burimeve'!X21</f>
        <v>0</v>
      </c>
      <c r="AW21" s="737" t="str">
        <f t="shared" si="21"/>
        <v>Plausible</v>
      </c>
      <c r="AX21" s="736">
        <f>'(E1) Vlerësimi i burimeve'!AG21</f>
        <v>0</v>
      </c>
      <c r="AY21" s="737" t="str">
        <f t="shared" si="22"/>
        <v>Plausible</v>
      </c>
      <c r="AZ21" s="576">
        <f t="shared" si="34"/>
        <v>0</v>
      </c>
      <c r="BA21" s="576">
        <f t="shared" si="35"/>
        <v>0</v>
      </c>
      <c r="BB21" s="576">
        <f t="shared" si="36"/>
        <v>0</v>
      </c>
    </row>
    <row r="22" spans="1:54" s="577" customFormat="1" ht="15.75" thickBot="1" x14ac:dyDescent="0.3">
      <c r="A22" s="592" t="str">
        <f>'(C2) Burimet viti kaluar'!C28</f>
        <v>A.3</v>
      </c>
      <c r="B22" s="898" t="str">
        <f>'(G1) Fjalori'!A239</f>
        <v>TË ARDHURA NGA TARIFA VENDORE</v>
      </c>
      <c r="C22" s="899"/>
      <c r="D22" s="593">
        <f>'(C2) Burimet viti kaluar'!D28</f>
        <v>0</v>
      </c>
      <c r="E22" s="593">
        <f>'(C2) Burimet viti kaluar'!E28</f>
        <v>0</v>
      </c>
      <c r="F22" s="593">
        <f>'(C2) Burimet viti kaluar'!F28</f>
        <v>0</v>
      </c>
      <c r="G22" s="638"/>
      <c r="H22" s="638"/>
      <c r="I22" s="638"/>
      <c r="J22" s="638"/>
      <c r="K22" s="638"/>
      <c r="L22" s="638"/>
      <c r="M22" s="638"/>
      <c r="N22" s="638"/>
      <c r="O22" s="593">
        <f>SUM(O23:O63)-O50-O36-O32-O28-O23</f>
        <v>5000</v>
      </c>
      <c r="P22" s="638"/>
      <c r="Q22" s="638"/>
      <c r="R22" s="638"/>
      <c r="S22" s="638"/>
      <c r="T22" s="638"/>
      <c r="U22" s="638"/>
      <c r="V22" s="638"/>
      <c r="W22" s="638"/>
      <c r="X22" s="594">
        <f>SUM(X23:X63)-X50-X36-X32-X28-X23</f>
        <v>5900</v>
      </c>
      <c r="Y22" s="639"/>
      <c r="Z22" s="638"/>
      <c r="AA22" s="638"/>
      <c r="AB22" s="638"/>
      <c r="AC22" s="638"/>
      <c r="AD22" s="638"/>
      <c r="AE22" s="638"/>
      <c r="AF22" s="638"/>
      <c r="AG22" s="593">
        <f>SUM(AG23:AG63)-AG50-AG36-AG32-AG28-AG23</f>
        <v>6860</v>
      </c>
      <c r="AH22" s="640"/>
      <c r="AI22" s="646" t="str">
        <f t="shared" si="24"/>
        <v>TË ARDHURA NGA TARIFA VENDORE</v>
      </c>
      <c r="AJ22" s="647"/>
      <c r="AK22" s="642">
        <f t="shared" si="25"/>
        <v>0</v>
      </c>
      <c r="AL22" s="642">
        <f t="shared" si="26"/>
        <v>0</v>
      </c>
      <c r="AM22" s="642">
        <f t="shared" si="27"/>
        <v>0</v>
      </c>
      <c r="AN22" s="643">
        <f t="shared" si="28"/>
        <v>0</v>
      </c>
      <c r="AO22" s="643">
        <f t="shared" si="29"/>
        <v>0</v>
      </c>
      <c r="AP22" s="643">
        <f t="shared" si="30"/>
        <v>0</v>
      </c>
      <c r="AQ22" s="643">
        <f t="shared" si="31"/>
        <v>0</v>
      </c>
      <c r="AR22" s="643">
        <f t="shared" si="32"/>
        <v>0</v>
      </c>
      <c r="AS22" s="643">
        <f t="shared" si="33"/>
        <v>0</v>
      </c>
      <c r="AT22" s="734">
        <f>'(E1) Vlerësimi i burimeve'!O31</f>
        <v>0</v>
      </c>
      <c r="AU22" s="735" t="str">
        <f t="shared" si="20"/>
        <v>Plausible</v>
      </c>
      <c r="AV22" s="734">
        <f>'(E1) Vlerësimi i burimeve'!X31</f>
        <v>0</v>
      </c>
      <c r="AW22" s="735" t="str">
        <f t="shared" si="21"/>
        <v>Plausible</v>
      </c>
      <c r="AX22" s="734">
        <f>'(E1) Vlerësimi i burimeve'!AG31</f>
        <v>0</v>
      </c>
      <c r="AY22" s="735" t="str">
        <f t="shared" si="22"/>
        <v>Plausible</v>
      </c>
      <c r="AZ22" s="643">
        <f t="shared" si="34"/>
        <v>0</v>
      </c>
      <c r="BA22" s="643">
        <f t="shared" si="35"/>
        <v>0</v>
      </c>
      <c r="BB22" s="643">
        <f t="shared" si="36"/>
        <v>0</v>
      </c>
    </row>
    <row r="23" spans="1:54" s="595" customFormat="1" ht="15.75" thickBot="1" x14ac:dyDescent="0.3">
      <c r="A23" s="596" t="str">
        <f>'(C2) Burimet viti kaluar'!C29</f>
        <v>A.3.1</v>
      </c>
      <c r="B23" s="608" t="str">
        <f>'(G1) Fjalori'!A240</f>
        <v>Tarifa me menaxhimit te mbetjeve</v>
      </c>
      <c r="C23" s="728"/>
      <c r="D23" s="606">
        <f>'(C2) Burimet viti kaluar'!D29</f>
        <v>0</v>
      </c>
      <c r="E23" s="606">
        <f>'(C2) Burimet viti kaluar'!E29</f>
        <v>0</v>
      </c>
      <c r="F23" s="606">
        <f>'(C2) Burimet viti kaluar'!F29</f>
        <v>0</v>
      </c>
      <c r="G23" s="606"/>
      <c r="H23" s="609"/>
      <c r="I23" s="609"/>
      <c r="J23" s="609"/>
      <c r="K23" s="609"/>
      <c r="L23" s="609"/>
      <c r="M23" s="609"/>
      <c r="N23" s="610"/>
      <c r="O23" s="609">
        <f>SUM(O24:O26)</f>
        <v>4000</v>
      </c>
      <c r="P23" s="606"/>
      <c r="Q23" s="609"/>
      <c r="R23" s="609"/>
      <c r="S23" s="609"/>
      <c r="T23" s="609"/>
      <c r="U23" s="609"/>
      <c r="V23" s="609"/>
      <c r="W23" s="610"/>
      <c r="X23" s="609">
        <f>SUM(X24:X26)</f>
        <v>4800</v>
      </c>
      <c r="Y23" s="606"/>
      <c r="Z23" s="609"/>
      <c r="AA23" s="609"/>
      <c r="AB23" s="609"/>
      <c r="AC23" s="609"/>
      <c r="AD23" s="609"/>
      <c r="AE23" s="609"/>
      <c r="AF23" s="610"/>
      <c r="AG23" s="610">
        <f>SUM(AG24:AG26)</f>
        <v>5760</v>
      </c>
      <c r="AI23" s="578" t="str">
        <f t="shared" si="24"/>
        <v>Tarifa me menaxhimit te mbetjeve</v>
      </c>
      <c r="AJ23" s="603"/>
      <c r="AK23" s="564">
        <f t="shared" si="25"/>
        <v>0</v>
      </c>
      <c r="AL23" s="564">
        <f t="shared" si="26"/>
        <v>0</v>
      </c>
      <c r="AM23" s="564">
        <f t="shared" si="27"/>
        <v>0</v>
      </c>
      <c r="AN23" s="576">
        <f t="shared" si="28"/>
        <v>0</v>
      </c>
      <c r="AO23" s="576">
        <f t="shared" si="29"/>
        <v>0</v>
      </c>
      <c r="AP23" s="576">
        <f t="shared" si="30"/>
        <v>0</v>
      </c>
      <c r="AQ23" s="576">
        <f t="shared" si="31"/>
        <v>0</v>
      </c>
      <c r="AR23" s="576">
        <f t="shared" si="32"/>
        <v>0</v>
      </c>
      <c r="AS23" s="576">
        <f t="shared" si="33"/>
        <v>0</v>
      </c>
      <c r="AT23" s="736">
        <f>'(E1) Vlerësimi i burimeve'!O32</f>
        <v>0</v>
      </c>
      <c r="AU23" s="737" t="str">
        <f t="shared" si="20"/>
        <v>Plausible</v>
      </c>
      <c r="AV23" s="736">
        <f>'(E1) Vlerësimi i burimeve'!X32</f>
        <v>0</v>
      </c>
      <c r="AW23" s="737" t="str">
        <f t="shared" si="21"/>
        <v>Plausible</v>
      </c>
      <c r="AX23" s="736">
        <f>'(E1) Vlerësimi i burimeve'!AG32</f>
        <v>0</v>
      </c>
      <c r="AY23" s="737" t="str">
        <f t="shared" si="22"/>
        <v>Plausible</v>
      </c>
      <c r="AZ23" s="576">
        <f t="shared" si="34"/>
        <v>0</v>
      </c>
      <c r="BA23" s="576">
        <f t="shared" si="35"/>
        <v>0</v>
      </c>
      <c r="BB23" s="576">
        <f t="shared" si="36"/>
        <v>0</v>
      </c>
    </row>
    <row r="24" spans="1:54" s="577" customFormat="1" ht="15.75" thickBot="1" x14ac:dyDescent="0.3">
      <c r="A24" s="606" t="str">
        <f>'(C2) Burimet viti kaluar'!C30</f>
        <v>A.3.1.1</v>
      </c>
      <c r="B24" s="900" t="str">
        <f>'(G1) Fjalori'!A241</f>
        <v>Tarifa e pastrimit për familjet</v>
      </c>
      <c r="C24" s="901"/>
      <c r="D24" s="599">
        <f>'(C2) Burimet viti kaluar'!D30</f>
        <v>0</v>
      </c>
      <c r="E24" s="599">
        <f>'(C2) Burimet viti kaluar'!E30</f>
        <v>0</v>
      </c>
      <c r="F24" s="599">
        <f>'(C2) Burimet viti kaluar'!F30</f>
        <v>0</v>
      </c>
      <c r="G24" s="907"/>
      <c r="H24" s="908"/>
      <c r="I24" s="600"/>
      <c r="J24" s="600"/>
      <c r="K24" s="600"/>
      <c r="L24" s="600"/>
      <c r="M24" s="600"/>
      <c r="N24" s="601">
        <v>4000</v>
      </c>
      <c r="O24" s="602">
        <f>IF(F24&lt;&gt;0,F24*(1+(SUM(I24:M24))),N24)</f>
        <v>4000</v>
      </c>
      <c r="P24" s="907"/>
      <c r="Q24" s="908"/>
      <c r="R24" s="600"/>
      <c r="S24" s="600"/>
      <c r="T24" s="600">
        <v>0.2</v>
      </c>
      <c r="U24" s="600"/>
      <c r="V24" s="600"/>
      <c r="W24" s="601"/>
      <c r="X24" s="602">
        <f t="shared" ref="X24:X27" si="40">IF(O24&lt;&gt;0,O24*(1+(SUM(R24:V24))),W24)</f>
        <v>4800</v>
      </c>
      <c r="Y24" s="907"/>
      <c r="Z24" s="908"/>
      <c r="AA24" s="600"/>
      <c r="AB24" s="600"/>
      <c r="AC24" s="600">
        <v>0.2</v>
      </c>
      <c r="AD24" s="600"/>
      <c r="AE24" s="600"/>
      <c r="AF24" s="601"/>
      <c r="AG24" s="602">
        <f t="shared" ref="AG24:AG27" si="41">IF(X24&lt;&gt;0,X24*(1+(SUM(AA24:AE24))),AF24)</f>
        <v>5760</v>
      </c>
      <c r="AI24" s="578" t="str">
        <f t="shared" si="24"/>
        <v>Tarifa e pastrimit për familjet</v>
      </c>
      <c r="AJ24" s="603"/>
      <c r="AK24" s="564">
        <f t="shared" si="25"/>
        <v>0</v>
      </c>
      <c r="AL24" s="564">
        <f t="shared" si="26"/>
        <v>0</v>
      </c>
      <c r="AM24" s="564">
        <f t="shared" si="27"/>
        <v>0</v>
      </c>
      <c r="AN24" s="576">
        <f t="shared" si="28"/>
        <v>0</v>
      </c>
      <c r="AO24" s="576">
        <f t="shared" si="29"/>
        <v>0</v>
      </c>
      <c r="AP24" s="576">
        <f t="shared" si="30"/>
        <v>0</v>
      </c>
      <c r="AQ24" s="576">
        <f t="shared" si="31"/>
        <v>0</v>
      </c>
      <c r="AR24" s="576">
        <f t="shared" si="32"/>
        <v>0</v>
      </c>
      <c r="AS24" s="576">
        <f t="shared" si="33"/>
        <v>0</v>
      </c>
      <c r="AT24" s="736">
        <f>'(E1) Vlerësimi i burimeve'!O33</f>
        <v>0</v>
      </c>
      <c r="AU24" s="737" t="str">
        <f t="shared" si="20"/>
        <v>Plausible</v>
      </c>
      <c r="AV24" s="736">
        <f>'(E1) Vlerësimi i burimeve'!X33</f>
        <v>0</v>
      </c>
      <c r="AW24" s="737" t="str">
        <f t="shared" si="21"/>
        <v>Plausible</v>
      </c>
      <c r="AX24" s="736">
        <f>'(E1) Vlerësimi i burimeve'!AG33</f>
        <v>0</v>
      </c>
      <c r="AY24" s="737" t="str">
        <f t="shared" si="22"/>
        <v>Plausible</v>
      </c>
      <c r="AZ24" s="576">
        <f t="shared" si="34"/>
        <v>0</v>
      </c>
      <c r="BA24" s="576">
        <f t="shared" si="35"/>
        <v>0</v>
      </c>
      <c r="BB24" s="576">
        <f t="shared" si="36"/>
        <v>0</v>
      </c>
    </row>
    <row r="25" spans="1:54" s="577" customFormat="1" ht="15.75" thickBot="1" x14ac:dyDescent="0.3">
      <c r="A25" s="606" t="str">
        <f>'(C2) Burimet viti kaluar'!C31</f>
        <v>A.3.1.2</v>
      </c>
      <c r="B25" s="900" t="str">
        <f>'(G1) Fjalori'!A242</f>
        <v>Tarifa e pastrimit për institucionet</v>
      </c>
      <c r="C25" s="901"/>
      <c r="D25" s="599">
        <f>'(C2) Burimet viti kaluar'!D31</f>
        <v>0</v>
      </c>
      <c r="E25" s="599">
        <f>'(C2) Burimet viti kaluar'!E31</f>
        <v>0</v>
      </c>
      <c r="F25" s="599">
        <f>'(C2) Burimet viti kaluar'!F31</f>
        <v>0</v>
      </c>
      <c r="G25" s="907"/>
      <c r="H25" s="908"/>
      <c r="I25" s="600"/>
      <c r="J25" s="600"/>
      <c r="K25" s="600"/>
      <c r="L25" s="600"/>
      <c r="M25" s="600"/>
      <c r="N25" s="601"/>
      <c r="O25" s="602">
        <f t="shared" ref="O25:O27" si="42">IF(F25&lt;&gt;0,F25*(1+(SUM(I25:M25))),N25)</f>
        <v>0</v>
      </c>
      <c r="P25" s="907"/>
      <c r="Q25" s="908"/>
      <c r="R25" s="600"/>
      <c r="S25" s="600"/>
      <c r="T25" s="600"/>
      <c r="U25" s="600"/>
      <c r="V25" s="600"/>
      <c r="W25" s="601"/>
      <c r="X25" s="602">
        <f t="shared" si="40"/>
        <v>0</v>
      </c>
      <c r="Y25" s="907"/>
      <c r="Z25" s="908"/>
      <c r="AA25" s="600"/>
      <c r="AB25" s="600"/>
      <c r="AC25" s="600"/>
      <c r="AD25" s="600"/>
      <c r="AE25" s="600"/>
      <c r="AF25" s="601"/>
      <c r="AG25" s="602">
        <f t="shared" si="41"/>
        <v>0</v>
      </c>
      <c r="AI25" s="578" t="str">
        <f t="shared" si="24"/>
        <v>Tarifa e pastrimit për institucionet</v>
      </c>
      <c r="AJ25" s="603"/>
      <c r="AK25" s="564">
        <f t="shared" si="25"/>
        <v>0</v>
      </c>
      <c r="AL25" s="564">
        <f t="shared" si="26"/>
        <v>0</v>
      </c>
      <c r="AM25" s="564">
        <f t="shared" si="27"/>
        <v>0</v>
      </c>
      <c r="AN25" s="576">
        <f t="shared" si="28"/>
        <v>0</v>
      </c>
      <c r="AO25" s="576">
        <f t="shared" si="29"/>
        <v>0</v>
      </c>
      <c r="AP25" s="576">
        <f t="shared" si="30"/>
        <v>0</v>
      </c>
      <c r="AQ25" s="576">
        <f t="shared" si="31"/>
        <v>0</v>
      </c>
      <c r="AR25" s="576">
        <f t="shared" si="32"/>
        <v>0</v>
      </c>
      <c r="AS25" s="576">
        <f t="shared" si="33"/>
        <v>0</v>
      </c>
      <c r="AT25" s="736">
        <f>'(E1) Vlerësimi i burimeve'!O34</f>
        <v>0</v>
      </c>
      <c r="AU25" s="737" t="str">
        <f t="shared" si="20"/>
        <v>Plausible</v>
      </c>
      <c r="AV25" s="736">
        <f>'(E1) Vlerësimi i burimeve'!X34</f>
        <v>0</v>
      </c>
      <c r="AW25" s="737" t="str">
        <f t="shared" si="21"/>
        <v>Plausible</v>
      </c>
      <c r="AX25" s="736">
        <f>'(E1) Vlerësimi i burimeve'!AG34</f>
        <v>0</v>
      </c>
      <c r="AY25" s="737" t="str">
        <f t="shared" si="22"/>
        <v>Plausible</v>
      </c>
      <c r="AZ25" s="576">
        <f t="shared" si="34"/>
        <v>0</v>
      </c>
      <c r="BA25" s="576">
        <f t="shared" si="35"/>
        <v>0</v>
      </c>
      <c r="BB25" s="576">
        <f t="shared" si="36"/>
        <v>0</v>
      </c>
    </row>
    <row r="26" spans="1:54" s="577" customFormat="1" ht="15.75" thickBot="1" x14ac:dyDescent="0.3">
      <c r="A26" s="606" t="str">
        <f>'(C2) Burimet viti kaluar'!C32</f>
        <v>A.3.1.3</v>
      </c>
      <c r="B26" s="900" t="str">
        <f>'(G1) Fjalori'!A243</f>
        <v>Tarifa e pastrimit për biznesin</v>
      </c>
      <c r="C26" s="901"/>
      <c r="D26" s="599">
        <f>'(C2) Burimet viti kaluar'!D32</f>
        <v>0</v>
      </c>
      <c r="E26" s="599">
        <f>'(C2) Burimet viti kaluar'!E32</f>
        <v>0</v>
      </c>
      <c r="F26" s="599">
        <f>'(C2) Burimet viti kaluar'!F32</f>
        <v>0</v>
      </c>
      <c r="G26" s="907"/>
      <c r="H26" s="908"/>
      <c r="I26" s="600">
        <v>0.1</v>
      </c>
      <c r="J26" s="600"/>
      <c r="K26" s="600"/>
      <c r="L26" s="600"/>
      <c r="M26" s="600"/>
      <c r="N26" s="601"/>
      <c r="O26" s="602">
        <f t="shared" si="42"/>
        <v>0</v>
      </c>
      <c r="P26" s="907"/>
      <c r="Q26" s="908"/>
      <c r="R26" s="600"/>
      <c r="S26" s="600"/>
      <c r="T26" s="600">
        <v>0.05</v>
      </c>
      <c r="U26" s="600"/>
      <c r="V26" s="600"/>
      <c r="W26" s="601"/>
      <c r="X26" s="602">
        <f t="shared" si="40"/>
        <v>0</v>
      </c>
      <c r="Y26" s="907"/>
      <c r="Z26" s="908"/>
      <c r="AA26" s="600"/>
      <c r="AB26" s="600"/>
      <c r="AC26" s="600">
        <v>0.05</v>
      </c>
      <c r="AD26" s="600"/>
      <c r="AE26" s="600"/>
      <c r="AF26" s="601"/>
      <c r="AG26" s="602">
        <f t="shared" si="41"/>
        <v>0</v>
      </c>
      <c r="AI26" s="578" t="str">
        <f t="shared" si="24"/>
        <v>Tarifa e pastrimit për biznesin</v>
      </c>
      <c r="AJ26" s="603"/>
      <c r="AK26" s="564">
        <f t="shared" si="25"/>
        <v>0</v>
      </c>
      <c r="AL26" s="564">
        <f t="shared" si="26"/>
        <v>0</v>
      </c>
      <c r="AM26" s="564">
        <f t="shared" si="27"/>
        <v>0</v>
      </c>
      <c r="AN26" s="576">
        <f t="shared" si="28"/>
        <v>0</v>
      </c>
      <c r="AO26" s="576">
        <f t="shared" si="29"/>
        <v>0</v>
      </c>
      <c r="AP26" s="576">
        <f t="shared" si="30"/>
        <v>0</v>
      </c>
      <c r="AQ26" s="576">
        <f t="shared" si="31"/>
        <v>0</v>
      </c>
      <c r="AR26" s="576">
        <f t="shared" si="32"/>
        <v>0</v>
      </c>
      <c r="AS26" s="576">
        <f t="shared" si="33"/>
        <v>0</v>
      </c>
      <c r="AT26" s="736">
        <f>'(E1) Vlerësimi i burimeve'!O35</f>
        <v>0</v>
      </c>
      <c r="AU26" s="737" t="str">
        <f t="shared" si="20"/>
        <v>Plausible</v>
      </c>
      <c r="AV26" s="736">
        <f>'(E1) Vlerësimi i burimeve'!X35</f>
        <v>0</v>
      </c>
      <c r="AW26" s="737" t="str">
        <f t="shared" si="21"/>
        <v>Plausible</v>
      </c>
      <c r="AX26" s="736">
        <f>'(E1) Vlerësimi i burimeve'!AG35</f>
        <v>0</v>
      </c>
      <c r="AY26" s="737" t="str">
        <f t="shared" si="22"/>
        <v>Plausible</v>
      </c>
      <c r="AZ26" s="576">
        <f t="shared" si="34"/>
        <v>0</v>
      </c>
      <c r="BA26" s="576">
        <f t="shared" si="35"/>
        <v>0</v>
      </c>
      <c r="BB26" s="576">
        <f t="shared" si="36"/>
        <v>0</v>
      </c>
    </row>
    <row r="27" spans="1:54" s="595" customFormat="1" ht="15.75" thickBot="1" x14ac:dyDescent="0.3">
      <c r="A27" s="596" t="str">
        <f>'(C2) Burimet viti kaluar'!C33</f>
        <v>A.3.2</v>
      </c>
      <c r="B27" s="608" t="str">
        <f>'(G1) Fjalori'!A244</f>
        <v>Tarifa për mbledhjen dhe largimin e mbetjeve</v>
      </c>
      <c r="C27" s="729"/>
      <c r="D27" s="599">
        <f>'(C2) Burimet viti kaluar'!D33</f>
        <v>0</v>
      </c>
      <c r="E27" s="599">
        <f>'(C2) Burimet viti kaluar'!E33</f>
        <v>0</v>
      </c>
      <c r="F27" s="599">
        <f>'(C2) Burimet viti kaluar'!F33</f>
        <v>0</v>
      </c>
      <c r="G27" s="907"/>
      <c r="H27" s="908"/>
      <c r="I27" s="600"/>
      <c r="J27" s="600"/>
      <c r="K27" s="600"/>
      <c r="L27" s="600"/>
      <c r="M27" s="600"/>
      <c r="N27" s="601"/>
      <c r="O27" s="602">
        <f t="shared" si="42"/>
        <v>0</v>
      </c>
      <c r="P27" s="907"/>
      <c r="Q27" s="908"/>
      <c r="R27" s="600"/>
      <c r="S27" s="600"/>
      <c r="T27" s="600"/>
      <c r="U27" s="600"/>
      <c r="V27" s="600"/>
      <c r="W27" s="601"/>
      <c r="X27" s="602">
        <f t="shared" si="40"/>
        <v>0</v>
      </c>
      <c r="Y27" s="907"/>
      <c r="Z27" s="908"/>
      <c r="AA27" s="600"/>
      <c r="AB27" s="600"/>
      <c r="AC27" s="600"/>
      <c r="AD27" s="600"/>
      <c r="AE27" s="600"/>
      <c r="AF27" s="601"/>
      <c r="AG27" s="602">
        <f t="shared" si="41"/>
        <v>0</v>
      </c>
      <c r="AI27" s="578" t="str">
        <f t="shared" si="24"/>
        <v>Tarifa për mbledhjen dhe largimin e mbetjeve</v>
      </c>
      <c r="AJ27" s="603"/>
      <c r="AK27" s="564">
        <f t="shared" si="25"/>
        <v>0</v>
      </c>
      <c r="AL27" s="564">
        <f t="shared" si="26"/>
        <v>0</v>
      </c>
      <c r="AM27" s="564">
        <f t="shared" si="27"/>
        <v>0</v>
      </c>
      <c r="AN27" s="576">
        <f t="shared" si="28"/>
        <v>0</v>
      </c>
      <c r="AO27" s="576">
        <f t="shared" si="29"/>
        <v>0</v>
      </c>
      <c r="AP27" s="576">
        <f t="shared" si="30"/>
        <v>0</v>
      </c>
      <c r="AQ27" s="576">
        <f t="shared" si="31"/>
        <v>0</v>
      </c>
      <c r="AR27" s="576">
        <f t="shared" si="32"/>
        <v>0</v>
      </c>
      <c r="AS27" s="576">
        <f t="shared" si="33"/>
        <v>0</v>
      </c>
      <c r="AT27" s="736">
        <f>'(E1) Vlerësimi i burimeve'!O36</f>
        <v>0</v>
      </c>
      <c r="AU27" s="737" t="str">
        <f t="shared" si="20"/>
        <v>Plausible</v>
      </c>
      <c r="AV27" s="736">
        <f>'(E1) Vlerësimi i burimeve'!X36</f>
        <v>0</v>
      </c>
      <c r="AW27" s="737" t="str">
        <f t="shared" si="21"/>
        <v>Plausible</v>
      </c>
      <c r="AX27" s="736">
        <f>'(E1) Vlerësimi i burimeve'!AG36</f>
        <v>0</v>
      </c>
      <c r="AY27" s="737" t="str">
        <f t="shared" si="22"/>
        <v>Plausible</v>
      </c>
      <c r="AZ27" s="576">
        <f t="shared" si="34"/>
        <v>0</v>
      </c>
      <c r="BA27" s="576">
        <f t="shared" si="35"/>
        <v>0</v>
      </c>
      <c r="BB27" s="576">
        <f t="shared" si="36"/>
        <v>0</v>
      </c>
    </row>
    <row r="28" spans="1:54" s="595" customFormat="1" ht="15.75" thickBot="1" x14ac:dyDescent="0.3">
      <c r="A28" s="596" t="str">
        <f>'(C2) Burimet viti kaluar'!C34</f>
        <v>A.3.3</v>
      </c>
      <c r="B28" s="608" t="str">
        <f>'(G1) Fjalori'!A245</f>
        <v>Tarifa për ndriçimin publik</v>
      </c>
      <c r="C28" s="728"/>
      <c r="D28" s="606">
        <f>'(C2) Burimet viti kaluar'!D34</f>
        <v>0</v>
      </c>
      <c r="E28" s="606">
        <f>'(C2) Burimet viti kaluar'!E34</f>
        <v>0</v>
      </c>
      <c r="F28" s="606">
        <f>'(C2) Burimet viti kaluar'!F34</f>
        <v>0</v>
      </c>
      <c r="G28" s="606"/>
      <c r="H28" s="609"/>
      <c r="I28" s="609"/>
      <c r="J28" s="609"/>
      <c r="K28" s="609"/>
      <c r="L28" s="609"/>
      <c r="M28" s="609"/>
      <c r="N28" s="610"/>
      <c r="O28" s="609">
        <f>SUM(O29:O31)</f>
        <v>0</v>
      </c>
      <c r="P28" s="606"/>
      <c r="Q28" s="609"/>
      <c r="R28" s="609"/>
      <c r="S28" s="609"/>
      <c r="T28" s="609"/>
      <c r="U28" s="609"/>
      <c r="V28" s="609"/>
      <c r="W28" s="610"/>
      <c r="X28" s="609">
        <f>SUM(X29:X31)</f>
        <v>0</v>
      </c>
      <c r="Y28" s="606"/>
      <c r="Z28" s="609"/>
      <c r="AA28" s="609"/>
      <c r="AB28" s="609"/>
      <c r="AC28" s="609"/>
      <c r="AD28" s="609"/>
      <c r="AE28" s="609"/>
      <c r="AF28" s="610"/>
      <c r="AG28" s="610">
        <f>SUM(AG29:AG31)</f>
        <v>0</v>
      </c>
      <c r="AI28" s="578" t="str">
        <f t="shared" si="24"/>
        <v>Tarifa për ndriçimin publik</v>
      </c>
      <c r="AJ28" s="603"/>
      <c r="AK28" s="564">
        <f t="shared" si="25"/>
        <v>0</v>
      </c>
      <c r="AL28" s="564">
        <f t="shared" si="26"/>
        <v>0</v>
      </c>
      <c r="AM28" s="564">
        <f t="shared" si="27"/>
        <v>0</v>
      </c>
      <c r="AN28" s="576">
        <f t="shared" si="28"/>
        <v>0</v>
      </c>
      <c r="AO28" s="576">
        <f t="shared" si="29"/>
        <v>0</v>
      </c>
      <c r="AP28" s="576">
        <f t="shared" si="30"/>
        <v>0</v>
      </c>
      <c r="AQ28" s="576">
        <f t="shared" si="31"/>
        <v>0</v>
      </c>
      <c r="AR28" s="576">
        <f t="shared" si="32"/>
        <v>0</v>
      </c>
      <c r="AS28" s="576">
        <f t="shared" si="33"/>
        <v>0</v>
      </c>
      <c r="AT28" s="736">
        <f>'(E1) Vlerësimi i burimeve'!O37</f>
        <v>0</v>
      </c>
      <c r="AU28" s="737" t="str">
        <f t="shared" si="20"/>
        <v>Plausible</v>
      </c>
      <c r="AV28" s="736">
        <f>'(E1) Vlerësimi i burimeve'!X37</f>
        <v>0</v>
      </c>
      <c r="AW28" s="737" t="str">
        <f t="shared" si="21"/>
        <v>Plausible</v>
      </c>
      <c r="AX28" s="736">
        <f>'(E1) Vlerësimi i burimeve'!AG37</f>
        <v>0</v>
      </c>
      <c r="AY28" s="737" t="str">
        <f t="shared" si="22"/>
        <v>Plausible</v>
      </c>
      <c r="AZ28" s="576">
        <f t="shared" si="34"/>
        <v>0</v>
      </c>
      <c r="BA28" s="576">
        <f t="shared" si="35"/>
        <v>0</v>
      </c>
      <c r="BB28" s="576">
        <f t="shared" si="36"/>
        <v>0</v>
      </c>
    </row>
    <row r="29" spans="1:54" s="577" customFormat="1" ht="15.75" thickBot="1" x14ac:dyDescent="0.3">
      <c r="A29" s="606" t="str">
        <f>'(C2) Burimet viti kaluar'!C35</f>
        <v>A.3.3.1</v>
      </c>
      <c r="B29" s="900" t="str">
        <f>'(G1) Fjalori'!A246</f>
        <v>Tarifa për ndriçimin publik nga familjet</v>
      </c>
      <c r="C29" s="901"/>
      <c r="D29" s="599">
        <f>'(C2) Burimet viti kaluar'!D35</f>
        <v>0</v>
      </c>
      <c r="E29" s="599">
        <f>'(C2) Burimet viti kaluar'!E35</f>
        <v>0</v>
      </c>
      <c r="F29" s="599">
        <f>'(C2) Burimet viti kaluar'!F35</f>
        <v>0</v>
      </c>
      <c r="G29" s="907"/>
      <c r="H29" s="908"/>
      <c r="I29" s="600"/>
      <c r="J29" s="600"/>
      <c r="K29" s="600"/>
      <c r="L29" s="600"/>
      <c r="M29" s="600"/>
      <c r="N29" s="601"/>
      <c r="O29" s="602">
        <f t="shared" ref="O29:O31" si="43">IF(F29&lt;&gt;0,F29*(1+(SUM(I29:M29))),N29)</f>
        <v>0</v>
      </c>
      <c r="P29" s="907"/>
      <c r="Q29" s="908"/>
      <c r="R29" s="600"/>
      <c r="S29" s="600"/>
      <c r="T29" s="600"/>
      <c r="U29" s="600"/>
      <c r="V29" s="600"/>
      <c r="W29" s="601"/>
      <c r="X29" s="602">
        <f t="shared" ref="X29:X31" si="44">IF(O29&lt;&gt;0,O29*(1+(SUM(R29:V29))),W29)</f>
        <v>0</v>
      </c>
      <c r="Y29" s="907"/>
      <c r="Z29" s="908"/>
      <c r="AA29" s="600"/>
      <c r="AB29" s="600"/>
      <c r="AC29" s="600"/>
      <c r="AD29" s="600"/>
      <c r="AE29" s="600"/>
      <c r="AF29" s="601"/>
      <c r="AG29" s="602">
        <f t="shared" ref="AG29:AG31" si="45">IF(X29&lt;&gt;0,X29*(1+(SUM(AA29:AE29))),AF29)</f>
        <v>0</v>
      </c>
      <c r="AI29" s="578" t="str">
        <f t="shared" si="24"/>
        <v>Tarifa për ndriçimin publik nga familjet</v>
      </c>
      <c r="AJ29" s="603"/>
      <c r="AK29" s="564">
        <f t="shared" si="25"/>
        <v>0</v>
      </c>
      <c r="AL29" s="564">
        <f t="shared" si="26"/>
        <v>0</v>
      </c>
      <c r="AM29" s="564">
        <f t="shared" si="27"/>
        <v>0</v>
      </c>
      <c r="AN29" s="576">
        <f t="shared" si="28"/>
        <v>0</v>
      </c>
      <c r="AO29" s="576">
        <f t="shared" si="29"/>
        <v>0</v>
      </c>
      <c r="AP29" s="576">
        <f t="shared" si="30"/>
        <v>0</v>
      </c>
      <c r="AQ29" s="576">
        <f t="shared" si="31"/>
        <v>0</v>
      </c>
      <c r="AR29" s="576">
        <f t="shared" si="32"/>
        <v>0</v>
      </c>
      <c r="AS29" s="576">
        <f t="shared" si="33"/>
        <v>0</v>
      </c>
      <c r="AT29" s="736">
        <f>'(E1) Vlerësimi i burimeve'!O38</f>
        <v>0</v>
      </c>
      <c r="AU29" s="737" t="str">
        <f t="shared" si="20"/>
        <v>Plausible</v>
      </c>
      <c r="AV29" s="736">
        <f>'(E1) Vlerësimi i burimeve'!X38</f>
        <v>0</v>
      </c>
      <c r="AW29" s="737" t="str">
        <f t="shared" si="21"/>
        <v>Plausible</v>
      </c>
      <c r="AX29" s="736">
        <f>'(E1) Vlerësimi i burimeve'!AG38</f>
        <v>0</v>
      </c>
      <c r="AY29" s="737" t="str">
        <f t="shared" si="22"/>
        <v>Plausible</v>
      </c>
      <c r="AZ29" s="576">
        <f t="shared" si="34"/>
        <v>0</v>
      </c>
      <c r="BA29" s="576">
        <f t="shared" si="35"/>
        <v>0</v>
      </c>
      <c r="BB29" s="576">
        <f t="shared" si="36"/>
        <v>0</v>
      </c>
    </row>
    <row r="30" spans="1:54" s="577" customFormat="1" ht="15.75" thickBot="1" x14ac:dyDescent="0.3">
      <c r="A30" s="606" t="str">
        <f>'(C2) Burimet viti kaluar'!C36</f>
        <v>A.3.3.2</v>
      </c>
      <c r="B30" s="900" t="str">
        <f>'(G1) Fjalori'!A247</f>
        <v>Tarifa për ndriçimin publik nga institucionet</v>
      </c>
      <c r="C30" s="901"/>
      <c r="D30" s="599">
        <f>'(C2) Burimet viti kaluar'!D36</f>
        <v>0</v>
      </c>
      <c r="E30" s="599">
        <f>'(C2) Burimet viti kaluar'!E36</f>
        <v>0</v>
      </c>
      <c r="F30" s="599">
        <f>'(C2) Burimet viti kaluar'!F36</f>
        <v>0</v>
      </c>
      <c r="G30" s="907"/>
      <c r="H30" s="908"/>
      <c r="I30" s="600"/>
      <c r="J30" s="600"/>
      <c r="K30" s="600"/>
      <c r="L30" s="600"/>
      <c r="M30" s="600"/>
      <c r="N30" s="601"/>
      <c r="O30" s="602">
        <f t="shared" si="43"/>
        <v>0</v>
      </c>
      <c r="P30" s="907"/>
      <c r="Q30" s="908"/>
      <c r="R30" s="600"/>
      <c r="S30" s="600"/>
      <c r="T30" s="600"/>
      <c r="U30" s="600"/>
      <c r="V30" s="600"/>
      <c r="W30" s="601"/>
      <c r="X30" s="602">
        <f t="shared" si="44"/>
        <v>0</v>
      </c>
      <c r="Y30" s="907"/>
      <c r="Z30" s="908"/>
      <c r="AA30" s="600"/>
      <c r="AB30" s="600"/>
      <c r="AC30" s="600"/>
      <c r="AD30" s="600"/>
      <c r="AE30" s="600"/>
      <c r="AF30" s="601"/>
      <c r="AG30" s="602">
        <f t="shared" si="45"/>
        <v>0</v>
      </c>
      <c r="AI30" s="578" t="str">
        <f t="shared" si="24"/>
        <v>Tarifa për ndriçimin publik nga institucionet</v>
      </c>
      <c r="AJ30" s="603"/>
      <c r="AK30" s="564">
        <f t="shared" si="25"/>
        <v>0</v>
      </c>
      <c r="AL30" s="564">
        <f t="shared" si="26"/>
        <v>0</v>
      </c>
      <c r="AM30" s="564">
        <f t="shared" si="27"/>
        <v>0</v>
      </c>
      <c r="AN30" s="576">
        <f t="shared" si="28"/>
        <v>0</v>
      </c>
      <c r="AO30" s="576">
        <f t="shared" si="29"/>
        <v>0</v>
      </c>
      <c r="AP30" s="576">
        <f t="shared" si="30"/>
        <v>0</v>
      </c>
      <c r="AQ30" s="576">
        <f t="shared" si="31"/>
        <v>0</v>
      </c>
      <c r="AR30" s="576">
        <f t="shared" si="32"/>
        <v>0</v>
      </c>
      <c r="AS30" s="576">
        <f t="shared" si="33"/>
        <v>0</v>
      </c>
      <c r="AT30" s="736">
        <f>'(E1) Vlerësimi i burimeve'!O39</f>
        <v>0</v>
      </c>
      <c r="AU30" s="737" t="str">
        <f t="shared" si="20"/>
        <v>Plausible</v>
      </c>
      <c r="AV30" s="736">
        <f>'(E1) Vlerësimi i burimeve'!X39</f>
        <v>0</v>
      </c>
      <c r="AW30" s="737" t="str">
        <f t="shared" si="21"/>
        <v>Plausible</v>
      </c>
      <c r="AX30" s="736">
        <f>'(E1) Vlerësimi i burimeve'!AG39</f>
        <v>0</v>
      </c>
      <c r="AY30" s="737" t="str">
        <f t="shared" si="22"/>
        <v>Plausible</v>
      </c>
      <c r="AZ30" s="576">
        <f t="shared" si="34"/>
        <v>0</v>
      </c>
      <c r="BA30" s="576">
        <f t="shared" si="35"/>
        <v>0</v>
      </c>
      <c r="BB30" s="576">
        <f t="shared" si="36"/>
        <v>0</v>
      </c>
    </row>
    <row r="31" spans="1:54" s="577" customFormat="1" ht="15.75" thickBot="1" x14ac:dyDescent="0.3">
      <c r="A31" s="606" t="str">
        <f>'(C2) Burimet viti kaluar'!C37</f>
        <v>A.3.3.3</v>
      </c>
      <c r="B31" s="900" t="str">
        <f>'(G1) Fjalori'!A248</f>
        <v>Tarifa për ndriçimin publik nga biznesi</v>
      </c>
      <c r="C31" s="901"/>
      <c r="D31" s="599">
        <f>'(C2) Burimet viti kaluar'!D37</f>
        <v>0</v>
      </c>
      <c r="E31" s="599">
        <f>'(C2) Burimet viti kaluar'!E37</f>
        <v>0</v>
      </c>
      <c r="F31" s="599">
        <f>'(C2) Burimet viti kaluar'!F37</f>
        <v>0</v>
      </c>
      <c r="G31" s="907"/>
      <c r="H31" s="908"/>
      <c r="I31" s="600"/>
      <c r="J31" s="600"/>
      <c r="K31" s="600"/>
      <c r="L31" s="600"/>
      <c r="M31" s="600"/>
      <c r="N31" s="601"/>
      <c r="O31" s="602">
        <f t="shared" si="43"/>
        <v>0</v>
      </c>
      <c r="P31" s="907"/>
      <c r="Q31" s="908"/>
      <c r="R31" s="600"/>
      <c r="S31" s="600"/>
      <c r="T31" s="600"/>
      <c r="U31" s="600"/>
      <c r="V31" s="600"/>
      <c r="W31" s="601"/>
      <c r="X31" s="602">
        <f t="shared" si="44"/>
        <v>0</v>
      </c>
      <c r="Y31" s="907"/>
      <c r="Z31" s="908"/>
      <c r="AA31" s="600"/>
      <c r="AB31" s="600"/>
      <c r="AC31" s="600"/>
      <c r="AD31" s="600"/>
      <c r="AE31" s="600"/>
      <c r="AF31" s="601"/>
      <c r="AG31" s="602">
        <f t="shared" si="45"/>
        <v>0</v>
      </c>
      <c r="AI31" s="578" t="str">
        <f t="shared" si="24"/>
        <v>Tarifa për ndriçimin publik nga biznesi</v>
      </c>
      <c r="AJ31" s="603"/>
      <c r="AK31" s="564">
        <f t="shared" si="25"/>
        <v>0</v>
      </c>
      <c r="AL31" s="564">
        <f t="shared" si="26"/>
        <v>0</v>
      </c>
      <c r="AM31" s="564">
        <f t="shared" si="27"/>
        <v>0</v>
      </c>
      <c r="AN31" s="576">
        <f t="shared" si="28"/>
        <v>0</v>
      </c>
      <c r="AO31" s="576">
        <f t="shared" si="29"/>
        <v>0</v>
      </c>
      <c r="AP31" s="576">
        <f t="shared" si="30"/>
        <v>0</v>
      </c>
      <c r="AQ31" s="576">
        <f t="shared" si="31"/>
        <v>0</v>
      </c>
      <c r="AR31" s="576">
        <f t="shared" si="32"/>
        <v>0</v>
      </c>
      <c r="AS31" s="576">
        <f t="shared" si="33"/>
        <v>0</v>
      </c>
      <c r="AT31" s="736">
        <f>'(E1) Vlerësimi i burimeve'!O40</f>
        <v>0</v>
      </c>
      <c r="AU31" s="737" t="str">
        <f t="shared" si="20"/>
        <v>Plausible</v>
      </c>
      <c r="AV31" s="736">
        <f>'(E1) Vlerësimi i burimeve'!X40</f>
        <v>0</v>
      </c>
      <c r="AW31" s="737" t="str">
        <f t="shared" si="21"/>
        <v>Plausible</v>
      </c>
      <c r="AX31" s="736">
        <f>'(E1) Vlerësimi i burimeve'!AG40</f>
        <v>0</v>
      </c>
      <c r="AY31" s="737" t="str">
        <f t="shared" si="22"/>
        <v>Plausible</v>
      </c>
      <c r="AZ31" s="576">
        <f t="shared" si="34"/>
        <v>0</v>
      </c>
      <c r="BA31" s="576">
        <f t="shared" si="35"/>
        <v>0</v>
      </c>
      <c r="BB31" s="576">
        <f t="shared" si="36"/>
        <v>0</v>
      </c>
    </row>
    <row r="32" spans="1:54" s="595" customFormat="1" ht="15.75" thickBot="1" x14ac:dyDescent="0.3">
      <c r="A32" s="596" t="str">
        <f>'(C2) Burimet viti kaluar'!C38</f>
        <v>A.3.4</v>
      </c>
      <c r="B32" s="608" t="str">
        <f>'(G1) Fjalori'!A249</f>
        <v>Tarifa për gjelbërimin</v>
      </c>
      <c r="C32" s="728"/>
      <c r="D32" s="606">
        <f>'(C2) Burimet viti kaluar'!D38</f>
        <v>0</v>
      </c>
      <c r="E32" s="606">
        <f>'(C2) Burimet viti kaluar'!E38</f>
        <v>0</v>
      </c>
      <c r="F32" s="606">
        <f>'(C2) Burimet viti kaluar'!F38</f>
        <v>0</v>
      </c>
      <c r="G32" s="606"/>
      <c r="H32" s="609"/>
      <c r="I32" s="609"/>
      <c r="J32" s="609"/>
      <c r="K32" s="609"/>
      <c r="L32" s="609"/>
      <c r="M32" s="609"/>
      <c r="N32" s="610"/>
      <c r="O32" s="609">
        <f>SUM(O33:O35)</f>
        <v>0</v>
      </c>
      <c r="P32" s="606"/>
      <c r="Q32" s="609"/>
      <c r="R32" s="609"/>
      <c r="S32" s="609"/>
      <c r="T32" s="609"/>
      <c r="U32" s="609"/>
      <c r="V32" s="609"/>
      <c r="W32" s="610"/>
      <c r="X32" s="609">
        <f>SUM(X33:X35)</f>
        <v>0</v>
      </c>
      <c r="Y32" s="606"/>
      <c r="Z32" s="609"/>
      <c r="AA32" s="609"/>
      <c r="AB32" s="609"/>
      <c r="AC32" s="609"/>
      <c r="AD32" s="609"/>
      <c r="AE32" s="609"/>
      <c r="AF32" s="610"/>
      <c r="AG32" s="610">
        <f>SUM(AG33:AG35)</f>
        <v>0</v>
      </c>
      <c r="AI32" s="578" t="str">
        <f t="shared" si="24"/>
        <v>Tarifa për gjelbërimin</v>
      </c>
      <c r="AJ32" s="603"/>
      <c r="AK32" s="564">
        <f t="shared" si="25"/>
        <v>0</v>
      </c>
      <c r="AL32" s="564">
        <f t="shared" si="26"/>
        <v>0</v>
      </c>
      <c r="AM32" s="564">
        <f t="shared" si="27"/>
        <v>0</v>
      </c>
      <c r="AN32" s="576">
        <f t="shared" si="28"/>
        <v>0</v>
      </c>
      <c r="AO32" s="576">
        <f t="shared" si="29"/>
        <v>0</v>
      </c>
      <c r="AP32" s="576">
        <f t="shared" si="30"/>
        <v>0</v>
      </c>
      <c r="AQ32" s="576">
        <f t="shared" si="31"/>
        <v>0</v>
      </c>
      <c r="AR32" s="576">
        <f t="shared" si="32"/>
        <v>0</v>
      </c>
      <c r="AS32" s="576">
        <f t="shared" si="33"/>
        <v>0</v>
      </c>
      <c r="AT32" s="736">
        <f>'(E1) Vlerësimi i burimeve'!O41</f>
        <v>0</v>
      </c>
      <c r="AU32" s="737" t="str">
        <f t="shared" si="20"/>
        <v>Plausible</v>
      </c>
      <c r="AV32" s="736">
        <f>'(E1) Vlerësimi i burimeve'!X41</f>
        <v>0</v>
      </c>
      <c r="AW32" s="737" t="str">
        <f t="shared" si="21"/>
        <v>Plausible</v>
      </c>
      <c r="AX32" s="736">
        <f>'(E1) Vlerësimi i burimeve'!AG41</f>
        <v>0</v>
      </c>
      <c r="AY32" s="737" t="str">
        <f t="shared" si="22"/>
        <v>Plausible</v>
      </c>
      <c r="AZ32" s="576">
        <f t="shared" si="34"/>
        <v>0</v>
      </c>
      <c r="BA32" s="576">
        <f t="shared" si="35"/>
        <v>0</v>
      </c>
      <c r="BB32" s="576">
        <f t="shared" si="36"/>
        <v>0</v>
      </c>
    </row>
    <row r="33" spans="1:54" s="577" customFormat="1" ht="15.75" thickBot="1" x14ac:dyDescent="0.3">
      <c r="A33" s="606" t="str">
        <f>'(C2) Burimet viti kaluar'!C39</f>
        <v>A.3.4.1</v>
      </c>
      <c r="B33" s="900" t="str">
        <f>'(G1) Fjalori'!A250</f>
        <v>Tarifa për gjelbërimin nga familjet</v>
      </c>
      <c r="C33" s="901"/>
      <c r="D33" s="599">
        <f>'(C2) Burimet viti kaluar'!D39</f>
        <v>0</v>
      </c>
      <c r="E33" s="599">
        <f>'(C2) Burimet viti kaluar'!E39</f>
        <v>0</v>
      </c>
      <c r="F33" s="599">
        <f>'(C2) Burimet viti kaluar'!F39</f>
        <v>0</v>
      </c>
      <c r="G33" s="907"/>
      <c r="H33" s="908"/>
      <c r="I33" s="600"/>
      <c r="J33" s="600"/>
      <c r="K33" s="600"/>
      <c r="L33" s="600"/>
      <c r="M33" s="600"/>
      <c r="N33" s="601"/>
      <c r="O33" s="602">
        <f t="shared" ref="O33:O35" si="46">IF(F33&lt;&gt;0,F33*(1+(SUM(I33:M33))),N33)</f>
        <v>0</v>
      </c>
      <c r="P33" s="907"/>
      <c r="Q33" s="908"/>
      <c r="R33" s="600"/>
      <c r="S33" s="600"/>
      <c r="T33" s="600"/>
      <c r="U33" s="600"/>
      <c r="V33" s="600"/>
      <c r="W33" s="601"/>
      <c r="X33" s="602">
        <f t="shared" ref="X33:X35" si="47">IF(O33&lt;&gt;0,O33*(1+(SUM(R33:V33))),W33)</f>
        <v>0</v>
      </c>
      <c r="Y33" s="907"/>
      <c r="Z33" s="908"/>
      <c r="AA33" s="600"/>
      <c r="AB33" s="600"/>
      <c r="AC33" s="600"/>
      <c r="AD33" s="600"/>
      <c r="AE33" s="600"/>
      <c r="AF33" s="601"/>
      <c r="AG33" s="602">
        <f t="shared" ref="AG33:AG35" si="48">IF(X33&lt;&gt;0,X33*(1+(SUM(AA33:AE33))),AF33)</f>
        <v>0</v>
      </c>
      <c r="AI33" s="578" t="str">
        <f t="shared" si="24"/>
        <v>Tarifa për gjelbërimin nga familjet</v>
      </c>
      <c r="AJ33" s="603"/>
      <c r="AK33" s="564">
        <f t="shared" si="25"/>
        <v>0</v>
      </c>
      <c r="AL33" s="564">
        <f t="shared" si="26"/>
        <v>0</v>
      </c>
      <c r="AM33" s="564">
        <f t="shared" si="27"/>
        <v>0</v>
      </c>
      <c r="AN33" s="576">
        <f t="shared" si="28"/>
        <v>0</v>
      </c>
      <c r="AO33" s="576">
        <f t="shared" si="29"/>
        <v>0</v>
      </c>
      <c r="AP33" s="576">
        <f t="shared" si="30"/>
        <v>0</v>
      </c>
      <c r="AQ33" s="576">
        <f t="shared" si="31"/>
        <v>0</v>
      </c>
      <c r="AR33" s="576">
        <f t="shared" si="32"/>
        <v>0</v>
      </c>
      <c r="AS33" s="576">
        <f t="shared" si="33"/>
        <v>0</v>
      </c>
      <c r="AT33" s="736">
        <f>'(E1) Vlerësimi i burimeve'!O42</f>
        <v>0</v>
      </c>
      <c r="AU33" s="737" t="str">
        <f t="shared" si="20"/>
        <v>Plausible</v>
      </c>
      <c r="AV33" s="736">
        <f>'(E1) Vlerësimi i burimeve'!X42</f>
        <v>0</v>
      </c>
      <c r="AW33" s="737" t="str">
        <f t="shared" si="21"/>
        <v>Plausible</v>
      </c>
      <c r="AX33" s="736">
        <f>'(E1) Vlerësimi i burimeve'!AG42</f>
        <v>0</v>
      </c>
      <c r="AY33" s="737" t="str">
        <f t="shared" si="22"/>
        <v>Plausible</v>
      </c>
      <c r="AZ33" s="576">
        <f t="shared" si="34"/>
        <v>0</v>
      </c>
      <c r="BA33" s="576">
        <f t="shared" si="35"/>
        <v>0</v>
      </c>
      <c r="BB33" s="576">
        <f t="shared" si="36"/>
        <v>0</v>
      </c>
    </row>
    <row r="34" spans="1:54" s="577" customFormat="1" ht="15.75" thickBot="1" x14ac:dyDescent="0.3">
      <c r="A34" s="606" t="str">
        <f>'(C2) Burimet viti kaluar'!C40</f>
        <v>A.3.4.2</v>
      </c>
      <c r="B34" s="900" t="str">
        <f>'(G1) Fjalori'!A251</f>
        <v>Tarifa për gjelbërimin nga Institucionet</v>
      </c>
      <c r="C34" s="901"/>
      <c r="D34" s="599">
        <f>'(C2) Burimet viti kaluar'!D40</f>
        <v>0</v>
      </c>
      <c r="E34" s="599">
        <f>'(C2) Burimet viti kaluar'!E40</f>
        <v>0</v>
      </c>
      <c r="F34" s="599">
        <f>'(C2) Burimet viti kaluar'!F40</f>
        <v>0</v>
      </c>
      <c r="G34" s="907"/>
      <c r="H34" s="908"/>
      <c r="I34" s="600"/>
      <c r="J34" s="600"/>
      <c r="K34" s="600"/>
      <c r="L34" s="600"/>
      <c r="M34" s="600"/>
      <c r="N34" s="601"/>
      <c r="O34" s="602">
        <f t="shared" si="46"/>
        <v>0</v>
      </c>
      <c r="P34" s="907"/>
      <c r="Q34" s="908"/>
      <c r="R34" s="600"/>
      <c r="S34" s="600"/>
      <c r="T34" s="600"/>
      <c r="U34" s="600"/>
      <c r="V34" s="600"/>
      <c r="W34" s="601"/>
      <c r="X34" s="602">
        <f t="shared" si="47"/>
        <v>0</v>
      </c>
      <c r="Y34" s="907"/>
      <c r="Z34" s="908"/>
      <c r="AA34" s="600"/>
      <c r="AB34" s="600"/>
      <c r="AC34" s="600"/>
      <c r="AD34" s="600"/>
      <c r="AE34" s="600"/>
      <c r="AF34" s="601"/>
      <c r="AG34" s="602">
        <f t="shared" si="48"/>
        <v>0</v>
      </c>
      <c r="AI34" s="578" t="str">
        <f t="shared" si="24"/>
        <v>Tarifa për gjelbërimin nga Institucionet</v>
      </c>
      <c r="AJ34" s="603"/>
      <c r="AK34" s="564">
        <f t="shared" si="25"/>
        <v>0</v>
      </c>
      <c r="AL34" s="564">
        <f t="shared" si="26"/>
        <v>0</v>
      </c>
      <c r="AM34" s="564">
        <f t="shared" si="27"/>
        <v>0</v>
      </c>
      <c r="AN34" s="576">
        <f t="shared" si="28"/>
        <v>0</v>
      </c>
      <c r="AO34" s="576">
        <f t="shared" si="29"/>
        <v>0</v>
      </c>
      <c r="AP34" s="576">
        <f t="shared" si="30"/>
        <v>0</v>
      </c>
      <c r="AQ34" s="576">
        <f t="shared" si="31"/>
        <v>0</v>
      </c>
      <c r="AR34" s="576">
        <f t="shared" si="32"/>
        <v>0</v>
      </c>
      <c r="AS34" s="576">
        <f t="shared" si="33"/>
        <v>0</v>
      </c>
      <c r="AT34" s="736">
        <f>'(E1) Vlerësimi i burimeve'!O43</f>
        <v>0</v>
      </c>
      <c r="AU34" s="737" t="str">
        <f t="shared" si="20"/>
        <v>Plausible</v>
      </c>
      <c r="AV34" s="736">
        <f>'(E1) Vlerësimi i burimeve'!X43</f>
        <v>0</v>
      </c>
      <c r="AW34" s="737" t="str">
        <f t="shared" si="21"/>
        <v>Plausible</v>
      </c>
      <c r="AX34" s="736">
        <f>'(E1) Vlerësimi i burimeve'!AG43</f>
        <v>0</v>
      </c>
      <c r="AY34" s="737" t="str">
        <f t="shared" si="22"/>
        <v>Plausible</v>
      </c>
      <c r="AZ34" s="576">
        <f t="shared" si="34"/>
        <v>0</v>
      </c>
      <c r="BA34" s="576">
        <f t="shared" si="35"/>
        <v>0</v>
      </c>
      <c r="BB34" s="576">
        <f t="shared" si="36"/>
        <v>0</v>
      </c>
    </row>
    <row r="35" spans="1:54" s="577" customFormat="1" ht="15.75" thickBot="1" x14ac:dyDescent="0.3">
      <c r="A35" s="606" t="str">
        <f>'(C2) Burimet viti kaluar'!C41</f>
        <v>A.3.4.3</v>
      </c>
      <c r="B35" s="900" t="str">
        <f>'(G1) Fjalori'!A252</f>
        <v>Tarifa për gjelbërimin nga bizneset</v>
      </c>
      <c r="C35" s="901"/>
      <c r="D35" s="599">
        <f>'(C2) Burimet viti kaluar'!D41</f>
        <v>0</v>
      </c>
      <c r="E35" s="599">
        <f>'(C2) Burimet viti kaluar'!E41</f>
        <v>0</v>
      </c>
      <c r="F35" s="599">
        <f>'(C2) Burimet viti kaluar'!F41</f>
        <v>0</v>
      </c>
      <c r="G35" s="907"/>
      <c r="H35" s="908"/>
      <c r="I35" s="600"/>
      <c r="J35" s="600"/>
      <c r="K35" s="600"/>
      <c r="L35" s="600"/>
      <c r="M35" s="600"/>
      <c r="N35" s="601"/>
      <c r="O35" s="602">
        <f t="shared" si="46"/>
        <v>0</v>
      </c>
      <c r="P35" s="907"/>
      <c r="Q35" s="908"/>
      <c r="R35" s="600"/>
      <c r="S35" s="600"/>
      <c r="T35" s="600"/>
      <c r="U35" s="600"/>
      <c r="V35" s="600"/>
      <c r="W35" s="601"/>
      <c r="X35" s="602">
        <f t="shared" si="47"/>
        <v>0</v>
      </c>
      <c r="Y35" s="907"/>
      <c r="Z35" s="908"/>
      <c r="AA35" s="600"/>
      <c r="AB35" s="600"/>
      <c r="AC35" s="600"/>
      <c r="AD35" s="600"/>
      <c r="AE35" s="600"/>
      <c r="AF35" s="601"/>
      <c r="AG35" s="602">
        <f t="shared" si="48"/>
        <v>0</v>
      </c>
      <c r="AI35" s="578" t="str">
        <f t="shared" si="24"/>
        <v>Tarifa për gjelbërimin nga bizneset</v>
      </c>
      <c r="AJ35" s="603"/>
      <c r="AK35" s="564">
        <f t="shared" si="25"/>
        <v>0</v>
      </c>
      <c r="AL35" s="564">
        <f t="shared" si="26"/>
        <v>0</v>
      </c>
      <c r="AM35" s="564">
        <f t="shared" si="27"/>
        <v>0</v>
      </c>
      <c r="AN35" s="576">
        <f t="shared" si="28"/>
        <v>0</v>
      </c>
      <c r="AO35" s="576">
        <f t="shared" si="29"/>
        <v>0</v>
      </c>
      <c r="AP35" s="576">
        <f t="shared" si="30"/>
        <v>0</v>
      </c>
      <c r="AQ35" s="576">
        <f t="shared" si="31"/>
        <v>0</v>
      </c>
      <c r="AR35" s="576">
        <f t="shared" si="32"/>
        <v>0</v>
      </c>
      <c r="AS35" s="576">
        <f t="shared" si="33"/>
        <v>0</v>
      </c>
      <c r="AT35" s="736">
        <f>'(E1) Vlerësimi i burimeve'!O44</f>
        <v>0</v>
      </c>
      <c r="AU35" s="737" t="str">
        <f t="shared" si="20"/>
        <v>Plausible</v>
      </c>
      <c r="AV35" s="736">
        <f>'(E1) Vlerësimi i burimeve'!X44</f>
        <v>0</v>
      </c>
      <c r="AW35" s="737" t="str">
        <f t="shared" si="21"/>
        <v>Plausible</v>
      </c>
      <c r="AX35" s="736">
        <f>'(E1) Vlerësimi i burimeve'!AG44</f>
        <v>0</v>
      </c>
      <c r="AY35" s="737" t="str">
        <f t="shared" si="22"/>
        <v>Plausible</v>
      </c>
      <c r="AZ35" s="576">
        <f t="shared" si="34"/>
        <v>0</v>
      </c>
      <c r="BA35" s="576">
        <f t="shared" si="35"/>
        <v>0</v>
      </c>
      <c r="BB35" s="576">
        <f t="shared" si="36"/>
        <v>0</v>
      </c>
    </row>
    <row r="36" spans="1:54" s="595" customFormat="1" ht="15.75" thickBot="1" x14ac:dyDescent="0.3">
      <c r="A36" s="596" t="str">
        <f>'(C2) Burimet viti kaluar'!C42</f>
        <v>A.3.5</v>
      </c>
      <c r="B36" s="608" t="str">
        <f>'(G1) Fjalori'!A253</f>
        <v>Tarifa për shërbimet administrative të bashkisë</v>
      </c>
      <c r="C36" s="728"/>
      <c r="D36" s="606">
        <f>'(C2) Burimet viti kaluar'!D42</f>
        <v>0</v>
      </c>
      <c r="E36" s="606">
        <f>'(C2) Burimet viti kaluar'!E42</f>
        <v>0</v>
      </c>
      <c r="F36" s="606">
        <f>'(C2) Burimet viti kaluar'!F42</f>
        <v>0</v>
      </c>
      <c r="G36" s="606"/>
      <c r="H36" s="609"/>
      <c r="I36" s="609"/>
      <c r="J36" s="609"/>
      <c r="K36" s="609"/>
      <c r="L36" s="609"/>
      <c r="M36" s="609"/>
      <c r="N36" s="610"/>
      <c r="O36" s="609">
        <f>SUM(O37:O49)</f>
        <v>1000</v>
      </c>
      <c r="P36" s="606"/>
      <c r="Q36" s="609"/>
      <c r="R36" s="609"/>
      <c r="S36" s="609"/>
      <c r="T36" s="609"/>
      <c r="U36" s="609"/>
      <c r="V36" s="609"/>
      <c r="W36" s="610"/>
      <c r="X36" s="609">
        <f>SUM(X37:X49)</f>
        <v>1100</v>
      </c>
      <c r="Y36" s="606"/>
      <c r="Z36" s="609"/>
      <c r="AA36" s="609"/>
      <c r="AB36" s="609"/>
      <c r="AC36" s="609"/>
      <c r="AD36" s="609"/>
      <c r="AE36" s="609"/>
      <c r="AF36" s="610"/>
      <c r="AG36" s="610">
        <f>SUM(AG37:AG49)</f>
        <v>1100</v>
      </c>
      <c r="AI36" s="578" t="str">
        <f t="shared" si="24"/>
        <v>Tarifa për shërbimet administrative të bashkisë</v>
      </c>
      <c r="AJ36" s="603"/>
      <c r="AK36" s="564">
        <f t="shared" si="25"/>
        <v>0</v>
      </c>
      <c r="AL36" s="564">
        <f t="shared" si="26"/>
        <v>0</v>
      </c>
      <c r="AM36" s="564">
        <f t="shared" si="27"/>
        <v>0</v>
      </c>
      <c r="AN36" s="576">
        <f t="shared" si="28"/>
        <v>0</v>
      </c>
      <c r="AO36" s="576">
        <f t="shared" si="29"/>
        <v>0</v>
      </c>
      <c r="AP36" s="576">
        <f t="shared" si="30"/>
        <v>0</v>
      </c>
      <c r="AQ36" s="576">
        <f t="shared" si="31"/>
        <v>0</v>
      </c>
      <c r="AR36" s="576">
        <f t="shared" si="32"/>
        <v>0</v>
      </c>
      <c r="AS36" s="576">
        <f t="shared" si="33"/>
        <v>0</v>
      </c>
      <c r="AT36" s="736">
        <f>'(E1) Vlerësimi i burimeve'!O45</f>
        <v>0</v>
      </c>
      <c r="AU36" s="737" t="str">
        <f t="shared" si="20"/>
        <v>Plausible</v>
      </c>
      <c r="AV36" s="736">
        <f>'(E1) Vlerësimi i burimeve'!X45</f>
        <v>0</v>
      </c>
      <c r="AW36" s="737" t="str">
        <f t="shared" si="21"/>
        <v>Plausible</v>
      </c>
      <c r="AX36" s="736">
        <f>'(E1) Vlerësimi i burimeve'!AG45</f>
        <v>0</v>
      </c>
      <c r="AY36" s="737" t="str">
        <f t="shared" si="22"/>
        <v>Plausible</v>
      </c>
      <c r="AZ36" s="576">
        <f t="shared" si="34"/>
        <v>0</v>
      </c>
      <c r="BA36" s="576">
        <f t="shared" si="35"/>
        <v>0</v>
      </c>
      <c r="BB36" s="576">
        <f t="shared" si="36"/>
        <v>0</v>
      </c>
    </row>
    <row r="37" spans="1:54" s="577" customFormat="1" ht="15.75" thickBot="1" x14ac:dyDescent="0.3">
      <c r="A37" s="606" t="str">
        <f>'(C2) Burimet viti kaluar'!C43</f>
        <v>A.3.5.1</v>
      </c>
      <c r="B37" s="900" t="str">
        <f>'(G1) Fjalori'!A254</f>
        <v>Tarifa për shërbimet administrative të bashkisë</v>
      </c>
      <c r="C37" s="901"/>
      <c r="D37" s="599">
        <f>'(C2) Burimet viti kaluar'!D43</f>
        <v>0</v>
      </c>
      <c r="E37" s="599">
        <f>'(C2) Burimet viti kaluar'!E43</f>
        <v>0</v>
      </c>
      <c r="F37" s="599">
        <f>'(C2) Burimet viti kaluar'!F43</f>
        <v>0</v>
      </c>
      <c r="G37" s="907"/>
      <c r="H37" s="908"/>
      <c r="I37" s="600"/>
      <c r="J37" s="600"/>
      <c r="K37" s="600"/>
      <c r="L37" s="600"/>
      <c r="M37" s="600"/>
      <c r="N37" s="601"/>
      <c r="O37" s="602">
        <f t="shared" ref="O37:O49" si="49">IF(F37&lt;&gt;0,F37*(1+(SUM(I37:M37))),N37)</f>
        <v>0</v>
      </c>
      <c r="P37" s="907"/>
      <c r="Q37" s="908"/>
      <c r="R37" s="600"/>
      <c r="S37" s="600"/>
      <c r="T37" s="600"/>
      <c r="U37" s="600"/>
      <c r="V37" s="600"/>
      <c r="W37" s="601"/>
      <c r="X37" s="602">
        <f t="shared" ref="X37:X49" si="50">IF(O37&lt;&gt;0,O37*(1+(SUM(R37:V37))),W37)</f>
        <v>0</v>
      </c>
      <c r="Y37" s="907"/>
      <c r="Z37" s="908"/>
      <c r="AA37" s="600"/>
      <c r="AB37" s="600"/>
      <c r="AC37" s="600"/>
      <c r="AD37" s="600"/>
      <c r="AE37" s="600"/>
      <c r="AF37" s="601"/>
      <c r="AG37" s="602">
        <f t="shared" ref="AG37:AG49" si="51">IF(X37&lt;&gt;0,X37*(1+(SUM(AA37:AE37))),AF37)</f>
        <v>0</v>
      </c>
      <c r="AI37" s="578" t="str">
        <f t="shared" si="24"/>
        <v>Tarifa për shërbimet administrative të bashkisë</v>
      </c>
      <c r="AJ37" s="603"/>
      <c r="AK37" s="564">
        <f t="shared" si="25"/>
        <v>0</v>
      </c>
      <c r="AL37" s="564">
        <f t="shared" si="26"/>
        <v>0</v>
      </c>
      <c r="AM37" s="564">
        <f t="shared" si="27"/>
        <v>0</v>
      </c>
      <c r="AN37" s="576">
        <f t="shared" si="28"/>
        <v>0</v>
      </c>
      <c r="AO37" s="576">
        <f t="shared" si="29"/>
        <v>0</v>
      </c>
      <c r="AP37" s="576">
        <f t="shared" si="30"/>
        <v>0</v>
      </c>
      <c r="AQ37" s="576">
        <f t="shared" si="31"/>
        <v>0</v>
      </c>
      <c r="AR37" s="576">
        <f t="shared" si="32"/>
        <v>0</v>
      </c>
      <c r="AS37" s="576">
        <f t="shared" si="33"/>
        <v>0</v>
      </c>
      <c r="AT37" s="736">
        <f>'(E1) Vlerësimi i burimeve'!O46</f>
        <v>0</v>
      </c>
      <c r="AU37" s="737" t="str">
        <f t="shared" si="20"/>
        <v>Plausible</v>
      </c>
      <c r="AV37" s="736">
        <f>'(E1) Vlerësimi i burimeve'!X46</f>
        <v>0</v>
      </c>
      <c r="AW37" s="737" t="str">
        <f t="shared" si="21"/>
        <v>Plausible</v>
      </c>
      <c r="AX37" s="736">
        <f>'(E1) Vlerësimi i burimeve'!AG46</f>
        <v>0</v>
      </c>
      <c r="AY37" s="737" t="str">
        <f t="shared" si="22"/>
        <v>Plausible</v>
      </c>
      <c r="AZ37" s="576">
        <f t="shared" si="34"/>
        <v>0</v>
      </c>
      <c r="BA37" s="576">
        <f t="shared" si="35"/>
        <v>0</v>
      </c>
      <c r="BB37" s="576">
        <f t="shared" si="36"/>
        <v>0</v>
      </c>
    </row>
    <row r="38" spans="1:54" s="577" customFormat="1" ht="15.75" thickBot="1" x14ac:dyDescent="0.3">
      <c r="A38" s="606" t="str">
        <f>'(C2) Burimet viti kaluar'!C44</f>
        <v>A.3.5.2</v>
      </c>
      <c r="B38" s="900" t="str">
        <f>'(G1) Fjalori'!A255</f>
        <v>Tarifa për dhënien e liçensave, lejeve e autorizimeve</v>
      </c>
      <c r="C38" s="901"/>
      <c r="D38" s="599">
        <f>'(C2) Burimet viti kaluar'!D44</f>
        <v>0</v>
      </c>
      <c r="E38" s="599">
        <f>'(C2) Burimet viti kaluar'!E44</f>
        <v>0</v>
      </c>
      <c r="F38" s="599">
        <f>'(C2) Burimet viti kaluar'!F44</f>
        <v>0</v>
      </c>
      <c r="G38" s="907"/>
      <c r="H38" s="908"/>
      <c r="I38" s="600"/>
      <c r="J38" s="600"/>
      <c r="K38" s="600"/>
      <c r="L38" s="600"/>
      <c r="M38" s="600"/>
      <c r="N38" s="601">
        <v>1000</v>
      </c>
      <c r="O38" s="602">
        <f t="shared" si="49"/>
        <v>1000</v>
      </c>
      <c r="P38" s="907"/>
      <c r="Q38" s="908"/>
      <c r="R38" s="600">
        <v>0.1</v>
      </c>
      <c r="S38" s="600"/>
      <c r="T38" s="600"/>
      <c r="U38" s="600"/>
      <c r="V38" s="600"/>
      <c r="W38" s="601"/>
      <c r="X38" s="602">
        <f t="shared" si="50"/>
        <v>1100</v>
      </c>
      <c r="Y38" s="907"/>
      <c r="Z38" s="908"/>
      <c r="AA38" s="600"/>
      <c r="AB38" s="600"/>
      <c r="AC38" s="600"/>
      <c r="AD38" s="600"/>
      <c r="AE38" s="600"/>
      <c r="AF38" s="601"/>
      <c r="AG38" s="602">
        <f t="shared" si="51"/>
        <v>1100</v>
      </c>
      <c r="AI38" s="578" t="str">
        <f t="shared" si="24"/>
        <v>Tarifa për dhënien e liçensave, lejeve e autorizimeve</v>
      </c>
      <c r="AJ38" s="603"/>
      <c r="AK38" s="564">
        <f t="shared" si="25"/>
        <v>0</v>
      </c>
      <c r="AL38" s="564">
        <f t="shared" si="26"/>
        <v>0</v>
      </c>
      <c r="AM38" s="564">
        <f t="shared" si="27"/>
        <v>0</v>
      </c>
      <c r="AN38" s="576">
        <f t="shared" si="28"/>
        <v>0</v>
      </c>
      <c r="AO38" s="576">
        <f t="shared" si="29"/>
        <v>0</v>
      </c>
      <c r="AP38" s="576">
        <f t="shared" si="30"/>
        <v>0</v>
      </c>
      <c r="AQ38" s="576">
        <f t="shared" si="31"/>
        <v>0</v>
      </c>
      <c r="AR38" s="576">
        <f t="shared" si="32"/>
        <v>0</v>
      </c>
      <c r="AS38" s="576">
        <f t="shared" si="33"/>
        <v>0</v>
      </c>
      <c r="AT38" s="736">
        <f>'(E1) Vlerësimi i burimeve'!O47</f>
        <v>0</v>
      </c>
      <c r="AU38" s="737" t="str">
        <f t="shared" si="20"/>
        <v>Plausible</v>
      </c>
      <c r="AV38" s="736">
        <f>'(E1) Vlerësimi i burimeve'!X47</f>
        <v>0</v>
      </c>
      <c r="AW38" s="737" t="str">
        <f t="shared" si="21"/>
        <v>Plausible</v>
      </c>
      <c r="AX38" s="736">
        <f>'(E1) Vlerësimi i burimeve'!AG47</f>
        <v>0</v>
      </c>
      <c r="AY38" s="737" t="str">
        <f t="shared" si="22"/>
        <v>Plausible</v>
      </c>
      <c r="AZ38" s="576">
        <f t="shared" si="34"/>
        <v>0</v>
      </c>
      <c r="BA38" s="576">
        <f t="shared" si="35"/>
        <v>0</v>
      </c>
      <c r="BB38" s="576">
        <f t="shared" si="36"/>
        <v>0</v>
      </c>
    </row>
    <row r="39" spans="1:54" s="577" customFormat="1" ht="15.75" thickBot="1" x14ac:dyDescent="0.3">
      <c r="A39" s="606" t="str">
        <f>'(C2) Burimet viti kaluar'!C45</f>
        <v>A.3.5.3</v>
      </c>
      <c r="B39" s="900" t="str">
        <f>'(G1) Fjalori'!A256</f>
        <v>Tarifa të kontrollit të zhvillimit të territorit</v>
      </c>
      <c r="C39" s="901"/>
      <c r="D39" s="599">
        <f>'(C2) Burimet viti kaluar'!D45</f>
        <v>0</v>
      </c>
      <c r="E39" s="599">
        <f>'(C2) Burimet viti kaluar'!E45</f>
        <v>0</v>
      </c>
      <c r="F39" s="599">
        <f>'(C2) Burimet viti kaluar'!F45</f>
        <v>0</v>
      </c>
      <c r="G39" s="907"/>
      <c r="H39" s="908"/>
      <c r="I39" s="600"/>
      <c r="J39" s="600"/>
      <c r="K39" s="600"/>
      <c r="L39" s="600"/>
      <c r="M39" s="600"/>
      <c r="N39" s="601"/>
      <c r="O39" s="602">
        <f t="shared" si="49"/>
        <v>0</v>
      </c>
      <c r="P39" s="907"/>
      <c r="Q39" s="908"/>
      <c r="R39" s="600"/>
      <c r="S39" s="600"/>
      <c r="T39" s="600"/>
      <c r="U39" s="600"/>
      <c r="V39" s="600"/>
      <c r="W39" s="601"/>
      <c r="X39" s="602">
        <f t="shared" si="50"/>
        <v>0</v>
      </c>
      <c r="Y39" s="907"/>
      <c r="Z39" s="908"/>
      <c r="AA39" s="600"/>
      <c r="AB39" s="600"/>
      <c r="AC39" s="600"/>
      <c r="AD39" s="600"/>
      <c r="AE39" s="600"/>
      <c r="AF39" s="601"/>
      <c r="AG39" s="602">
        <f t="shared" si="51"/>
        <v>0</v>
      </c>
      <c r="AI39" s="578" t="str">
        <f t="shared" si="24"/>
        <v>Tarifa të kontrollit të zhvillimit të territorit</v>
      </c>
      <c r="AJ39" s="603"/>
      <c r="AK39" s="564">
        <f t="shared" si="25"/>
        <v>0</v>
      </c>
      <c r="AL39" s="564">
        <f t="shared" si="26"/>
        <v>0</v>
      </c>
      <c r="AM39" s="564">
        <f t="shared" si="27"/>
        <v>0</v>
      </c>
      <c r="AN39" s="576">
        <f t="shared" si="28"/>
        <v>0</v>
      </c>
      <c r="AO39" s="576">
        <f t="shared" si="29"/>
        <v>0</v>
      </c>
      <c r="AP39" s="576">
        <f t="shared" si="30"/>
        <v>0</v>
      </c>
      <c r="AQ39" s="576">
        <f t="shared" si="31"/>
        <v>0</v>
      </c>
      <c r="AR39" s="576">
        <f t="shared" si="32"/>
        <v>0</v>
      </c>
      <c r="AS39" s="576">
        <f t="shared" si="33"/>
        <v>0</v>
      </c>
      <c r="AT39" s="736">
        <f>'(E1) Vlerësimi i burimeve'!O48</f>
        <v>0</v>
      </c>
      <c r="AU39" s="737" t="str">
        <f t="shared" si="20"/>
        <v>Plausible</v>
      </c>
      <c r="AV39" s="736">
        <f>'(E1) Vlerësimi i burimeve'!X48</f>
        <v>0</v>
      </c>
      <c r="AW39" s="737" t="str">
        <f t="shared" si="21"/>
        <v>Plausible</v>
      </c>
      <c r="AX39" s="736">
        <f>'(E1) Vlerësimi i burimeve'!AG48</f>
        <v>0</v>
      </c>
      <c r="AY39" s="737" t="str">
        <f t="shared" si="22"/>
        <v>Plausible</v>
      </c>
      <c r="AZ39" s="576">
        <f t="shared" si="34"/>
        <v>0</v>
      </c>
      <c r="BA39" s="576">
        <f t="shared" si="35"/>
        <v>0</v>
      </c>
      <c r="BB39" s="576">
        <f t="shared" si="36"/>
        <v>0</v>
      </c>
    </row>
    <row r="40" spans="1:54" s="577" customFormat="1" ht="15.75" thickBot="1" x14ac:dyDescent="0.3">
      <c r="A40" s="606" t="str">
        <f>'(C2) Burimet viti kaluar'!C46</f>
        <v>A.3.5.4</v>
      </c>
      <c r="B40" s="900" t="str">
        <f>'(G1) Fjalori'!A257</f>
        <v>Tarifa për vulosje veterinarie të bagëtive të therura</v>
      </c>
      <c r="C40" s="901"/>
      <c r="D40" s="599">
        <f>'(C2) Burimet viti kaluar'!D46</f>
        <v>0</v>
      </c>
      <c r="E40" s="599">
        <f>'(C2) Burimet viti kaluar'!E46</f>
        <v>0</v>
      </c>
      <c r="F40" s="599">
        <f>'(C2) Burimet viti kaluar'!F46</f>
        <v>0</v>
      </c>
      <c r="G40" s="907"/>
      <c r="H40" s="908"/>
      <c r="I40" s="600"/>
      <c r="J40" s="600"/>
      <c r="K40" s="600"/>
      <c r="L40" s="600"/>
      <c r="M40" s="600"/>
      <c r="N40" s="601"/>
      <c r="O40" s="602">
        <f t="shared" si="49"/>
        <v>0</v>
      </c>
      <c r="P40" s="907"/>
      <c r="Q40" s="908"/>
      <c r="R40" s="600"/>
      <c r="S40" s="600"/>
      <c r="T40" s="600"/>
      <c r="U40" s="600"/>
      <c r="V40" s="600"/>
      <c r="W40" s="601"/>
      <c r="X40" s="602">
        <f t="shared" si="50"/>
        <v>0</v>
      </c>
      <c r="Y40" s="907"/>
      <c r="Z40" s="908"/>
      <c r="AA40" s="600"/>
      <c r="AB40" s="600"/>
      <c r="AC40" s="600"/>
      <c r="AD40" s="600"/>
      <c r="AE40" s="600"/>
      <c r="AF40" s="601"/>
      <c r="AG40" s="602">
        <f t="shared" si="51"/>
        <v>0</v>
      </c>
      <c r="AI40" s="578" t="str">
        <f t="shared" si="24"/>
        <v>Tarifa për vulosje veterinarie të bagëtive të therura</v>
      </c>
      <c r="AJ40" s="603"/>
      <c r="AK40" s="564">
        <f t="shared" si="25"/>
        <v>0</v>
      </c>
      <c r="AL40" s="564">
        <f t="shared" si="26"/>
        <v>0</v>
      </c>
      <c r="AM40" s="564">
        <f t="shared" si="27"/>
        <v>0</v>
      </c>
      <c r="AN40" s="576">
        <f t="shared" si="28"/>
        <v>0</v>
      </c>
      <c r="AO40" s="576">
        <f t="shared" si="29"/>
        <v>0</v>
      </c>
      <c r="AP40" s="576">
        <f t="shared" si="30"/>
        <v>0</v>
      </c>
      <c r="AQ40" s="576">
        <f t="shared" si="31"/>
        <v>0</v>
      </c>
      <c r="AR40" s="576">
        <f t="shared" si="32"/>
        <v>0</v>
      </c>
      <c r="AS40" s="576">
        <f t="shared" si="33"/>
        <v>0</v>
      </c>
      <c r="AT40" s="736">
        <f>'(E1) Vlerësimi i burimeve'!O49</f>
        <v>0</v>
      </c>
      <c r="AU40" s="737" t="str">
        <f t="shared" si="20"/>
        <v>Plausible</v>
      </c>
      <c r="AV40" s="736">
        <f>'(E1) Vlerësimi i burimeve'!X49</f>
        <v>0</v>
      </c>
      <c r="AW40" s="737" t="str">
        <f t="shared" si="21"/>
        <v>Plausible</v>
      </c>
      <c r="AX40" s="736">
        <f>'(E1) Vlerësimi i burimeve'!AG49</f>
        <v>0</v>
      </c>
      <c r="AY40" s="737" t="str">
        <f t="shared" si="22"/>
        <v>Plausible</v>
      </c>
      <c r="AZ40" s="576">
        <f t="shared" si="34"/>
        <v>0</v>
      </c>
      <c r="BA40" s="576">
        <f t="shared" si="35"/>
        <v>0</v>
      </c>
      <c r="BB40" s="576">
        <f t="shared" si="36"/>
        <v>0</v>
      </c>
    </row>
    <row r="41" spans="1:54" s="577" customFormat="1" ht="15.75" thickBot="1" x14ac:dyDescent="0.3">
      <c r="A41" s="606" t="str">
        <f>'(C2) Burimet viti kaluar'!C47</f>
        <v>A.3.5.5</v>
      </c>
      <c r="B41" s="900" t="str">
        <f>'(G1) Fjalori'!A258</f>
        <v>Tarifa e liçensimit të veprimtarive të transportit</v>
      </c>
      <c r="C41" s="901"/>
      <c r="D41" s="599">
        <f>'(C2) Burimet viti kaluar'!D47</f>
        <v>0</v>
      </c>
      <c r="E41" s="599">
        <f>'(C2) Burimet viti kaluar'!E47</f>
        <v>0</v>
      </c>
      <c r="F41" s="599">
        <f>'(C2) Burimet viti kaluar'!F47</f>
        <v>0</v>
      </c>
      <c r="G41" s="907"/>
      <c r="H41" s="908"/>
      <c r="I41" s="600"/>
      <c r="J41" s="600"/>
      <c r="K41" s="600"/>
      <c r="L41" s="600"/>
      <c r="M41" s="600"/>
      <c r="N41" s="601"/>
      <c r="O41" s="602">
        <f t="shared" si="49"/>
        <v>0</v>
      </c>
      <c r="P41" s="907"/>
      <c r="Q41" s="908"/>
      <c r="R41" s="600"/>
      <c r="S41" s="600"/>
      <c r="T41" s="600"/>
      <c r="U41" s="600"/>
      <c r="V41" s="600"/>
      <c r="W41" s="601"/>
      <c r="X41" s="602">
        <f t="shared" si="50"/>
        <v>0</v>
      </c>
      <c r="Y41" s="907"/>
      <c r="Z41" s="908"/>
      <c r="AA41" s="600"/>
      <c r="AB41" s="600"/>
      <c r="AC41" s="600"/>
      <c r="AD41" s="600"/>
      <c r="AE41" s="600"/>
      <c r="AF41" s="601"/>
      <c r="AG41" s="602">
        <f t="shared" si="51"/>
        <v>0</v>
      </c>
      <c r="AI41" s="578" t="str">
        <f t="shared" si="24"/>
        <v>Tarifa e liçensimit të veprimtarive të transportit</v>
      </c>
      <c r="AJ41" s="603"/>
      <c r="AK41" s="564">
        <f t="shared" si="25"/>
        <v>0</v>
      </c>
      <c r="AL41" s="564">
        <f t="shared" si="26"/>
        <v>0</v>
      </c>
      <c r="AM41" s="564">
        <f t="shared" si="27"/>
        <v>0</v>
      </c>
      <c r="AN41" s="576">
        <f t="shared" si="28"/>
        <v>0</v>
      </c>
      <c r="AO41" s="576">
        <f t="shared" si="29"/>
        <v>0</v>
      </c>
      <c r="AP41" s="576">
        <f t="shared" si="30"/>
        <v>0</v>
      </c>
      <c r="AQ41" s="576">
        <f t="shared" si="31"/>
        <v>0</v>
      </c>
      <c r="AR41" s="576">
        <f t="shared" si="32"/>
        <v>0</v>
      </c>
      <c r="AS41" s="576">
        <f t="shared" si="33"/>
        <v>0</v>
      </c>
      <c r="AT41" s="736">
        <f>'(E1) Vlerësimi i burimeve'!O50</f>
        <v>0</v>
      </c>
      <c r="AU41" s="737" t="str">
        <f t="shared" si="20"/>
        <v>Plausible</v>
      </c>
      <c r="AV41" s="736">
        <f>'(E1) Vlerësimi i burimeve'!X50</f>
        <v>0</v>
      </c>
      <c r="AW41" s="737" t="str">
        <f t="shared" si="21"/>
        <v>Plausible</v>
      </c>
      <c r="AX41" s="736">
        <f>'(E1) Vlerësimi i burimeve'!AG50</f>
        <v>0</v>
      </c>
      <c r="AY41" s="737" t="str">
        <f t="shared" si="22"/>
        <v>Plausible</v>
      </c>
      <c r="AZ41" s="576">
        <f t="shared" si="34"/>
        <v>0</v>
      </c>
      <c r="BA41" s="576">
        <f t="shared" si="35"/>
        <v>0</v>
      </c>
      <c r="BB41" s="576">
        <f t="shared" si="36"/>
        <v>0</v>
      </c>
    </row>
    <row r="42" spans="1:54" s="577" customFormat="1" ht="15.75" thickBot="1" x14ac:dyDescent="0.3">
      <c r="A42" s="606" t="str">
        <f>'(C2) Burimet viti kaluar'!C48</f>
        <v>A.3.5.6</v>
      </c>
      <c r="B42" s="900" t="str">
        <f>'(G1) Fjalori'!A259</f>
        <v>Tarifa e parkimit për mjetet e liçensuara dhe vendparkime publike</v>
      </c>
      <c r="C42" s="901"/>
      <c r="D42" s="599">
        <f>'(C2) Burimet viti kaluar'!D48</f>
        <v>0</v>
      </c>
      <c r="E42" s="599">
        <f>'(C2) Burimet viti kaluar'!E48</f>
        <v>0</v>
      </c>
      <c r="F42" s="599">
        <f>'(C2) Burimet viti kaluar'!F48</f>
        <v>0</v>
      </c>
      <c r="G42" s="907"/>
      <c r="H42" s="908"/>
      <c r="I42" s="600"/>
      <c r="J42" s="600"/>
      <c r="K42" s="600"/>
      <c r="L42" s="600"/>
      <c r="M42" s="600"/>
      <c r="N42" s="601"/>
      <c r="O42" s="602">
        <f t="shared" si="49"/>
        <v>0</v>
      </c>
      <c r="P42" s="907"/>
      <c r="Q42" s="908"/>
      <c r="R42" s="600"/>
      <c r="S42" s="600"/>
      <c r="T42" s="600"/>
      <c r="U42" s="600"/>
      <c r="V42" s="600"/>
      <c r="W42" s="601"/>
      <c r="X42" s="602">
        <f t="shared" si="50"/>
        <v>0</v>
      </c>
      <c r="Y42" s="907"/>
      <c r="Z42" s="908"/>
      <c r="AA42" s="600"/>
      <c r="AB42" s="600"/>
      <c r="AC42" s="600"/>
      <c r="AD42" s="600"/>
      <c r="AE42" s="600"/>
      <c r="AF42" s="601"/>
      <c r="AG42" s="602">
        <f t="shared" si="51"/>
        <v>0</v>
      </c>
      <c r="AI42" s="578" t="str">
        <f t="shared" si="24"/>
        <v>Tarifa e parkimit për mjetet e liçensuara dhe vendparkime publike</v>
      </c>
      <c r="AJ42" s="603"/>
      <c r="AK42" s="564">
        <f t="shared" si="25"/>
        <v>0</v>
      </c>
      <c r="AL42" s="564">
        <f t="shared" si="26"/>
        <v>0</v>
      </c>
      <c r="AM42" s="564">
        <f t="shared" si="27"/>
        <v>0</v>
      </c>
      <c r="AN42" s="576">
        <f t="shared" si="28"/>
        <v>0</v>
      </c>
      <c r="AO42" s="576">
        <f t="shared" si="29"/>
        <v>0</v>
      </c>
      <c r="AP42" s="576">
        <f t="shared" si="30"/>
        <v>0</v>
      </c>
      <c r="AQ42" s="576">
        <f t="shared" si="31"/>
        <v>0</v>
      </c>
      <c r="AR42" s="576">
        <f t="shared" si="32"/>
        <v>0</v>
      </c>
      <c r="AS42" s="576">
        <f t="shared" si="33"/>
        <v>0</v>
      </c>
      <c r="AT42" s="736">
        <f>'(E1) Vlerësimi i burimeve'!O51</f>
        <v>0</v>
      </c>
      <c r="AU42" s="737" t="str">
        <f t="shared" si="20"/>
        <v>Plausible</v>
      </c>
      <c r="AV42" s="736">
        <f>'(E1) Vlerësimi i burimeve'!X51</f>
        <v>0</v>
      </c>
      <c r="AW42" s="737" t="str">
        <f t="shared" si="21"/>
        <v>Plausible</v>
      </c>
      <c r="AX42" s="736">
        <f>'(E1) Vlerësimi i burimeve'!AG51</f>
        <v>0</v>
      </c>
      <c r="AY42" s="737" t="str">
        <f t="shared" si="22"/>
        <v>Plausible</v>
      </c>
      <c r="AZ42" s="576">
        <f t="shared" si="34"/>
        <v>0</v>
      </c>
      <c r="BA42" s="576">
        <f t="shared" si="35"/>
        <v>0</v>
      </c>
      <c r="BB42" s="576">
        <f t="shared" si="36"/>
        <v>0</v>
      </c>
    </row>
    <row r="43" spans="1:54" s="577" customFormat="1" ht="15.75" thickBot="1" x14ac:dyDescent="0.3">
      <c r="A43" s="606" t="str">
        <f>'(C2) Burimet viti kaluar'!C49</f>
        <v>A.3.5.7</v>
      </c>
      <c r="B43" s="900" t="str">
        <f>'(G1) Fjalori'!A260</f>
        <v>Tarifa për dhënie liçense për tregtimin e naftës bruto dhe nënprodukteve të saj</v>
      </c>
      <c r="C43" s="901"/>
      <c r="D43" s="599">
        <f>'(C2) Burimet viti kaluar'!D49</f>
        <v>0</v>
      </c>
      <c r="E43" s="599">
        <f>'(C2) Burimet viti kaluar'!E49</f>
        <v>0</v>
      </c>
      <c r="F43" s="599">
        <f>'(C2) Burimet viti kaluar'!F49</f>
        <v>0</v>
      </c>
      <c r="G43" s="907"/>
      <c r="H43" s="908"/>
      <c r="I43" s="600">
        <v>0.1</v>
      </c>
      <c r="J43" s="600">
        <v>0.1</v>
      </c>
      <c r="K43" s="600"/>
      <c r="L43" s="600"/>
      <c r="M43" s="600"/>
      <c r="N43" s="601"/>
      <c r="O43" s="602">
        <f t="shared" si="49"/>
        <v>0</v>
      </c>
      <c r="P43" s="907"/>
      <c r="Q43" s="908"/>
      <c r="R43" s="600"/>
      <c r="S43" s="600"/>
      <c r="T43" s="600"/>
      <c r="U43" s="600"/>
      <c r="V43" s="600"/>
      <c r="W43" s="601"/>
      <c r="X43" s="602">
        <f t="shared" si="50"/>
        <v>0</v>
      </c>
      <c r="Y43" s="907"/>
      <c r="Z43" s="908"/>
      <c r="AA43" s="600">
        <v>0.1</v>
      </c>
      <c r="AB43" s="600"/>
      <c r="AC43" s="600"/>
      <c r="AD43" s="600"/>
      <c r="AE43" s="600">
        <v>0.04</v>
      </c>
      <c r="AF43" s="601"/>
      <c r="AG43" s="602">
        <f t="shared" si="51"/>
        <v>0</v>
      </c>
      <c r="AI43" s="578" t="str">
        <f t="shared" si="24"/>
        <v>Tarifa për dhënie liçense për tregtimin e naftës bruto dhe nënprodukteve të saj</v>
      </c>
      <c r="AJ43" s="603"/>
      <c r="AK43" s="564">
        <f t="shared" si="25"/>
        <v>0</v>
      </c>
      <c r="AL43" s="564">
        <f t="shared" si="26"/>
        <v>0</v>
      </c>
      <c r="AM43" s="564">
        <f t="shared" si="27"/>
        <v>0</v>
      </c>
      <c r="AN43" s="576">
        <f t="shared" si="28"/>
        <v>0</v>
      </c>
      <c r="AO43" s="576">
        <f t="shared" si="29"/>
        <v>0</v>
      </c>
      <c r="AP43" s="576">
        <f t="shared" si="30"/>
        <v>0</v>
      </c>
      <c r="AQ43" s="576">
        <f t="shared" si="31"/>
        <v>0</v>
      </c>
      <c r="AR43" s="576">
        <f t="shared" si="32"/>
        <v>0</v>
      </c>
      <c r="AS43" s="576">
        <f t="shared" si="33"/>
        <v>0</v>
      </c>
      <c r="AT43" s="736">
        <f>'(E1) Vlerësimi i burimeve'!O52</f>
        <v>0</v>
      </c>
      <c r="AU43" s="737" t="str">
        <f t="shared" si="20"/>
        <v>Plausible</v>
      </c>
      <c r="AV43" s="736">
        <f>'(E1) Vlerësimi i burimeve'!X52</f>
        <v>0</v>
      </c>
      <c r="AW43" s="737" t="str">
        <f t="shared" si="21"/>
        <v>Plausible</v>
      </c>
      <c r="AX43" s="736">
        <f>'(E1) Vlerësimi i burimeve'!AG52</f>
        <v>0</v>
      </c>
      <c r="AY43" s="737" t="str">
        <f t="shared" si="22"/>
        <v>Plausible</v>
      </c>
      <c r="AZ43" s="576">
        <f t="shared" si="34"/>
        <v>0</v>
      </c>
      <c r="BA43" s="576">
        <f t="shared" si="35"/>
        <v>0</v>
      </c>
      <c r="BB43" s="576">
        <f t="shared" si="36"/>
        <v>0</v>
      </c>
    </row>
    <row r="44" spans="1:54" s="577" customFormat="1" ht="15.75" thickBot="1" x14ac:dyDescent="0.3">
      <c r="A44" s="606" t="str">
        <f>'(C2) Burimet viti kaluar'!C50</f>
        <v>A.3.5.8</v>
      </c>
      <c r="B44" s="900" t="str">
        <f>'(G1) Fjalori'!A261</f>
        <v>Tarifa për pyejt dhe kullotat</v>
      </c>
      <c r="C44" s="901"/>
      <c r="D44" s="599">
        <f>'(C2) Burimet viti kaluar'!D50</f>
        <v>0</v>
      </c>
      <c r="E44" s="599">
        <f>'(C2) Burimet viti kaluar'!E50</f>
        <v>0</v>
      </c>
      <c r="F44" s="599">
        <f>'(C2) Burimet viti kaluar'!F50</f>
        <v>0</v>
      </c>
      <c r="G44" s="907"/>
      <c r="H44" s="908"/>
      <c r="I44" s="600"/>
      <c r="J44" s="600"/>
      <c r="K44" s="600"/>
      <c r="L44" s="600"/>
      <c r="M44" s="600"/>
      <c r="N44" s="601"/>
      <c r="O44" s="602">
        <f t="shared" si="49"/>
        <v>0</v>
      </c>
      <c r="P44" s="907"/>
      <c r="Q44" s="908"/>
      <c r="R44" s="600"/>
      <c r="S44" s="600"/>
      <c r="T44" s="600"/>
      <c r="U44" s="600"/>
      <c r="V44" s="600"/>
      <c r="W44" s="601"/>
      <c r="X44" s="602">
        <f t="shared" si="50"/>
        <v>0</v>
      </c>
      <c r="Y44" s="907"/>
      <c r="Z44" s="908"/>
      <c r="AA44" s="600"/>
      <c r="AB44" s="600"/>
      <c r="AC44" s="600"/>
      <c r="AD44" s="600"/>
      <c r="AE44" s="600"/>
      <c r="AF44" s="601"/>
      <c r="AG44" s="602">
        <f t="shared" si="51"/>
        <v>0</v>
      </c>
      <c r="AI44" s="578" t="str">
        <f t="shared" si="24"/>
        <v>Tarifa për pyejt dhe kullotat</v>
      </c>
      <c r="AJ44" s="603"/>
      <c r="AK44" s="564">
        <f t="shared" si="25"/>
        <v>0</v>
      </c>
      <c r="AL44" s="564">
        <f t="shared" si="26"/>
        <v>0</v>
      </c>
      <c r="AM44" s="564">
        <f t="shared" si="27"/>
        <v>0</v>
      </c>
      <c r="AN44" s="576">
        <f t="shared" si="28"/>
        <v>0</v>
      </c>
      <c r="AO44" s="576">
        <f t="shared" si="29"/>
        <v>0</v>
      </c>
      <c r="AP44" s="576">
        <f t="shared" si="30"/>
        <v>0</v>
      </c>
      <c r="AQ44" s="576">
        <f t="shared" si="31"/>
        <v>0</v>
      </c>
      <c r="AR44" s="576">
        <f t="shared" si="32"/>
        <v>0</v>
      </c>
      <c r="AS44" s="576">
        <f t="shared" si="33"/>
        <v>0</v>
      </c>
      <c r="AT44" s="736">
        <f>'(E1) Vlerësimi i burimeve'!O53</f>
        <v>0</v>
      </c>
      <c r="AU44" s="737" t="str">
        <f t="shared" si="20"/>
        <v>Plausible</v>
      </c>
      <c r="AV44" s="736">
        <f>'(E1) Vlerësimi i burimeve'!X53</f>
        <v>0</v>
      </c>
      <c r="AW44" s="737" t="str">
        <f t="shared" si="21"/>
        <v>Plausible</v>
      </c>
      <c r="AX44" s="736">
        <f>'(E1) Vlerësimi i burimeve'!AG53</f>
        <v>0</v>
      </c>
      <c r="AY44" s="737" t="str">
        <f t="shared" si="22"/>
        <v>Plausible</v>
      </c>
      <c r="AZ44" s="576">
        <f t="shared" si="34"/>
        <v>0</v>
      </c>
      <c r="BA44" s="576">
        <f t="shared" si="35"/>
        <v>0</v>
      </c>
      <c r="BB44" s="576">
        <f t="shared" si="36"/>
        <v>0</v>
      </c>
    </row>
    <row r="45" spans="1:54" s="577" customFormat="1" ht="15.75" thickBot="1" x14ac:dyDescent="0.3">
      <c r="A45" s="606" t="str">
        <f>'(C2) Burimet viti kaluar'!C51</f>
        <v>A.3.5.9</v>
      </c>
      <c r="B45" s="900" t="str">
        <f>'(G1) Fjalori'!A262</f>
        <v>Tarifa për shërbimet shtesë nga zjarrëfiksja</v>
      </c>
      <c r="C45" s="901"/>
      <c r="D45" s="599">
        <f>'(C2) Burimet viti kaluar'!D51</f>
        <v>0</v>
      </c>
      <c r="E45" s="599">
        <f>'(C2) Burimet viti kaluar'!E51</f>
        <v>0</v>
      </c>
      <c r="F45" s="599">
        <f>'(C2) Burimet viti kaluar'!F51</f>
        <v>0</v>
      </c>
      <c r="G45" s="907"/>
      <c r="H45" s="908"/>
      <c r="I45" s="600"/>
      <c r="J45" s="600"/>
      <c r="K45" s="600"/>
      <c r="L45" s="600"/>
      <c r="M45" s="600"/>
      <c r="N45" s="601"/>
      <c r="O45" s="602">
        <f t="shared" si="49"/>
        <v>0</v>
      </c>
      <c r="P45" s="907"/>
      <c r="Q45" s="908"/>
      <c r="R45" s="600"/>
      <c r="S45" s="600"/>
      <c r="T45" s="600"/>
      <c r="U45" s="600"/>
      <c r="V45" s="600"/>
      <c r="W45" s="601"/>
      <c r="X45" s="602">
        <f t="shared" si="50"/>
        <v>0</v>
      </c>
      <c r="Y45" s="907"/>
      <c r="Z45" s="908"/>
      <c r="AA45" s="600"/>
      <c r="AB45" s="600"/>
      <c r="AC45" s="600"/>
      <c r="AD45" s="600"/>
      <c r="AE45" s="600"/>
      <c r="AF45" s="601"/>
      <c r="AG45" s="602">
        <f t="shared" si="51"/>
        <v>0</v>
      </c>
      <c r="AI45" s="578" t="str">
        <f t="shared" si="24"/>
        <v>Tarifa për shërbimet shtesë nga zjarrëfiksja</v>
      </c>
      <c r="AJ45" s="603"/>
      <c r="AK45" s="564">
        <f t="shared" si="25"/>
        <v>0</v>
      </c>
      <c r="AL45" s="564">
        <f t="shared" si="26"/>
        <v>0</v>
      </c>
      <c r="AM45" s="564">
        <f t="shared" si="27"/>
        <v>0</v>
      </c>
      <c r="AN45" s="576">
        <f t="shared" si="28"/>
        <v>0</v>
      </c>
      <c r="AO45" s="576">
        <f t="shared" si="29"/>
        <v>0</v>
      </c>
      <c r="AP45" s="576">
        <f t="shared" si="30"/>
        <v>0</v>
      </c>
      <c r="AQ45" s="576">
        <f t="shared" si="31"/>
        <v>0</v>
      </c>
      <c r="AR45" s="576">
        <f t="shared" si="32"/>
        <v>0</v>
      </c>
      <c r="AS45" s="576">
        <f t="shared" si="33"/>
        <v>0</v>
      </c>
      <c r="AT45" s="736">
        <f>'(E1) Vlerësimi i burimeve'!O54</f>
        <v>0</v>
      </c>
      <c r="AU45" s="737" t="str">
        <f t="shared" si="20"/>
        <v>Plausible</v>
      </c>
      <c r="AV45" s="736">
        <f>'(E1) Vlerësimi i burimeve'!X54</f>
        <v>0</v>
      </c>
      <c r="AW45" s="737" t="str">
        <f t="shared" si="21"/>
        <v>Plausible</v>
      </c>
      <c r="AX45" s="736">
        <f>'(E1) Vlerësimi i burimeve'!AG54</f>
        <v>0</v>
      </c>
      <c r="AY45" s="737" t="str">
        <f t="shared" si="22"/>
        <v>Plausible</v>
      </c>
      <c r="AZ45" s="576">
        <f t="shared" si="34"/>
        <v>0</v>
      </c>
      <c r="BA45" s="576">
        <f t="shared" si="35"/>
        <v>0</v>
      </c>
      <c r="BB45" s="576">
        <f t="shared" si="36"/>
        <v>0</v>
      </c>
    </row>
    <row r="46" spans="1:54" s="577" customFormat="1" ht="15.75" thickBot="1" x14ac:dyDescent="0.3">
      <c r="A46" s="606" t="str">
        <f>'(C2) Burimet viti kaluar'!C52</f>
        <v>A.3.5.10</v>
      </c>
      <c r="B46" s="900" t="str">
        <f>'(G1) Fjalori'!A263</f>
        <v>Tarifa për zënien dhe përdorimin e hapsirës publike dhe fasadave</v>
      </c>
      <c r="C46" s="901"/>
      <c r="D46" s="599">
        <f>'(C2) Burimet viti kaluar'!D52</f>
        <v>0</v>
      </c>
      <c r="E46" s="599">
        <f>'(C2) Burimet viti kaluar'!E52</f>
        <v>0</v>
      </c>
      <c r="F46" s="599">
        <f>'(C2) Burimet viti kaluar'!F52</f>
        <v>0</v>
      </c>
      <c r="G46" s="907"/>
      <c r="H46" s="908"/>
      <c r="I46" s="600"/>
      <c r="J46" s="600"/>
      <c r="K46" s="600"/>
      <c r="L46" s="600"/>
      <c r="M46" s="600"/>
      <c r="N46" s="601"/>
      <c r="O46" s="602">
        <f t="shared" si="49"/>
        <v>0</v>
      </c>
      <c r="P46" s="907"/>
      <c r="Q46" s="908"/>
      <c r="R46" s="600"/>
      <c r="S46" s="600"/>
      <c r="T46" s="600"/>
      <c r="U46" s="600"/>
      <c r="V46" s="600"/>
      <c r="W46" s="601"/>
      <c r="X46" s="602">
        <f t="shared" si="50"/>
        <v>0</v>
      </c>
      <c r="Y46" s="907"/>
      <c r="Z46" s="908"/>
      <c r="AA46" s="600"/>
      <c r="AB46" s="600"/>
      <c r="AC46" s="600"/>
      <c r="AD46" s="600"/>
      <c r="AE46" s="600"/>
      <c r="AF46" s="601"/>
      <c r="AG46" s="602">
        <f t="shared" si="51"/>
        <v>0</v>
      </c>
      <c r="AI46" s="578" t="str">
        <f t="shared" si="24"/>
        <v>Tarifa për zënien dhe përdorimin e hapsirës publike dhe fasadave</v>
      </c>
      <c r="AJ46" s="603"/>
      <c r="AK46" s="564">
        <f t="shared" si="25"/>
        <v>0</v>
      </c>
      <c r="AL46" s="564">
        <f t="shared" si="26"/>
        <v>0</v>
      </c>
      <c r="AM46" s="564">
        <f t="shared" si="27"/>
        <v>0</v>
      </c>
      <c r="AN46" s="576">
        <f t="shared" si="28"/>
        <v>0</v>
      </c>
      <c r="AO46" s="576">
        <f t="shared" si="29"/>
        <v>0</v>
      </c>
      <c r="AP46" s="576">
        <f t="shared" si="30"/>
        <v>0</v>
      </c>
      <c r="AQ46" s="576">
        <f t="shared" si="31"/>
        <v>0</v>
      </c>
      <c r="AR46" s="576">
        <f t="shared" si="32"/>
        <v>0</v>
      </c>
      <c r="AS46" s="576">
        <f t="shared" si="33"/>
        <v>0</v>
      </c>
      <c r="AT46" s="736">
        <f>'(E1) Vlerësimi i burimeve'!O55</f>
        <v>0</v>
      </c>
      <c r="AU46" s="737" t="str">
        <f t="shared" si="20"/>
        <v>Plausible</v>
      </c>
      <c r="AV46" s="736">
        <f>'(E1) Vlerësimi i burimeve'!X55</f>
        <v>0</v>
      </c>
      <c r="AW46" s="737" t="str">
        <f t="shared" si="21"/>
        <v>Plausible</v>
      </c>
      <c r="AX46" s="736">
        <f>'(E1) Vlerësimi i burimeve'!AG55</f>
        <v>0</v>
      </c>
      <c r="AY46" s="737" t="str">
        <f t="shared" si="22"/>
        <v>Plausible</v>
      </c>
      <c r="AZ46" s="576">
        <f t="shared" si="34"/>
        <v>0</v>
      </c>
      <c r="BA46" s="576">
        <f t="shared" si="35"/>
        <v>0</v>
      </c>
      <c r="BB46" s="576">
        <f t="shared" si="36"/>
        <v>0</v>
      </c>
    </row>
    <row r="47" spans="1:54" s="577" customFormat="1" ht="15.75" thickBot="1" x14ac:dyDescent="0.3">
      <c r="A47" s="606" t="str">
        <f>'(C2) Burimet viti kaluar'!C53</f>
        <v>A.3.5.11</v>
      </c>
      <c r="B47" s="900" t="str">
        <f>'(G1) Fjalori'!A264</f>
        <v xml:space="preserve">Tarifa për trajtimin e mbetjeve inerte në landfille </v>
      </c>
      <c r="C47" s="901"/>
      <c r="D47" s="599">
        <f>'(C2) Burimet viti kaluar'!D53</f>
        <v>0</v>
      </c>
      <c r="E47" s="599">
        <f>'(C2) Burimet viti kaluar'!E53</f>
        <v>0</v>
      </c>
      <c r="F47" s="599">
        <f>'(C2) Burimet viti kaluar'!F53</f>
        <v>0</v>
      </c>
      <c r="G47" s="907"/>
      <c r="H47" s="908"/>
      <c r="I47" s="600"/>
      <c r="J47" s="600"/>
      <c r="K47" s="600"/>
      <c r="L47" s="600"/>
      <c r="M47" s="600"/>
      <c r="N47" s="601"/>
      <c r="O47" s="602">
        <f t="shared" si="49"/>
        <v>0</v>
      </c>
      <c r="P47" s="907"/>
      <c r="Q47" s="908"/>
      <c r="R47" s="600"/>
      <c r="S47" s="600"/>
      <c r="T47" s="600"/>
      <c r="U47" s="600"/>
      <c r="V47" s="600"/>
      <c r="W47" s="601"/>
      <c r="X47" s="602">
        <f t="shared" si="50"/>
        <v>0</v>
      </c>
      <c r="Y47" s="907"/>
      <c r="Z47" s="908"/>
      <c r="AA47" s="600"/>
      <c r="AB47" s="600"/>
      <c r="AC47" s="600"/>
      <c r="AD47" s="600"/>
      <c r="AE47" s="600"/>
      <c r="AF47" s="601"/>
      <c r="AG47" s="602">
        <f t="shared" si="51"/>
        <v>0</v>
      </c>
      <c r="AI47" s="578" t="str">
        <f t="shared" si="24"/>
        <v xml:space="preserve">Tarifa për trajtimin e mbetjeve inerte në landfille </v>
      </c>
      <c r="AJ47" s="603"/>
      <c r="AK47" s="564">
        <f t="shared" si="25"/>
        <v>0</v>
      </c>
      <c r="AL47" s="564">
        <f t="shared" si="26"/>
        <v>0</v>
      </c>
      <c r="AM47" s="564">
        <f t="shared" si="27"/>
        <v>0</v>
      </c>
      <c r="AN47" s="576">
        <f t="shared" si="28"/>
        <v>0</v>
      </c>
      <c r="AO47" s="576">
        <f t="shared" si="29"/>
        <v>0</v>
      </c>
      <c r="AP47" s="576">
        <f t="shared" si="30"/>
        <v>0</v>
      </c>
      <c r="AQ47" s="576">
        <f t="shared" si="31"/>
        <v>0</v>
      </c>
      <c r="AR47" s="576">
        <f t="shared" si="32"/>
        <v>0</v>
      </c>
      <c r="AS47" s="576">
        <f t="shared" si="33"/>
        <v>0</v>
      </c>
      <c r="AT47" s="736">
        <f>'(E1) Vlerësimi i burimeve'!O56</f>
        <v>0</v>
      </c>
      <c r="AU47" s="737" t="str">
        <f t="shared" si="20"/>
        <v>Plausible</v>
      </c>
      <c r="AV47" s="736">
        <f>'(E1) Vlerësimi i burimeve'!X56</f>
        <v>0</v>
      </c>
      <c r="AW47" s="737" t="str">
        <f t="shared" si="21"/>
        <v>Plausible</v>
      </c>
      <c r="AX47" s="736">
        <f>'(E1) Vlerësimi i burimeve'!AG56</f>
        <v>0</v>
      </c>
      <c r="AY47" s="737" t="str">
        <f t="shared" si="22"/>
        <v>Plausible</v>
      </c>
      <c r="AZ47" s="576">
        <f t="shared" si="34"/>
        <v>0</v>
      </c>
      <c r="BA47" s="576">
        <f t="shared" si="35"/>
        <v>0</v>
      </c>
      <c r="BB47" s="576">
        <f t="shared" si="36"/>
        <v>0</v>
      </c>
    </row>
    <row r="48" spans="1:54" s="577" customFormat="1" ht="15.75" thickBot="1" x14ac:dyDescent="0.3">
      <c r="A48" s="606" t="str">
        <f>'(C2) Burimet viti kaluar'!C54</f>
        <v>A.3.5.12</v>
      </c>
      <c r="B48" s="900" t="str">
        <f>'(G1) Fjalori'!A265</f>
        <v>Tarifa për linjat ajrore dhe nëntoksore (Telefoni, Energji, TV Kabllor, Internet)</v>
      </c>
      <c r="C48" s="901"/>
      <c r="D48" s="599">
        <f>'(C2) Burimet viti kaluar'!D54</f>
        <v>0</v>
      </c>
      <c r="E48" s="599">
        <f>'(C2) Burimet viti kaluar'!E54</f>
        <v>0</v>
      </c>
      <c r="F48" s="599">
        <f>'(C2) Burimet viti kaluar'!F54</f>
        <v>0</v>
      </c>
      <c r="G48" s="907"/>
      <c r="H48" s="908"/>
      <c r="I48" s="600"/>
      <c r="J48" s="600"/>
      <c r="K48" s="600"/>
      <c r="L48" s="600"/>
      <c r="M48" s="600"/>
      <c r="N48" s="601"/>
      <c r="O48" s="602">
        <f t="shared" si="49"/>
        <v>0</v>
      </c>
      <c r="P48" s="907"/>
      <c r="Q48" s="908"/>
      <c r="R48" s="600"/>
      <c r="S48" s="600"/>
      <c r="T48" s="600"/>
      <c r="U48" s="600"/>
      <c r="V48" s="600"/>
      <c r="W48" s="601"/>
      <c r="X48" s="602">
        <f t="shared" si="50"/>
        <v>0</v>
      </c>
      <c r="Y48" s="907"/>
      <c r="Z48" s="908"/>
      <c r="AA48" s="600"/>
      <c r="AB48" s="600"/>
      <c r="AC48" s="600"/>
      <c r="AD48" s="600"/>
      <c r="AE48" s="600"/>
      <c r="AF48" s="601"/>
      <c r="AG48" s="602">
        <f t="shared" si="51"/>
        <v>0</v>
      </c>
      <c r="AI48" s="578" t="str">
        <f t="shared" si="24"/>
        <v>Tarifa për linjat ajrore dhe nëntoksore (Telefoni, Energji, TV Kabllor, Internet)</v>
      </c>
      <c r="AJ48" s="603"/>
      <c r="AK48" s="564">
        <f t="shared" si="25"/>
        <v>0</v>
      </c>
      <c r="AL48" s="564">
        <f t="shared" si="26"/>
        <v>0</v>
      </c>
      <c r="AM48" s="564">
        <f t="shared" si="27"/>
        <v>0</v>
      </c>
      <c r="AN48" s="576">
        <f t="shared" si="28"/>
        <v>0</v>
      </c>
      <c r="AO48" s="576">
        <f t="shared" si="29"/>
        <v>0</v>
      </c>
      <c r="AP48" s="576">
        <f t="shared" si="30"/>
        <v>0</v>
      </c>
      <c r="AQ48" s="576">
        <f t="shared" si="31"/>
        <v>0</v>
      </c>
      <c r="AR48" s="576">
        <f t="shared" si="32"/>
        <v>0</v>
      </c>
      <c r="AS48" s="576">
        <f t="shared" si="33"/>
        <v>0</v>
      </c>
      <c r="AT48" s="736">
        <f>'(E1) Vlerësimi i burimeve'!O57</f>
        <v>0</v>
      </c>
      <c r="AU48" s="737" t="str">
        <f t="shared" si="20"/>
        <v>Plausible</v>
      </c>
      <c r="AV48" s="736">
        <f>'(E1) Vlerësimi i burimeve'!X57</f>
        <v>0</v>
      </c>
      <c r="AW48" s="737" t="str">
        <f t="shared" si="21"/>
        <v>Plausible</v>
      </c>
      <c r="AX48" s="736">
        <f>'(E1) Vlerësimi i burimeve'!AG57</f>
        <v>0</v>
      </c>
      <c r="AY48" s="737" t="str">
        <f t="shared" si="22"/>
        <v>Plausible</v>
      </c>
      <c r="AZ48" s="576">
        <f t="shared" si="34"/>
        <v>0</v>
      </c>
      <c r="BA48" s="576">
        <f t="shared" si="35"/>
        <v>0</v>
      </c>
      <c r="BB48" s="576">
        <f t="shared" si="36"/>
        <v>0</v>
      </c>
    </row>
    <row r="49" spans="1:54" s="577" customFormat="1" ht="15.75" thickBot="1" x14ac:dyDescent="0.3">
      <c r="A49" s="606" t="str">
        <f>'(C2) Burimet viti kaluar'!C55</f>
        <v>A.3.5.13</v>
      </c>
      <c r="B49" s="900" t="str">
        <f>'(G1) Fjalori'!A266</f>
        <v>Tarifa nga dokumentat për tender, ankand etj</v>
      </c>
      <c r="C49" s="901"/>
      <c r="D49" s="599">
        <f>'(C2) Burimet viti kaluar'!D55</f>
        <v>0</v>
      </c>
      <c r="E49" s="599">
        <f>'(C2) Burimet viti kaluar'!E55</f>
        <v>0</v>
      </c>
      <c r="F49" s="599">
        <f>'(C2) Burimet viti kaluar'!F55</f>
        <v>0</v>
      </c>
      <c r="G49" s="907"/>
      <c r="H49" s="908"/>
      <c r="I49" s="600"/>
      <c r="J49" s="600"/>
      <c r="K49" s="600"/>
      <c r="L49" s="600"/>
      <c r="M49" s="600"/>
      <c r="N49" s="601"/>
      <c r="O49" s="602">
        <f t="shared" si="49"/>
        <v>0</v>
      </c>
      <c r="P49" s="907"/>
      <c r="Q49" s="908"/>
      <c r="R49" s="600"/>
      <c r="S49" s="600"/>
      <c r="T49" s="600"/>
      <c r="U49" s="600"/>
      <c r="V49" s="600"/>
      <c r="W49" s="601"/>
      <c r="X49" s="602">
        <f t="shared" si="50"/>
        <v>0</v>
      </c>
      <c r="Y49" s="907"/>
      <c r="Z49" s="908"/>
      <c r="AA49" s="600"/>
      <c r="AB49" s="600"/>
      <c r="AC49" s="600"/>
      <c r="AD49" s="600"/>
      <c r="AE49" s="600"/>
      <c r="AF49" s="601"/>
      <c r="AG49" s="602">
        <f t="shared" si="51"/>
        <v>0</v>
      </c>
      <c r="AI49" s="578" t="str">
        <f t="shared" si="24"/>
        <v>Tarifa nga dokumentat për tender, ankand etj</v>
      </c>
      <c r="AJ49" s="603"/>
      <c r="AK49" s="564">
        <f t="shared" si="25"/>
        <v>0</v>
      </c>
      <c r="AL49" s="564">
        <f t="shared" si="26"/>
        <v>0</v>
      </c>
      <c r="AM49" s="564">
        <f t="shared" si="27"/>
        <v>0</v>
      </c>
      <c r="AN49" s="576">
        <f t="shared" si="28"/>
        <v>0</v>
      </c>
      <c r="AO49" s="576">
        <f t="shared" si="29"/>
        <v>0</v>
      </c>
      <c r="AP49" s="576">
        <f t="shared" si="30"/>
        <v>0</v>
      </c>
      <c r="AQ49" s="576">
        <f t="shared" si="31"/>
        <v>0</v>
      </c>
      <c r="AR49" s="576">
        <f t="shared" si="32"/>
        <v>0</v>
      </c>
      <c r="AS49" s="576">
        <f t="shared" si="33"/>
        <v>0</v>
      </c>
      <c r="AT49" s="736">
        <f>'(E1) Vlerësimi i burimeve'!O58</f>
        <v>0</v>
      </c>
      <c r="AU49" s="737" t="str">
        <f t="shared" si="20"/>
        <v>Plausible</v>
      </c>
      <c r="AV49" s="736">
        <f>'(E1) Vlerësimi i burimeve'!X58</f>
        <v>0</v>
      </c>
      <c r="AW49" s="737" t="str">
        <f t="shared" si="21"/>
        <v>Plausible</v>
      </c>
      <c r="AX49" s="736">
        <f>'(E1) Vlerësimi i burimeve'!AG58</f>
        <v>0</v>
      </c>
      <c r="AY49" s="737" t="str">
        <f t="shared" si="22"/>
        <v>Plausible</v>
      </c>
      <c r="AZ49" s="576">
        <f t="shared" si="34"/>
        <v>0</v>
      </c>
      <c r="BA49" s="576">
        <f t="shared" si="35"/>
        <v>0</v>
      </c>
      <c r="BB49" s="576">
        <f t="shared" si="36"/>
        <v>0</v>
      </c>
    </row>
    <row r="50" spans="1:54" s="595" customFormat="1" ht="15.75" thickBot="1" x14ac:dyDescent="0.3">
      <c r="A50" s="596" t="str">
        <f>'(C2) Burimet viti kaluar'!C56</f>
        <v>A.3.6</v>
      </c>
      <c r="B50" s="608" t="str">
        <f>'(G1) Fjalori'!A267</f>
        <v>Tarifa të institucioneve të arsimit, kulturës, sportit etj</v>
      </c>
      <c r="C50" s="728"/>
      <c r="D50" s="606">
        <f>'(C2) Burimet viti kaluar'!D56</f>
        <v>0</v>
      </c>
      <c r="E50" s="606">
        <f>'(C2) Burimet viti kaluar'!E56</f>
        <v>0</v>
      </c>
      <c r="F50" s="606">
        <f>'(C2) Burimet viti kaluar'!F56</f>
        <v>0</v>
      </c>
      <c r="G50" s="606"/>
      <c r="H50" s="609"/>
      <c r="I50" s="609"/>
      <c r="J50" s="609"/>
      <c r="K50" s="609"/>
      <c r="L50" s="609"/>
      <c r="M50" s="609"/>
      <c r="N50" s="610"/>
      <c r="O50" s="609">
        <f>SUM(O51:O59)</f>
        <v>0</v>
      </c>
      <c r="P50" s="606"/>
      <c r="Q50" s="609"/>
      <c r="R50" s="609"/>
      <c r="S50" s="609"/>
      <c r="T50" s="609"/>
      <c r="U50" s="609"/>
      <c r="V50" s="609"/>
      <c r="W50" s="610"/>
      <c r="X50" s="609">
        <f>SUM(X51:X59)</f>
        <v>0</v>
      </c>
      <c r="Y50" s="606"/>
      <c r="Z50" s="609"/>
      <c r="AA50" s="609"/>
      <c r="AB50" s="609"/>
      <c r="AC50" s="609"/>
      <c r="AD50" s="609"/>
      <c r="AE50" s="609"/>
      <c r="AF50" s="610"/>
      <c r="AG50" s="610">
        <f>SUM(AG51:AG59)</f>
        <v>0</v>
      </c>
      <c r="AI50" s="578" t="str">
        <f t="shared" si="24"/>
        <v>Tarifa të institucioneve të arsimit, kulturës, sportit etj</v>
      </c>
      <c r="AJ50" s="603"/>
      <c r="AK50" s="564">
        <f t="shared" si="25"/>
        <v>0</v>
      </c>
      <c r="AL50" s="564">
        <f t="shared" si="26"/>
        <v>0</v>
      </c>
      <c r="AM50" s="564">
        <f t="shared" si="27"/>
        <v>0</v>
      </c>
      <c r="AN50" s="576">
        <f t="shared" si="28"/>
        <v>0</v>
      </c>
      <c r="AO50" s="576">
        <f t="shared" si="29"/>
        <v>0</v>
      </c>
      <c r="AP50" s="576">
        <f t="shared" si="30"/>
        <v>0</v>
      </c>
      <c r="AQ50" s="576">
        <f t="shared" si="31"/>
        <v>0</v>
      </c>
      <c r="AR50" s="576">
        <f t="shared" si="32"/>
        <v>0</v>
      </c>
      <c r="AS50" s="576">
        <f t="shared" si="33"/>
        <v>0</v>
      </c>
      <c r="AT50" s="736">
        <f>'(E1) Vlerësimi i burimeve'!O59</f>
        <v>0</v>
      </c>
      <c r="AU50" s="737" t="str">
        <f t="shared" si="20"/>
        <v>Plausible</v>
      </c>
      <c r="AV50" s="736">
        <f>'(E1) Vlerësimi i burimeve'!X59</f>
        <v>0</v>
      </c>
      <c r="AW50" s="737" t="str">
        <f t="shared" si="21"/>
        <v>Plausible</v>
      </c>
      <c r="AX50" s="736">
        <f>'(E1) Vlerësimi i burimeve'!AG59</f>
        <v>0</v>
      </c>
      <c r="AY50" s="737" t="str">
        <f t="shared" si="22"/>
        <v>Plausible</v>
      </c>
      <c r="AZ50" s="576">
        <f t="shared" si="34"/>
        <v>0</v>
      </c>
      <c r="BA50" s="576">
        <f t="shared" si="35"/>
        <v>0</v>
      </c>
      <c r="BB50" s="576">
        <f t="shared" si="36"/>
        <v>0</v>
      </c>
    </row>
    <row r="51" spans="1:54" s="577" customFormat="1" ht="15.75" thickBot="1" x14ac:dyDescent="0.3">
      <c r="A51" s="606" t="str">
        <f>'(C2) Burimet viti kaluar'!C57</f>
        <v>A.3.6.1</v>
      </c>
      <c r="B51" s="900" t="str">
        <f>'(G1) Fjalori'!A268</f>
        <v>Bibloteka</v>
      </c>
      <c r="C51" s="901"/>
      <c r="D51" s="599">
        <f>'(C2) Burimet viti kaluar'!D57</f>
        <v>0</v>
      </c>
      <c r="E51" s="599">
        <f>'(C2) Burimet viti kaluar'!E57</f>
        <v>0</v>
      </c>
      <c r="F51" s="599">
        <f>'(C2) Burimet viti kaluar'!F57</f>
        <v>0</v>
      </c>
      <c r="G51" s="907"/>
      <c r="H51" s="908"/>
      <c r="I51" s="600"/>
      <c r="J51" s="600"/>
      <c r="K51" s="600"/>
      <c r="L51" s="600"/>
      <c r="M51" s="600"/>
      <c r="N51" s="601"/>
      <c r="O51" s="602">
        <f t="shared" ref="O51:O63" si="52">IF(F51&lt;&gt;0,F51*(1+(SUM(I51:M51))),N51)</f>
        <v>0</v>
      </c>
      <c r="P51" s="907"/>
      <c r="Q51" s="908"/>
      <c r="R51" s="600"/>
      <c r="S51" s="600"/>
      <c r="T51" s="600"/>
      <c r="U51" s="600"/>
      <c r="V51" s="600"/>
      <c r="W51" s="601"/>
      <c r="X51" s="602">
        <f t="shared" ref="X51:X63" si="53">IF(O51&lt;&gt;0,O51*(1+(SUM(R51:V51))),W51)</f>
        <v>0</v>
      </c>
      <c r="Y51" s="907"/>
      <c r="Z51" s="908"/>
      <c r="AA51" s="600"/>
      <c r="AB51" s="600"/>
      <c r="AC51" s="600"/>
      <c r="AD51" s="600"/>
      <c r="AE51" s="600"/>
      <c r="AF51" s="601"/>
      <c r="AG51" s="602">
        <f t="shared" ref="AG51:AG63" si="54">IF(X51&lt;&gt;0,X51*(1+(SUM(AA51:AE51))),AF51)</f>
        <v>0</v>
      </c>
      <c r="AI51" s="578" t="str">
        <f t="shared" si="24"/>
        <v>Bibloteka</v>
      </c>
      <c r="AJ51" s="603"/>
      <c r="AK51" s="564">
        <f t="shared" si="25"/>
        <v>0</v>
      </c>
      <c r="AL51" s="564">
        <f t="shared" si="26"/>
        <v>0</v>
      </c>
      <c r="AM51" s="564">
        <f t="shared" si="27"/>
        <v>0</v>
      </c>
      <c r="AN51" s="576">
        <f t="shared" si="28"/>
        <v>0</v>
      </c>
      <c r="AO51" s="576">
        <f t="shared" si="29"/>
        <v>0</v>
      </c>
      <c r="AP51" s="576">
        <f t="shared" si="30"/>
        <v>0</v>
      </c>
      <c r="AQ51" s="576">
        <f t="shared" si="31"/>
        <v>0</v>
      </c>
      <c r="AR51" s="576">
        <f t="shared" si="32"/>
        <v>0</v>
      </c>
      <c r="AS51" s="576">
        <f t="shared" si="33"/>
        <v>0</v>
      </c>
      <c r="AT51" s="736">
        <f>'(E1) Vlerësimi i burimeve'!O60</f>
        <v>0</v>
      </c>
      <c r="AU51" s="737" t="str">
        <f t="shared" si="20"/>
        <v>Plausible</v>
      </c>
      <c r="AV51" s="736">
        <f>'(E1) Vlerësimi i burimeve'!X60</f>
        <v>0</v>
      </c>
      <c r="AW51" s="737" t="str">
        <f t="shared" si="21"/>
        <v>Plausible</v>
      </c>
      <c r="AX51" s="736">
        <f>'(E1) Vlerësimi i burimeve'!AG60</f>
        <v>0</v>
      </c>
      <c r="AY51" s="737" t="str">
        <f t="shared" si="22"/>
        <v>Plausible</v>
      </c>
      <c r="AZ51" s="576">
        <f t="shared" si="34"/>
        <v>0</v>
      </c>
      <c r="BA51" s="576">
        <f t="shared" si="35"/>
        <v>0</v>
      </c>
      <c r="BB51" s="576">
        <f t="shared" si="36"/>
        <v>0</v>
      </c>
    </row>
    <row r="52" spans="1:54" s="577" customFormat="1" ht="15.75" thickBot="1" x14ac:dyDescent="0.3">
      <c r="A52" s="606" t="str">
        <f>'(C2) Burimet viti kaluar'!C58</f>
        <v>A.3.6.2</v>
      </c>
      <c r="B52" s="900" t="str">
        <f>'(G1) Fjalori'!A269</f>
        <v>Muzeumet</v>
      </c>
      <c r="C52" s="901"/>
      <c r="D52" s="599">
        <f>'(C2) Burimet viti kaluar'!D58</f>
        <v>0</v>
      </c>
      <c r="E52" s="599">
        <f>'(C2) Burimet viti kaluar'!E58</f>
        <v>0</v>
      </c>
      <c r="F52" s="599">
        <f>'(C2) Burimet viti kaluar'!F58</f>
        <v>0</v>
      </c>
      <c r="G52" s="907"/>
      <c r="H52" s="908"/>
      <c r="I52" s="600"/>
      <c r="J52" s="600"/>
      <c r="K52" s="600"/>
      <c r="L52" s="600"/>
      <c r="M52" s="600"/>
      <c r="N52" s="601"/>
      <c r="O52" s="602">
        <f t="shared" si="52"/>
        <v>0</v>
      </c>
      <c r="P52" s="907"/>
      <c r="Q52" s="908"/>
      <c r="R52" s="600"/>
      <c r="S52" s="600"/>
      <c r="T52" s="600"/>
      <c r="U52" s="600"/>
      <c r="V52" s="600"/>
      <c r="W52" s="601"/>
      <c r="X52" s="602">
        <f t="shared" si="53"/>
        <v>0</v>
      </c>
      <c r="Y52" s="907"/>
      <c r="Z52" s="908"/>
      <c r="AA52" s="600"/>
      <c r="AB52" s="600"/>
      <c r="AC52" s="600"/>
      <c r="AD52" s="600"/>
      <c r="AE52" s="600"/>
      <c r="AF52" s="601"/>
      <c r="AG52" s="602">
        <f t="shared" si="54"/>
        <v>0</v>
      </c>
      <c r="AI52" s="578" t="str">
        <f t="shared" si="24"/>
        <v>Muzeumet</v>
      </c>
      <c r="AJ52" s="603"/>
      <c r="AK52" s="564">
        <f t="shared" si="25"/>
        <v>0</v>
      </c>
      <c r="AL52" s="564">
        <f t="shared" si="26"/>
        <v>0</v>
      </c>
      <c r="AM52" s="564">
        <f t="shared" si="27"/>
        <v>0</v>
      </c>
      <c r="AN52" s="576">
        <f t="shared" si="28"/>
        <v>0</v>
      </c>
      <c r="AO52" s="576">
        <f t="shared" si="29"/>
        <v>0</v>
      </c>
      <c r="AP52" s="576">
        <f t="shared" si="30"/>
        <v>0</v>
      </c>
      <c r="AQ52" s="576">
        <f t="shared" si="31"/>
        <v>0</v>
      </c>
      <c r="AR52" s="576">
        <f t="shared" si="32"/>
        <v>0</v>
      </c>
      <c r="AS52" s="576">
        <f t="shared" si="33"/>
        <v>0</v>
      </c>
      <c r="AT52" s="736">
        <f>'(E1) Vlerësimi i burimeve'!O61</f>
        <v>0</v>
      </c>
      <c r="AU52" s="737" t="str">
        <f t="shared" si="20"/>
        <v>Plausible</v>
      </c>
      <c r="AV52" s="736">
        <f>'(E1) Vlerësimi i burimeve'!X61</f>
        <v>0</v>
      </c>
      <c r="AW52" s="737" t="str">
        <f t="shared" si="21"/>
        <v>Plausible</v>
      </c>
      <c r="AX52" s="736">
        <f>'(E1) Vlerësimi i burimeve'!AG61</f>
        <v>0</v>
      </c>
      <c r="AY52" s="737" t="str">
        <f t="shared" si="22"/>
        <v>Plausible</v>
      </c>
      <c r="AZ52" s="576">
        <f t="shared" si="34"/>
        <v>0</v>
      </c>
      <c r="BA52" s="576">
        <f t="shared" si="35"/>
        <v>0</v>
      </c>
      <c r="BB52" s="576">
        <f t="shared" si="36"/>
        <v>0</v>
      </c>
    </row>
    <row r="53" spans="1:54" s="577" customFormat="1" ht="15.75" thickBot="1" x14ac:dyDescent="0.3">
      <c r="A53" s="606" t="str">
        <f>'(C2) Burimet viti kaluar'!C59</f>
        <v>A.3.6.3</v>
      </c>
      <c r="B53" s="900" t="str">
        <f>'(G1) Fjalori'!A270</f>
        <v>Teatri</v>
      </c>
      <c r="C53" s="901"/>
      <c r="D53" s="599">
        <f>'(C2) Burimet viti kaluar'!D59</f>
        <v>0</v>
      </c>
      <c r="E53" s="599">
        <f>'(C2) Burimet viti kaluar'!E59</f>
        <v>0</v>
      </c>
      <c r="F53" s="599">
        <f>'(C2) Burimet viti kaluar'!F59</f>
        <v>0</v>
      </c>
      <c r="G53" s="907"/>
      <c r="H53" s="908"/>
      <c r="I53" s="600"/>
      <c r="J53" s="600"/>
      <c r="K53" s="600"/>
      <c r="L53" s="600"/>
      <c r="M53" s="600"/>
      <c r="N53" s="601"/>
      <c r="O53" s="602">
        <f t="shared" si="52"/>
        <v>0</v>
      </c>
      <c r="P53" s="907"/>
      <c r="Q53" s="908"/>
      <c r="R53" s="600"/>
      <c r="S53" s="600"/>
      <c r="T53" s="600"/>
      <c r="U53" s="600"/>
      <c r="V53" s="600"/>
      <c r="W53" s="601"/>
      <c r="X53" s="602">
        <f t="shared" si="53"/>
        <v>0</v>
      </c>
      <c r="Y53" s="907"/>
      <c r="Z53" s="908"/>
      <c r="AA53" s="600"/>
      <c r="AB53" s="600"/>
      <c r="AC53" s="600"/>
      <c r="AD53" s="600"/>
      <c r="AE53" s="600"/>
      <c r="AF53" s="601"/>
      <c r="AG53" s="602">
        <f t="shared" si="54"/>
        <v>0</v>
      </c>
      <c r="AI53" s="578" t="str">
        <f t="shared" si="24"/>
        <v>Teatri</v>
      </c>
      <c r="AJ53" s="603"/>
      <c r="AK53" s="564">
        <f t="shared" si="25"/>
        <v>0</v>
      </c>
      <c r="AL53" s="564">
        <f t="shared" si="26"/>
        <v>0</v>
      </c>
      <c r="AM53" s="564">
        <f t="shared" si="27"/>
        <v>0</v>
      </c>
      <c r="AN53" s="576">
        <f t="shared" si="28"/>
        <v>0</v>
      </c>
      <c r="AO53" s="576">
        <f t="shared" si="29"/>
        <v>0</v>
      </c>
      <c r="AP53" s="576">
        <f t="shared" si="30"/>
        <v>0</v>
      </c>
      <c r="AQ53" s="576">
        <f t="shared" si="31"/>
        <v>0</v>
      </c>
      <c r="AR53" s="576">
        <f t="shared" si="32"/>
        <v>0</v>
      </c>
      <c r="AS53" s="576">
        <f t="shared" si="33"/>
        <v>0</v>
      </c>
      <c r="AT53" s="736">
        <f>'(E1) Vlerësimi i burimeve'!O62</f>
        <v>0</v>
      </c>
      <c r="AU53" s="737" t="str">
        <f t="shared" si="20"/>
        <v>Plausible</v>
      </c>
      <c r="AV53" s="736">
        <f>'(E1) Vlerësimi i burimeve'!X62</f>
        <v>0</v>
      </c>
      <c r="AW53" s="737" t="str">
        <f t="shared" si="21"/>
        <v>Plausible</v>
      </c>
      <c r="AX53" s="736">
        <f>'(E1) Vlerësimi i burimeve'!AG62</f>
        <v>0</v>
      </c>
      <c r="AY53" s="737" t="str">
        <f t="shared" si="22"/>
        <v>Plausible</v>
      </c>
      <c r="AZ53" s="576">
        <f t="shared" si="34"/>
        <v>0</v>
      </c>
      <c r="BA53" s="576">
        <f t="shared" si="35"/>
        <v>0</v>
      </c>
      <c r="BB53" s="576">
        <f t="shared" si="36"/>
        <v>0</v>
      </c>
    </row>
    <row r="54" spans="1:54" s="577" customFormat="1" ht="15.75" thickBot="1" x14ac:dyDescent="0.3">
      <c r="A54" s="606" t="str">
        <f>'(C2) Burimet viti kaluar'!C60</f>
        <v>A.3.6.4</v>
      </c>
      <c r="B54" s="900" t="str">
        <f>'(G1) Fjalori'!A271</f>
        <v>Qendra kulturore e fëmijëve</v>
      </c>
      <c r="C54" s="901"/>
      <c r="D54" s="599">
        <f>'(C2) Burimet viti kaluar'!D60</f>
        <v>0</v>
      </c>
      <c r="E54" s="599">
        <f>'(C2) Burimet viti kaluar'!E60</f>
        <v>0</v>
      </c>
      <c r="F54" s="599">
        <f>'(C2) Burimet viti kaluar'!F60</f>
        <v>0</v>
      </c>
      <c r="G54" s="907"/>
      <c r="H54" s="908"/>
      <c r="I54" s="600"/>
      <c r="J54" s="600"/>
      <c r="K54" s="600"/>
      <c r="L54" s="600"/>
      <c r="M54" s="600"/>
      <c r="N54" s="601"/>
      <c r="O54" s="602">
        <f t="shared" si="52"/>
        <v>0</v>
      </c>
      <c r="P54" s="907"/>
      <c r="Q54" s="908"/>
      <c r="R54" s="600"/>
      <c r="S54" s="600"/>
      <c r="T54" s="600"/>
      <c r="U54" s="600"/>
      <c r="V54" s="600"/>
      <c r="W54" s="601"/>
      <c r="X54" s="602">
        <f t="shared" si="53"/>
        <v>0</v>
      </c>
      <c r="Y54" s="907"/>
      <c r="Z54" s="908"/>
      <c r="AA54" s="600"/>
      <c r="AB54" s="600"/>
      <c r="AC54" s="600"/>
      <c r="AD54" s="600"/>
      <c r="AE54" s="600"/>
      <c r="AF54" s="601"/>
      <c r="AG54" s="602">
        <f t="shared" si="54"/>
        <v>0</v>
      </c>
      <c r="AI54" s="578" t="str">
        <f t="shared" si="24"/>
        <v>Qendra kulturore e fëmijëve</v>
      </c>
      <c r="AJ54" s="603"/>
      <c r="AK54" s="564">
        <f t="shared" si="25"/>
        <v>0</v>
      </c>
      <c r="AL54" s="564">
        <f t="shared" si="26"/>
        <v>0</v>
      </c>
      <c r="AM54" s="564">
        <f t="shared" si="27"/>
        <v>0</v>
      </c>
      <c r="AN54" s="576">
        <f t="shared" si="28"/>
        <v>0</v>
      </c>
      <c r="AO54" s="576">
        <f t="shared" si="29"/>
        <v>0</v>
      </c>
      <c r="AP54" s="576">
        <f t="shared" si="30"/>
        <v>0</v>
      </c>
      <c r="AQ54" s="576">
        <f t="shared" si="31"/>
        <v>0</v>
      </c>
      <c r="AR54" s="576">
        <f t="shared" si="32"/>
        <v>0</v>
      </c>
      <c r="AS54" s="576">
        <f t="shared" si="33"/>
        <v>0</v>
      </c>
      <c r="AT54" s="736">
        <f>'(E1) Vlerësimi i burimeve'!O63</f>
        <v>0</v>
      </c>
      <c r="AU54" s="737" t="str">
        <f t="shared" si="20"/>
        <v>Plausible</v>
      </c>
      <c r="AV54" s="736">
        <f>'(E1) Vlerësimi i burimeve'!X63</f>
        <v>0</v>
      </c>
      <c r="AW54" s="737" t="str">
        <f t="shared" si="21"/>
        <v>Plausible</v>
      </c>
      <c r="AX54" s="736">
        <f>'(E1) Vlerësimi i burimeve'!AG63</f>
        <v>0</v>
      </c>
      <c r="AY54" s="737" t="str">
        <f t="shared" si="22"/>
        <v>Plausible</v>
      </c>
      <c r="AZ54" s="576">
        <f t="shared" si="34"/>
        <v>0</v>
      </c>
      <c r="BA54" s="576">
        <f t="shared" si="35"/>
        <v>0</v>
      </c>
      <c r="BB54" s="576">
        <f t="shared" si="36"/>
        <v>0</v>
      </c>
    </row>
    <row r="55" spans="1:54" s="577" customFormat="1" ht="15.75" thickBot="1" x14ac:dyDescent="0.3">
      <c r="A55" s="606" t="str">
        <f>'(C2) Burimet viti kaluar'!C61</f>
        <v>A.3.6.5</v>
      </c>
      <c r="B55" s="900" t="str">
        <f>'(G1) Fjalori'!A272</f>
        <v>Pallati i sportit</v>
      </c>
      <c r="C55" s="901"/>
      <c r="D55" s="599">
        <f>'(C2) Burimet viti kaluar'!D61</f>
        <v>0</v>
      </c>
      <c r="E55" s="599">
        <f>'(C2) Burimet viti kaluar'!E61</f>
        <v>0</v>
      </c>
      <c r="F55" s="599">
        <f>'(C2) Burimet viti kaluar'!F61</f>
        <v>0</v>
      </c>
      <c r="G55" s="907"/>
      <c r="H55" s="908"/>
      <c r="I55" s="600"/>
      <c r="J55" s="600">
        <v>0.05</v>
      </c>
      <c r="K55" s="600">
        <v>0.05</v>
      </c>
      <c r="L55" s="600"/>
      <c r="M55" s="600"/>
      <c r="N55" s="601"/>
      <c r="O55" s="602">
        <f t="shared" si="52"/>
        <v>0</v>
      </c>
      <c r="P55" s="907"/>
      <c r="Q55" s="908"/>
      <c r="R55" s="600"/>
      <c r="S55" s="600"/>
      <c r="T55" s="600"/>
      <c r="U55" s="600"/>
      <c r="V55" s="600"/>
      <c r="W55" s="601"/>
      <c r="X55" s="602">
        <f t="shared" si="53"/>
        <v>0</v>
      </c>
      <c r="Y55" s="907"/>
      <c r="Z55" s="908"/>
      <c r="AA55" s="600"/>
      <c r="AB55" s="600"/>
      <c r="AC55" s="600"/>
      <c r="AD55" s="600"/>
      <c r="AE55" s="600">
        <v>0.08</v>
      </c>
      <c r="AF55" s="601"/>
      <c r="AG55" s="602">
        <f t="shared" si="54"/>
        <v>0</v>
      </c>
      <c r="AI55" s="578" t="str">
        <f t="shared" si="24"/>
        <v>Pallati i sportit</v>
      </c>
      <c r="AJ55" s="603"/>
      <c r="AK55" s="564">
        <f t="shared" si="25"/>
        <v>0</v>
      </c>
      <c r="AL55" s="564">
        <f t="shared" si="26"/>
        <v>0</v>
      </c>
      <c r="AM55" s="564">
        <f t="shared" si="27"/>
        <v>0</v>
      </c>
      <c r="AN55" s="576">
        <f t="shared" si="28"/>
        <v>0</v>
      </c>
      <c r="AO55" s="576">
        <f t="shared" si="29"/>
        <v>0</v>
      </c>
      <c r="AP55" s="576">
        <f t="shared" si="30"/>
        <v>0</v>
      </c>
      <c r="AQ55" s="576">
        <f t="shared" si="31"/>
        <v>0</v>
      </c>
      <c r="AR55" s="576">
        <f t="shared" si="32"/>
        <v>0</v>
      </c>
      <c r="AS55" s="576">
        <f t="shared" si="33"/>
        <v>0</v>
      </c>
      <c r="AT55" s="736">
        <f>'(E1) Vlerësimi i burimeve'!O64</f>
        <v>0</v>
      </c>
      <c r="AU55" s="737" t="str">
        <f t="shared" si="20"/>
        <v>Plausible</v>
      </c>
      <c r="AV55" s="736">
        <f>'(E1) Vlerësimi i burimeve'!X64</f>
        <v>0</v>
      </c>
      <c r="AW55" s="737" t="str">
        <f t="shared" si="21"/>
        <v>Plausible</v>
      </c>
      <c r="AX55" s="736">
        <f>'(E1) Vlerësimi i burimeve'!AG64</f>
        <v>0</v>
      </c>
      <c r="AY55" s="737" t="str">
        <f t="shared" si="22"/>
        <v>Plausible</v>
      </c>
      <c r="AZ55" s="576">
        <f t="shared" si="34"/>
        <v>0</v>
      </c>
      <c r="BA55" s="576">
        <f t="shared" si="35"/>
        <v>0</v>
      </c>
      <c r="BB55" s="576">
        <f t="shared" si="36"/>
        <v>0</v>
      </c>
    </row>
    <row r="56" spans="1:54" s="577" customFormat="1" ht="15.75" thickBot="1" x14ac:dyDescent="0.3">
      <c r="A56" s="606" t="str">
        <f>'(C2) Burimet viti kaluar'!C62</f>
        <v>A.3.6.6</v>
      </c>
      <c r="B56" s="900" t="str">
        <f>'(G1) Fjalori'!A273</f>
        <v>Qendra Komunitare</v>
      </c>
      <c r="C56" s="901"/>
      <c r="D56" s="599">
        <f>'(C2) Burimet viti kaluar'!D62</f>
        <v>0</v>
      </c>
      <c r="E56" s="599">
        <f>'(C2) Burimet viti kaluar'!E62</f>
        <v>0</v>
      </c>
      <c r="F56" s="599">
        <f>'(C2) Burimet viti kaluar'!F62</f>
        <v>0</v>
      </c>
      <c r="G56" s="907"/>
      <c r="H56" s="908"/>
      <c r="I56" s="600"/>
      <c r="J56" s="600"/>
      <c r="K56" s="600"/>
      <c r="L56" s="600"/>
      <c r="M56" s="600"/>
      <c r="N56" s="601"/>
      <c r="O56" s="602">
        <f t="shared" si="52"/>
        <v>0</v>
      </c>
      <c r="P56" s="907"/>
      <c r="Q56" s="908"/>
      <c r="R56" s="600"/>
      <c r="S56" s="600"/>
      <c r="T56" s="600"/>
      <c r="U56" s="600"/>
      <c r="V56" s="600"/>
      <c r="W56" s="601"/>
      <c r="X56" s="602">
        <f t="shared" si="53"/>
        <v>0</v>
      </c>
      <c r="Y56" s="907"/>
      <c r="Z56" s="908"/>
      <c r="AA56" s="600"/>
      <c r="AB56" s="600"/>
      <c r="AC56" s="600"/>
      <c r="AD56" s="600"/>
      <c r="AE56" s="600"/>
      <c r="AF56" s="601"/>
      <c r="AG56" s="602">
        <f t="shared" si="54"/>
        <v>0</v>
      </c>
      <c r="AI56" s="578" t="str">
        <f t="shared" si="24"/>
        <v>Qendra Komunitare</v>
      </c>
      <c r="AJ56" s="603"/>
      <c r="AK56" s="564">
        <f t="shared" si="25"/>
        <v>0</v>
      </c>
      <c r="AL56" s="564">
        <f t="shared" si="26"/>
        <v>0</v>
      </c>
      <c r="AM56" s="564">
        <f t="shared" si="27"/>
        <v>0</v>
      </c>
      <c r="AN56" s="576">
        <f t="shared" si="28"/>
        <v>0</v>
      </c>
      <c r="AO56" s="576">
        <f t="shared" si="29"/>
        <v>0</v>
      </c>
      <c r="AP56" s="576">
        <f t="shared" si="30"/>
        <v>0</v>
      </c>
      <c r="AQ56" s="576">
        <f t="shared" si="31"/>
        <v>0</v>
      </c>
      <c r="AR56" s="576">
        <f t="shared" si="32"/>
        <v>0</v>
      </c>
      <c r="AS56" s="576">
        <f t="shared" si="33"/>
        <v>0</v>
      </c>
      <c r="AT56" s="736">
        <f>'(E1) Vlerësimi i burimeve'!O65</f>
        <v>0</v>
      </c>
      <c r="AU56" s="737" t="str">
        <f t="shared" si="20"/>
        <v>Plausible</v>
      </c>
      <c r="AV56" s="736">
        <f>'(E1) Vlerësimi i burimeve'!X65</f>
        <v>0</v>
      </c>
      <c r="AW56" s="737" t="str">
        <f t="shared" si="21"/>
        <v>Plausible</v>
      </c>
      <c r="AX56" s="736">
        <f>'(E1) Vlerësimi i burimeve'!AG65</f>
        <v>0</v>
      </c>
      <c r="AY56" s="737" t="str">
        <f t="shared" si="22"/>
        <v>Plausible</v>
      </c>
      <c r="AZ56" s="576">
        <f t="shared" si="34"/>
        <v>0</v>
      </c>
      <c r="BA56" s="576">
        <f t="shared" si="35"/>
        <v>0</v>
      </c>
      <c r="BB56" s="576">
        <f t="shared" si="36"/>
        <v>0</v>
      </c>
    </row>
    <row r="57" spans="1:54" s="577" customFormat="1" ht="15.75" thickBot="1" x14ac:dyDescent="0.3">
      <c r="A57" s="606" t="str">
        <f>'(C2) Burimet viti kaluar'!C63</f>
        <v>A.3.6.7</v>
      </c>
      <c r="B57" s="900" t="str">
        <f>'(G1) Fjalori'!A274</f>
        <v>Mensa (Konviktet)</v>
      </c>
      <c r="C57" s="901"/>
      <c r="D57" s="599">
        <f>'(C2) Burimet viti kaluar'!D63</f>
        <v>0</v>
      </c>
      <c r="E57" s="599">
        <f>'(C2) Burimet viti kaluar'!E63</f>
        <v>0</v>
      </c>
      <c r="F57" s="599">
        <f>'(C2) Burimet viti kaluar'!F63</f>
        <v>0</v>
      </c>
      <c r="G57" s="907"/>
      <c r="H57" s="908"/>
      <c r="I57" s="600"/>
      <c r="J57" s="600"/>
      <c r="K57" s="600"/>
      <c r="L57" s="600"/>
      <c r="M57" s="600"/>
      <c r="N57" s="601"/>
      <c r="O57" s="602">
        <f t="shared" si="52"/>
        <v>0</v>
      </c>
      <c r="P57" s="907"/>
      <c r="Q57" s="908"/>
      <c r="R57" s="600"/>
      <c r="S57" s="600"/>
      <c r="T57" s="600"/>
      <c r="U57" s="600"/>
      <c r="V57" s="600"/>
      <c r="W57" s="601"/>
      <c r="X57" s="602">
        <f t="shared" si="53"/>
        <v>0</v>
      </c>
      <c r="Y57" s="907"/>
      <c r="Z57" s="908"/>
      <c r="AA57" s="600"/>
      <c r="AB57" s="600"/>
      <c r="AC57" s="600"/>
      <c r="AD57" s="600"/>
      <c r="AE57" s="600"/>
      <c r="AF57" s="601"/>
      <c r="AG57" s="602">
        <f t="shared" si="54"/>
        <v>0</v>
      </c>
      <c r="AI57" s="578" t="str">
        <f t="shared" si="24"/>
        <v>Mensa (Konviktet)</v>
      </c>
      <c r="AJ57" s="603"/>
      <c r="AK57" s="564">
        <f t="shared" si="25"/>
        <v>0</v>
      </c>
      <c r="AL57" s="564">
        <f t="shared" si="26"/>
        <v>0</v>
      </c>
      <c r="AM57" s="564">
        <f t="shared" si="27"/>
        <v>0</v>
      </c>
      <c r="AN57" s="576">
        <f t="shared" si="28"/>
        <v>0</v>
      </c>
      <c r="AO57" s="576">
        <f t="shared" si="29"/>
        <v>0</v>
      </c>
      <c r="AP57" s="576">
        <f t="shared" si="30"/>
        <v>0</v>
      </c>
      <c r="AQ57" s="576">
        <f t="shared" si="31"/>
        <v>0</v>
      </c>
      <c r="AR57" s="576">
        <f t="shared" si="32"/>
        <v>0</v>
      </c>
      <c r="AS57" s="576">
        <f t="shared" si="33"/>
        <v>0</v>
      </c>
      <c r="AT57" s="736">
        <f>'(E1) Vlerësimi i burimeve'!O66</f>
        <v>0</v>
      </c>
      <c r="AU57" s="737" t="str">
        <f t="shared" si="20"/>
        <v>Plausible</v>
      </c>
      <c r="AV57" s="736">
        <f>'(E1) Vlerësimi i burimeve'!X66</f>
        <v>0</v>
      </c>
      <c r="AW57" s="737" t="str">
        <f t="shared" si="21"/>
        <v>Plausible</v>
      </c>
      <c r="AX57" s="736">
        <f>'(E1) Vlerësimi i burimeve'!AG66</f>
        <v>0</v>
      </c>
      <c r="AY57" s="737" t="str">
        <f t="shared" si="22"/>
        <v>Plausible</v>
      </c>
      <c r="AZ57" s="576">
        <f t="shared" si="34"/>
        <v>0</v>
      </c>
      <c r="BA57" s="576">
        <f t="shared" si="35"/>
        <v>0</v>
      </c>
      <c r="BB57" s="576">
        <f t="shared" si="36"/>
        <v>0</v>
      </c>
    </row>
    <row r="58" spans="1:54" s="577" customFormat="1" ht="15.75" thickBot="1" x14ac:dyDescent="0.3">
      <c r="A58" s="606" t="str">
        <f>'(C2) Burimet viti kaluar'!C64</f>
        <v>A.3.6.8</v>
      </c>
      <c r="B58" s="900" t="str">
        <f>'(G1) Fjalori'!A275</f>
        <v>Kopshtet</v>
      </c>
      <c r="C58" s="901"/>
      <c r="D58" s="599">
        <f>'(C2) Burimet viti kaluar'!D64</f>
        <v>0</v>
      </c>
      <c r="E58" s="599">
        <f>'(C2) Burimet viti kaluar'!E64</f>
        <v>0</v>
      </c>
      <c r="F58" s="599">
        <f>'(C2) Burimet viti kaluar'!F64</f>
        <v>0</v>
      </c>
      <c r="G58" s="907"/>
      <c r="H58" s="908"/>
      <c r="I58" s="600"/>
      <c r="J58" s="600"/>
      <c r="K58" s="600"/>
      <c r="L58" s="600"/>
      <c r="M58" s="600"/>
      <c r="N58" s="601"/>
      <c r="O58" s="602">
        <f t="shared" si="52"/>
        <v>0</v>
      </c>
      <c r="P58" s="907"/>
      <c r="Q58" s="908"/>
      <c r="R58" s="600"/>
      <c r="S58" s="600"/>
      <c r="T58" s="600"/>
      <c r="U58" s="600"/>
      <c r="V58" s="600"/>
      <c r="W58" s="601"/>
      <c r="X58" s="602">
        <f t="shared" si="53"/>
        <v>0</v>
      </c>
      <c r="Y58" s="907"/>
      <c r="Z58" s="908"/>
      <c r="AA58" s="600"/>
      <c r="AB58" s="600"/>
      <c r="AC58" s="600"/>
      <c r="AD58" s="600"/>
      <c r="AE58" s="600"/>
      <c r="AF58" s="601"/>
      <c r="AG58" s="602">
        <f t="shared" si="54"/>
        <v>0</v>
      </c>
      <c r="AI58" s="578" t="str">
        <f t="shared" si="24"/>
        <v>Kopshtet</v>
      </c>
      <c r="AJ58" s="603"/>
      <c r="AK58" s="564">
        <f t="shared" si="25"/>
        <v>0</v>
      </c>
      <c r="AL58" s="564">
        <f t="shared" si="26"/>
        <v>0</v>
      </c>
      <c r="AM58" s="564">
        <f t="shared" si="27"/>
        <v>0</v>
      </c>
      <c r="AN58" s="576">
        <f t="shared" si="28"/>
        <v>0</v>
      </c>
      <c r="AO58" s="576">
        <f t="shared" si="29"/>
        <v>0</v>
      </c>
      <c r="AP58" s="576">
        <f t="shared" si="30"/>
        <v>0</v>
      </c>
      <c r="AQ58" s="576">
        <f t="shared" si="31"/>
        <v>0</v>
      </c>
      <c r="AR58" s="576">
        <f t="shared" si="32"/>
        <v>0</v>
      </c>
      <c r="AS58" s="576">
        <f t="shared" si="33"/>
        <v>0</v>
      </c>
      <c r="AT58" s="736">
        <f>'(E1) Vlerësimi i burimeve'!O67</f>
        <v>0</v>
      </c>
      <c r="AU58" s="737" t="str">
        <f t="shared" si="20"/>
        <v>Plausible</v>
      </c>
      <c r="AV58" s="736">
        <f>'(E1) Vlerësimi i burimeve'!X67</f>
        <v>0</v>
      </c>
      <c r="AW58" s="737" t="str">
        <f t="shared" si="21"/>
        <v>Plausible</v>
      </c>
      <c r="AX58" s="736">
        <f>'(E1) Vlerësimi i burimeve'!AG67</f>
        <v>0</v>
      </c>
      <c r="AY58" s="737" t="str">
        <f t="shared" si="22"/>
        <v>Plausible</v>
      </c>
      <c r="AZ58" s="576">
        <f t="shared" si="34"/>
        <v>0</v>
      </c>
      <c r="BA58" s="576">
        <f t="shared" si="35"/>
        <v>0</v>
      </c>
      <c r="BB58" s="576">
        <f t="shared" si="36"/>
        <v>0</v>
      </c>
    </row>
    <row r="59" spans="1:54" s="577" customFormat="1" ht="15.75" thickBot="1" x14ac:dyDescent="0.3">
      <c r="A59" s="606" t="str">
        <f>'(C2) Burimet viti kaluar'!C65</f>
        <v>A.3.6.9</v>
      </c>
      <c r="B59" s="900" t="str">
        <f>'(G1) Fjalori'!A276</f>
        <v>Çerdhet</v>
      </c>
      <c r="C59" s="901"/>
      <c r="D59" s="599">
        <f>'(C2) Burimet viti kaluar'!D65</f>
        <v>0</v>
      </c>
      <c r="E59" s="599">
        <f>'(C2) Burimet viti kaluar'!E65</f>
        <v>0</v>
      </c>
      <c r="F59" s="599">
        <f>'(C2) Burimet viti kaluar'!F65</f>
        <v>0</v>
      </c>
      <c r="G59" s="907"/>
      <c r="H59" s="908"/>
      <c r="I59" s="600"/>
      <c r="J59" s="600"/>
      <c r="K59" s="600"/>
      <c r="L59" s="600"/>
      <c r="M59" s="600"/>
      <c r="N59" s="601"/>
      <c r="O59" s="602">
        <f t="shared" si="52"/>
        <v>0</v>
      </c>
      <c r="P59" s="907"/>
      <c r="Q59" s="908"/>
      <c r="R59" s="600"/>
      <c r="S59" s="600"/>
      <c r="T59" s="600"/>
      <c r="U59" s="600"/>
      <c r="V59" s="600"/>
      <c r="W59" s="601"/>
      <c r="X59" s="602">
        <f t="shared" si="53"/>
        <v>0</v>
      </c>
      <c r="Y59" s="907"/>
      <c r="Z59" s="908"/>
      <c r="AA59" s="600"/>
      <c r="AB59" s="600"/>
      <c r="AC59" s="600"/>
      <c r="AD59" s="600"/>
      <c r="AE59" s="600"/>
      <c r="AF59" s="601"/>
      <c r="AG59" s="602">
        <f t="shared" si="54"/>
        <v>0</v>
      </c>
      <c r="AI59" s="578" t="str">
        <f t="shared" si="24"/>
        <v>Çerdhet</v>
      </c>
      <c r="AJ59" s="603"/>
      <c r="AK59" s="564">
        <f t="shared" si="25"/>
        <v>0</v>
      </c>
      <c r="AL59" s="564">
        <f t="shared" si="26"/>
        <v>0</v>
      </c>
      <c r="AM59" s="564">
        <f t="shared" si="27"/>
        <v>0</v>
      </c>
      <c r="AN59" s="576">
        <f t="shared" si="28"/>
        <v>0</v>
      </c>
      <c r="AO59" s="576">
        <f t="shared" si="29"/>
        <v>0</v>
      </c>
      <c r="AP59" s="576">
        <f t="shared" si="30"/>
        <v>0</v>
      </c>
      <c r="AQ59" s="576">
        <f t="shared" si="31"/>
        <v>0</v>
      </c>
      <c r="AR59" s="576">
        <f t="shared" si="32"/>
        <v>0</v>
      </c>
      <c r="AS59" s="576">
        <f t="shared" si="33"/>
        <v>0</v>
      </c>
      <c r="AT59" s="736">
        <f>'(E1) Vlerësimi i burimeve'!O68</f>
        <v>0</v>
      </c>
      <c r="AU59" s="737" t="str">
        <f t="shared" si="20"/>
        <v>Plausible</v>
      </c>
      <c r="AV59" s="736">
        <f>'(E1) Vlerësimi i burimeve'!X68</f>
        <v>0</v>
      </c>
      <c r="AW59" s="737" t="str">
        <f t="shared" si="21"/>
        <v>Plausible</v>
      </c>
      <c r="AX59" s="736">
        <f>'(E1) Vlerësimi i burimeve'!AG68</f>
        <v>0</v>
      </c>
      <c r="AY59" s="737" t="str">
        <f t="shared" si="22"/>
        <v>Plausible</v>
      </c>
      <c r="AZ59" s="576">
        <f t="shared" si="34"/>
        <v>0</v>
      </c>
      <c r="BA59" s="576">
        <f t="shared" si="35"/>
        <v>0</v>
      </c>
      <c r="BB59" s="576">
        <f t="shared" si="36"/>
        <v>0</v>
      </c>
    </row>
    <row r="60" spans="1:54" s="595" customFormat="1" ht="15.75" thickBot="1" x14ac:dyDescent="0.3">
      <c r="A60" s="596" t="str">
        <f>'(C2) Burimet viti kaluar'!C66</f>
        <v>A.3.7</v>
      </c>
      <c r="B60" s="608" t="str">
        <f>'(G1) Fjalori'!A277</f>
        <v>Tarifa për furnizimin me ujë dhe kanalizime</v>
      </c>
      <c r="C60" s="728"/>
      <c r="D60" s="599">
        <f>'(C2) Burimet viti kaluar'!D66</f>
        <v>0</v>
      </c>
      <c r="E60" s="599">
        <f>'(C2) Burimet viti kaluar'!E66</f>
        <v>0</v>
      </c>
      <c r="F60" s="599">
        <f>'(C2) Burimet viti kaluar'!F66</f>
        <v>0</v>
      </c>
      <c r="G60" s="907"/>
      <c r="H60" s="908"/>
      <c r="I60" s="600"/>
      <c r="J60" s="600"/>
      <c r="K60" s="600"/>
      <c r="L60" s="600"/>
      <c r="M60" s="600"/>
      <c r="N60" s="601"/>
      <c r="O60" s="602">
        <f t="shared" si="52"/>
        <v>0</v>
      </c>
      <c r="P60" s="907"/>
      <c r="Q60" s="908"/>
      <c r="R60" s="600"/>
      <c r="S60" s="600"/>
      <c r="T60" s="600"/>
      <c r="U60" s="600"/>
      <c r="V60" s="600"/>
      <c r="W60" s="601"/>
      <c r="X60" s="602">
        <f t="shared" si="53"/>
        <v>0</v>
      </c>
      <c r="Y60" s="907"/>
      <c r="Z60" s="908"/>
      <c r="AA60" s="600"/>
      <c r="AB60" s="600"/>
      <c r="AC60" s="600"/>
      <c r="AD60" s="600"/>
      <c r="AE60" s="600"/>
      <c r="AF60" s="601"/>
      <c r="AG60" s="602">
        <f t="shared" si="54"/>
        <v>0</v>
      </c>
      <c r="AI60" s="578" t="str">
        <f t="shared" si="24"/>
        <v>Tarifa për furnizimin me ujë dhe kanalizime</v>
      </c>
      <c r="AJ60" s="603"/>
      <c r="AK60" s="564">
        <f t="shared" si="25"/>
        <v>0</v>
      </c>
      <c r="AL60" s="564">
        <f t="shared" si="26"/>
        <v>0</v>
      </c>
      <c r="AM60" s="564">
        <f t="shared" si="27"/>
        <v>0</v>
      </c>
      <c r="AN60" s="576">
        <f t="shared" si="28"/>
        <v>0</v>
      </c>
      <c r="AO60" s="576">
        <f t="shared" si="29"/>
        <v>0</v>
      </c>
      <c r="AP60" s="576">
        <f t="shared" si="30"/>
        <v>0</v>
      </c>
      <c r="AQ60" s="576">
        <f t="shared" si="31"/>
        <v>0</v>
      </c>
      <c r="AR60" s="576">
        <f t="shared" si="32"/>
        <v>0</v>
      </c>
      <c r="AS60" s="576">
        <f t="shared" si="33"/>
        <v>0</v>
      </c>
      <c r="AT60" s="736">
        <f>'(E1) Vlerësimi i burimeve'!O69</f>
        <v>0</v>
      </c>
      <c r="AU60" s="737" t="str">
        <f t="shared" si="20"/>
        <v>Plausible</v>
      </c>
      <c r="AV60" s="736">
        <f>'(E1) Vlerësimi i burimeve'!X69</f>
        <v>0</v>
      </c>
      <c r="AW60" s="737" t="str">
        <f t="shared" si="21"/>
        <v>Plausible</v>
      </c>
      <c r="AX60" s="736">
        <f>'(E1) Vlerësimi i burimeve'!AG69</f>
        <v>0</v>
      </c>
      <c r="AY60" s="737" t="str">
        <f t="shared" si="22"/>
        <v>Plausible</v>
      </c>
      <c r="AZ60" s="576">
        <f t="shared" si="34"/>
        <v>0</v>
      </c>
      <c r="BA60" s="576">
        <f t="shared" si="35"/>
        <v>0</v>
      </c>
      <c r="BB60" s="576">
        <f t="shared" si="36"/>
        <v>0</v>
      </c>
    </row>
    <row r="61" spans="1:54" s="595" customFormat="1" ht="15.75" thickBot="1" x14ac:dyDescent="0.3">
      <c r="A61" s="596" t="str">
        <f>'(C2) Burimet viti kaluar'!C67</f>
        <v>A.3.8</v>
      </c>
      <c r="B61" s="608" t="str">
        <f>'(G1) Fjalori'!A278</f>
        <v>Tarifa për shërbimin e ujitjes dhe kullimit</v>
      </c>
      <c r="C61" s="728"/>
      <c r="D61" s="599">
        <f>'(C2) Burimet viti kaluar'!D67</f>
        <v>0</v>
      </c>
      <c r="E61" s="599">
        <f>'(C2) Burimet viti kaluar'!E67</f>
        <v>0</v>
      </c>
      <c r="F61" s="599">
        <f>'(C2) Burimet viti kaluar'!F67</f>
        <v>0</v>
      </c>
      <c r="G61" s="907"/>
      <c r="H61" s="908"/>
      <c r="I61" s="600"/>
      <c r="J61" s="600"/>
      <c r="K61" s="600"/>
      <c r="L61" s="600"/>
      <c r="M61" s="600"/>
      <c r="N61" s="601"/>
      <c r="O61" s="602">
        <f t="shared" si="52"/>
        <v>0</v>
      </c>
      <c r="P61" s="907"/>
      <c r="Q61" s="908"/>
      <c r="R61" s="600"/>
      <c r="S61" s="600"/>
      <c r="T61" s="600"/>
      <c r="U61" s="600"/>
      <c r="V61" s="600"/>
      <c r="W61" s="601"/>
      <c r="X61" s="602">
        <f t="shared" si="53"/>
        <v>0</v>
      </c>
      <c r="Y61" s="907"/>
      <c r="Z61" s="908"/>
      <c r="AA61" s="600"/>
      <c r="AB61" s="600"/>
      <c r="AC61" s="600"/>
      <c r="AD61" s="600"/>
      <c r="AE61" s="600"/>
      <c r="AF61" s="601"/>
      <c r="AG61" s="602">
        <f t="shared" si="54"/>
        <v>0</v>
      </c>
      <c r="AI61" s="578" t="str">
        <f t="shared" si="24"/>
        <v>Tarifa për shërbimin e ujitjes dhe kullimit</v>
      </c>
      <c r="AJ61" s="603"/>
      <c r="AK61" s="564">
        <f t="shared" si="25"/>
        <v>0</v>
      </c>
      <c r="AL61" s="564">
        <f t="shared" si="26"/>
        <v>0</v>
      </c>
      <c r="AM61" s="564">
        <f t="shared" si="27"/>
        <v>0</v>
      </c>
      <c r="AN61" s="576">
        <f t="shared" si="28"/>
        <v>0</v>
      </c>
      <c r="AO61" s="576">
        <f t="shared" si="29"/>
        <v>0</v>
      </c>
      <c r="AP61" s="576">
        <f t="shared" si="30"/>
        <v>0</v>
      </c>
      <c r="AQ61" s="576">
        <f t="shared" si="31"/>
        <v>0</v>
      </c>
      <c r="AR61" s="576">
        <f t="shared" si="32"/>
        <v>0</v>
      </c>
      <c r="AS61" s="576">
        <f t="shared" si="33"/>
        <v>0</v>
      </c>
      <c r="AT61" s="736">
        <f>'(E1) Vlerësimi i burimeve'!O70</f>
        <v>0</v>
      </c>
      <c r="AU61" s="737" t="str">
        <f t="shared" si="20"/>
        <v>Plausible</v>
      </c>
      <c r="AV61" s="736">
        <f>'(E1) Vlerësimi i burimeve'!X70</f>
        <v>0</v>
      </c>
      <c r="AW61" s="737" t="str">
        <f t="shared" si="21"/>
        <v>Plausible</v>
      </c>
      <c r="AX61" s="736">
        <f>'(E1) Vlerësimi i burimeve'!AG70</f>
        <v>0</v>
      </c>
      <c r="AY61" s="737" t="str">
        <f t="shared" si="22"/>
        <v>Plausible</v>
      </c>
      <c r="AZ61" s="576">
        <f t="shared" si="34"/>
        <v>0</v>
      </c>
      <c r="BA61" s="576">
        <f t="shared" si="35"/>
        <v>0</v>
      </c>
      <c r="BB61" s="576">
        <f t="shared" si="36"/>
        <v>0</v>
      </c>
    </row>
    <row r="62" spans="1:54" s="595" customFormat="1" ht="15.75" thickBot="1" x14ac:dyDescent="0.3">
      <c r="A62" s="596" t="str">
        <f>'(C2) Burimet viti kaluar'!C68</f>
        <v>A.3.9</v>
      </c>
      <c r="B62" s="608" t="str">
        <f>'(G1) Fjalori'!A279</f>
        <v>Tarifa e përkohëshme</v>
      </c>
      <c r="C62" s="728"/>
      <c r="D62" s="599">
        <f>'(C2) Burimet viti kaluar'!D68</f>
        <v>0</v>
      </c>
      <c r="E62" s="599">
        <f>'(C2) Burimet viti kaluar'!E68</f>
        <v>0</v>
      </c>
      <c r="F62" s="599">
        <f>'(C2) Burimet viti kaluar'!F68</f>
        <v>0</v>
      </c>
      <c r="G62" s="907"/>
      <c r="H62" s="908"/>
      <c r="I62" s="600"/>
      <c r="J62" s="600"/>
      <c r="K62" s="600"/>
      <c r="L62" s="600"/>
      <c r="M62" s="600"/>
      <c r="N62" s="601"/>
      <c r="O62" s="602">
        <f t="shared" si="52"/>
        <v>0</v>
      </c>
      <c r="P62" s="907"/>
      <c r="Q62" s="908"/>
      <c r="R62" s="600"/>
      <c r="S62" s="600"/>
      <c r="T62" s="600"/>
      <c r="U62" s="600"/>
      <c r="V62" s="600"/>
      <c r="W62" s="601"/>
      <c r="X62" s="602">
        <f t="shared" si="53"/>
        <v>0</v>
      </c>
      <c r="Y62" s="907"/>
      <c r="Z62" s="908"/>
      <c r="AA62" s="600"/>
      <c r="AB62" s="600"/>
      <c r="AC62" s="600"/>
      <c r="AD62" s="600"/>
      <c r="AE62" s="600"/>
      <c r="AF62" s="601"/>
      <c r="AG62" s="602">
        <f t="shared" si="54"/>
        <v>0</v>
      </c>
      <c r="AI62" s="578" t="str">
        <f t="shared" si="24"/>
        <v>Tarifa e përkohëshme</v>
      </c>
      <c r="AJ62" s="603"/>
      <c r="AK62" s="564">
        <f t="shared" si="25"/>
        <v>0</v>
      </c>
      <c r="AL62" s="564">
        <f t="shared" si="26"/>
        <v>0</v>
      </c>
      <c r="AM62" s="564">
        <f t="shared" si="27"/>
        <v>0</v>
      </c>
      <c r="AN62" s="576">
        <f t="shared" si="28"/>
        <v>0</v>
      </c>
      <c r="AO62" s="576">
        <f t="shared" si="29"/>
        <v>0</v>
      </c>
      <c r="AP62" s="576">
        <f t="shared" si="30"/>
        <v>0</v>
      </c>
      <c r="AQ62" s="576">
        <f t="shared" si="31"/>
        <v>0</v>
      </c>
      <c r="AR62" s="576">
        <f t="shared" si="32"/>
        <v>0</v>
      </c>
      <c r="AS62" s="576">
        <f t="shared" si="33"/>
        <v>0</v>
      </c>
      <c r="AT62" s="736">
        <f>'(E1) Vlerësimi i burimeve'!O71</f>
        <v>0</v>
      </c>
      <c r="AU62" s="737" t="str">
        <f t="shared" si="20"/>
        <v>Plausible</v>
      </c>
      <c r="AV62" s="736">
        <f>'(E1) Vlerësimi i burimeve'!X71</f>
        <v>0</v>
      </c>
      <c r="AW62" s="737" t="str">
        <f t="shared" si="21"/>
        <v>Plausible</v>
      </c>
      <c r="AX62" s="736">
        <f>'(E1) Vlerësimi i burimeve'!AG71</f>
        <v>0</v>
      </c>
      <c r="AY62" s="737" t="str">
        <f t="shared" si="22"/>
        <v>Plausible</v>
      </c>
      <c r="AZ62" s="576">
        <f t="shared" si="34"/>
        <v>0</v>
      </c>
      <c r="BA62" s="576">
        <f t="shared" si="35"/>
        <v>0</v>
      </c>
      <c r="BB62" s="576">
        <f t="shared" si="36"/>
        <v>0</v>
      </c>
    </row>
    <row r="63" spans="1:54" s="595" customFormat="1" ht="15.75" thickBot="1" x14ac:dyDescent="0.3">
      <c r="A63" s="596" t="str">
        <f>'(C2) Burimet viti kaluar'!C69</f>
        <v>A.3.10</v>
      </c>
      <c r="B63" s="608" t="str">
        <f>'(G1) Fjalori'!A280</f>
        <v>Tarifa të tjera</v>
      </c>
      <c r="C63" s="728"/>
      <c r="D63" s="599">
        <f>'(C2) Burimet viti kaluar'!D69</f>
        <v>0</v>
      </c>
      <c r="E63" s="599">
        <f>'(C2) Burimet viti kaluar'!E69</f>
        <v>0</v>
      </c>
      <c r="F63" s="599">
        <f>'(C2) Burimet viti kaluar'!F69</f>
        <v>0</v>
      </c>
      <c r="G63" s="907"/>
      <c r="H63" s="908"/>
      <c r="I63" s="600"/>
      <c r="J63" s="600"/>
      <c r="K63" s="600"/>
      <c r="L63" s="600"/>
      <c r="M63" s="600"/>
      <c r="N63" s="601"/>
      <c r="O63" s="602">
        <f t="shared" si="52"/>
        <v>0</v>
      </c>
      <c r="P63" s="907"/>
      <c r="Q63" s="908"/>
      <c r="R63" s="600"/>
      <c r="S63" s="600"/>
      <c r="T63" s="600"/>
      <c r="U63" s="600"/>
      <c r="V63" s="600"/>
      <c r="W63" s="601"/>
      <c r="X63" s="602">
        <f t="shared" si="53"/>
        <v>0</v>
      </c>
      <c r="Y63" s="907"/>
      <c r="Z63" s="908"/>
      <c r="AA63" s="600"/>
      <c r="AB63" s="600"/>
      <c r="AC63" s="600"/>
      <c r="AD63" s="600"/>
      <c r="AE63" s="600"/>
      <c r="AF63" s="601"/>
      <c r="AG63" s="602">
        <f t="shared" si="54"/>
        <v>0</v>
      </c>
      <c r="AI63" s="578" t="str">
        <f t="shared" si="24"/>
        <v>Tarifa të tjera</v>
      </c>
      <c r="AJ63" s="603"/>
      <c r="AK63" s="564">
        <f t="shared" si="25"/>
        <v>0</v>
      </c>
      <c r="AL63" s="564">
        <f t="shared" si="26"/>
        <v>0</v>
      </c>
      <c r="AM63" s="564">
        <f t="shared" si="27"/>
        <v>0</v>
      </c>
      <c r="AN63" s="576">
        <f t="shared" si="28"/>
        <v>0</v>
      </c>
      <c r="AO63" s="576">
        <f t="shared" si="29"/>
        <v>0</v>
      </c>
      <c r="AP63" s="576">
        <f t="shared" si="30"/>
        <v>0</v>
      </c>
      <c r="AQ63" s="576">
        <f t="shared" si="31"/>
        <v>0</v>
      </c>
      <c r="AR63" s="576">
        <f t="shared" si="32"/>
        <v>0</v>
      </c>
      <c r="AS63" s="576">
        <f t="shared" si="33"/>
        <v>0</v>
      </c>
      <c r="AT63" s="736">
        <f>'(E1) Vlerësimi i burimeve'!O72</f>
        <v>0</v>
      </c>
      <c r="AU63" s="737" t="str">
        <f t="shared" si="20"/>
        <v>Plausible</v>
      </c>
      <c r="AV63" s="736">
        <f>'(E1) Vlerësimi i burimeve'!X72</f>
        <v>0</v>
      </c>
      <c r="AW63" s="737" t="str">
        <f t="shared" si="21"/>
        <v>Plausible</v>
      </c>
      <c r="AX63" s="736">
        <f>'(E1) Vlerësimi i burimeve'!AG72</f>
        <v>0</v>
      </c>
      <c r="AY63" s="737" t="str">
        <f t="shared" si="22"/>
        <v>Plausible</v>
      </c>
      <c r="AZ63" s="576">
        <f t="shared" si="34"/>
        <v>0</v>
      </c>
      <c r="BA63" s="576">
        <f t="shared" si="35"/>
        <v>0</v>
      </c>
      <c r="BB63" s="576">
        <f t="shared" si="36"/>
        <v>0</v>
      </c>
    </row>
    <row r="64" spans="1:54" x14ac:dyDescent="0.25">
      <c r="B64" s="627"/>
      <c r="C64" s="626"/>
      <c r="D64" s="627">
        <v>2015</v>
      </c>
      <c r="E64" s="627">
        <v>2016</v>
      </c>
      <c r="F64" s="627">
        <v>2017</v>
      </c>
      <c r="G64" s="627">
        <v>2018</v>
      </c>
      <c r="H64" s="627">
        <v>2019</v>
      </c>
      <c r="I64" s="627">
        <v>2020</v>
      </c>
      <c r="AI64" s="613"/>
      <c r="AJ64" s="613"/>
      <c r="AK64" s="613"/>
      <c r="AL64" s="613"/>
      <c r="AM64" s="613"/>
      <c r="AN64" s="613"/>
      <c r="AO64" s="613"/>
      <c r="AP64" s="613"/>
    </row>
    <row r="65" spans="3:42" x14ac:dyDescent="0.25">
      <c r="C65" s="627"/>
      <c r="D65" s="628" t="e">
        <f>#REF!</f>
        <v>#REF!</v>
      </c>
      <c r="E65" s="628">
        <v>98</v>
      </c>
      <c r="F65" s="628">
        <v>105</v>
      </c>
      <c r="G65" s="629">
        <v>106.3372045</v>
      </c>
      <c r="H65" s="629">
        <v>108.48035900000001</v>
      </c>
      <c r="I65" s="629">
        <v>110.6235135</v>
      </c>
      <c r="AI65" s="614"/>
      <c r="AJ65" s="630"/>
      <c r="AK65" s="631"/>
      <c r="AL65" s="631"/>
      <c r="AM65" s="631"/>
      <c r="AN65" s="631"/>
      <c r="AO65" s="631"/>
      <c r="AP65" s="631"/>
    </row>
    <row r="66" spans="3:42" x14ac:dyDescent="0.25">
      <c r="C66" s="627"/>
      <c r="D66" s="632"/>
      <c r="E66" s="632"/>
      <c r="F66" s="629">
        <v>105</v>
      </c>
      <c r="G66" s="629">
        <v>102.94234882273504</v>
      </c>
      <c r="H66" s="629">
        <v>105.01893611637921</v>
      </c>
      <c r="I66" s="629">
        <v>107.01728021836085</v>
      </c>
      <c r="AI66" s="614"/>
      <c r="AJ66" s="633"/>
      <c r="AK66" s="634"/>
      <c r="AL66" s="634"/>
      <c r="AM66" s="634"/>
      <c r="AN66" s="575"/>
      <c r="AO66" s="575"/>
      <c r="AP66" s="575"/>
    </row>
    <row r="67" spans="3:42" x14ac:dyDescent="0.25">
      <c r="C67" s="627"/>
      <c r="D67" s="632"/>
      <c r="E67" s="632"/>
      <c r="F67" s="629">
        <v>105</v>
      </c>
      <c r="G67" s="629">
        <v>109.73206017726496</v>
      </c>
      <c r="H67" s="629">
        <v>111.94178188362081</v>
      </c>
      <c r="I67" s="629">
        <v>114.22974678163915</v>
      </c>
      <c r="AI67" s="614"/>
      <c r="AJ67" s="633"/>
      <c r="AK67" s="634"/>
      <c r="AL67" s="634"/>
      <c r="AM67" s="634"/>
      <c r="AN67" s="575"/>
      <c r="AO67" s="575"/>
      <c r="AP67" s="575"/>
    </row>
    <row r="68" spans="3:42" x14ac:dyDescent="0.25">
      <c r="C68" s="627"/>
      <c r="D68" s="632"/>
      <c r="E68" s="632"/>
      <c r="F68" s="632"/>
      <c r="G68" s="628">
        <v>107</v>
      </c>
      <c r="H68" s="628">
        <v>104</v>
      </c>
      <c r="I68" s="628">
        <v>115</v>
      </c>
      <c r="AI68" s="614"/>
      <c r="AJ68" s="633"/>
      <c r="AK68" s="634"/>
      <c r="AL68" s="634"/>
      <c r="AM68" s="634"/>
      <c r="AN68" s="575"/>
      <c r="AO68" s="575"/>
      <c r="AP68" s="575"/>
    </row>
    <row r="69" spans="3:42" x14ac:dyDescent="0.25">
      <c r="C69" s="627"/>
      <c r="D69" s="632"/>
      <c r="E69" s="632"/>
      <c r="F69" s="632"/>
      <c r="G69" s="635" t="s">
        <v>476</v>
      </c>
      <c r="H69" s="635" t="s">
        <v>1032</v>
      </c>
      <c r="I69" s="635" t="s">
        <v>1032</v>
      </c>
      <c r="AI69" s="614"/>
      <c r="AJ69" s="633"/>
      <c r="AK69" s="634"/>
      <c r="AL69" s="634"/>
      <c r="AM69" s="634"/>
      <c r="AN69" s="634"/>
      <c r="AO69" s="634"/>
      <c r="AP69" s="634"/>
    </row>
    <row r="70" spans="3:42" x14ac:dyDescent="0.25">
      <c r="AI70" s="614"/>
      <c r="AJ70" s="633"/>
      <c r="AK70" s="632"/>
      <c r="AL70" s="632"/>
      <c r="AM70" s="632"/>
      <c r="AN70" s="636"/>
      <c r="AO70" s="636"/>
      <c r="AP70" s="636"/>
    </row>
    <row r="71" spans="3:42" x14ac:dyDescent="0.25">
      <c r="AI71" s="613"/>
      <c r="AJ71" s="613"/>
      <c r="AK71" s="613"/>
      <c r="AL71" s="613"/>
      <c r="AM71" s="613"/>
      <c r="AN71" s="613"/>
      <c r="AO71" s="613"/>
      <c r="AP71" s="613"/>
    </row>
    <row r="72" spans="3:42" x14ac:dyDescent="0.25">
      <c r="C72" s="626"/>
      <c r="D72" s="627"/>
      <c r="E72" s="627"/>
      <c r="F72" s="627"/>
      <c r="G72" s="627"/>
      <c r="H72" s="627"/>
      <c r="I72" s="627"/>
      <c r="AI72" s="614"/>
      <c r="AJ72" s="630"/>
      <c r="AK72" s="631"/>
      <c r="AL72" s="631"/>
      <c r="AM72" s="631"/>
      <c r="AN72" s="631"/>
      <c r="AO72" s="631"/>
      <c r="AP72" s="631"/>
    </row>
    <row r="73" spans="3:42" x14ac:dyDescent="0.25">
      <c r="C73" s="626"/>
      <c r="D73" s="627">
        <v>2015</v>
      </c>
      <c r="E73" s="627">
        <v>2016</v>
      </c>
      <c r="F73" s="627">
        <v>2017</v>
      </c>
      <c r="G73" s="627">
        <v>2018</v>
      </c>
      <c r="H73" s="627">
        <v>2019</v>
      </c>
      <c r="I73" s="627">
        <v>2020</v>
      </c>
      <c r="AI73" s="614"/>
      <c r="AJ73" s="633"/>
      <c r="AK73" s="634"/>
      <c r="AL73" s="634"/>
      <c r="AM73" s="634"/>
      <c r="AN73" s="575"/>
      <c r="AO73" s="575"/>
      <c r="AP73" s="575"/>
    </row>
    <row r="74" spans="3:42" x14ac:dyDescent="0.25">
      <c r="C74" s="627"/>
      <c r="D74" s="628">
        <v>1000</v>
      </c>
      <c r="E74" s="628">
        <v>1050</v>
      </c>
      <c r="F74" s="628">
        <v>980</v>
      </c>
      <c r="G74" s="629">
        <v>985.50393999999994</v>
      </c>
      <c r="H74" s="629">
        <v>980.26188000000002</v>
      </c>
      <c r="I74" s="629">
        <v>975.01981999999998</v>
      </c>
      <c r="AI74" s="614"/>
      <c r="AJ74" s="633"/>
      <c r="AK74" s="634"/>
      <c r="AL74" s="634"/>
      <c r="AM74" s="634"/>
      <c r="AN74" s="575"/>
      <c r="AO74" s="575"/>
      <c r="AP74" s="575"/>
    </row>
    <row r="75" spans="3:42" x14ac:dyDescent="0.25">
      <c r="C75" s="627"/>
      <c r="D75" s="632"/>
      <c r="E75" s="632"/>
      <c r="F75" s="629">
        <v>105</v>
      </c>
      <c r="G75" s="629">
        <v>940.23919763646722</v>
      </c>
      <c r="H75" s="629">
        <v>934.10957488505608</v>
      </c>
      <c r="I75" s="629">
        <v>926.93670957814459</v>
      </c>
      <c r="AI75" s="614"/>
      <c r="AJ75" s="633"/>
      <c r="AK75" s="634"/>
      <c r="AL75" s="634"/>
      <c r="AM75" s="634"/>
      <c r="AN75" s="575"/>
      <c r="AO75" s="575"/>
      <c r="AP75" s="575"/>
    </row>
    <row r="76" spans="3:42" x14ac:dyDescent="0.25">
      <c r="C76" s="627"/>
      <c r="D76" s="632"/>
      <c r="E76" s="632"/>
      <c r="F76" s="629">
        <v>105</v>
      </c>
      <c r="G76" s="629">
        <v>1030.7686823635327</v>
      </c>
      <c r="H76" s="629">
        <v>1026.4141851149441</v>
      </c>
      <c r="I76" s="629">
        <v>1023.1029304218554</v>
      </c>
      <c r="AI76" s="614"/>
      <c r="AJ76" s="633"/>
      <c r="AK76" s="634"/>
      <c r="AL76" s="634"/>
      <c r="AM76" s="634"/>
      <c r="AN76" s="634"/>
      <c r="AO76" s="634"/>
      <c r="AP76" s="634"/>
    </row>
    <row r="77" spans="3:42" x14ac:dyDescent="0.25">
      <c r="C77" s="627"/>
      <c r="D77" s="632"/>
      <c r="E77" s="632"/>
      <c r="F77" s="632"/>
      <c r="G77" s="628">
        <v>935</v>
      </c>
      <c r="H77" s="628">
        <v>1000</v>
      </c>
      <c r="I77" s="628">
        <v>1050</v>
      </c>
      <c r="AI77" s="614"/>
      <c r="AJ77" s="633"/>
      <c r="AK77" s="632"/>
      <c r="AL77" s="632"/>
      <c r="AM77" s="632"/>
      <c r="AN77" s="636"/>
      <c r="AO77" s="636"/>
      <c r="AP77" s="636"/>
    </row>
    <row r="78" spans="3:42" x14ac:dyDescent="0.25">
      <c r="C78" s="627"/>
      <c r="D78" s="632"/>
      <c r="E78" s="632"/>
      <c r="F78" s="632"/>
      <c r="G78" s="635" t="s">
        <v>1032</v>
      </c>
      <c r="H78" s="635" t="s">
        <v>476</v>
      </c>
      <c r="I78" s="635" t="s">
        <v>1032</v>
      </c>
      <c r="AI78" s="613"/>
      <c r="AJ78" s="613"/>
      <c r="AK78" s="613"/>
      <c r="AL78" s="613"/>
      <c r="AM78" s="613"/>
      <c r="AN78" s="613"/>
      <c r="AO78" s="613"/>
      <c r="AP78" s="613"/>
    </row>
    <row r="79" spans="3:42" x14ac:dyDescent="0.25">
      <c r="C79" s="627"/>
      <c r="D79" s="633"/>
      <c r="E79" s="633"/>
      <c r="F79" s="633"/>
      <c r="G79" s="637"/>
      <c r="H79" s="637"/>
      <c r="I79" s="637"/>
      <c r="AI79" s="614"/>
      <c r="AJ79" s="630"/>
      <c r="AK79" s="631"/>
      <c r="AL79" s="631"/>
      <c r="AM79" s="631"/>
      <c r="AN79" s="631"/>
      <c r="AO79" s="631"/>
      <c r="AP79" s="631"/>
    </row>
    <row r="80" spans="3:42" x14ac:dyDescent="0.25">
      <c r="AI80" s="614"/>
      <c r="AJ80" s="633"/>
      <c r="AK80" s="634"/>
      <c r="AL80" s="634"/>
      <c r="AM80" s="634"/>
      <c r="AN80" s="575"/>
      <c r="AO80" s="575"/>
      <c r="AP80" s="575"/>
    </row>
    <row r="81" spans="3:42" x14ac:dyDescent="0.25">
      <c r="AI81" s="614"/>
      <c r="AJ81" s="633"/>
      <c r="AK81" s="634"/>
      <c r="AL81" s="634"/>
      <c r="AM81" s="634"/>
      <c r="AN81" s="575"/>
      <c r="AO81" s="575"/>
      <c r="AP81" s="575"/>
    </row>
    <row r="82" spans="3:42" x14ac:dyDescent="0.25">
      <c r="C82" s="626"/>
      <c r="D82" s="627"/>
      <c r="E82" s="627"/>
      <c r="F82" s="627"/>
      <c r="G82" s="627"/>
      <c r="H82" s="627"/>
      <c r="I82" s="627"/>
      <c r="AI82" s="614"/>
      <c r="AJ82" s="633"/>
      <c r="AK82" s="634"/>
      <c r="AL82" s="634"/>
      <c r="AM82" s="634"/>
      <c r="AN82" s="575"/>
      <c r="AO82" s="575"/>
      <c r="AP82" s="575"/>
    </row>
    <row r="83" spans="3:42" x14ac:dyDescent="0.25">
      <c r="C83" s="626"/>
      <c r="D83" s="627">
        <v>2015</v>
      </c>
      <c r="E83" s="627">
        <v>2016</v>
      </c>
      <c r="F83" s="627">
        <v>2017</v>
      </c>
      <c r="G83" s="627">
        <v>2018</v>
      </c>
      <c r="H83" s="627">
        <v>2019</v>
      </c>
      <c r="I83" s="627">
        <v>2020</v>
      </c>
      <c r="AI83" s="614"/>
      <c r="AJ83" s="633"/>
      <c r="AK83" s="634"/>
      <c r="AL83" s="634"/>
      <c r="AM83" s="634"/>
      <c r="AN83" s="634"/>
      <c r="AO83" s="634"/>
      <c r="AP83" s="634"/>
    </row>
    <row r="84" spans="3:42" x14ac:dyDescent="0.25">
      <c r="C84" s="627"/>
      <c r="D84" s="628">
        <v>1000</v>
      </c>
      <c r="E84" s="628">
        <v>750</v>
      </c>
      <c r="F84" s="628">
        <v>950</v>
      </c>
      <c r="G84" s="629">
        <v>866.86022500000001</v>
      </c>
      <c r="H84" s="629">
        <v>824.01794999999993</v>
      </c>
      <c r="I84" s="629">
        <v>781.17567499999996</v>
      </c>
      <c r="AI84" s="614"/>
      <c r="AJ84" s="633"/>
      <c r="AK84" s="632"/>
      <c r="AL84" s="632"/>
      <c r="AM84" s="632"/>
      <c r="AN84" s="636"/>
      <c r="AO84" s="636"/>
      <c r="AP84" s="636"/>
    </row>
    <row r="85" spans="3:42" x14ac:dyDescent="0.25">
      <c r="C85" s="627"/>
      <c r="D85" s="632"/>
      <c r="E85" s="632"/>
      <c r="F85" s="629">
        <v>105</v>
      </c>
      <c r="G85" s="629">
        <v>697.11744113675218</v>
      </c>
      <c r="H85" s="629">
        <v>650.94680581896</v>
      </c>
      <c r="I85" s="629">
        <v>600.86401091804237</v>
      </c>
      <c r="AI85" s="613"/>
      <c r="AJ85" s="613"/>
      <c r="AK85" s="613"/>
      <c r="AL85" s="613"/>
      <c r="AM85" s="613"/>
      <c r="AN85" s="613"/>
      <c r="AO85" s="613"/>
      <c r="AP85" s="613"/>
    </row>
    <row r="86" spans="3:42" x14ac:dyDescent="0.25">
      <c r="C86" s="627"/>
      <c r="D86" s="632"/>
      <c r="E86" s="632"/>
      <c r="F86" s="629">
        <v>105</v>
      </c>
      <c r="G86" s="629">
        <v>1036.6030088632479</v>
      </c>
      <c r="H86" s="629">
        <v>997.08909418103985</v>
      </c>
      <c r="I86" s="629">
        <v>961.48733908195754</v>
      </c>
      <c r="AI86" s="614"/>
      <c r="AJ86" s="630"/>
      <c r="AK86" s="631"/>
      <c r="AL86" s="631"/>
      <c r="AM86" s="631"/>
      <c r="AN86" s="631"/>
      <c r="AO86" s="631"/>
      <c r="AP86" s="631"/>
    </row>
    <row r="87" spans="3:42" x14ac:dyDescent="0.25">
      <c r="C87" s="627"/>
      <c r="D87" s="632"/>
      <c r="E87" s="632"/>
      <c r="F87" s="632"/>
      <c r="G87" s="628">
        <v>1000</v>
      </c>
      <c r="H87" s="628">
        <v>1050</v>
      </c>
      <c r="I87" s="628">
        <v>1100</v>
      </c>
      <c r="AI87" s="614"/>
      <c r="AJ87" s="633"/>
      <c r="AK87" s="634"/>
      <c r="AL87" s="634"/>
      <c r="AM87" s="634"/>
      <c r="AN87" s="575"/>
      <c r="AO87" s="575"/>
      <c r="AP87" s="575"/>
    </row>
    <row r="88" spans="3:42" x14ac:dyDescent="0.25">
      <c r="C88" s="627"/>
      <c r="D88" s="632"/>
      <c r="E88" s="632"/>
      <c r="F88" s="632"/>
      <c r="G88" s="635" t="s">
        <v>476</v>
      </c>
      <c r="H88" s="635" t="s">
        <v>1032</v>
      </c>
      <c r="I88" s="635" t="s">
        <v>1032</v>
      </c>
      <c r="AI88" s="614"/>
      <c r="AJ88" s="633"/>
      <c r="AK88" s="634"/>
      <c r="AL88" s="634"/>
      <c r="AM88" s="634"/>
      <c r="AN88" s="575"/>
      <c r="AO88" s="575"/>
      <c r="AP88" s="575"/>
    </row>
    <row r="89" spans="3:42" x14ac:dyDescent="0.25">
      <c r="AI89" s="614"/>
      <c r="AJ89" s="633"/>
      <c r="AK89" s="634"/>
      <c r="AL89" s="634"/>
      <c r="AM89" s="634"/>
      <c r="AN89" s="575"/>
      <c r="AO89" s="575"/>
      <c r="AP89" s="575"/>
    </row>
    <row r="90" spans="3:42" x14ac:dyDescent="0.25">
      <c r="AI90" s="614"/>
      <c r="AJ90" s="633"/>
      <c r="AK90" s="634"/>
      <c r="AL90" s="634"/>
      <c r="AM90" s="634"/>
      <c r="AN90" s="634"/>
      <c r="AO90" s="634"/>
      <c r="AP90" s="634"/>
    </row>
    <row r="91" spans="3:42" x14ac:dyDescent="0.25">
      <c r="AI91" s="614"/>
      <c r="AJ91" s="633"/>
      <c r="AK91" s="632"/>
      <c r="AL91" s="632"/>
      <c r="AM91" s="632"/>
      <c r="AN91" s="636"/>
      <c r="AO91" s="636"/>
      <c r="AP91" s="636"/>
    </row>
    <row r="92" spans="3:42" x14ac:dyDescent="0.25">
      <c r="AI92" s="613"/>
      <c r="AJ92" s="613"/>
      <c r="AK92" s="613"/>
      <c r="AL92" s="613"/>
      <c r="AM92" s="613"/>
      <c r="AN92" s="613"/>
      <c r="AO92" s="613"/>
      <c r="AP92" s="613"/>
    </row>
    <row r="93" spans="3:42" x14ac:dyDescent="0.25">
      <c r="AI93" s="614"/>
      <c r="AJ93" s="630"/>
      <c r="AK93" s="631"/>
      <c r="AL93" s="631"/>
      <c r="AM93" s="631"/>
      <c r="AN93" s="631"/>
      <c r="AO93" s="631"/>
      <c r="AP93" s="631"/>
    </row>
    <row r="94" spans="3:42" x14ac:dyDescent="0.25">
      <c r="AI94" s="614"/>
      <c r="AJ94" s="633"/>
      <c r="AK94" s="634"/>
      <c r="AL94" s="634"/>
      <c r="AM94" s="634"/>
      <c r="AN94" s="575"/>
      <c r="AO94" s="575"/>
      <c r="AP94" s="575"/>
    </row>
    <row r="95" spans="3:42" x14ac:dyDescent="0.25">
      <c r="AI95" s="614"/>
      <c r="AJ95" s="633"/>
      <c r="AK95" s="634"/>
      <c r="AL95" s="634"/>
      <c r="AM95" s="634"/>
      <c r="AN95" s="575"/>
      <c r="AO95" s="575"/>
      <c r="AP95" s="575"/>
    </row>
    <row r="96" spans="3:42" x14ac:dyDescent="0.25">
      <c r="AI96" s="614"/>
      <c r="AJ96" s="633"/>
      <c r="AK96" s="634"/>
      <c r="AL96" s="634"/>
      <c r="AM96" s="634"/>
      <c r="AN96" s="575"/>
      <c r="AO96" s="575"/>
      <c r="AP96" s="575"/>
    </row>
    <row r="97" spans="4:42" x14ac:dyDescent="0.25">
      <c r="AI97" s="614"/>
      <c r="AJ97" s="633"/>
      <c r="AK97" s="634"/>
      <c r="AL97" s="634"/>
      <c r="AM97" s="634"/>
      <c r="AN97" s="634"/>
      <c r="AO97" s="634"/>
      <c r="AP97" s="634"/>
    </row>
    <row r="98" spans="4:42" x14ac:dyDescent="0.25">
      <c r="AI98" s="614"/>
      <c r="AJ98" s="633"/>
      <c r="AK98" s="632"/>
      <c r="AL98" s="632"/>
      <c r="AM98" s="632"/>
      <c r="AN98" s="636"/>
      <c r="AO98" s="636"/>
      <c r="AP98" s="636"/>
    </row>
    <row r="99" spans="4:42" x14ac:dyDescent="0.25">
      <c r="AI99" s="613"/>
      <c r="AJ99" s="613"/>
      <c r="AK99" s="613"/>
      <c r="AL99" s="613"/>
      <c r="AM99" s="613"/>
      <c r="AN99" s="613"/>
      <c r="AO99" s="613"/>
      <c r="AP99" s="613"/>
    </row>
    <row r="100" spans="4:42" x14ac:dyDescent="0.25">
      <c r="AI100" s="614"/>
      <c r="AJ100" s="630"/>
      <c r="AK100" s="631"/>
      <c r="AL100" s="631"/>
      <c r="AM100" s="631"/>
      <c r="AN100" s="631"/>
      <c r="AO100" s="631"/>
      <c r="AP100" s="631"/>
    </row>
    <row r="101" spans="4:42" x14ac:dyDescent="0.25">
      <c r="AI101" s="614"/>
      <c r="AJ101" s="633"/>
      <c r="AK101" s="634"/>
      <c r="AL101" s="634"/>
      <c r="AM101" s="634"/>
      <c r="AN101" s="575"/>
      <c r="AO101" s="575"/>
      <c r="AP101" s="575"/>
    </row>
    <row r="102" spans="4:42" x14ac:dyDescent="0.25">
      <c r="D102" s="611"/>
      <c r="AI102" s="614"/>
      <c r="AJ102" s="633"/>
      <c r="AK102" s="634"/>
      <c r="AL102" s="634"/>
      <c r="AM102" s="634"/>
      <c r="AN102" s="575"/>
      <c r="AO102" s="575"/>
      <c r="AP102" s="575"/>
    </row>
    <row r="103" spans="4:42" x14ac:dyDescent="0.25">
      <c r="D103" s="611"/>
      <c r="AI103" s="614"/>
      <c r="AJ103" s="633"/>
      <c r="AK103" s="634"/>
      <c r="AL103" s="634"/>
      <c r="AM103" s="634"/>
      <c r="AN103" s="575"/>
      <c r="AO103" s="575"/>
      <c r="AP103" s="575"/>
    </row>
    <row r="104" spans="4:42" x14ac:dyDescent="0.25">
      <c r="D104" s="611"/>
      <c r="AI104" s="614"/>
      <c r="AJ104" s="633"/>
      <c r="AK104" s="634"/>
      <c r="AL104" s="634"/>
      <c r="AM104" s="634"/>
      <c r="AN104" s="634"/>
      <c r="AO104" s="634"/>
      <c r="AP104" s="634"/>
    </row>
    <row r="105" spans="4:42" x14ac:dyDescent="0.25">
      <c r="D105" s="611"/>
      <c r="AI105" s="614"/>
      <c r="AJ105" s="633"/>
      <c r="AK105" s="632"/>
      <c r="AL105" s="632"/>
      <c r="AM105" s="632"/>
      <c r="AN105" s="636"/>
      <c r="AO105" s="636"/>
      <c r="AP105" s="636"/>
    </row>
    <row r="106" spans="4:42" x14ac:dyDescent="0.25">
      <c r="D106" s="611"/>
      <c r="AI106" s="613"/>
      <c r="AJ106" s="613"/>
      <c r="AK106" s="613"/>
      <c r="AL106" s="613"/>
      <c r="AM106" s="613"/>
      <c r="AN106" s="613"/>
      <c r="AO106" s="613"/>
      <c r="AP106" s="613"/>
    </row>
    <row r="107" spans="4:42" x14ac:dyDescent="0.25">
      <c r="D107" s="611"/>
      <c r="AI107" s="614"/>
      <c r="AJ107" s="630"/>
      <c r="AK107" s="631"/>
      <c r="AL107" s="631"/>
      <c r="AM107" s="631"/>
      <c r="AN107" s="631"/>
      <c r="AO107" s="631"/>
      <c r="AP107" s="631"/>
    </row>
    <row r="108" spans="4:42" x14ac:dyDescent="0.25">
      <c r="AI108" s="614"/>
      <c r="AJ108" s="633"/>
      <c r="AK108" s="634"/>
      <c r="AL108" s="634"/>
      <c r="AM108" s="634"/>
      <c r="AN108" s="575"/>
      <c r="AO108" s="575"/>
      <c r="AP108" s="575"/>
    </row>
    <row r="109" spans="4:42" x14ac:dyDescent="0.25">
      <c r="AI109" s="614"/>
      <c r="AJ109" s="633"/>
      <c r="AK109" s="634"/>
      <c r="AL109" s="634"/>
      <c r="AM109" s="634"/>
      <c r="AN109" s="575"/>
      <c r="AO109" s="575"/>
      <c r="AP109" s="575"/>
    </row>
    <row r="110" spans="4:42" x14ac:dyDescent="0.25">
      <c r="AI110" s="614"/>
      <c r="AJ110" s="633"/>
      <c r="AK110" s="634"/>
      <c r="AL110" s="634"/>
      <c r="AM110" s="634"/>
      <c r="AN110" s="575"/>
      <c r="AO110" s="575"/>
      <c r="AP110" s="575"/>
    </row>
    <row r="111" spans="4:42" x14ac:dyDescent="0.25">
      <c r="AI111" s="614"/>
      <c r="AJ111" s="633"/>
      <c r="AK111" s="634"/>
      <c r="AL111" s="634"/>
      <c r="AM111" s="634"/>
      <c r="AN111" s="634"/>
      <c r="AO111" s="634"/>
      <c r="AP111" s="634"/>
    </row>
    <row r="112" spans="4:42" x14ac:dyDescent="0.25">
      <c r="AI112" s="614"/>
      <c r="AJ112" s="633"/>
      <c r="AK112" s="632"/>
      <c r="AL112" s="632"/>
      <c r="AM112" s="632"/>
      <c r="AN112" s="636"/>
      <c r="AO112" s="636"/>
      <c r="AP112" s="636"/>
    </row>
    <row r="113" spans="35:42" x14ac:dyDescent="0.25">
      <c r="AI113" s="613"/>
      <c r="AJ113" s="613"/>
      <c r="AK113" s="613"/>
      <c r="AL113" s="613"/>
      <c r="AM113" s="613"/>
      <c r="AN113" s="613"/>
      <c r="AO113" s="613"/>
      <c r="AP113" s="613"/>
    </row>
    <row r="114" spans="35:42" x14ac:dyDescent="0.25">
      <c r="AI114" s="614"/>
      <c r="AJ114" s="630"/>
      <c r="AK114" s="631"/>
      <c r="AL114" s="631"/>
      <c r="AM114" s="631"/>
      <c r="AN114" s="631"/>
      <c r="AO114" s="631"/>
      <c r="AP114" s="631"/>
    </row>
    <row r="115" spans="35:42" x14ac:dyDescent="0.25">
      <c r="AI115" s="614"/>
      <c r="AJ115" s="633"/>
      <c r="AK115" s="634"/>
      <c r="AL115" s="634"/>
      <c r="AM115" s="634"/>
      <c r="AN115" s="575"/>
      <c r="AO115" s="575"/>
      <c r="AP115" s="575"/>
    </row>
    <row r="116" spans="35:42" x14ac:dyDescent="0.25">
      <c r="AI116" s="614"/>
      <c r="AJ116" s="633"/>
      <c r="AK116" s="634"/>
      <c r="AL116" s="634"/>
      <c r="AM116" s="634"/>
      <c r="AN116" s="575"/>
      <c r="AO116" s="575"/>
      <c r="AP116" s="575"/>
    </row>
    <row r="117" spans="35:42" x14ac:dyDescent="0.25">
      <c r="AI117" s="614"/>
      <c r="AJ117" s="633"/>
      <c r="AK117" s="634"/>
      <c r="AL117" s="634"/>
      <c r="AM117" s="634"/>
      <c r="AN117" s="575"/>
      <c r="AO117" s="575"/>
      <c r="AP117" s="575"/>
    </row>
    <row r="118" spans="35:42" x14ac:dyDescent="0.25">
      <c r="AI118" s="614"/>
      <c r="AJ118" s="633"/>
      <c r="AK118" s="634"/>
      <c r="AL118" s="634"/>
      <c r="AM118" s="634"/>
      <c r="AN118" s="634"/>
      <c r="AO118" s="634"/>
      <c r="AP118" s="634"/>
    </row>
    <row r="119" spans="35:42" x14ac:dyDescent="0.25">
      <c r="AI119" s="614"/>
      <c r="AJ119" s="633"/>
      <c r="AK119" s="632"/>
      <c r="AL119" s="632"/>
      <c r="AM119" s="632"/>
      <c r="AN119" s="636"/>
      <c r="AO119" s="636"/>
      <c r="AP119" s="636"/>
    </row>
    <row r="120" spans="35:42" x14ac:dyDescent="0.25">
      <c r="AI120" s="613"/>
      <c r="AJ120" s="613"/>
      <c r="AK120" s="613"/>
      <c r="AL120" s="613"/>
      <c r="AM120" s="613"/>
      <c r="AN120" s="613"/>
      <c r="AO120" s="613"/>
      <c r="AP120" s="613"/>
    </row>
    <row r="121" spans="35:42" x14ac:dyDescent="0.25">
      <c r="AI121" s="614"/>
      <c r="AJ121" s="630"/>
      <c r="AK121" s="631"/>
      <c r="AL121" s="631"/>
      <c r="AM121" s="631"/>
      <c r="AN121" s="631"/>
      <c r="AO121" s="631"/>
      <c r="AP121" s="631"/>
    </row>
    <row r="122" spans="35:42" x14ac:dyDescent="0.25">
      <c r="AI122" s="614"/>
      <c r="AJ122" s="633"/>
      <c r="AK122" s="634"/>
      <c r="AL122" s="634"/>
      <c r="AM122" s="634"/>
      <c r="AN122" s="575"/>
      <c r="AO122" s="575"/>
      <c r="AP122" s="575"/>
    </row>
    <row r="123" spans="35:42" x14ac:dyDescent="0.25">
      <c r="AI123" s="614"/>
      <c r="AJ123" s="633"/>
      <c r="AK123" s="634"/>
      <c r="AL123" s="634"/>
      <c r="AM123" s="634"/>
      <c r="AN123" s="575"/>
      <c r="AO123" s="575"/>
      <c r="AP123" s="575"/>
    </row>
    <row r="124" spans="35:42" x14ac:dyDescent="0.25">
      <c r="AI124" s="614"/>
      <c r="AJ124" s="633"/>
      <c r="AK124" s="634"/>
      <c r="AL124" s="634"/>
      <c r="AM124" s="634"/>
      <c r="AN124" s="575"/>
      <c r="AO124" s="575"/>
      <c r="AP124" s="575"/>
    </row>
    <row r="125" spans="35:42" x14ac:dyDescent="0.25">
      <c r="AI125" s="614"/>
      <c r="AJ125" s="633"/>
      <c r="AK125" s="634"/>
      <c r="AL125" s="634"/>
      <c r="AM125" s="634"/>
      <c r="AN125" s="634"/>
      <c r="AO125" s="634"/>
      <c r="AP125" s="634"/>
    </row>
    <row r="126" spans="35:42" x14ac:dyDescent="0.25">
      <c r="AI126" s="614"/>
      <c r="AJ126" s="633"/>
      <c r="AK126" s="632"/>
      <c r="AL126" s="632"/>
      <c r="AM126" s="632"/>
      <c r="AN126" s="636"/>
      <c r="AO126" s="636"/>
      <c r="AP126" s="636"/>
    </row>
    <row r="127" spans="35:42" x14ac:dyDescent="0.25">
      <c r="AI127" s="613"/>
      <c r="AJ127" s="613"/>
      <c r="AK127" s="613"/>
      <c r="AL127" s="613"/>
      <c r="AM127" s="613"/>
      <c r="AN127" s="613"/>
      <c r="AO127" s="613"/>
      <c r="AP127" s="613"/>
    </row>
    <row r="128" spans="35:42" x14ac:dyDescent="0.25">
      <c r="AI128" s="614"/>
      <c r="AJ128" s="630"/>
      <c r="AK128" s="631"/>
      <c r="AL128" s="631"/>
      <c r="AM128" s="631"/>
      <c r="AN128" s="631"/>
      <c r="AO128" s="631"/>
      <c r="AP128" s="631"/>
    </row>
    <row r="129" spans="35:42" x14ac:dyDescent="0.25">
      <c r="AI129" s="614"/>
      <c r="AJ129" s="633"/>
      <c r="AK129" s="634"/>
      <c r="AL129" s="634"/>
      <c r="AM129" s="634"/>
      <c r="AN129" s="575"/>
      <c r="AO129" s="575"/>
      <c r="AP129" s="575"/>
    </row>
    <row r="130" spans="35:42" x14ac:dyDescent="0.25">
      <c r="AI130" s="614"/>
      <c r="AJ130" s="633"/>
      <c r="AK130" s="634"/>
      <c r="AL130" s="634"/>
      <c r="AM130" s="634"/>
      <c r="AN130" s="575"/>
      <c r="AO130" s="575"/>
      <c r="AP130" s="575"/>
    </row>
    <row r="131" spans="35:42" x14ac:dyDescent="0.25">
      <c r="AI131" s="614"/>
      <c r="AJ131" s="633"/>
      <c r="AK131" s="634"/>
      <c r="AL131" s="634"/>
      <c r="AM131" s="634"/>
      <c r="AN131" s="575"/>
      <c r="AO131" s="575"/>
      <c r="AP131" s="575"/>
    </row>
    <row r="132" spans="35:42" x14ac:dyDescent="0.25">
      <c r="AI132" s="614"/>
      <c r="AJ132" s="633"/>
      <c r="AK132" s="634"/>
      <c r="AL132" s="634"/>
      <c r="AM132" s="634"/>
      <c r="AN132" s="634"/>
      <c r="AO132" s="634"/>
      <c r="AP132" s="634"/>
    </row>
    <row r="133" spans="35:42" x14ac:dyDescent="0.25">
      <c r="AI133" s="614"/>
      <c r="AJ133" s="633"/>
      <c r="AK133" s="632"/>
      <c r="AL133" s="632"/>
      <c r="AM133" s="632"/>
      <c r="AN133" s="636"/>
      <c r="AO133" s="636"/>
      <c r="AP133" s="636"/>
    </row>
    <row r="134" spans="35:42" x14ac:dyDescent="0.25">
      <c r="AI134" s="613"/>
      <c r="AJ134" s="613"/>
      <c r="AK134" s="613"/>
      <c r="AL134" s="613"/>
      <c r="AM134" s="613"/>
      <c r="AN134" s="613"/>
      <c r="AO134" s="613"/>
      <c r="AP134" s="613"/>
    </row>
    <row r="135" spans="35:42" x14ac:dyDescent="0.25">
      <c r="AI135" s="614"/>
      <c r="AJ135" s="630"/>
      <c r="AK135" s="631"/>
      <c r="AL135" s="631"/>
      <c r="AM135" s="631"/>
      <c r="AN135" s="631"/>
      <c r="AO135" s="631"/>
      <c r="AP135" s="631"/>
    </row>
    <row r="136" spans="35:42" x14ac:dyDescent="0.25">
      <c r="AI136" s="614"/>
      <c r="AJ136" s="633"/>
      <c r="AK136" s="634"/>
      <c r="AL136" s="634"/>
      <c r="AM136" s="634"/>
      <c r="AN136" s="575"/>
      <c r="AO136" s="575"/>
      <c r="AP136" s="575"/>
    </row>
    <row r="137" spans="35:42" x14ac:dyDescent="0.25">
      <c r="AI137" s="614"/>
      <c r="AJ137" s="633"/>
      <c r="AK137" s="634"/>
      <c r="AL137" s="634"/>
      <c r="AM137" s="634"/>
      <c r="AN137" s="575"/>
      <c r="AO137" s="575"/>
      <c r="AP137" s="575"/>
    </row>
    <row r="138" spans="35:42" x14ac:dyDescent="0.25">
      <c r="AI138" s="614"/>
      <c r="AJ138" s="633"/>
      <c r="AK138" s="634"/>
      <c r="AL138" s="634"/>
      <c r="AM138" s="634"/>
      <c r="AN138" s="575"/>
      <c r="AO138" s="575"/>
      <c r="AP138" s="575"/>
    </row>
    <row r="139" spans="35:42" x14ac:dyDescent="0.25">
      <c r="AI139" s="614"/>
      <c r="AJ139" s="633"/>
      <c r="AK139" s="634"/>
      <c r="AL139" s="634"/>
      <c r="AM139" s="634"/>
      <c r="AN139" s="634"/>
      <c r="AO139" s="634"/>
      <c r="AP139" s="634"/>
    </row>
    <row r="140" spans="35:42" x14ac:dyDescent="0.25">
      <c r="AI140" s="614"/>
      <c r="AJ140" s="633"/>
      <c r="AK140" s="632"/>
      <c r="AL140" s="632"/>
      <c r="AM140" s="632"/>
      <c r="AN140" s="636"/>
      <c r="AO140" s="636"/>
      <c r="AP140" s="636"/>
    </row>
    <row r="141" spans="35:42" x14ac:dyDescent="0.25">
      <c r="AI141" s="613"/>
      <c r="AJ141" s="613"/>
      <c r="AK141" s="613"/>
      <c r="AL141" s="613"/>
      <c r="AM141" s="613"/>
      <c r="AN141" s="613"/>
      <c r="AO141" s="613"/>
      <c r="AP141" s="613"/>
    </row>
    <row r="142" spans="35:42" x14ac:dyDescent="0.25">
      <c r="AI142" s="614"/>
      <c r="AJ142" s="630"/>
      <c r="AK142" s="631"/>
      <c r="AL142" s="631"/>
      <c r="AM142" s="631"/>
      <c r="AN142" s="631"/>
      <c r="AO142" s="631"/>
      <c r="AP142" s="631"/>
    </row>
    <row r="143" spans="35:42" x14ac:dyDescent="0.25">
      <c r="AI143" s="614"/>
      <c r="AJ143" s="633"/>
      <c r="AK143" s="634"/>
      <c r="AL143" s="634"/>
      <c r="AM143" s="634"/>
      <c r="AN143" s="575"/>
      <c r="AO143" s="575"/>
      <c r="AP143" s="575"/>
    </row>
    <row r="144" spans="35:42" x14ac:dyDescent="0.25">
      <c r="AI144" s="614"/>
      <c r="AJ144" s="633"/>
      <c r="AK144" s="634"/>
      <c r="AL144" s="634"/>
      <c r="AM144" s="634"/>
      <c r="AN144" s="575"/>
      <c r="AO144" s="575"/>
      <c r="AP144" s="575"/>
    </row>
    <row r="145" spans="35:42" x14ac:dyDescent="0.25">
      <c r="AI145" s="614"/>
      <c r="AJ145" s="633"/>
      <c r="AK145" s="634"/>
      <c r="AL145" s="634"/>
      <c r="AM145" s="634"/>
      <c r="AN145" s="575"/>
      <c r="AO145" s="575"/>
      <c r="AP145" s="575"/>
    </row>
    <row r="146" spans="35:42" x14ac:dyDescent="0.25">
      <c r="AI146" s="614"/>
      <c r="AJ146" s="633"/>
      <c r="AK146" s="634"/>
      <c r="AL146" s="634"/>
      <c r="AM146" s="634"/>
      <c r="AN146" s="634"/>
      <c r="AO146" s="634"/>
      <c r="AP146" s="634"/>
    </row>
    <row r="147" spans="35:42" x14ac:dyDescent="0.25">
      <c r="AI147" s="614"/>
      <c r="AJ147" s="633"/>
      <c r="AK147" s="632"/>
      <c r="AL147" s="632"/>
      <c r="AM147" s="632"/>
      <c r="AN147" s="636"/>
      <c r="AO147" s="636"/>
      <c r="AP147" s="636"/>
    </row>
    <row r="148" spans="35:42" x14ac:dyDescent="0.25">
      <c r="AI148" s="613"/>
      <c r="AJ148" s="613"/>
      <c r="AK148" s="613"/>
      <c r="AL148" s="613"/>
      <c r="AM148" s="613"/>
      <c r="AN148" s="613"/>
      <c r="AO148" s="613"/>
      <c r="AP148" s="613"/>
    </row>
    <row r="149" spans="35:42" x14ac:dyDescent="0.25">
      <c r="AI149" s="613"/>
      <c r="AJ149" s="613"/>
      <c r="AK149" s="613"/>
      <c r="AL149" s="613"/>
      <c r="AM149" s="613"/>
      <c r="AN149" s="613"/>
      <c r="AO149" s="613"/>
      <c r="AP149" s="613"/>
    </row>
    <row r="150" spans="35:42" x14ac:dyDescent="0.25">
      <c r="AI150" s="613"/>
      <c r="AJ150" s="613"/>
      <c r="AK150" s="613"/>
      <c r="AL150" s="613"/>
      <c r="AM150" s="613"/>
      <c r="AN150" s="613"/>
      <c r="AO150" s="613"/>
      <c r="AP150" s="613"/>
    </row>
    <row r="151" spans="35:42" x14ac:dyDescent="0.25">
      <c r="AI151" s="613"/>
      <c r="AJ151" s="613"/>
      <c r="AK151" s="613"/>
      <c r="AL151" s="613"/>
      <c r="AM151" s="613"/>
      <c r="AN151" s="613"/>
      <c r="AO151" s="613"/>
      <c r="AP151" s="613"/>
    </row>
  </sheetData>
  <sheetProtection algorithmName="SHA-512" hashValue="gXWhhld9GTzo+PkkpwA7xjKaP+83nyzdRa8YAz6meAIyzpfKYSoTr9OzVTNVwuscBcGmBMp+uYtoXcrabhZxig==" saltValue="qIBexRBZO5D5ykLSbtOAmg==" spinCount="100000" sheet="1" objects="1" scenarios="1" selectLockedCells="1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zoomScaleNormal="100" workbookViewId="0">
      <selection activeCell="E189" sqref="E189:G18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95" t="str">
        <f>'(B2) Struktura Organizative'!B5</f>
        <v>Emri i Nënfunksionit</v>
      </c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7"/>
    </row>
    <row r="2" spans="1:15" s="121" customFormat="1" ht="18.75" customHeight="1" x14ac:dyDescent="0.25">
      <c r="A2" s="310" t="str">
        <f>'(G1) Fjalori'!A64</f>
        <v>Nënfunksioni 1</v>
      </c>
      <c r="B2" s="871" t="str">
        <f>+VLOOKUP($A2,'(B2) Struktura Organizative'!$A7:$E68,2,FALSE)</f>
        <v>011 Organet ekzekutive dhe legjislative, për çështjet financiare dhe fiskale, çështjet e brendshme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3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</f>
        <v>Programi 1a</v>
      </c>
      <c r="B6" s="991"/>
      <c r="C6" s="992" t="str">
        <f>VLOOKUP($A6,'(B3) Struktura Funksionale'!$A$7:$E$146,3,FALSE)</f>
        <v>Planifikimi Menaxhimi dhe Administrimi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</f>
        <v>Programi 1b</v>
      </c>
      <c r="B7" s="991"/>
      <c r="C7" s="992" t="str">
        <f>VLOOKUP($A7,'(B3) Struktura Funksionale'!$A$7:$E$146,3,FALSE)</f>
        <v>Çështje financiare dhe fiskale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4.25" customHeight="1" x14ac:dyDescent="0.2">
      <c r="A8" s="990" t="str">
        <f>'(B3) Struktura Funksionale'!A10</f>
        <v>Programi 1c</v>
      </c>
      <c r="B8" s="991"/>
      <c r="C8" s="992" t="str">
        <f>VLOOKUP($A8,'(B3) Struktura Funksionale'!$A$7:$E$146,3,FALSE)</f>
        <v>Sherbime të pergjithshme publike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</f>
        <v>Programi 1d</v>
      </c>
      <c r="B9" s="991"/>
      <c r="C9" s="992" t="str">
        <f>VLOOKUP($A9,'(B3) Struktura Funksionale'!$A$7:$E$146,3,FALSE)</f>
        <v>Gjendja civile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deleguar</v>
      </c>
      <c r="M9" s="993"/>
      <c r="N9" s="993"/>
      <c r="O9" s="994"/>
    </row>
    <row r="10" spans="1:15" ht="13.5" customHeight="1" x14ac:dyDescent="0.2">
      <c r="A10" s="990" t="str">
        <f>'(B3) Struktura Funksionale'!A12</f>
        <v>Programi 1e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customHeight="1" x14ac:dyDescent="0.2">
      <c r="A11" s="990" t="str">
        <f>'(B3) Struktura Funksionale'!A13</f>
        <v>Programi 1f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</v>
      </c>
      <c r="B14" s="952" t="str">
        <f>B$2</f>
        <v>011 Organet ekzekutive dhe legjislative, për çështjet financiare dhe fiskale, çështjet e brendshme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0</v>
      </c>
      <c r="C18" s="34">
        <f t="shared" ref="C18:G18" si="1">C72+C111+C150+C189+C228+C267</f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 t="shared" ref="K27:O27" si="10">K80+K119+K158+K197+K236+K275</f>
        <v>0</v>
      </c>
      <c r="L27" s="34">
        <f t="shared" si="10"/>
        <v>0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8"/>
        <v>0</v>
      </c>
      <c r="F29" s="305">
        <f t="shared" si="8"/>
        <v>0</v>
      </c>
      <c r="G29" s="305">
        <f t="shared" si="8"/>
        <v>0</v>
      </c>
      <c r="H29" s="53"/>
      <c r="I29" s="137" t="str">
        <f>'(G1) Fjalori'!A395</f>
        <v xml:space="preserve">TË ARDHURAT E PRITSHME </v>
      </c>
      <c r="J29" s="34">
        <f>J82+J121+J160+J199+J238+J277</f>
        <v>0</v>
      </c>
      <c r="K29" s="34">
        <f t="shared" ref="K29:O29" si="11">K82+K121+K160+K199+K238+K277</f>
        <v>0</v>
      </c>
      <c r="L29" s="34">
        <f t="shared" si="11"/>
        <v>0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305">
        <f t="shared" si="8"/>
        <v>0</v>
      </c>
      <c r="F33" s="305">
        <f t="shared" si="8"/>
        <v>0</v>
      </c>
      <c r="G33" s="305">
        <f t="shared" si="8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>J88+J127+J166+J205+J244+J283</f>
        <v>0</v>
      </c>
      <c r="K34" s="18">
        <f t="shared" ref="K34:O34" si="12">K88+K127+K166+K205+K244+K283</f>
        <v>0</v>
      </c>
      <c r="L34" s="18">
        <f t="shared" si="12"/>
        <v>0</v>
      </c>
      <c r="M34" s="18">
        <f t="shared" si="12"/>
        <v>0</v>
      </c>
      <c r="N34" s="18">
        <f t="shared" si="12"/>
        <v>0</v>
      </c>
      <c r="O34" s="18">
        <f t="shared" si="12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E89+E128+E167+E206+E245+E284</f>
        <v>0</v>
      </c>
      <c r="F35" s="305">
        <f t="shared" ref="F35:G35" si="13">F89+F128+F167+F206+F245+F284</f>
        <v>0</v>
      </c>
      <c r="G35" s="305">
        <f t="shared" si="13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31">
        <f t="shared" ref="B36:B45" si="15">B23</f>
        <v>601</v>
      </c>
      <c r="C36" s="932"/>
      <c r="D36" s="933"/>
      <c r="E36" s="305">
        <f t="shared" ref="E36:G46" si="16">E90+E129+E168+E207+E246+E285</f>
        <v>0</v>
      </c>
      <c r="F36" s="305">
        <f t="shared" si="16"/>
        <v>0</v>
      </c>
      <c r="G36" s="305">
        <f t="shared" si="16"/>
        <v>0</v>
      </c>
      <c r="H36" s="53"/>
    </row>
    <row r="37" spans="1:15" ht="12.75" x14ac:dyDescent="0.2">
      <c r="A37" s="124" t="str">
        <f t="shared" si="14"/>
        <v>Mallra dhe shërbime</v>
      </c>
      <c r="B37" s="931">
        <f t="shared" si="15"/>
        <v>602</v>
      </c>
      <c r="C37" s="932"/>
      <c r="D37" s="933"/>
      <c r="E37" s="305">
        <f t="shared" si="16"/>
        <v>0</v>
      </c>
      <c r="F37" s="305">
        <f>F91+F130+F169+F208+F247+F286</f>
        <v>0</v>
      </c>
      <c r="G37" s="305">
        <f t="shared" si="16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31">
        <f t="shared" si="15"/>
        <v>603</v>
      </c>
      <c r="C38" s="932"/>
      <c r="D38" s="933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31">
        <f t="shared" si="15"/>
        <v>604</v>
      </c>
      <c r="C39" s="932"/>
      <c r="D39" s="933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31">
        <f t="shared" si="15"/>
        <v>605</v>
      </c>
      <c r="C40" s="932"/>
      <c r="D40" s="933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31">
        <f t="shared" si="15"/>
        <v>606</v>
      </c>
      <c r="C41" s="932"/>
      <c r="D41" s="933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930"/>
      <c r="K41" s="930"/>
      <c r="L41" s="930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50" t="str">
        <f t="shared" si="14"/>
        <v>Shpenzimet kapitale</v>
      </c>
      <c r="B42" s="937" t="str">
        <f t="shared" si="15"/>
        <v>230 / 231</v>
      </c>
      <c r="C42" s="938"/>
      <c r="D42" s="939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31">
        <f t="shared" si="15"/>
        <v>609</v>
      </c>
      <c r="C43" s="932"/>
      <c r="D43" s="933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4"/>
        <v>Interesa per kredi direkte ose bono</v>
      </c>
      <c r="B44" s="940">
        <f t="shared" si="15"/>
        <v>650</v>
      </c>
      <c r="C44" s="941"/>
      <c r="D44" s="942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14"/>
        <v>Të tjera</v>
      </c>
      <c r="B45" s="931" t="str">
        <f t="shared" si="15"/>
        <v>69 / ?</v>
      </c>
      <c r="C45" s="932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16"/>
        <v>0</v>
      </c>
      <c r="F46" s="129">
        <f t="shared" si="16"/>
        <v>0</v>
      </c>
      <c r="G46" s="129">
        <f t="shared" si="16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>B102+B141+B180+B219+B258+B297</f>
        <v>0</v>
      </c>
      <c r="C48" s="34">
        <f t="shared" ref="C48:G48" si="19">C102+C141+C180+C219+C258+C297</f>
        <v>0</v>
      </c>
      <c r="D48" s="34">
        <f t="shared" si="19"/>
        <v>0</v>
      </c>
      <c r="E48" s="129">
        <f t="shared" si="19"/>
        <v>0</v>
      </c>
      <c r="F48" s="129">
        <f t="shared" si="19"/>
        <v>0</v>
      </c>
      <c r="G48" s="129">
        <f t="shared" si="19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20">N70</f>
        <v>2</v>
      </c>
      <c r="O51" s="251">
        <f t="shared" si="20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21">F18</f>
        <v>0</v>
      </c>
      <c r="O53" s="675">
        <f t="shared" si="21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23">F22+F35+F23+F36</f>
        <v>0</v>
      </c>
      <c r="O56" s="675">
        <f t="shared" si="23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26">F29+F42</f>
        <v>0</v>
      </c>
      <c r="O62" s="675">
        <f t="shared" si="26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52" t="str">
        <f t="shared" si="28"/>
        <v>011 Organet ekzekutive dhe legjislative, për çështjet financiare dhe fiskale, çështjet e brendshme</v>
      </c>
      <c r="C66" s="952">
        <f t="shared" si="28"/>
        <v>0</v>
      </c>
      <c r="D66" s="952">
        <f t="shared" si="28"/>
        <v>0</v>
      </c>
      <c r="E66" s="952">
        <f t="shared" si="28"/>
        <v>0</v>
      </c>
      <c r="F66" s="952">
        <f t="shared" si="28"/>
        <v>0</v>
      </c>
      <c r="G66" s="952">
        <f t="shared" si="28"/>
        <v>0</v>
      </c>
      <c r="H66" s="952">
        <f t="shared" si="28"/>
        <v>0</v>
      </c>
      <c r="I66" s="952">
        <f t="shared" si="28"/>
        <v>0</v>
      </c>
      <c r="J66" s="952">
        <f t="shared" si="28"/>
        <v>0</v>
      </c>
      <c r="K66" s="952">
        <f t="shared" si="28"/>
        <v>0</v>
      </c>
      <c r="L66" s="952">
        <f t="shared" si="28"/>
        <v>0</v>
      </c>
      <c r="M66" s="952">
        <f t="shared" si="28"/>
        <v>0</v>
      </c>
      <c r="N66" s="952">
        <f t="shared" si="28"/>
        <v>0</v>
      </c>
      <c r="O66" s="952">
        <f t="shared" si="28"/>
        <v>0</v>
      </c>
    </row>
    <row r="67" spans="1:15" ht="17.25" customHeight="1" x14ac:dyDescent="0.2">
      <c r="A67" s="574" t="str">
        <f>A6</f>
        <v>Programi 1a</v>
      </c>
      <c r="B67" s="989" t="str">
        <f>C6</f>
        <v>Planifikimi Menaxhimi dhe Administrimi</v>
      </c>
      <c r="C67" s="989" t="e">
        <f>#REF!</f>
        <v>#REF!</v>
      </c>
      <c r="D67" s="989" t="e">
        <f>#REF!</f>
        <v>#REF!</v>
      </c>
      <c r="E67" s="989" t="e">
        <f>#REF!</f>
        <v>#REF!</v>
      </c>
      <c r="F67" s="989" t="e">
        <f>#REF!</f>
        <v>#REF!</v>
      </c>
      <c r="G67" s="989" t="e">
        <f>#REF!</f>
        <v>#REF!</v>
      </c>
      <c r="H67" s="989" t="e">
        <f>#REF!</f>
        <v>#REF!</v>
      </c>
      <c r="I67" s="989" t="e">
        <f>#REF!</f>
        <v>#REF!</v>
      </c>
      <c r="J67" s="989" t="e">
        <f>#REF!</f>
        <v>#REF!</v>
      </c>
      <c r="K67" s="989" t="e">
        <f>#REF!</f>
        <v>#REF!</v>
      </c>
      <c r="L67" s="989" t="e">
        <f>#REF!</f>
        <v>#REF!</v>
      </c>
      <c r="M67" s="989" t="e">
        <f>#REF!</f>
        <v>#REF!</v>
      </c>
      <c r="N67" s="989" t="e">
        <f>#REF!</f>
        <v>#REF!</v>
      </c>
      <c r="O67" s="989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971"/>
      <c r="C68" s="971"/>
      <c r="D68" s="971"/>
      <c r="E68" s="971"/>
      <c r="F68" s="971"/>
      <c r="G68" s="971"/>
      <c r="H68" s="971"/>
      <c r="I68" s="971"/>
      <c r="J68" s="971"/>
      <c r="K68" s="971"/>
      <c r="L68" s="971"/>
      <c r="M68" s="971"/>
      <c r="N68" s="971"/>
      <c r="O68" s="972"/>
    </row>
    <row r="69" spans="1:15" ht="21" customHeight="1" x14ac:dyDescent="0.2">
      <c r="A69" s="953" t="str">
        <f t="shared" ref="A69:G69" si="29">A15</f>
        <v>SHPENZIME TË PRITSHME</v>
      </c>
      <c r="B69" s="954">
        <f t="shared" si="29"/>
        <v>0</v>
      </c>
      <c r="C69" s="954">
        <f t="shared" si="29"/>
        <v>0</v>
      </c>
      <c r="D69" s="954">
        <f t="shared" si="29"/>
        <v>0</v>
      </c>
      <c r="E69" s="954">
        <f t="shared" si="29"/>
        <v>0</v>
      </c>
      <c r="F69" s="954">
        <f t="shared" si="29"/>
        <v>0</v>
      </c>
      <c r="G69" s="955">
        <f t="shared" si="29"/>
        <v>0</v>
      </c>
      <c r="H69" s="131"/>
      <c r="I69" s="956" t="str">
        <f t="shared" ref="I69:O69" si="30">I15</f>
        <v xml:space="preserve">TË ARDHURAT E PRITSHME </v>
      </c>
      <c r="J69" s="954">
        <f t="shared" si="30"/>
        <v>0</v>
      </c>
      <c r="K69" s="954">
        <f t="shared" si="30"/>
        <v>0</v>
      </c>
      <c r="L69" s="954">
        <f t="shared" si="30"/>
        <v>0</v>
      </c>
      <c r="M69" s="954">
        <f t="shared" si="30"/>
        <v>0</v>
      </c>
      <c r="N69" s="954">
        <f t="shared" si="30"/>
        <v>0</v>
      </c>
      <c r="O69" s="955">
        <f t="shared" si="30"/>
        <v>0</v>
      </c>
    </row>
    <row r="70" spans="1:15" ht="19.5" customHeight="1" x14ac:dyDescent="0.2">
      <c r="A70" s="211"/>
      <c r="B70" s="417">
        <f t="shared" ref="B70:G70" si="31">B16</f>
        <v>-2</v>
      </c>
      <c r="C70" s="417">
        <f t="shared" si="31"/>
        <v>-1</v>
      </c>
      <c r="D70" s="417">
        <f t="shared" si="31"/>
        <v>0</v>
      </c>
      <c r="E70" s="251">
        <f t="shared" si="31"/>
        <v>1</v>
      </c>
      <c r="F70" s="251">
        <f t="shared" si="31"/>
        <v>2</v>
      </c>
      <c r="G70" s="251">
        <f t="shared" si="31"/>
        <v>3</v>
      </c>
      <c r="H70" s="212"/>
      <c r="I70" s="414"/>
      <c r="J70" s="417">
        <f t="shared" ref="J70:O70" si="32">J16</f>
        <v>-2</v>
      </c>
      <c r="K70" s="417">
        <f t="shared" si="32"/>
        <v>-1</v>
      </c>
      <c r="L70" s="417">
        <f t="shared" si="32"/>
        <v>0</v>
      </c>
      <c r="M70" s="251">
        <f t="shared" si="32"/>
        <v>1</v>
      </c>
      <c r="N70" s="251">
        <f t="shared" si="32"/>
        <v>2</v>
      </c>
      <c r="O70" s="251">
        <f t="shared" si="32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33">A20</f>
        <v>SHPENZIME TË PRITSHME</v>
      </c>
      <c r="B74" s="935">
        <f t="shared" si="33"/>
        <v>0</v>
      </c>
      <c r="C74" s="935">
        <f t="shared" si="33"/>
        <v>0</v>
      </c>
      <c r="D74" s="935">
        <f t="shared" si="33"/>
        <v>0</v>
      </c>
      <c r="E74" s="935">
        <f t="shared" si="33"/>
        <v>0</v>
      </c>
      <c r="F74" s="935">
        <f t="shared" si="33"/>
        <v>0</v>
      </c>
      <c r="G74" s="936">
        <f t="shared" si="33"/>
        <v>0</v>
      </c>
      <c r="H74" s="10"/>
    </row>
    <row r="75" spans="1:15" ht="12.75" x14ac:dyDescent="0.2">
      <c r="A75" s="921" t="str">
        <f t="shared" si="33"/>
        <v>KOSTO DIREKTE PËR PROJEKTET DHE SHPENZIMET KAPITALE</v>
      </c>
      <c r="B75" s="922">
        <f t="shared" si="33"/>
        <v>0</v>
      </c>
      <c r="C75" s="922">
        <f t="shared" si="33"/>
        <v>0</v>
      </c>
      <c r="D75" s="922">
        <f t="shared" si="33"/>
        <v>0</v>
      </c>
      <c r="E75" s="922">
        <f t="shared" si="33"/>
        <v>0</v>
      </c>
      <c r="F75" s="922">
        <f t="shared" si="33"/>
        <v>0</v>
      </c>
      <c r="G75" s="923">
        <f t="shared" si="33"/>
        <v>0</v>
      </c>
      <c r="H75" s="31"/>
      <c r="I75" s="921" t="str">
        <f t="shared" ref="I75:I80" si="34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35">A22</f>
        <v>Pagat</v>
      </c>
      <c r="B76" s="931">
        <f t="shared" si="35"/>
        <v>600</v>
      </c>
      <c r="C76" s="932">
        <f t="shared" si="35"/>
        <v>0</v>
      </c>
      <c r="D76" s="933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31">
        <f t="shared" si="35"/>
        <v>601</v>
      </c>
      <c r="C77" s="932">
        <f t="shared" si="35"/>
        <v>0</v>
      </c>
      <c r="D77" s="933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31">
        <f t="shared" si="35"/>
        <v>602</v>
      </c>
      <c r="C78" s="932">
        <f t="shared" si="35"/>
        <v>0</v>
      </c>
      <c r="D78" s="933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31">
        <f t="shared" si="35"/>
        <v>603</v>
      </c>
      <c r="C79" s="932">
        <f t="shared" si="35"/>
        <v>0</v>
      </c>
      <c r="D79" s="933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31">
        <f t="shared" si="35"/>
        <v>604</v>
      </c>
      <c r="C80" s="932">
        <f t="shared" si="35"/>
        <v>0</v>
      </c>
      <c r="D80" s="933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31">
        <f t="shared" si="35"/>
        <v>605</v>
      </c>
      <c r="C81" s="932">
        <f t="shared" si="35"/>
        <v>0</v>
      </c>
      <c r="D81" s="933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31">
        <f t="shared" si="35"/>
        <v>606</v>
      </c>
      <c r="C82" s="932">
        <f t="shared" si="35"/>
        <v>0</v>
      </c>
      <c r="D82" s="933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31" t="str">
        <f t="shared" si="35"/>
        <v>230 / 231</v>
      </c>
      <c r="C83" s="932">
        <f t="shared" si="35"/>
        <v>0</v>
      </c>
      <c r="D83" s="933">
        <f t="shared" si="35"/>
        <v>0</v>
      </c>
      <c r="E83" s="37"/>
      <c r="F83" s="37"/>
      <c r="G83" s="37"/>
      <c r="H83" s="53"/>
    </row>
    <row r="84" spans="1:16" ht="12.75" x14ac:dyDescent="0.2">
      <c r="A84" s="124" t="str">
        <f t="shared" si="35"/>
        <v>Rezerva</v>
      </c>
      <c r="B84" s="931">
        <f t="shared" si="35"/>
        <v>609</v>
      </c>
      <c r="C84" s="932">
        <f t="shared" si="35"/>
        <v>0</v>
      </c>
      <c r="D84" s="933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31">
        <f t="shared" si="35"/>
        <v>650</v>
      </c>
      <c r="C85" s="932">
        <f t="shared" si="35"/>
        <v>0</v>
      </c>
      <c r="D85" s="933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31" t="str">
        <f t="shared" si="35"/>
        <v>69 / ?</v>
      </c>
      <c r="C86" s="932">
        <f t="shared" si="35"/>
        <v>0</v>
      </c>
      <c r="D86" s="933">
        <f t="shared" si="35"/>
        <v>0</v>
      </c>
      <c r="E86" s="129"/>
      <c r="F86" s="129"/>
      <c r="G86" s="129"/>
      <c r="H86" s="53"/>
      <c r="I86" s="943" t="str">
        <f t="shared" ref="I86:O87" si="37">I32</f>
        <v>SHUMA E KËRKUAR NETO</v>
      </c>
      <c r="J86" s="944">
        <f t="shared" si="37"/>
        <v>0</v>
      </c>
      <c r="K86" s="944">
        <f t="shared" si="37"/>
        <v>0</v>
      </c>
      <c r="L86" s="944">
        <f t="shared" si="37"/>
        <v>0</v>
      </c>
      <c r="M86" s="944">
        <f t="shared" si="37"/>
        <v>0</v>
      </c>
      <c r="N86" s="944">
        <f t="shared" si="37"/>
        <v>0</v>
      </c>
      <c r="O86" s="945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31">
        <f t="shared" si="35"/>
        <v>0</v>
      </c>
      <c r="C87" s="932">
        <f t="shared" si="35"/>
        <v>0</v>
      </c>
      <c r="D87" s="933">
        <f t="shared" si="35"/>
        <v>0</v>
      </c>
      <c r="E87" s="129">
        <f>SUM(E76:E86)</f>
        <v>0</v>
      </c>
      <c r="F87" s="129">
        <f t="shared" ref="F87:G87" si="38">SUM(F76:F86)</f>
        <v>0</v>
      </c>
      <c r="G87" s="129">
        <f t="shared" si="38"/>
        <v>0</v>
      </c>
      <c r="H87" s="53"/>
      <c r="I87" s="946">
        <f t="shared" si="37"/>
        <v>0</v>
      </c>
      <c r="J87" s="947">
        <f t="shared" si="37"/>
        <v>0</v>
      </c>
      <c r="K87" s="947">
        <f t="shared" si="37"/>
        <v>0</v>
      </c>
      <c r="L87" s="947">
        <f t="shared" si="37"/>
        <v>0</v>
      </c>
      <c r="M87" s="947">
        <f t="shared" si="37"/>
        <v>0</v>
      </c>
      <c r="N87" s="947">
        <f t="shared" si="37"/>
        <v>0</v>
      </c>
      <c r="O87" s="948">
        <f t="shared" si="37"/>
        <v>0</v>
      </c>
    </row>
    <row r="88" spans="1:16" ht="12.75" x14ac:dyDescent="0.2">
      <c r="A88" s="921" t="str">
        <f t="shared" si="35"/>
        <v>SHPENZIME KORRENTE</v>
      </c>
      <c r="B88" s="922">
        <f t="shared" si="35"/>
        <v>0</v>
      </c>
      <c r="C88" s="922">
        <f t="shared" si="35"/>
        <v>0</v>
      </c>
      <c r="D88" s="922">
        <f t="shared" si="35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9">B72-J82</f>
        <v>0</v>
      </c>
      <c r="K88" s="18">
        <f t="shared" si="39"/>
        <v>0</v>
      </c>
      <c r="L88" s="18">
        <f t="shared" si="39"/>
        <v>0</v>
      </c>
      <c r="M88" s="18">
        <f t="shared" si="39"/>
        <v>0</v>
      </c>
      <c r="N88" s="18">
        <f t="shared" si="39"/>
        <v>0</v>
      </c>
      <c r="O88" s="18">
        <f t="shared" si="39"/>
        <v>0</v>
      </c>
    </row>
    <row r="89" spans="1:16" ht="12.75" x14ac:dyDescent="0.2">
      <c r="A89" s="124" t="str">
        <f t="shared" si="35"/>
        <v>Pagat</v>
      </c>
      <c r="B89" s="931">
        <f t="shared" si="35"/>
        <v>600</v>
      </c>
      <c r="C89" s="932">
        <f t="shared" si="35"/>
        <v>0</v>
      </c>
      <c r="D89" s="933">
        <f t="shared" si="35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31">
        <f t="shared" si="35"/>
        <v>601</v>
      </c>
      <c r="C90" s="932">
        <f t="shared" si="35"/>
        <v>0</v>
      </c>
      <c r="D90" s="933">
        <f t="shared" si="35"/>
        <v>0</v>
      </c>
      <c r="E90" s="37"/>
      <c r="F90" s="37"/>
      <c r="G90" s="37"/>
      <c r="H90" s="53"/>
    </row>
    <row r="91" spans="1:16" ht="12.75" x14ac:dyDescent="0.2">
      <c r="A91" s="124" t="str">
        <f t="shared" si="35"/>
        <v>Mallra dhe shërbime</v>
      </c>
      <c r="B91" s="931">
        <f t="shared" si="35"/>
        <v>602</v>
      </c>
      <c r="C91" s="932">
        <f t="shared" si="35"/>
        <v>0</v>
      </c>
      <c r="D91" s="933">
        <f t="shared" si="35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31">
        <f t="shared" si="35"/>
        <v>603</v>
      </c>
      <c r="C92" s="932">
        <f t="shared" si="35"/>
        <v>0</v>
      </c>
      <c r="D92" s="933">
        <f t="shared" si="35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31">
        <f t="shared" si="35"/>
        <v>604</v>
      </c>
      <c r="C93" s="932">
        <f t="shared" si="35"/>
        <v>0</v>
      </c>
      <c r="D93" s="933">
        <f t="shared" si="35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31">
        <f t="shared" si="35"/>
        <v>605</v>
      </c>
      <c r="C94" s="932">
        <f t="shared" si="35"/>
        <v>0</v>
      </c>
      <c r="D94" s="933">
        <f t="shared" si="35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31">
        <f t="shared" si="35"/>
        <v>606</v>
      </c>
      <c r="C95" s="932">
        <f t="shared" si="35"/>
        <v>0</v>
      </c>
      <c r="D95" s="933">
        <f t="shared" si="35"/>
        <v>0</v>
      </c>
      <c r="E95" s="37"/>
      <c r="F95" s="37"/>
      <c r="G95" s="37"/>
      <c r="H95" s="53"/>
      <c r="I95" s="315"/>
      <c r="J95" s="930"/>
      <c r="K95" s="930"/>
      <c r="L95" s="930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50" t="str">
        <f t="shared" si="35"/>
        <v>Shpenzimet kapitale</v>
      </c>
      <c r="B96" s="937" t="str">
        <f t="shared" si="35"/>
        <v>230 / 231</v>
      </c>
      <c r="C96" s="938">
        <f t="shared" si="35"/>
        <v>0</v>
      </c>
      <c r="D96" s="939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31">
        <f t="shared" si="35"/>
        <v>609</v>
      </c>
      <c r="C97" s="932">
        <f t="shared" si="35"/>
        <v>0</v>
      </c>
      <c r="D97" s="933">
        <f t="shared" si="35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35"/>
        <v>Interesa per kredi direkte ose bono</v>
      </c>
      <c r="B98" s="940">
        <f t="shared" si="35"/>
        <v>650</v>
      </c>
      <c r="C98" s="941">
        <f t="shared" si="35"/>
        <v>0</v>
      </c>
      <c r="D98" s="942">
        <f t="shared" si="35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41">SUM(F89:F99)</f>
        <v>0</v>
      </c>
      <c r="G100" s="129">
        <f t="shared" si="41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42">C72</f>
        <v>0</v>
      </c>
      <c r="D102" s="34">
        <f t="shared" si="42"/>
        <v>0</v>
      </c>
      <c r="E102" s="129">
        <f>E87+E100</f>
        <v>0</v>
      </c>
      <c r="F102" s="129">
        <f>F87+F100</f>
        <v>0</v>
      </c>
      <c r="G102" s="129">
        <f t="shared" ref="G102" si="43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44">A66</f>
        <v>Nënfunksioni 1</v>
      </c>
      <c r="B105" s="952" t="str">
        <f t="shared" si="44"/>
        <v>011 Organet ekzekutive dhe legjislative, për çështjet financiare dhe fiskale, çështjet e brendshme</v>
      </c>
      <c r="C105" s="952">
        <f t="shared" si="44"/>
        <v>0</v>
      </c>
      <c r="D105" s="952">
        <f t="shared" si="44"/>
        <v>0</v>
      </c>
      <c r="E105" s="952">
        <f t="shared" si="44"/>
        <v>0</v>
      </c>
      <c r="F105" s="952">
        <f t="shared" si="44"/>
        <v>0</v>
      </c>
      <c r="G105" s="952">
        <f t="shared" si="44"/>
        <v>0</v>
      </c>
      <c r="H105" s="952">
        <f t="shared" si="44"/>
        <v>0</v>
      </c>
      <c r="I105" s="952">
        <f t="shared" si="44"/>
        <v>0</v>
      </c>
      <c r="J105" s="952">
        <f t="shared" si="44"/>
        <v>0</v>
      </c>
      <c r="K105" s="952">
        <f t="shared" si="44"/>
        <v>0</v>
      </c>
      <c r="L105" s="952">
        <f t="shared" si="44"/>
        <v>0</v>
      </c>
      <c r="M105" s="952">
        <f t="shared" si="44"/>
        <v>0</v>
      </c>
      <c r="N105" s="952">
        <f t="shared" si="44"/>
        <v>0</v>
      </c>
      <c r="O105" s="952">
        <f t="shared" si="44"/>
        <v>0</v>
      </c>
    </row>
    <row r="106" spans="1:15" ht="17.25" customHeight="1" x14ac:dyDescent="0.2">
      <c r="A106" s="276" t="str">
        <f>A7</f>
        <v>Programi 1b</v>
      </c>
      <c r="B106" s="952" t="str">
        <f>C7</f>
        <v>Çështje financiare dhe fiskale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45">A69</f>
        <v>SHPENZIME TË PRITSHME</v>
      </c>
      <c r="B108" s="954">
        <f t="shared" si="45"/>
        <v>0</v>
      </c>
      <c r="C108" s="954">
        <f t="shared" si="45"/>
        <v>0</v>
      </c>
      <c r="D108" s="954">
        <f t="shared" si="45"/>
        <v>0</v>
      </c>
      <c r="E108" s="954">
        <f t="shared" si="45"/>
        <v>0</v>
      </c>
      <c r="F108" s="954">
        <f t="shared" si="45"/>
        <v>0</v>
      </c>
      <c r="G108" s="955">
        <f t="shared" si="45"/>
        <v>0</v>
      </c>
      <c r="H108" s="131"/>
      <c r="I108" s="956" t="str">
        <f t="shared" ref="I108:O108" si="46">I69</f>
        <v xml:space="preserve">TË ARDHURAT E PRITSHME </v>
      </c>
      <c r="J108" s="954">
        <f t="shared" si="46"/>
        <v>0</v>
      </c>
      <c r="K108" s="954">
        <f t="shared" si="46"/>
        <v>0</v>
      </c>
      <c r="L108" s="954">
        <f t="shared" si="46"/>
        <v>0</v>
      </c>
      <c r="M108" s="954">
        <f t="shared" si="46"/>
        <v>0</v>
      </c>
      <c r="N108" s="954">
        <f t="shared" si="46"/>
        <v>0</v>
      </c>
      <c r="O108" s="955">
        <f t="shared" si="46"/>
        <v>0</v>
      </c>
    </row>
    <row r="109" spans="1:15" ht="21" customHeight="1" x14ac:dyDescent="0.2">
      <c r="A109" s="211"/>
      <c r="B109" s="417">
        <f t="shared" ref="B109:G109" si="47">B70</f>
        <v>-2</v>
      </c>
      <c r="C109" s="417">
        <f t="shared" si="47"/>
        <v>-1</v>
      </c>
      <c r="D109" s="417">
        <f t="shared" si="47"/>
        <v>0</v>
      </c>
      <c r="E109" s="251">
        <f t="shared" si="47"/>
        <v>1</v>
      </c>
      <c r="F109" s="251">
        <f t="shared" si="47"/>
        <v>2</v>
      </c>
      <c r="G109" s="251">
        <f t="shared" si="47"/>
        <v>3</v>
      </c>
      <c r="H109" s="212"/>
      <c r="I109" s="414"/>
      <c r="J109" s="417">
        <f t="shared" ref="J109:O109" si="48">J70</f>
        <v>-2</v>
      </c>
      <c r="K109" s="417">
        <f t="shared" si="48"/>
        <v>-1</v>
      </c>
      <c r="L109" s="417">
        <f t="shared" si="48"/>
        <v>0</v>
      </c>
      <c r="M109" s="251">
        <f t="shared" si="48"/>
        <v>1</v>
      </c>
      <c r="N109" s="251">
        <f t="shared" si="48"/>
        <v>2</v>
      </c>
      <c r="O109" s="251">
        <f t="shared" si="48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9">A74</f>
        <v>SHPENZIME TË PRITSHME</v>
      </c>
      <c r="B113" s="935">
        <f t="shared" si="49"/>
        <v>0</v>
      </c>
      <c r="C113" s="935">
        <f t="shared" si="49"/>
        <v>0</v>
      </c>
      <c r="D113" s="935">
        <f t="shared" si="49"/>
        <v>0</v>
      </c>
      <c r="E113" s="935">
        <f t="shared" si="49"/>
        <v>0</v>
      </c>
      <c r="F113" s="935">
        <f t="shared" si="49"/>
        <v>0</v>
      </c>
      <c r="G113" s="936">
        <f t="shared" si="49"/>
        <v>0</v>
      </c>
      <c r="H113" s="10"/>
    </row>
    <row r="114" spans="1:15" ht="12.75" x14ac:dyDescent="0.2">
      <c r="A114" s="921" t="str">
        <f t="shared" si="49"/>
        <v>KOSTO DIREKTE PËR PROJEKTET DHE SHPENZIMET KAPITALE</v>
      </c>
      <c r="B114" s="922">
        <f t="shared" si="49"/>
        <v>0</v>
      </c>
      <c r="C114" s="922">
        <f t="shared" si="49"/>
        <v>0</v>
      </c>
      <c r="D114" s="922">
        <f t="shared" si="49"/>
        <v>0</v>
      </c>
      <c r="E114" s="922">
        <f t="shared" si="49"/>
        <v>0</v>
      </c>
      <c r="F114" s="922">
        <f t="shared" si="49"/>
        <v>0</v>
      </c>
      <c r="G114" s="923">
        <f t="shared" si="49"/>
        <v>0</v>
      </c>
      <c r="H114" s="31"/>
      <c r="I114" s="921" t="str">
        <f t="shared" ref="I114:I119" si="50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51">A76</f>
        <v>Pagat</v>
      </c>
      <c r="B115" s="931">
        <f t="shared" si="51"/>
        <v>600</v>
      </c>
      <c r="C115" s="932">
        <f t="shared" si="51"/>
        <v>0</v>
      </c>
      <c r="D115" s="933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31">
        <f t="shared" si="51"/>
        <v>601</v>
      </c>
      <c r="C116" s="932">
        <f t="shared" si="51"/>
        <v>0</v>
      </c>
      <c r="D116" s="933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31">
        <f t="shared" si="51"/>
        <v>602</v>
      </c>
      <c r="C117" s="932">
        <f t="shared" si="51"/>
        <v>0</v>
      </c>
      <c r="D117" s="933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31">
        <f t="shared" si="51"/>
        <v>603</v>
      </c>
      <c r="C118" s="932">
        <f t="shared" si="51"/>
        <v>0</v>
      </c>
      <c r="D118" s="933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31">
        <f t="shared" si="51"/>
        <v>604</v>
      </c>
      <c r="C119" s="932">
        <f t="shared" si="51"/>
        <v>0</v>
      </c>
      <c r="D119" s="933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31">
        <f t="shared" si="51"/>
        <v>605</v>
      </c>
      <c r="C120" s="932">
        <f t="shared" si="51"/>
        <v>0</v>
      </c>
      <c r="D120" s="933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31">
        <f t="shared" si="51"/>
        <v>606</v>
      </c>
      <c r="C121" s="932">
        <f t="shared" si="51"/>
        <v>0</v>
      </c>
      <c r="D121" s="933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31" t="str">
        <f t="shared" si="51"/>
        <v>230 / 231</v>
      </c>
      <c r="C122" s="932">
        <f t="shared" si="51"/>
        <v>0</v>
      </c>
      <c r="D122" s="933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31">
        <f t="shared" si="51"/>
        <v>609</v>
      </c>
      <c r="C123" s="932">
        <f t="shared" si="51"/>
        <v>0</v>
      </c>
      <c r="D123" s="933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31">
        <f t="shared" si="51"/>
        <v>650</v>
      </c>
      <c r="C124" s="932">
        <f t="shared" si="51"/>
        <v>0</v>
      </c>
      <c r="D124" s="933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31" t="str">
        <f t="shared" si="51"/>
        <v>69 / ?</v>
      </c>
      <c r="C125" s="932">
        <f t="shared" si="51"/>
        <v>0</v>
      </c>
      <c r="D125" s="933">
        <f t="shared" si="51"/>
        <v>0</v>
      </c>
      <c r="E125" s="129"/>
      <c r="F125" s="129"/>
      <c r="G125" s="129"/>
      <c r="H125" s="53"/>
      <c r="I125" s="943" t="str">
        <f t="shared" ref="I125:O126" si="54">I86</f>
        <v>SHUMA E KËRKUAR NETO</v>
      </c>
      <c r="J125" s="944">
        <f t="shared" si="54"/>
        <v>0</v>
      </c>
      <c r="K125" s="944">
        <f t="shared" si="54"/>
        <v>0</v>
      </c>
      <c r="L125" s="944">
        <f t="shared" si="54"/>
        <v>0</v>
      </c>
      <c r="M125" s="944">
        <f t="shared" si="54"/>
        <v>0</v>
      </c>
      <c r="N125" s="944">
        <f t="shared" si="54"/>
        <v>0</v>
      </c>
      <c r="O125" s="945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31">
        <f t="shared" si="51"/>
        <v>0</v>
      </c>
      <c r="C126" s="932">
        <f t="shared" si="51"/>
        <v>0</v>
      </c>
      <c r="D126" s="933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46">
        <f t="shared" si="54"/>
        <v>0</v>
      </c>
      <c r="J126" s="947">
        <f t="shared" si="54"/>
        <v>0</v>
      </c>
      <c r="K126" s="947">
        <f t="shared" si="54"/>
        <v>0</v>
      </c>
      <c r="L126" s="947">
        <f t="shared" si="54"/>
        <v>0</v>
      </c>
      <c r="M126" s="947">
        <f t="shared" si="54"/>
        <v>0</v>
      </c>
      <c r="N126" s="947">
        <f t="shared" si="54"/>
        <v>0</v>
      </c>
      <c r="O126" s="948">
        <f t="shared" si="54"/>
        <v>0</v>
      </c>
    </row>
    <row r="127" spans="1:15" ht="12.75" x14ac:dyDescent="0.2">
      <c r="A127" s="921" t="str">
        <f t="shared" si="51"/>
        <v>SHPENZIME KORRENTE</v>
      </c>
      <c r="B127" s="922">
        <f t="shared" si="51"/>
        <v>0</v>
      </c>
      <c r="C127" s="922">
        <f t="shared" si="51"/>
        <v>0</v>
      </c>
      <c r="D127" s="922">
        <f t="shared" si="51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0</v>
      </c>
      <c r="N127" s="18">
        <f t="shared" si="57"/>
        <v>0</v>
      </c>
      <c r="O127" s="18">
        <f t="shared" si="57"/>
        <v>0</v>
      </c>
    </row>
    <row r="128" spans="1:15" ht="12.75" x14ac:dyDescent="0.2">
      <c r="A128" s="124" t="str">
        <f t="shared" si="51"/>
        <v>Pagat</v>
      </c>
      <c r="B128" s="931">
        <f t="shared" si="51"/>
        <v>600</v>
      </c>
      <c r="C128" s="932">
        <f t="shared" si="51"/>
        <v>0</v>
      </c>
      <c r="D128" s="933">
        <f t="shared" si="51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31">
        <f t="shared" si="51"/>
        <v>601</v>
      </c>
      <c r="C129" s="932">
        <f t="shared" si="51"/>
        <v>0</v>
      </c>
      <c r="D129" s="933">
        <f t="shared" si="51"/>
        <v>0</v>
      </c>
      <c r="E129" s="37"/>
      <c r="F129" s="37"/>
      <c r="G129" s="37"/>
      <c r="H129" s="53"/>
    </row>
    <row r="130" spans="1:15" ht="12.75" x14ac:dyDescent="0.2">
      <c r="A130" s="124" t="str">
        <f t="shared" si="51"/>
        <v>Mallra dhe shërbime</v>
      </c>
      <c r="B130" s="931">
        <f t="shared" si="51"/>
        <v>602</v>
      </c>
      <c r="C130" s="932">
        <f t="shared" si="51"/>
        <v>0</v>
      </c>
      <c r="D130" s="933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31">
        <f t="shared" si="51"/>
        <v>603</v>
      </c>
      <c r="C131" s="932">
        <f t="shared" si="51"/>
        <v>0</v>
      </c>
      <c r="D131" s="933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31">
        <f t="shared" si="51"/>
        <v>604</v>
      </c>
      <c r="C132" s="932">
        <f t="shared" si="51"/>
        <v>0</v>
      </c>
      <c r="D132" s="933">
        <f t="shared" si="51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31">
        <f t="shared" si="51"/>
        <v>605</v>
      </c>
      <c r="C133" s="932">
        <f t="shared" si="51"/>
        <v>0</v>
      </c>
      <c r="D133" s="933">
        <f t="shared" si="51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31">
        <f t="shared" si="51"/>
        <v>606</v>
      </c>
      <c r="C134" s="932">
        <f t="shared" si="51"/>
        <v>0</v>
      </c>
      <c r="D134" s="933">
        <f t="shared" si="51"/>
        <v>0</v>
      </c>
      <c r="E134" s="37"/>
      <c r="F134" s="37"/>
      <c r="G134" s="37"/>
      <c r="H134" s="53"/>
      <c r="I134" s="315"/>
      <c r="J134" s="930"/>
      <c r="K134" s="930"/>
      <c r="L134" s="930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50" t="str">
        <f t="shared" si="51"/>
        <v>Shpenzimet kapitale</v>
      </c>
      <c r="B135" s="937" t="str">
        <f t="shared" si="51"/>
        <v>230 / 231</v>
      </c>
      <c r="C135" s="938">
        <f t="shared" si="51"/>
        <v>0</v>
      </c>
      <c r="D135" s="939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31">
        <f t="shared" si="51"/>
        <v>609</v>
      </c>
      <c r="C136" s="932">
        <f t="shared" si="51"/>
        <v>0</v>
      </c>
      <c r="D136" s="933">
        <f t="shared" si="51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51"/>
        <v>Interesa per kredi direkte ose bono</v>
      </c>
      <c r="B137" s="940">
        <f t="shared" si="51"/>
        <v>650</v>
      </c>
      <c r="C137" s="941">
        <f t="shared" si="51"/>
        <v>0</v>
      </c>
      <c r="D137" s="942">
        <f t="shared" si="51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" si="60">SUM(F128:F138)</f>
        <v>0</v>
      </c>
      <c r="G139" s="129">
        <f t="shared" ref="G139" si="61">SUM(G128:G138)</f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0</v>
      </c>
      <c r="F141" s="129">
        <f>F126+F139</f>
        <v>0</v>
      </c>
      <c r="G141" s="129">
        <f t="shared" ref="G141" si="63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52" t="str">
        <f t="shared" si="64"/>
        <v>011 Organet ekzekutive dhe legjislative, për çështjet financiare dhe fiskale, çështjet e brendshme</v>
      </c>
      <c r="C144" s="952">
        <f t="shared" si="64"/>
        <v>0</v>
      </c>
      <c r="D144" s="952">
        <f t="shared" si="64"/>
        <v>0</v>
      </c>
      <c r="E144" s="952">
        <f t="shared" si="64"/>
        <v>0</v>
      </c>
      <c r="F144" s="952">
        <f t="shared" si="64"/>
        <v>0</v>
      </c>
      <c r="G144" s="952">
        <f t="shared" si="64"/>
        <v>0</v>
      </c>
      <c r="H144" s="952">
        <f t="shared" si="64"/>
        <v>0</v>
      </c>
      <c r="I144" s="952">
        <f t="shared" si="64"/>
        <v>0</v>
      </c>
      <c r="J144" s="952">
        <f t="shared" si="64"/>
        <v>0</v>
      </c>
      <c r="K144" s="952">
        <f t="shared" si="64"/>
        <v>0</v>
      </c>
      <c r="L144" s="952">
        <f t="shared" si="64"/>
        <v>0</v>
      </c>
      <c r="M144" s="952">
        <f t="shared" si="64"/>
        <v>0</v>
      </c>
      <c r="N144" s="952">
        <f t="shared" si="64"/>
        <v>0</v>
      </c>
      <c r="O144" s="952">
        <f t="shared" si="64"/>
        <v>0</v>
      </c>
    </row>
    <row r="145" spans="1:15" ht="17.25" hidden="1" customHeight="1" x14ac:dyDescent="0.2">
      <c r="A145" s="276" t="str">
        <f>A8</f>
        <v>Programi 1c</v>
      </c>
      <c r="B145" s="952" t="str">
        <f>C8</f>
        <v>Sherbime të pergjithshme publike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65">A69</f>
        <v>SHPENZIME TË PRITSHME</v>
      </c>
      <c r="B147" s="958">
        <f t="shared" si="65"/>
        <v>0</v>
      </c>
      <c r="C147" s="958">
        <f t="shared" si="65"/>
        <v>0</v>
      </c>
      <c r="D147" s="958">
        <f t="shared" si="65"/>
        <v>0</v>
      </c>
      <c r="E147" s="958">
        <f t="shared" si="65"/>
        <v>0</v>
      </c>
      <c r="F147" s="958">
        <f t="shared" si="65"/>
        <v>0</v>
      </c>
      <c r="G147" s="959">
        <f t="shared" si="65"/>
        <v>0</v>
      </c>
      <c r="H147" s="131"/>
      <c r="I147" s="964" t="str">
        <f t="shared" ref="I147:O147" si="66">I69</f>
        <v xml:space="preserve">TË ARDHURAT E PRITSHME </v>
      </c>
      <c r="J147" s="958">
        <f t="shared" si="66"/>
        <v>0</v>
      </c>
      <c r="K147" s="958">
        <f t="shared" si="66"/>
        <v>0</v>
      </c>
      <c r="L147" s="958">
        <f t="shared" si="66"/>
        <v>0</v>
      </c>
      <c r="M147" s="958">
        <f t="shared" si="66"/>
        <v>0</v>
      </c>
      <c r="N147" s="958">
        <f t="shared" si="66"/>
        <v>0</v>
      </c>
      <c r="O147" s="959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-2</v>
      </c>
      <c r="C148" s="417">
        <f t="shared" si="67"/>
        <v>-1</v>
      </c>
      <c r="D148" s="417">
        <f t="shared" si="67"/>
        <v>0</v>
      </c>
      <c r="E148" s="251">
        <f t="shared" si="67"/>
        <v>1</v>
      </c>
      <c r="F148" s="251">
        <f t="shared" si="67"/>
        <v>2</v>
      </c>
      <c r="G148" s="251">
        <f t="shared" si="67"/>
        <v>3</v>
      </c>
      <c r="H148" s="212"/>
      <c r="I148" s="307"/>
      <c r="J148" s="249">
        <f t="shared" ref="J148:O148" si="68">J70</f>
        <v>-2</v>
      </c>
      <c r="K148" s="249">
        <f t="shared" si="68"/>
        <v>-1</v>
      </c>
      <c r="L148" s="249">
        <f t="shared" si="68"/>
        <v>0</v>
      </c>
      <c r="M148" s="250">
        <f t="shared" si="68"/>
        <v>1</v>
      </c>
      <c r="N148" s="250">
        <f t="shared" si="68"/>
        <v>2</v>
      </c>
      <c r="O148" s="250">
        <f t="shared" si="68"/>
        <v>3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21" t="str">
        <f t="shared" ref="I150:O150" si="69">I72</f>
        <v>VLERËSIM I ARDHURAVE NGA TARIFAT</v>
      </c>
      <c r="J150" s="922">
        <f t="shared" si="69"/>
        <v>0</v>
      </c>
      <c r="K150" s="922">
        <f t="shared" si="69"/>
        <v>0</v>
      </c>
      <c r="L150" s="922">
        <f t="shared" si="69"/>
        <v>0</v>
      </c>
      <c r="M150" s="922">
        <f t="shared" si="69"/>
        <v>0</v>
      </c>
      <c r="N150" s="922">
        <f t="shared" si="69"/>
        <v>0</v>
      </c>
      <c r="O150" s="923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34" t="str">
        <f t="shared" ref="A152:G153" si="70">A74</f>
        <v>SHPENZIME TË PRITSHME</v>
      </c>
      <c r="B152" s="935">
        <f t="shared" si="70"/>
        <v>0</v>
      </c>
      <c r="C152" s="935">
        <f t="shared" si="70"/>
        <v>0</v>
      </c>
      <c r="D152" s="935">
        <f t="shared" si="70"/>
        <v>0</v>
      </c>
      <c r="E152" s="935">
        <f t="shared" si="70"/>
        <v>0</v>
      </c>
      <c r="F152" s="935">
        <f t="shared" si="70"/>
        <v>0</v>
      </c>
      <c r="G152" s="936">
        <f t="shared" si="70"/>
        <v>0</v>
      </c>
      <c r="H152" s="10"/>
    </row>
    <row r="153" spans="1:15" ht="12.75" hidden="1" customHeight="1" x14ac:dyDescent="0.2">
      <c r="A153" s="921" t="str">
        <f t="shared" si="70"/>
        <v>KOSTO DIREKTE PËR PROJEKTET DHE SHPENZIMET KAPITALE</v>
      </c>
      <c r="B153" s="922">
        <f t="shared" si="70"/>
        <v>0</v>
      </c>
      <c r="C153" s="922">
        <f t="shared" si="70"/>
        <v>0</v>
      </c>
      <c r="D153" s="922">
        <f t="shared" si="70"/>
        <v>0</v>
      </c>
      <c r="E153" s="922">
        <f t="shared" si="70"/>
        <v>0</v>
      </c>
      <c r="F153" s="922">
        <f t="shared" si="70"/>
        <v>0</v>
      </c>
      <c r="G153" s="923">
        <f t="shared" si="70"/>
        <v>0</v>
      </c>
      <c r="H153" s="31"/>
      <c r="I153" s="921" t="str">
        <f t="shared" ref="I153:I158" si="71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customHeight="1" x14ac:dyDescent="0.2">
      <c r="A154" s="124" t="str">
        <f t="shared" ref="A154:D176" si="72">A76</f>
        <v>Pagat</v>
      </c>
      <c r="B154" s="931">
        <f t="shared" si="72"/>
        <v>600</v>
      </c>
      <c r="C154" s="932">
        <f t="shared" si="72"/>
        <v>0</v>
      </c>
      <c r="D154" s="933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31">
        <f t="shared" si="72"/>
        <v>601</v>
      </c>
      <c r="C155" s="932">
        <f t="shared" si="72"/>
        <v>0</v>
      </c>
      <c r="D155" s="933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31">
        <f t="shared" si="72"/>
        <v>602</v>
      </c>
      <c r="C156" s="932">
        <f t="shared" si="72"/>
        <v>0</v>
      </c>
      <c r="D156" s="933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31">
        <f t="shared" si="72"/>
        <v>603</v>
      </c>
      <c r="C157" s="932">
        <f t="shared" si="72"/>
        <v>0</v>
      </c>
      <c r="D157" s="933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31">
        <f t="shared" si="72"/>
        <v>604</v>
      </c>
      <c r="C158" s="932">
        <f t="shared" si="72"/>
        <v>0</v>
      </c>
      <c r="D158" s="933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31">
        <f t="shared" si="72"/>
        <v>605</v>
      </c>
      <c r="C159" s="932">
        <f t="shared" si="72"/>
        <v>0</v>
      </c>
      <c r="D159" s="933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31">
        <f t="shared" si="72"/>
        <v>606</v>
      </c>
      <c r="C160" s="932">
        <f t="shared" si="72"/>
        <v>0</v>
      </c>
      <c r="D160" s="933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31" t="str">
        <f t="shared" si="72"/>
        <v>230 / 231</v>
      </c>
      <c r="C161" s="932">
        <f t="shared" si="72"/>
        <v>0</v>
      </c>
      <c r="D161" s="933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31">
        <f t="shared" si="72"/>
        <v>609</v>
      </c>
      <c r="C162" s="932">
        <f t="shared" si="72"/>
        <v>0</v>
      </c>
      <c r="D162" s="933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31">
        <f t="shared" si="72"/>
        <v>650</v>
      </c>
      <c r="C163" s="932">
        <f t="shared" si="72"/>
        <v>0</v>
      </c>
      <c r="D163" s="933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31" t="str">
        <f t="shared" si="72"/>
        <v>69 / ?</v>
      </c>
      <c r="C164" s="932">
        <f t="shared" si="72"/>
        <v>0</v>
      </c>
      <c r="D164" s="933">
        <f t="shared" si="72"/>
        <v>0</v>
      </c>
      <c r="E164" s="37"/>
      <c r="F164" s="37"/>
      <c r="G164" s="37"/>
      <c r="H164" s="53"/>
      <c r="I164" s="943" t="str">
        <f t="shared" ref="I164:O165" si="75">I86</f>
        <v>SHUMA E KËRKUAR NETO</v>
      </c>
      <c r="J164" s="944">
        <f t="shared" si="75"/>
        <v>0</v>
      </c>
      <c r="K164" s="944">
        <f t="shared" si="75"/>
        <v>0</v>
      </c>
      <c r="L164" s="944">
        <f t="shared" si="75"/>
        <v>0</v>
      </c>
      <c r="M164" s="944">
        <f t="shared" si="75"/>
        <v>0</v>
      </c>
      <c r="N164" s="944">
        <f t="shared" si="75"/>
        <v>0</v>
      </c>
      <c r="O164" s="945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31">
        <f t="shared" si="72"/>
        <v>0</v>
      </c>
      <c r="C165" s="932">
        <f t="shared" si="72"/>
        <v>0</v>
      </c>
      <c r="D165" s="933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46">
        <f t="shared" si="75"/>
        <v>0</v>
      </c>
      <c r="J165" s="947">
        <f t="shared" si="75"/>
        <v>0</v>
      </c>
      <c r="K165" s="947">
        <f t="shared" si="75"/>
        <v>0</v>
      </c>
      <c r="L165" s="947">
        <f t="shared" si="75"/>
        <v>0</v>
      </c>
      <c r="M165" s="947">
        <f t="shared" si="75"/>
        <v>0</v>
      </c>
      <c r="N165" s="947">
        <f t="shared" si="75"/>
        <v>0</v>
      </c>
      <c r="O165" s="948">
        <f t="shared" si="75"/>
        <v>0</v>
      </c>
    </row>
    <row r="166" spans="1:15" ht="12.75" hidden="1" customHeight="1" x14ac:dyDescent="0.2">
      <c r="A166" s="921" t="str">
        <f t="shared" si="72"/>
        <v>SHPENZIME KORRENTE</v>
      </c>
      <c r="B166" s="922">
        <f t="shared" si="72"/>
        <v>0</v>
      </c>
      <c r="C166" s="922">
        <f t="shared" si="72"/>
        <v>0</v>
      </c>
      <c r="D166" s="922">
        <f t="shared" si="72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31">
        <f t="shared" si="72"/>
        <v>600</v>
      </c>
      <c r="C167" s="932">
        <f t="shared" si="72"/>
        <v>0</v>
      </c>
      <c r="D167" s="933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31">
        <f t="shared" si="72"/>
        <v>601</v>
      </c>
      <c r="C168" s="932">
        <f t="shared" si="72"/>
        <v>0</v>
      </c>
      <c r="D168" s="933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31">
        <f t="shared" si="72"/>
        <v>602</v>
      </c>
      <c r="C169" s="932">
        <f t="shared" si="72"/>
        <v>0</v>
      </c>
      <c r="D169" s="933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31">
        <f t="shared" si="72"/>
        <v>603</v>
      </c>
      <c r="C170" s="932">
        <f t="shared" si="72"/>
        <v>0</v>
      </c>
      <c r="D170" s="933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31">
        <f t="shared" si="72"/>
        <v>604</v>
      </c>
      <c r="C171" s="932">
        <f t="shared" si="72"/>
        <v>0</v>
      </c>
      <c r="D171" s="933">
        <f t="shared" si="72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31">
        <f t="shared" si="72"/>
        <v>605</v>
      </c>
      <c r="C172" s="932">
        <f t="shared" si="72"/>
        <v>0</v>
      </c>
      <c r="D172" s="933">
        <f t="shared" si="72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31">
        <f t="shared" si="72"/>
        <v>606</v>
      </c>
      <c r="C173" s="932">
        <f t="shared" si="72"/>
        <v>0</v>
      </c>
      <c r="D173" s="933">
        <f t="shared" si="72"/>
        <v>0</v>
      </c>
      <c r="E173" s="37"/>
      <c r="F173" s="37"/>
      <c r="G173" s="37"/>
      <c r="H173" s="53"/>
      <c r="I173" s="315"/>
      <c r="J173" s="930"/>
      <c r="K173" s="930"/>
      <c r="L173" s="930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50" t="str">
        <f t="shared" si="72"/>
        <v>Shpenzimet kapitale</v>
      </c>
      <c r="B174" s="937" t="str">
        <f t="shared" si="72"/>
        <v>230 / 231</v>
      </c>
      <c r="C174" s="938">
        <f t="shared" si="72"/>
        <v>0</v>
      </c>
      <c r="D174" s="939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31">
        <f t="shared" si="72"/>
        <v>609</v>
      </c>
      <c r="C175" s="932">
        <f t="shared" si="72"/>
        <v>0</v>
      </c>
      <c r="D175" s="933">
        <f t="shared" si="72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customHeight="1" x14ac:dyDescent="0.2">
      <c r="A176" s="124" t="str">
        <f t="shared" si="72"/>
        <v>Interesa per kredi direkte ose bono</v>
      </c>
      <c r="B176" s="940">
        <f t="shared" si="72"/>
        <v>650</v>
      </c>
      <c r="C176" s="941">
        <f t="shared" si="72"/>
        <v>0</v>
      </c>
      <c r="D176" s="942">
        <f t="shared" si="72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customHeight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customHeight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52" t="str">
        <f t="shared" si="85"/>
        <v>011 Organet ekzekutive dhe legjislative, për çështjet financiare dhe fiskale, çështjet e brendshme</v>
      </c>
      <c r="C183" s="952">
        <f t="shared" si="85"/>
        <v>0</v>
      </c>
      <c r="D183" s="952">
        <f t="shared" si="85"/>
        <v>0</v>
      </c>
      <c r="E183" s="952">
        <f t="shared" si="85"/>
        <v>0</v>
      </c>
      <c r="F183" s="952">
        <f t="shared" si="85"/>
        <v>0</v>
      </c>
      <c r="G183" s="952">
        <f t="shared" si="85"/>
        <v>0</v>
      </c>
      <c r="H183" s="952">
        <f t="shared" si="85"/>
        <v>0</v>
      </c>
      <c r="I183" s="952">
        <f t="shared" si="85"/>
        <v>0</v>
      </c>
      <c r="J183" s="952">
        <f t="shared" si="85"/>
        <v>0</v>
      </c>
      <c r="K183" s="952">
        <f t="shared" si="85"/>
        <v>0</v>
      </c>
      <c r="L183" s="952">
        <f t="shared" si="85"/>
        <v>0</v>
      </c>
      <c r="M183" s="952">
        <f t="shared" si="85"/>
        <v>0</v>
      </c>
      <c r="N183" s="952">
        <f t="shared" si="85"/>
        <v>0</v>
      </c>
      <c r="O183" s="952">
        <f t="shared" si="85"/>
        <v>0</v>
      </c>
    </row>
    <row r="184" spans="1:15" ht="18.75" x14ac:dyDescent="0.2">
      <c r="A184" s="276" t="str">
        <f>A9</f>
        <v>Programi 1d</v>
      </c>
      <c r="B184" s="952" t="str">
        <f>C9</f>
        <v>Gjendja civile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276" t="str">
        <f>'(B3) Struktura Funksionale'!B11</f>
        <v>01170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7" t="str">
        <f t="shared" ref="A186:G186" si="86">A69</f>
        <v>SHPENZIME TË PRITSHME</v>
      </c>
      <c r="B186" s="958">
        <f t="shared" si="86"/>
        <v>0</v>
      </c>
      <c r="C186" s="958">
        <f t="shared" si="86"/>
        <v>0</v>
      </c>
      <c r="D186" s="958">
        <f t="shared" si="86"/>
        <v>0</v>
      </c>
      <c r="E186" s="958">
        <f t="shared" si="86"/>
        <v>0</v>
      </c>
      <c r="F186" s="958">
        <f t="shared" si="86"/>
        <v>0</v>
      </c>
      <c r="G186" s="959">
        <f t="shared" si="86"/>
        <v>0</v>
      </c>
      <c r="H186" s="131"/>
      <c r="I186" s="956" t="str">
        <f t="shared" ref="I186:O186" si="87">I69</f>
        <v xml:space="preserve">TË ARDHURAT E PRITSHME </v>
      </c>
      <c r="J186" s="954">
        <f t="shared" si="87"/>
        <v>0</v>
      </c>
      <c r="K186" s="954">
        <f t="shared" si="87"/>
        <v>0</v>
      </c>
      <c r="L186" s="954">
        <f t="shared" si="87"/>
        <v>0</v>
      </c>
      <c r="M186" s="954">
        <f t="shared" si="87"/>
        <v>0</v>
      </c>
      <c r="N186" s="954">
        <f t="shared" si="87"/>
        <v>0</v>
      </c>
      <c r="O186" s="955">
        <f t="shared" si="87"/>
        <v>0</v>
      </c>
    </row>
    <row r="187" spans="1:15" ht="21.75" customHeight="1" x14ac:dyDescent="0.2">
      <c r="A187" s="211"/>
      <c r="B187" s="417">
        <f t="shared" ref="B187:G187" si="88">B70</f>
        <v>-2</v>
      </c>
      <c r="C187" s="417">
        <f t="shared" si="88"/>
        <v>-1</v>
      </c>
      <c r="D187" s="417">
        <f t="shared" si="88"/>
        <v>0</v>
      </c>
      <c r="E187" s="251">
        <f t="shared" si="88"/>
        <v>1</v>
      </c>
      <c r="F187" s="251">
        <f t="shared" si="88"/>
        <v>2</v>
      </c>
      <c r="G187" s="251">
        <f t="shared" si="88"/>
        <v>3</v>
      </c>
      <c r="H187" s="212"/>
      <c r="I187" s="414"/>
      <c r="J187" s="417">
        <f t="shared" ref="J187:O187" si="89">J70</f>
        <v>-2</v>
      </c>
      <c r="K187" s="417">
        <f t="shared" si="89"/>
        <v>-1</v>
      </c>
      <c r="L187" s="417">
        <f t="shared" si="89"/>
        <v>0</v>
      </c>
      <c r="M187" s="251">
        <f t="shared" si="89"/>
        <v>1</v>
      </c>
      <c r="N187" s="251">
        <f t="shared" si="89"/>
        <v>2</v>
      </c>
      <c r="O187" s="251">
        <f t="shared" si="89"/>
        <v>3</v>
      </c>
    </row>
    <row r="188" spans="1:15" ht="12.75" x14ac:dyDescent="0.2">
      <c r="A188" s="431"/>
      <c r="B188" s="424"/>
      <c r="C188" s="347"/>
      <c r="D188" s="348"/>
      <c r="E188" s="683"/>
      <c r="F188" s="683"/>
      <c r="G188" s="684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90">I72</f>
        <v>VLERËSIM I ARDHURAVE NGA TARIFAT</v>
      </c>
      <c r="J189" s="922">
        <f t="shared" si="90"/>
        <v>0</v>
      </c>
      <c r="K189" s="922">
        <f t="shared" si="90"/>
        <v>0</v>
      </c>
      <c r="L189" s="922">
        <f t="shared" si="90"/>
        <v>0</v>
      </c>
      <c r="M189" s="922">
        <f t="shared" si="90"/>
        <v>0</v>
      </c>
      <c r="N189" s="922">
        <f t="shared" si="90"/>
        <v>0</v>
      </c>
      <c r="O189" s="923">
        <f t="shared" si="90"/>
        <v>0</v>
      </c>
    </row>
    <row r="190" spans="1:15" ht="12.75" x14ac:dyDescent="0.2">
      <c r="A190" s="125"/>
      <c r="B190" s="210"/>
      <c r="C190" s="126"/>
      <c r="D190" s="126"/>
      <c r="E190" s="682"/>
      <c r="F190" s="682"/>
      <c r="G190" s="685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0" t="str">
        <f t="shared" ref="A191:G192" si="91">A74</f>
        <v>SHPENZIME TË PRITSHME</v>
      </c>
      <c r="B191" s="961">
        <f t="shared" si="91"/>
        <v>0</v>
      </c>
      <c r="C191" s="961">
        <f t="shared" si="91"/>
        <v>0</v>
      </c>
      <c r="D191" s="961">
        <f t="shared" si="91"/>
        <v>0</v>
      </c>
      <c r="E191" s="961">
        <f t="shared" si="91"/>
        <v>0</v>
      </c>
      <c r="F191" s="961">
        <f t="shared" si="91"/>
        <v>0</v>
      </c>
      <c r="G191" s="962">
        <f t="shared" si="91"/>
        <v>0</v>
      </c>
      <c r="H191" s="10"/>
    </row>
    <row r="192" spans="1:15" ht="12.75" x14ac:dyDescent="0.2">
      <c r="A192" s="921" t="str">
        <f t="shared" si="91"/>
        <v>KOSTO DIREKTE PËR PROJEKTET DHE SHPENZIMET KAPITALE</v>
      </c>
      <c r="B192" s="922">
        <f t="shared" si="91"/>
        <v>0</v>
      </c>
      <c r="C192" s="922">
        <f t="shared" si="91"/>
        <v>0</v>
      </c>
      <c r="D192" s="922">
        <f t="shared" si="91"/>
        <v>0</v>
      </c>
      <c r="E192" s="922">
        <f t="shared" si="91"/>
        <v>0</v>
      </c>
      <c r="F192" s="922">
        <f t="shared" si="91"/>
        <v>0</v>
      </c>
      <c r="G192" s="923">
        <f t="shared" si="91"/>
        <v>0</v>
      </c>
      <c r="H192" s="31"/>
      <c r="I192" s="921" t="str">
        <f t="shared" ref="I192:I197" si="92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93">A76</f>
        <v>Pagat</v>
      </c>
      <c r="B193" s="931">
        <f t="shared" si="93"/>
        <v>600</v>
      </c>
      <c r="C193" s="932">
        <f t="shared" si="93"/>
        <v>0</v>
      </c>
      <c r="D193" s="933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31">
        <f t="shared" si="93"/>
        <v>601</v>
      </c>
      <c r="C194" s="932">
        <f t="shared" si="93"/>
        <v>0</v>
      </c>
      <c r="D194" s="933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31">
        <f t="shared" si="93"/>
        <v>602</v>
      </c>
      <c r="C195" s="932">
        <f t="shared" si="93"/>
        <v>0</v>
      </c>
      <c r="D195" s="933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31">
        <f t="shared" si="93"/>
        <v>603</v>
      </c>
      <c r="C196" s="932">
        <f t="shared" si="93"/>
        <v>0</v>
      </c>
      <c r="D196" s="933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31">
        <f t="shared" si="93"/>
        <v>604</v>
      </c>
      <c r="C197" s="932">
        <f t="shared" si="93"/>
        <v>0</v>
      </c>
      <c r="D197" s="933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31">
        <f t="shared" si="93"/>
        <v>605</v>
      </c>
      <c r="C198" s="932">
        <f t="shared" si="93"/>
        <v>0</v>
      </c>
      <c r="D198" s="933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31">
        <f t="shared" si="93"/>
        <v>606</v>
      </c>
      <c r="C199" s="932">
        <f t="shared" si="93"/>
        <v>0</v>
      </c>
      <c r="D199" s="933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31" t="str">
        <f t="shared" si="93"/>
        <v>230 / 231</v>
      </c>
      <c r="C200" s="932">
        <f t="shared" si="93"/>
        <v>0</v>
      </c>
      <c r="D200" s="933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31">
        <f t="shared" si="93"/>
        <v>609</v>
      </c>
      <c r="C201" s="932">
        <f t="shared" si="93"/>
        <v>0</v>
      </c>
      <c r="D201" s="933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31">
        <f t="shared" si="93"/>
        <v>650</v>
      </c>
      <c r="C202" s="932">
        <f t="shared" si="93"/>
        <v>0</v>
      </c>
      <c r="D202" s="933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31" t="str">
        <f t="shared" si="93"/>
        <v>69 / ?</v>
      </c>
      <c r="C203" s="932">
        <f t="shared" si="93"/>
        <v>0</v>
      </c>
      <c r="D203" s="933">
        <f t="shared" si="93"/>
        <v>0</v>
      </c>
      <c r="E203" s="129"/>
      <c r="F203" s="129"/>
      <c r="G203" s="129"/>
      <c r="H203" s="53"/>
      <c r="I203" s="943" t="str">
        <f t="shared" ref="I203:O204" si="94">I86</f>
        <v>SHUMA E KËRKUAR NETO</v>
      </c>
      <c r="J203" s="944">
        <f t="shared" si="94"/>
        <v>0</v>
      </c>
      <c r="K203" s="944">
        <f t="shared" si="94"/>
        <v>0</v>
      </c>
      <c r="L203" s="944">
        <f t="shared" si="94"/>
        <v>0</v>
      </c>
      <c r="M203" s="944">
        <f t="shared" si="94"/>
        <v>0</v>
      </c>
      <c r="N203" s="944">
        <f t="shared" si="94"/>
        <v>0</v>
      </c>
      <c r="O203" s="945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31">
        <f t="shared" si="93"/>
        <v>0</v>
      </c>
      <c r="C204" s="932">
        <f t="shared" si="93"/>
        <v>0</v>
      </c>
      <c r="D204" s="933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46">
        <f t="shared" si="94"/>
        <v>0</v>
      </c>
      <c r="J204" s="947">
        <f t="shared" si="94"/>
        <v>0</v>
      </c>
      <c r="K204" s="947">
        <f t="shared" si="94"/>
        <v>0</v>
      </c>
      <c r="L204" s="947">
        <f t="shared" si="94"/>
        <v>0</v>
      </c>
      <c r="M204" s="947">
        <f t="shared" si="94"/>
        <v>0</v>
      </c>
      <c r="N204" s="947">
        <f t="shared" si="94"/>
        <v>0</v>
      </c>
      <c r="O204" s="948">
        <f t="shared" si="94"/>
        <v>0</v>
      </c>
    </row>
    <row r="205" spans="1:15" ht="12.75" x14ac:dyDescent="0.2">
      <c r="A205" s="921" t="str">
        <f t="shared" si="93"/>
        <v>SHPENZIME KORRENTE</v>
      </c>
      <c r="B205" s="922">
        <f t="shared" si="93"/>
        <v>0</v>
      </c>
      <c r="C205" s="922">
        <f t="shared" si="93"/>
        <v>0</v>
      </c>
      <c r="D205" s="922">
        <f t="shared" si="93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31">
        <f t="shared" si="93"/>
        <v>600</v>
      </c>
      <c r="C206" s="932">
        <f t="shared" si="93"/>
        <v>0</v>
      </c>
      <c r="D206" s="933">
        <f t="shared" si="93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31">
        <f t="shared" si="93"/>
        <v>601</v>
      </c>
      <c r="C207" s="932">
        <f t="shared" si="93"/>
        <v>0</v>
      </c>
      <c r="D207" s="933">
        <f t="shared" si="93"/>
        <v>0</v>
      </c>
      <c r="E207" s="37"/>
      <c r="F207" s="37"/>
      <c r="G207" s="37"/>
      <c r="H207" s="53"/>
    </row>
    <row r="208" spans="1:15" ht="12.75" x14ac:dyDescent="0.2">
      <c r="A208" s="124" t="str">
        <f t="shared" si="93"/>
        <v>Mallra dhe shërbime</v>
      </c>
      <c r="B208" s="931">
        <f t="shared" si="93"/>
        <v>602</v>
      </c>
      <c r="C208" s="932">
        <f t="shared" si="93"/>
        <v>0</v>
      </c>
      <c r="D208" s="933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927" t="str">
        <f>J37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31">
        <f t="shared" si="93"/>
        <v>603</v>
      </c>
      <c r="C209" s="932">
        <f t="shared" si="93"/>
        <v>0</v>
      </c>
      <c r="D209" s="933">
        <f t="shared" si="93"/>
        <v>0</v>
      </c>
      <c r="E209" s="37"/>
      <c r="F209" s="37"/>
      <c r="G209" s="37"/>
      <c r="H209" s="53"/>
      <c r="I209" s="743" t="str">
        <f>I38</f>
        <v>Qëllime</v>
      </c>
      <c r="J209" s="927" t="str">
        <f>J38</f>
        <v>Shpenzimet kapitale</v>
      </c>
      <c r="K209" s="928"/>
      <c r="L209" s="929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31">
        <f t="shared" si="93"/>
        <v>604</v>
      </c>
      <c r="C210" s="932">
        <f t="shared" si="93"/>
        <v>0</v>
      </c>
      <c r="D210" s="933">
        <f t="shared" si="93"/>
        <v>0</v>
      </c>
      <c r="E210" s="37"/>
      <c r="F210" s="37"/>
      <c r="G210" s="37"/>
      <c r="H210" s="53"/>
      <c r="I210" s="315"/>
      <c r="J210" s="927" t="str">
        <f>J39</f>
        <v>Mallra dhe shërbime</v>
      </c>
      <c r="K210" s="928"/>
      <c r="L210" s="929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31">
        <f t="shared" si="93"/>
        <v>605</v>
      </c>
      <c r="C211" s="932">
        <f t="shared" si="93"/>
        <v>0</v>
      </c>
      <c r="D211" s="933">
        <f t="shared" si="93"/>
        <v>0</v>
      </c>
      <c r="E211" s="37"/>
      <c r="F211" s="37"/>
      <c r="G211" s="37"/>
      <c r="H211" s="53"/>
      <c r="I211" s="315"/>
      <c r="J211" s="927" t="str">
        <f>J40</f>
        <v>Qëllime të mëtejshme</v>
      </c>
      <c r="K211" s="928"/>
      <c r="L211" s="929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31">
        <f t="shared" si="93"/>
        <v>606</v>
      </c>
      <c r="C212" s="932">
        <f t="shared" si="93"/>
        <v>0</v>
      </c>
      <c r="D212" s="933">
        <f t="shared" si="93"/>
        <v>0</v>
      </c>
      <c r="E212" s="37"/>
      <c r="F212" s="37"/>
      <c r="G212" s="37"/>
      <c r="H212" s="53"/>
      <c r="I212" s="315"/>
      <c r="J212" s="930"/>
      <c r="K212" s="930"/>
      <c r="L212" s="930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50" t="str">
        <f t="shared" si="93"/>
        <v>Shpenzimet kapitale</v>
      </c>
      <c r="B213" s="937" t="str">
        <f t="shared" si="93"/>
        <v>230 / 231</v>
      </c>
      <c r="C213" s="938">
        <f t="shared" si="93"/>
        <v>0</v>
      </c>
      <c r="D213" s="939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31">
        <f t="shared" si="93"/>
        <v>609</v>
      </c>
      <c r="C214" s="932">
        <f t="shared" si="93"/>
        <v>0</v>
      </c>
      <c r="D214" s="933">
        <f t="shared" si="93"/>
        <v>0</v>
      </c>
      <c r="E214" s="37"/>
      <c r="F214" s="37"/>
      <c r="G214" s="37"/>
      <c r="H214" s="53"/>
      <c r="I214" s="419">
        <f>I97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93"/>
        <v>Interesa per kredi direkte ose bono</v>
      </c>
      <c r="B215" s="940">
        <f t="shared" si="93"/>
        <v>650</v>
      </c>
      <c r="C215" s="941">
        <f t="shared" si="93"/>
        <v>0</v>
      </c>
      <c r="D215" s="942">
        <f t="shared" si="93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" si="100">SUM(F206:F216)</f>
        <v>0</v>
      </c>
      <c r="G217" s="129">
        <f t="shared" ref="G217" si="101">SUM(G206:G216)</f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102">C189</f>
        <v>0</v>
      </c>
      <c r="D219" s="34">
        <f t="shared" si="102"/>
        <v>0</v>
      </c>
      <c r="E219" s="129">
        <f>E204+E217</f>
        <v>0</v>
      </c>
      <c r="F219" s="129">
        <f>F204+F217</f>
        <v>0</v>
      </c>
      <c r="G219" s="129">
        <f t="shared" ref="G219" si="103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104">A66</f>
        <v>Nënfunksioni 1</v>
      </c>
      <c r="B222" s="952" t="str">
        <f t="shared" si="104"/>
        <v>011 Organet ekzekutive dhe legjislative, për çështjet financiare dhe fiskale, çështjet e brendshme</v>
      </c>
      <c r="C222" s="952">
        <f t="shared" si="104"/>
        <v>0</v>
      </c>
      <c r="D222" s="952">
        <f t="shared" si="104"/>
        <v>0</v>
      </c>
      <c r="E222" s="952">
        <f t="shared" si="104"/>
        <v>0</v>
      </c>
      <c r="F222" s="952">
        <f t="shared" si="104"/>
        <v>0</v>
      </c>
      <c r="G222" s="952">
        <f t="shared" si="104"/>
        <v>0</v>
      </c>
      <c r="H222" s="952">
        <f t="shared" si="104"/>
        <v>0</v>
      </c>
      <c r="I222" s="952">
        <f t="shared" si="104"/>
        <v>0</v>
      </c>
      <c r="J222" s="952">
        <f t="shared" si="104"/>
        <v>0</v>
      </c>
      <c r="K222" s="952">
        <f t="shared" si="104"/>
        <v>0</v>
      </c>
      <c r="L222" s="952">
        <f t="shared" si="104"/>
        <v>0</v>
      </c>
      <c r="M222" s="952">
        <f t="shared" si="104"/>
        <v>0</v>
      </c>
      <c r="N222" s="952">
        <f t="shared" si="104"/>
        <v>0</v>
      </c>
      <c r="O222" s="952">
        <f t="shared" si="104"/>
        <v>0</v>
      </c>
    </row>
    <row r="223" spans="1:15" ht="17.25" customHeight="1" x14ac:dyDescent="0.2">
      <c r="A223" s="276" t="str">
        <f>A10</f>
        <v>Programi 1e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276">
        <f>'(B3) Struktura Funksionale'!B12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105">A69</f>
        <v>SHPENZIME TË PRITSHME</v>
      </c>
      <c r="B225" s="954">
        <f t="shared" si="105"/>
        <v>0</v>
      </c>
      <c r="C225" s="954">
        <f t="shared" si="105"/>
        <v>0</v>
      </c>
      <c r="D225" s="954">
        <f t="shared" si="105"/>
        <v>0</v>
      </c>
      <c r="E225" s="954">
        <f t="shared" si="105"/>
        <v>0</v>
      </c>
      <c r="F225" s="954">
        <f t="shared" si="105"/>
        <v>0</v>
      </c>
      <c r="G225" s="955">
        <f t="shared" si="105"/>
        <v>0</v>
      </c>
      <c r="H225" s="131"/>
      <c r="I225" s="956" t="str">
        <f t="shared" ref="I225:O225" si="106">I69</f>
        <v xml:space="preserve">TË ARDHURAT E PRITSHME </v>
      </c>
      <c r="J225" s="954">
        <f t="shared" si="106"/>
        <v>0</v>
      </c>
      <c r="K225" s="954">
        <f t="shared" si="106"/>
        <v>0</v>
      </c>
      <c r="L225" s="954">
        <f t="shared" si="106"/>
        <v>0</v>
      </c>
      <c r="M225" s="954">
        <f t="shared" si="106"/>
        <v>0</v>
      </c>
      <c r="N225" s="954">
        <f t="shared" si="106"/>
        <v>0</v>
      </c>
      <c r="O225" s="955">
        <f t="shared" si="106"/>
        <v>0</v>
      </c>
    </row>
    <row r="226" spans="1:15" ht="18.75" customHeight="1" x14ac:dyDescent="0.2">
      <c r="A226" s="211"/>
      <c r="B226" s="417">
        <f t="shared" ref="B226:G226" si="107">B70</f>
        <v>-2</v>
      </c>
      <c r="C226" s="417">
        <f t="shared" si="107"/>
        <v>-1</v>
      </c>
      <c r="D226" s="417">
        <f t="shared" si="107"/>
        <v>0</v>
      </c>
      <c r="E226" s="251">
        <f t="shared" si="107"/>
        <v>1</v>
      </c>
      <c r="F226" s="251">
        <f t="shared" si="107"/>
        <v>2</v>
      </c>
      <c r="G226" s="251">
        <f t="shared" si="107"/>
        <v>3</v>
      </c>
      <c r="H226" s="212"/>
      <c r="I226" s="414"/>
      <c r="J226" s="417">
        <f t="shared" ref="J226:O226" si="108">J70</f>
        <v>-2</v>
      </c>
      <c r="K226" s="417">
        <f t="shared" si="108"/>
        <v>-1</v>
      </c>
      <c r="L226" s="417">
        <f t="shared" si="108"/>
        <v>0</v>
      </c>
      <c r="M226" s="251">
        <f t="shared" si="108"/>
        <v>1</v>
      </c>
      <c r="N226" s="251">
        <f t="shared" si="108"/>
        <v>2</v>
      </c>
      <c r="O226" s="251">
        <f t="shared" si="108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109">I72</f>
        <v>VLERËSIM I ARDHURAVE NGA TARIFAT</v>
      </c>
      <c r="J228" s="922">
        <f t="shared" si="109"/>
        <v>0</v>
      </c>
      <c r="K228" s="922">
        <f t="shared" si="109"/>
        <v>0</v>
      </c>
      <c r="L228" s="922">
        <f t="shared" si="109"/>
        <v>0</v>
      </c>
      <c r="M228" s="922">
        <f t="shared" si="109"/>
        <v>0</v>
      </c>
      <c r="N228" s="922">
        <f t="shared" si="109"/>
        <v>0</v>
      </c>
      <c r="O228" s="923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110">A74</f>
        <v>SHPENZIME TË PRITSHME</v>
      </c>
      <c r="B230" s="935">
        <f t="shared" si="110"/>
        <v>0</v>
      </c>
      <c r="C230" s="935">
        <f t="shared" si="110"/>
        <v>0</v>
      </c>
      <c r="D230" s="935">
        <f t="shared" si="110"/>
        <v>0</v>
      </c>
      <c r="E230" s="935">
        <f t="shared" si="110"/>
        <v>0</v>
      </c>
      <c r="F230" s="935">
        <f t="shared" si="110"/>
        <v>0</v>
      </c>
      <c r="G230" s="936">
        <f t="shared" si="110"/>
        <v>0</v>
      </c>
      <c r="H230" s="10"/>
    </row>
    <row r="231" spans="1:15" ht="12.75" x14ac:dyDescent="0.2">
      <c r="A231" s="921" t="str">
        <f t="shared" si="110"/>
        <v>KOSTO DIREKTE PËR PROJEKTET DHE SHPENZIMET KAPITALE</v>
      </c>
      <c r="B231" s="922">
        <f t="shared" si="110"/>
        <v>0</v>
      </c>
      <c r="C231" s="922">
        <f t="shared" si="110"/>
        <v>0</v>
      </c>
      <c r="D231" s="922">
        <f t="shared" si="110"/>
        <v>0</v>
      </c>
      <c r="E231" s="922">
        <f t="shared" si="110"/>
        <v>0</v>
      </c>
      <c r="F231" s="922">
        <f t="shared" si="110"/>
        <v>0</v>
      </c>
      <c r="G231" s="923">
        <f t="shared" si="110"/>
        <v>0</v>
      </c>
      <c r="H231" s="31"/>
      <c r="I231" s="921" t="str">
        <f t="shared" ref="I231:I236" si="111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112">A76</f>
        <v>Pagat</v>
      </c>
      <c r="B232" s="931">
        <f t="shared" si="112"/>
        <v>600</v>
      </c>
      <c r="C232" s="932">
        <f t="shared" si="112"/>
        <v>0</v>
      </c>
      <c r="D232" s="933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31">
        <f t="shared" si="112"/>
        <v>601</v>
      </c>
      <c r="C233" s="932">
        <f t="shared" si="112"/>
        <v>0</v>
      </c>
      <c r="D233" s="933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31">
        <f t="shared" si="112"/>
        <v>602</v>
      </c>
      <c r="C234" s="932">
        <f t="shared" si="112"/>
        <v>0</v>
      </c>
      <c r="D234" s="933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31">
        <f t="shared" si="112"/>
        <v>603</v>
      </c>
      <c r="C235" s="932">
        <f t="shared" si="112"/>
        <v>0</v>
      </c>
      <c r="D235" s="933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31">
        <f t="shared" si="112"/>
        <v>604</v>
      </c>
      <c r="C236" s="932">
        <f t="shared" si="112"/>
        <v>0</v>
      </c>
      <c r="D236" s="933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31">
        <f t="shared" si="112"/>
        <v>605</v>
      </c>
      <c r="C237" s="932">
        <f t="shared" si="112"/>
        <v>0</v>
      </c>
      <c r="D237" s="933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31">
        <f t="shared" si="112"/>
        <v>606</v>
      </c>
      <c r="C238" s="932">
        <f t="shared" si="112"/>
        <v>0</v>
      </c>
      <c r="D238" s="933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31" t="str">
        <f t="shared" si="112"/>
        <v>230 / 231</v>
      </c>
      <c r="C239" s="932">
        <f t="shared" si="112"/>
        <v>0</v>
      </c>
      <c r="D239" s="933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31">
        <f t="shared" si="112"/>
        <v>609</v>
      </c>
      <c r="C240" s="932">
        <f t="shared" si="112"/>
        <v>0</v>
      </c>
      <c r="D240" s="933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31">
        <f t="shared" si="112"/>
        <v>650</v>
      </c>
      <c r="C241" s="932">
        <f t="shared" si="112"/>
        <v>0</v>
      </c>
      <c r="D241" s="933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31" t="str">
        <f t="shared" si="112"/>
        <v>69 / ?</v>
      </c>
      <c r="C242" s="932">
        <f t="shared" si="112"/>
        <v>0</v>
      </c>
      <c r="D242" s="933">
        <f t="shared" si="112"/>
        <v>0</v>
      </c>
      <c r="E242" s="129"/>
      <c r="F242" s="129"/>
      <c r="G242" s="129"/>
      <c r="H242" s="53"/>
      <c r="I242" s="943" t="str">
        <f t="shared" ref="I242:O243" si="115">I86</f>
        <v>SHUMA E KËRKUAR NETO</v>
      </c>
      <c r="J242" s="944">
        <f t="shared" si="115"/>
        <v>0</v>
      </c>
      <c r="K242" s="944">
        <f t="shared" si="115"/>
        <v>0</v>
      </c>
      <c r="L242" s="944">
        <f t="shared" si="115"/>
        <v>0</v>
      </c>
      <c r="M242" s="944">
        <f t="shared" si="115"/>
        <v>0</v>
      </c>
      <c r="N242" s="944">
        <f t="shared" si="115"/>
        <v>0</v>
      </c>
      <c r="O242" s="945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31">
        <f t="shared" si="112"/>
        <v>0</v>
      </c>
      <c r="C243" s="932">
        <f t="shared" si="112"/>
        <v>0</v>
      </c>
      <c r="D243" s="933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46">
        <f t="shared" si="115"/>
        <v>0</v>
      </c>
      <c r="J243" s="947">
        <f t="shared" si="115"/>
        <v>0</v>
      </c>
      <c r="K243" s="947">
        <f t="shared" si="115"/>
        <v>0</v>
      </c>
      <c r="L243" s="947">
        <f t="shared" si="115"/>
        <v>0</v>
      </c>
      <c r="M243" s="947">
        <f t="shared" si="115"/>
        <v>0</v>
      </c>
      <c r="N243" s="947">
        <f t="shared" si="115"/>
        <v>0</v>
      </c>
      <c r="O243" s="948">
        <f t="shared" si="115"/>
        <v>0</v>
      </c>
    </row>
    <row r="244" spans="1:15" ht="12.75" x14ac:dyDescent="0.2">
      <c r="A244" s="921" t="str">
        <f t="shared" si="112"/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31">
        <f t="shared" si="112"/>
        <v>600</v>
      </c>
      <c r="C245" s="932">
        <f t="shared" si="112"/>
        <v>0</v>
      </c>
      <c r="D245" s="933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31">
        <f t="shared" si="112"/>
        <v>601</v>
      </c>
      <c r="C246" s="932">
        <f t="shared" si="112"/>
        <v>0</v>
      </c>
      <c r="D246" s="933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31">
        <f t="shared" si="112"/>
        <v>602</v>
      </c>
      <c r="C247" s="932">
        <f t="shared" si="112"/>
        <v>0</v>
      </c>
      <c r="D247" s="933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31">
        <f t="shared" si="112"/>
        <v>603</v>
      </c>
      <c r="C248" s="932">
        <f t="shared" si="112"/>
        <v>0</v>
      </c>
      <c r="D248" s="933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31">
        <f t="shared" si="112"/>
        <v>604</v>
      </c>
      <c r="C249" s="932">
        <f t="shared" si="112"/>
        <v>0</v>
      </c>
      <c r="D249" s="933">
        <f t="shared" si="112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31">
        <f t="shared" si="112"/>
        <v>605</v>
      </c>
      <c r="C250" s="932">
        <f t="shared" si="112"/>
        <v>0</v>
      </c>
      <c r="D250" s="933">
        <f t="shared" si="112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31">
        <f t="shared" si="112"/>
        <v>606</v>
      </c>
      <c r="C251" s="932">
        <f t="shared" si="112"/>
        <v>0</v>
      </c>
      <c r="D251" s="933">
        <f t="shared" si="112"/>
        <v>0</v>
      </c>
      <c r="E251" s="37"/>
      <c r="F251" s="37"/>
      <c r="G251" s="37"/>
      <c r="H251" s="53"/>
      <c r="I251" s="315"/>
      <c r="J251" s="930"/>
      <c r="K251" s="930"/>
      <c r="L251" s="930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50" t="str">
        <f t="shared" si="112"/>
        <v>Shpenzimet kapitale</v>
      </c>
      <c r="B252" s="937" t="str">
        <f t="shared" si="112"/>
        <v>230 / 231</v>
      </c>
      <c r="C252" s="938">
        <f t="shared" si="112"/>
        <v>0</v>
      </c>
      <c r="D252" s="939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31">
        <f t="shared" si="112"/>
        <v>609</v>
      </c>
      <c r="C253" s="932">
        <f t="shared" si="112"/>
        <v>0</v>
      </c>
      <c r="D253" s="933">
        <f t="shared" si="112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112"/>
        <v>Interesa per kredi direkte ose bono</v>
      </c>
      <c r="B254" s="940">
        <f t="shared" si="112"/>
        <v>650</v>
      </c>
      <c r="C254" s="941">
        <f t="shared" si="112"/>
        <v>0</v>
      </c>
      <c r="D254" s="942">
        <f t="shared" si="112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25">A105</f>
        <v>Nënfunksioni 1</v>
      </c>
      <c r="B261" s="952" t="str">
        <f t="shared" si="125"/>
        <v>011 Organet ekzekutive dhe legjislative, për çështjet financiare dhe fiskale, çështjet e brendshme</v>
      </c>
      <c r="C261" s="952">
        <f t="shared" si="125"/>
        <v>0</v>
      </c>
      <c r="D261" s="952">
        <f t="shared" si="125"/>
        <v>0</v>
      </c>
      <c r="E261" s="952">
        <f t="shared" si="125"/>
        <v>0</v>
      </c>
      <c r="F261" s="952">
        <f t="shared" si="125"/>
        <v>0</v>
      </c>
      <c r="G261" s="952">
        <f t="shared" si="125"/>
        <v>0</v>
      </c>
      <c r="H261" s="952">
        <f t="shared" si="125"/>
        <v>0</v>
      </c>
      <c r="I261" s="952">
        <f t="shared" si="125"/>
        <v>0</v>
      </c>
      <c r="J261" s="952">
        <f t="shared" si="125"/>
        <v>0</v>
      </c>
      <c r="K261" s="952">
        <f t="shared" si="125"/>
        <v>0</v>
      </c>
      <c r="L261" s="952">
        <f t="shared" si="125"/>
        <v>0</v>
      </c>
      <c r="M261" s="952">
        <f t="shared" si="125"/>
        <v>0</v>
      </c>
      <c r="N261" s="952">
        <f t="shared" si="125"/>
        <v>0</v>
      </c>
      <c r="O261" s="952">
        <f t="shared" si="125"/>
        <v>0</v>
      </c>
    </row>
    <row r="262" spans="1:15" ht="17.25" customHeight="1" x14ac:dyDescent="0.2">
      <c r="A262" s="276" t="str">
        <f>A11</f>
        <v>Programi 1f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276">
        <f>'(B3) Struktura Funksionale'!B13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26">A108</f>
        <v>SHPENZIME TË PRITSHME</v>
      </c>
      <c r="B264" s="954">
        <f t="shared" si="126"/>
        <v>0</v>
      </c>
      <c r="C264" s="954">
        <f t="shared" si="126"/>
        <v>0</v>
      </c>
      <c r="D264" s="954">
        <f t="shared" si="126"/>
        <v>0</v>
      </c>
      <c r="E264" s="954">
        <f t="shared" si="126"/>
        <v>0</v>
      </c>
      <c r="F264" s="954">
        <f t="shared" si="126"/>
        <v>0</v>
      </c>
      <c r="G264" s="955">
        <f t="shared" si="126"/>
        <v>0</v>
      </c>
      <c r="H264" s="131"/>
      <c r="I264" s="956" t="str">
        <f t="shared" ref="I264:O264" si="127">I108</f>
        <v xml:space="preserve">TË ARDHURAT E PRITSHME </v>
      </c>
      <c r="J264" s="954">
        <f t="shared" si="127"/>
        <v>0</v>
      </c>
      <c r="K264" s="954">
        <f t="shared" si="127"/>
        <v>0</v>
      </c>
      <c r="L264" s="954">
        <f t="shared" si="127"/>
        <v>0</v>
      </c>
      <c r="M264" s="954">
        <f t="shared" si="127"/>
        <v>0</v>
      </c>
      <c r="N264" s="954">
        <f t="shared" si="127"/>
        <v>0</v>
      </c>
      <c r="O264" s="955">
        <f t="shared" si="127"/>
        <v>0</v>
      </c>
    </row>
    <row r="265" spans="1:15" ht="20.25" customHeight="1" x14ac:dyDescent="0.2">
      <c r="A265" s="211"/>
      <c r="B265" s="417">
        <f t="shared" ref="B265:G265" si="128">B109</f>
        <v>-2</v>
      </c>
      <c r="C265" s="417">
        <f t="shared" si="128"/>
        <v>-1</v>
      </c>
      <c r="D265" s="417">
        <f t="shared" si="128"/>
        <v>0</v>
      </c>
      <c r="E265" s="251">
        <f t="shared" si="128"/>
        <v>1</v>
      </c>
      <c r="F265" s="251">
        <f t="shared" si="128"/>
        <v>2</v>
      </c>
      <c r="G265" s="251">
        <f t="shared" si="128"/>
        <v>3</v>
      </c>
      <c r="H265" s="212"/>
      <c r="I265" s="414"/>
      <c r="J265" s="417">
        <f t="shared" ref="J265:O265" si="129">J109</f>
        <v>-2</v>
      </c>
      <c r="K265" s="417">
        <f t="shared" si="129"/>
        <v>-1</v>
      </c>
      <c r="L265" s="417">
        <f t="shared" si="129"/>
        <v>0</v>
      </c>
      <c r="M265" s="251">
        <f t="shared" si="129"/>
        <v>1</v>
      </c>
      <c r="N265" s="251">
        <f t="shared" si="129"/>
        <v>2</v>
      </c>
      <c r="O265" s="251">
        <f t="shared" si="129"/>
        <v>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30">I111</f>
        <v>VLERËSIM I ARDHURAVE NGA TARIFAT</v>
      </c>
      <c r="J267" s="922">
        <f t="shared" si="130"/>
        <v>0</v>
      </c>
      <c r="K267" s="922">
        <f t="shared" si="130"/>
        <v>0</v>
      </c>
      <c r="L267" s="922">
        <f t="shared" si="130"/>
        <v>0</v>
      </c>
      <c r="M267" s="922">
        <f t="shared" si="130"/>
        <v>0</v>
      </c>
      <c r="N267" s="922">
        <f t="shared" si="130"/>
        <v>0</v>
      </c>
      <c r="O267" s="923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31">A113</f>
        <v>SHPENZIME TË PRITSHME</v>
      </c>
      <c r="B269" s="935">
        <f t="shared" si="131"/>
        <v>0</v>
      </c>
      <c r="C269" s="935">
        <f t="shared" si="131"/>
        <v>0</v>
      </c>
      <c r="D269" s="935">
        <f t="shared" si="131"/>
        <v>0</v>
      </c>
      <c r="E269" s="935">
        <f t="shared" si="131"/>
        <v>0</v>
      </c>
      <c r="F269" s="935">
        <f t="shared" si="131"/>
        <v>0</v>
      </c>
      <c r="G269" s="936">
        <f t="shared" si="131"/>
        <v>0</v>
      </c>
      <c r="H269" s="10"/>
    </row>
    <row r="270" spans="1:15" ht="12.75" x14ac:dyDescent="0.2">
      <c r="A270" s="921" t="str">
        <f t="shared" ref="A270:G270" si="132">A114</f>
        <v>KOSTO DIREKTE PËR PROJEKTET DHE SHPENZIMET KAPITALE</v>
      </c>
      <c r="B270" s="922">
        <f t="shared" si="132"/>
        <v>0</v>
      </c>
      <c r="C270" s="922">
        <f t="shared" si="132"/>
        <v>0</v>
      </c>
      <c r="D270" s="922">
        <f t="shared" si="132"/>
        <v>0</v>
      </c>
      <c r="E270" s="922">
        <f t="shared" si="132"/>
        <v>0</v>
      </c>
      <c r="F270" s="922">
        <f t="shared" si="132"/>
        <v>0</v>
      </c>
      <c r="G270" s="923">
        <f t="shared" si="132"/>
        <v>0</v>
      </c>
      <c r="H270" s="31"/>
      <c r="I270" s="921" t="str">
        <f t="shared" ref="I270:I275" si="133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34">A115</f>
        <v>Pagat</v>
      </c>
      <c r="B271" s="931">
        <f t="shared" si="134"/>
        <v>600</v>
      </c>
      <c r="C271" s="932">
        <f t="shared" si="134"/>
        <v>0</v>
      </c>
      <c r="D271" s="933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31">
        <f t="shared" si="135"/>
        <v>601</v>
      </c>
      <c r="C272" s="932">
        <f t="shared" si="135"/>
        <v>0</v>
      </c>
      <c r="D272" s="933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31">
        <f t="shared" si="136"/>
        <v>602</v>
      </c>
      <c r="C273" s="932">
        <f t="shared" si="136"/>
        <v>0</v>
      </c>
      <c r="D273" s="933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31">
        <f t="shared" si="137"/>
        <v>603</v>
      </c>
      <c r="C274" s="932">
        <f t="shared" si="137"/>
        <v>0</v>
      </c>
      <c r="D274" s="933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31">
        <f t="shared" si="138"/>
        <v>604</v>
      </c>
      <c r="C275" s="932">
        <f t="shared" si="138"/>
        <v>0</v>
      </c>
      <c r="D275" s="933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31">
        <f t="shared" si="140"/>
        <v>605</v>
      </c>
      <c r="C276" s="932">
        <f t="shared" si="140"/>
        <v>0</v>
      </c>
      <c r="D276" s="933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31">
        <f t="shared" si="141"/>
        <v>606</v>
      </c>
      <c r="C277" s="932">
        <f t="shared" si="141"/>
        <v>0</v>
      </c>
      <c r="D277" s="933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31" t="str">
        <f t="shared" si="142"/>
        <v>230 / 231</v>
      </c>
      <c r="C278" s="932">
        <f t="shared" si="142"/>
        <v>0</v>
      </c>
      <c r="D278" s="933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31">
        <f t="shared" si="143"/>
        <v>609</v>
      </c>
      <c r="C279" s="932">
        <f t="shared" si="143"/>
        <v>0</v>
      </c>
      <c r="D279" s="933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31">
        <f t="shared" si="144"/>
        <v>650</v>
      </c>
      <c r="C280" s="932">
        <f t="shared" si="144"/>
        <v>0</v>
      </c>
      <c r="D280" s="933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31" t="str">
        <f t="shared" si="145"/>
        <v>69 / ?</v>
      </c>
      <c r="C281" s="932">
        <f t="shared" si="145"/>
        <v>0</v>
      </c>
      <c r="D281" s="933">
        <f t="shared" si="145"/>
        <v>0</v>
      </c>
      <c r="E281" s="129"/>
      <c r="F281" s="129"/>
      <c r="G281" s="129"/>
      <c r="H281" s="53"/>
      <c r="I281" s="943" t="str">
        <f t="shared" ref="I281:O281" si="146">I125</f>
        <v>SHUMA E KËRKUAR NETO</v>
      </c>
      <c r="J281" s="944">
        <f t="shared" si="146"/>
        <v>0</v>
      </c>
      <c r="K281" s="944">
        <f t="shared" si="146"/>
        <v>0</v>
      </c>
      <c r="L281" s="944">
        <f t="shared" si="146"/>
        <v>0</v>
      </c>
      <c r="M281" s="944">
        <f t="shared" si="146"/>
        <v>0</v>
      </c>
      <c r="N281" s="944">
        <f t="shared" si="146"/>
        <v>0</v>
      </c>
      <c r="O281" s="945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31">
        <f t="shared" si="147"/>
        <v>0</v>
      </c>
      <c r="C282" s="932">
        <f t="shared" si="147"/>
        <v>0</v>
      </c>
      <c r="D282" s="933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46">
        <f t="shared" ref="I282:O282" si="149">I126</f>
        <v>0</v>
      </c>
      <c r="J282" s="947">
        <f t="shared" si="149"/>
        <v>0</v>
      </c>
      <c r="K282" s="947">
        <f t="shared" si="149"/>
        <v>0</v>
      </c>
      <c r="L282" s="947">
        <f t="shared" si="149"/>
        <v>0</v>
      </c>
      <c r="M282" s="947">
        <f t="shared" si="149"/>
        <v>0</v>
      </c>
      <c r="N282" s="947">
        <f t="shared" si="149"/>
        <v>0</v>
      </c>
      <c r="O282" s="948">
        <f t="shared" si="149"/>
        <v>0</v>
      </c>
    </row>
    <row r="283" spans="1:15" ht="12.75" x14ac:dyDescent="0.2">
      <c r="A283" s="921" t="str">
        <f t="shared" ref="A283:D283" si="150">A127</f>
        <v>SHPENZIME KORRENTE</v>
      </c>
      <c r="B283" s="922">
        <f t="shared" si="150"/>
        <v>0</v>
      </c>
      <c r="C283" s="922">
        <f t="shared" si="150"/>
        <v>0</v>
      </c>
      <c r="D283" s="922">
        <f t="shared" si="150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31">
        <f t="shared" si="157"/>
        <v>600</v>
      </c>
      <c r="C284" s="932">
        <f t="shared" si="157"/>
        <v>0</v>
      </c>
      <c r="D284" s="933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31">
        <f t="shared" si="158"/>
        <v>601</v>
      </c>
      <c r="C285" s="932">
        <f t="shared" si="158"/>
        <v>0</v>
      </c>
      <c r="D285" s="933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31">
        <f t="shared" si="159"/>
        <v>602</v>
      </c>
      <c r="C286" s="932">
        <f t="shared" si="159"/>
        <v>0</v>
      </c>
      <c r="D286" s="933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31">
        <f t="shared" si="160"/>
        <v>603</v>
      </c>
      <c r="C287" s="932">
        <f t="shared" si="160"/>
        <v>0</v>
      </c>
      <c r="D287" s="933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31">
        <f t="shared" si="161"/>
        <v>604</v>
      </c>
      <c r="C288" s="932">
        <f t="shared" si="161"/>
        <v>0</v>
      </c>
      <c r="D288" s="933">
        <f t="shared" si="161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31">
        <f t="shared" si="162"/>
        <v>605</v>
      </c>
      <c r="C289" s="932">
        <f t="shared" si="162"/>
        <v>0</v>
      </c>
      <c r="D289" s="933">
        <f t="shared" si="162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31">
        <f t="shared" si="163"/>
        <v>606</v>
      </c>
      <c r="C290" s="932">
        <f t="shared" si="163"/>
        <v>0</v>
      </c>
      <c r="D290" s="933">
        <f t="shared" si="163"/>
        <v>0</v>
      </c>
      <c r="E290" s="37"/>
      <c r="F290" s="37"/>
      <c r="G290" s="37"/>
      <c r="H290" s="53"/>
      <c r="I290" s="315"/>
      <c r="J290" s="930"/>
      <c r="K290" s="930"/>
      <c r="L290" s="930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50" t="str">
        <f t="shared" ref="A291:D291" si="164">A135</f>
        <v>Shpenzimet kapitale</v>
      </c>
      <c r="B291" s="937" t="str">
        <f t="shared" si="164"/>
        <v>230 / 231</v>
      </c>
      <c r="C291" s="938">
        <f t="shared" si="164"/>
        <v>0</v>
      </c>
      <c r="D291" s="939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31">
        <f t="shared" si="165"/>
        <v>609</v>
      </c>
      <c r="C292" s="932">
        <f t="shared" si="165"/>
        <v>0</v>
      </c>
      <c r="D292" s="933">
        <f t="shared" si="165"/>
        <v>0</v>
      </c>
      <c r="E292" s="37"/>
      <c r="F292" s="37"/>
      <c r="G292" s="37"/>
      <c r="H292" s="53"/>
      <c r="I292" s="419">
        <f>M265</f>
        <v>1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66">A137</f>
        <v>Interesa per kredi direkte ose bono</v>
      </c>
      <c r="B293" s="940">
        <f t="shared" si="166"/>
        <v>650</v>
      </c>
      <c r="C293" s="941">
        <f t="shared" si="166"/>
        <v>0</v>
      </c>
      <c r="D293" s="942">
        <f t="shared" si="166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oEV6XzoRfxIDpp/4RISakEeFaRWfzMsQfMcuCNxN1vlJPIsNE89udkqIkiHDUOxoYETNlVFQqOjaXWZL0SpDUw==" saltValue="4+tCvltc0rSZp9Ac+437FQ==" spinCount="100000" sheet="1" objects="1" scenarios="1"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zoomScaleNormal="100" workbookViewId="0">
      <selection activeCell="M190" sqref="M190:O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4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Fjalori'!A65</f>
        <v>Nënfunksioni 2</v>
      </c>
      <c r="B2" s="836" t="str">
        <f>+VLOOKUP($A2,'(B2) Struktura Organizative'!$A7:$E68,2,FALSE)</f>
        <v>017 Shërbime të  huamarrjes vendore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Funksionale'!A15</f>
        <v>Programi 2a</v>
      </c>
      <c r="B6" s="991"/>
      <c r="C6" s="992" t="str">
        <f>VLOOKUP($A6,'(B3) Struktura Funksionale'!$A$7:$E$146,3,FALSE)</f>
        <v>Planifikimi i përgjithshëm dhe Shërbimet Statistikore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Funksionale'!A16</f>
        <v>Programi 2b</v>
      </c>
      <c r="B7" s="991"/>
      <c r="C7" s="992" t="str">
        <f>VLOOKUP($A7,'(B3) Struktura Funksionale'!$A$7:$E$146,3,FALSE)</f>
        <v>Gjendja civile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Funksionale'!A17</f>
        <v>Programi 2c</v>
      </c>
      <c r="B8" s="991"/>
      <c r="C8" s="992" t="str">
        <f>VLOOKUP($A8,'(B3) Struktura Funksionale'!$A$7:$E$146,3,FALSE)</f>
        <v>Shërbime të tjera të përgjithshme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Funksionale'!A18</f>
        <v>Programi 2d</v>
      </c>
      <c r="B9" s="991"/>
      <c r="C9" s="992" t="str">
        <f>VLOOKUP($A9,'(B3) Struktura Funksionale'!$A$7:$E$146,3,FALSE)</f>
        <v>Pagesa për shërbimin e borxhit të brendshëm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Funksionale'!A19</f>
        <v>Programi 2e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</v>
      </c>
      <c r="B14" s="952" t="str">
        <f>B$2</f>
        <v>017 Shërbime të  huamarrjes vendore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52" t="str">
        <f t="shared" si="20"/>
        <v>017 Shërbime të  huamarrjes vendore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2a</v>
      </c>
      <c r="B67" s="952" t="str">
        <f>C6</f>
        <v>Planifikimi i përgjithshëm dhe Shërbimet Statistikore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Funksionale'!B15</f>
        <v>01310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52" t="str">
        <f t="shared" si="36"/>
        <v>017 Shërbime të  huamarrjes vendore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2b</v>
      </c>
      <c r="B106" s="952" t="str">
        <f>C7</f>
        <v>Gjendja civile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Funksionale'!B16</f>
        <v>01312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52" t="str">
        <f t="shared" si="53"/>
        <v>017 Shërbime të  huamarrjes vendore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2c</v>
      </c>
      <c r="B145" s="952" t="str">
        <f>C8</f>
        <v>Shërbime të tjera të përgjithshme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Funksionale'!B17</f>
        <v>01320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52" t="str">
        <f t="shared" si="70"/>
        <v>017 Shërbime të  huamarrjes vendore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2d</v>
      </c>
      <c r="B184" s="952" t="str">
        <f>C9</f>
        <v>Pagesa për shërbimin e borxhit të brendshëm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 t="str">
        <f>'(B3) Struktura Funksionale'!B18</f>
        <v>01710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A105</f>
        <v>Nënfunksioni 2</v>
      </c>
      <c r="B222" s="952" t="str">
        <f t="shared" si="87"/>
        <v>017 Shërbime të  huamarrjes vendore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2e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>
        <f>'(B3) Struktura Funksionale'!B19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A108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I108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B109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J109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3"/>
      <c r="K227" s="963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I111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34" t="str">
        <f t="shared" ref="A230:G230" si="93">A113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3.15" customHeight="1" x14ac:dyDescent="0.2">
      <c r="A231" s="921" t="str">
        <f t="shared" ref="A231:G231" si="94">A114</f>
        <v>KOSTO DIREKTE PËR PROJEKTET DHE SHPENZIMET KAPITALE</v>
      </c>
      <c r="B231" s="922">
        <f t="shared" si="94"/>
        <v>0</v>
      </c>
      <c r="C231" s="922">
        <f t="shared" si="94"/>
        <v>0</v>
      </c>
      <c r="D231" s="922">
        <f t="shared" si="94"/>
        <v>0</v>
      </c>
      <c r="E231" s="922">
        <f t="shared" si="94"/>
        <v>0</v>
      </c>
      <c r="F231" s="922">
        <f t="shared" si="94"/>
        <v>0</v>
      </c>
      <c r="G231" s="923">
        <f t="shared" si="94"/>
        <v>0</v>
      </c>
      <c r="H231" s="31"/>
      <c r="I231" s="921" t="str">
        <f t="shared" ref="I231:I236" si="95">I114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3.15" customHeight="1" x14ac:dyDescent="0.2">
      <c r="A232" s="124" t="str">
        <f t="shared" ref="A232:D232" si="96">A115</f>
        <v>Pagat</v>
      </c>
      <c r="B232" s="931">
        <f t="shared" si="96"/>
        <v>600</v>
      </c>
      <c r="C232" s="932">
        <f t="shared" si="96"/>
        <v>0</v>
      </c>
      <c r="D232" s="933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31">
        <f t="shared" si="97"/>
        <v>601</v>
      </c>
      <c r="C233" s="932">
        <f t="shared" si="97"/>
        <v>0</v>
      </c>
      <c r="D233" s="933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31">
        <f t="shared" si="98"/>
        <v>602</v>
      </c>
      <c r="C234" s="932">
        <f t="shared" si="98"/>
        <v>0</v>
      </c>
      <c r="D234" s="933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31">
        <f t="shared" si="99"/>
        <v>603</v>
      </c>
      <c r="C235" s="932">
        <f t="shared" si="99"/>
        <v>0</v>
      </c>
      <c r="D235" s="933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31">
        <f t="shared" si="100"/>
        <v>604</v>
      </c>
      <c r="C236" s="932">
        <f t="shared" si="100"/>
        <v>0</v>
      </c>
      <c r="D236" s="933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31">
        <f t="shared" si="102"/>
        <v>605</v>
      </c>
      <c r="C237" s="932">
        <f t="shared" si="102"/>
        <v>0</v>
      </c>
      <c r="D237" s="933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31">
        <f t="shared" si="103"/>
        <v>606</v>
      </c>
      <c r="C238" s="932">
        <f t="shared" si="103"/>
        <v>0</v>
      </c>
      <c r="D238" s="933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31" t="str">
        <f t="shared" si="104"/>
        <v>230 / 231</v>
      </c>
      <c r="C239" s="932">
        <f t="shared" si="104"/>
        <v>0</v>
      </c>
      <c r="D239" s="933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31">
        <f t="shared" si="105"/>
        <v>609</v>
      </c>
      <c r="C240" s="932">
        <f t="shared" si="105"/>
        <v>0</v>
      </c>
      <c r="D240" s="933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31">
        <f t="shared" si="106"/>
        <v>650</v>
      </c>
      <c r="C241" s="932">
        <f t="shared" si="106"/>
        <v>0</v>
      </c>
      <c r="D241" s="933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31" t="str">
        <f t="shared" si="107"/>
        <v>69 / ?</v>
      </c>
      <c r="C242" s="932">
        <f t="shared" si="107"/>
        <v>0</v>
      </c>
      <c r="D242" s="933">
        <f t="shared" si="107"/>
        <v>0</v>
      </c>
      <c r="E242" s="129"/>
      <c r="F242" s="129"/>
      <c r="G242" s="129"/>
      <c r="H242" s="53"/>
      <c r="I242" s="943" t="str">
        <f t="shared" ref="I242:O242" si="108">I125</f>
        <v>SHUMA E KËRKUAR NETO</v>
      </c>
      <c r="J242" s="944">
        <f t="shared" si="108"/>
        <v>0</v>
      </c>
      <c r="K242" s="944">
        <f t="shared" si="108"/>
        <v>0</v>
      </c>
      <c r="L242" s="944">
        <f t="shared" si="108"/>
        <v>0</v>
      </c>
      <c r="M242" s="944">
        <f t="shared" si="108"/>
        <v>0</v>
      </c>
      <c r="N242" s="944">
        <f t="shared" si="108"/>
        <v>0</v>
      </c>
      <c r="O242" s="945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31">
        <f t="shared" si="109"/>
        <v>0</v>
      </c>
      <c r="C243" s="932">
        <f t="shared" si="109"/>
        <v>0</v>
      </c>
      <c r="D243" s="933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46">
        <f t="shared" ref="I243:O243" si="111">I126</f>
        <v>0</v>
      </c>
      <c r="J243" s="947">
        <f t="shared" si="111"/>
        <v>0</v>
      </c>
      <c r="K243" s="947">
        <f t="shared" si="111"/>
        <v>0</v>
      </c>
      <c r="L243" s="947">
        <f t="shared" si="111"/>
        <v>0</v>
      </c>
      <c r="M243" s="947">
        <f t="shared" si="111"/>
        <v>0</v>
      </c>
      <c r="N243" s="947">
        <f t="shared" si="111"/>
        <v>0</v>
      </c>
      <c r="O243" s="948">
        <f t="shared" si="111"/>
        <v>0</v>
      </c>
    </row>
    <row r="244" spans="1:15" ht="13.15" customHeight="1" x14ac:dyDescent="0.2">
      <c r="A244" s="921" t="str">
        <f t="shared" ref="A244:D244" si="112">A127</f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E127</f>
        <v>0</v>
      </c>
      <c r="F244" s="922">
        <f>F127</f>
        <v>0</v>
      </c>
      <c r="G244" s="923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31">
        <f t="shared" si="119"/>
        <v>600</v>
      </c>
      <c r="C245" s="932">
        <f t="shared" si="119"/>
        <v>0</v>
      </c>
      <c r="D245" s="933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31">
        <f t="shared" si="120"/>
        <v>601</v>
      </c>
      <c r="C246" s="932">
        <f t="shared" si="120"/>
        <v>0</v>
      </c>
      <c r="D246" s="933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31">
        <f t="shared" si="121"/>
        <v>602</v>
      </c>
      <c r="C247" s="932">
        <f t="shared" si="121"/>
        <v>0</v>
      </c>
      <c r="D247" s="933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31">
        <f t="shared" si="122"/>
        <v>603</v>
      </c>
      <c r="C248" s="932">
        <f t="shared" si="122"/>
        <v>0</v>
      </c>
      <c r="D248" s="933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31">
        <f t="shared" si="123"/>
        <v>604</v>
      </c>
      <c r="C249" s="932">
        <f t="shared" si="123"/>
        <v>0</v>
      </c>
      <c r="D249" s="933">
        <f t="shared" si="123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31">
        <f t="shared" si="124"/>
        <v>605</v>
      </c>
      <c r="C250" s="932">
        <f t="shared" si="124"/>
        <v>0</v>
      </c>
      <c r="D250" s="933">
        <f t="shared" si="124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31">
        <f t="shared" si="125"/>
        <v>606</v>
      </c>
      <c r="C251" s="932">
        <f t="shared" si="125"/>
        <v>0</v>
      </c>
      <c r="D251" s="933">
        <f t="shared" si="12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50" t="str">
        <f t="shared" ref="A252:D252" si="126">A135</f>
        <v>Shpenzimet kapitale</v>
      </c>
      <c r="B252" s="937" t="str">
        <f t="shared" si="126"/>
        <v>230 / 231</v>
      </c>
      <c r="C252" s="938">
        <f t="shared" si="126"/>
        <v>0</v>
      </c>
      <c r="D252" s="939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31">
        <f t="shared" si="127"/>
        <v>609</v>
      </c>
      <c r="C253" s="932">
        <f t="shared" si="127"/>
        <v>0</v>
      </c>
      <c r="D253" s="933">
        <f t="shared" si="127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3.15" customHeight="1" x14ac:dyDescent="0.2">
      <c r="A254" s="124" t="str">
        <f t="shared" ref="A254:D254" si="128">A137</f>
        <v>Interesa per kredi direkte ose bono</v>
      </c>
      <c r="B254" s="940">
        <f t="shared" si="128"/>
        <v>650</v>
      </c>
      <c r="C254" s="941">
        <f t="shared" si="128"/>
        <v>0</v>
      </c>
      <c r="D254" s="942">
        <f t="shared" si="128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3.15" customHeight="1" x14ac:dyDescent="0.2">
      <c r="A255" s="524" t="str">
        <f>A138</f>
        <v>Të tjera</v>
      </c>
      <c r="B255" s="931" t="str">
        <f>B138</f>
        <v>69 / ?</v>
      </c>
      <c r="C255" s="932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3.15" customHeight="1" x14ac:dyDescent="0.2">
      <c r="A256" s="124" t="str">
        <f>A139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hidden="1" customHeight="1" x14ac:dyDescent="0.2">
      <c r="A261" s="213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17.25" hidden="1" customHeight="1" x14ac:dyDescent="0.2">
      <c r="A262" s="276"/>
      <c r="B262" s="952"/>
      <c r="C262" s="952"/>
      <c r="D262" s="952"/>
      <c r="E262" s="952"/>
      <c r="F262" s="952"/>
      <c r="G262" s="952"/>
      <c r="H262" s="952"/>
      <c r="I262" s="952"/>
      <c r="J262" s="952"/>
      <c r="K262" s="952"/>
      <c r="L262" s="952"/>
      <c r="M262" s="952"/>
      <c r="N262" s="952"/>
      <c r="O262" s="952"/>
    </row>
    <row r="263" spans="1:15" ht="22.5" hidden="1" customHeight="1" x14ac:dyDescent="0.2">
      <c r="A263" s="957"/>
      <c r="B263" s="958"/>
      <c r="C263" s="958"/>
      <c r="D263" s="958"/>
      <c r="E263" s="958"/>
      <c r="F263" s="958"/>
      <c r="G263" s="959"/>
      <c r="H263" s="131"/>
      <c r="I263" s="964"/>
      <c r="J263" s="958"/>
      <c r="K263" s="958"/>
      <c r="L263" s="958"/>
      <c r="M263" s="958"/>
      <c r="N263" s="958"/>
      <c r="O263" s="959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21"/>
      <c r="J266" s="922"/>
      <c r="K266" s="922"/>
      <c r="L266" s="922"/>
      <c r="M266" s="922"/>
      <c r="N266" s="922"/>
      <c r="O266" s="923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960"/>
      <c r="B268" s="961"/>
      <c r="C268" s="961"/>
      <c r="D268" s="961"/>
      <c r="E268" s="961"/>
      <c r="F268" s="961"/>
      <c r="G268" s="962"/>
      <c r="H268" s="10"/>
    </row>
    <row r="269" spans="1:15" ht="12.75" hidden="1" x14ac:dyDescent="0.2">
      <c r="A269" s="921"/>
      <c r="B269" s="922"/>
      <c r="C269" s="922"/>
      <c r="D269" s="922"/>
      <c r="E269" s="922"/>
      <c r="F269" s="922"/>
      <c r="G269" s="923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87"/>
      <c r="K272" s="389"/>
      <c r="L272" s="388"/>
      <c r="M272" s="302"/>
      <c r="N272" s="549"/>
      <c r="O272" s="54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</row>
    <row r="280" spans="1:15" ht="12.75" hidden="1" x14ac:dyDescent="0.2">
      <c r="A280" s="124"/>
      <c r="B280" s="931"/>
      <c r="C280" s="932"/>
      <c r="D280" s="933"/>
      <c r="E280" s="37"/>
      <c r="F280" s="37"/>
      <c r="G280" s="37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customHeight="1" x14ac:dyDescent="0.2">
      <c r="A281" s="306"/>
      <c r="B281" s="931"/>
      <c r="C281" s="932"/>
      <c r="D281" s="933"/>
      <c r="E281" s="129"/>
      <c r="F281" s="129"/>
      <c r="G281" s="129"/>
      <c r="H281" s="53"/>
      <c r="I281" s="946"/>
      <c r="J281" s="947"/>
      <c r="K281" s="947"/>
      <c r="L281" s="947"/>
      <c r="M281" s="947"/>
      <c r="N281" s="947"/>
      <c r="O281" s="948"/>
    </row>
    <row r="282" spans="1:15" ht="12.75" hidden="1" x14ac:dyDescent="0.2">
      <c r="A282" s="921"/>
      <c r="B282" s="922"/>
      <c r="C282" s="922"/>
      <c r="D282" s="922"/>
      <c r="E282" s="922"/>
      <c r="F282" s="922"/>
      <c r="G282" s="923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252"/>
      <c r="J285" s="1012"/>
      <c r="K285" s="1013"/>
      <c r="L285" s="1014"/>
      <c r="M285" s="129"/>
      <c r="N285" s="129"/>
      <c r="O285" s="129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8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1012"/>
      <c r="K288" s="1013"/>
      <c r="L288" s="1014"/>
      <c r="M288" s="128"/>
      <c r="N288" s="128"/>
      <c r="O288" s="132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315"/>
      <c r="J289" s="930"/>
      <c r="K289" s="930"/>
      <c r="L289" s="930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31"/>
      <c r="C290" s="932"/>
      <c r="D290" s="933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31"/>
      <c r="C291" s="932"/>
      <c r="D291" s="933"/>
      <c r="E291" s="37"/>
      <c r="F291" s="37"/>
      <c r="G291" s="37"/>
      <c r="H291" s="53"/>
      <c r="I291" s="419">
        <f>M264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0"/>
      <c r="C292" s="941"/>
      <c r="D292" s="942"/>
      <c r="E292" s="37"/>
      <c r="F292" s="37"/>
      <c r="G292" s="37"/>
      <c r="H292" s="53"/>
      <c r="I292" s="420"/>
      <c r="J292" s="924"/>
      <c r="K292" s="925"/>
      <c r="L292" s="925"/>
      <c r="M292" s="925"/>
      <c r="N292" s="925"/>
      <c r="O292" s="926"/>
    </row>
    <row r="293" spans="1:15" ht="12.75" hidden="1" x14ac:dyDescent="0.2">
      <c r="A293" s="252"/>
      <c r="B293" s="931"/>
      <c r="C293" s="932"/>
      <c r="D293" s="311"/>
      <c r="E293" s="308"/>
      <c r="F293" s="308"/>
      <c r="G293" s="308"/>
      <c r="H293" s="53"/>
      <c r="I293" s="419">
        <f>N264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24"/>
      <c r="B294" s="949"/>
      <c r="C294" s="950"/>
      <c r="D294" s="951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15"/>
      <c r="K295" s="916"/>
      <c r="L295" s="916"/>
      <c r="M295" s="916"/>
      <c r="N295" s="916"/>
      <c r="O295" s="917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18"/>
      <c r="K296" s="919"/>
      <c r="L296" s="919"/>
      <c r="M296" s="919"/>
      <c r="N296" s="919"/>
      <c r="O296" s="920"/>
    </row>
  </sheetData>
  <sheetProtection algorithmName="SHA-512" hashValue="Jfe6g+Rd+y1qNLqoUFu9kFYpzg+BKXTLsDjzNHtLypMDQU4L2ibbE/y4pTGKJL1XkrYFzdZvw4zUJDVRJRSYCQ==" saltValue="F/sajU4rD17dF2rPZRmXkw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zoomScaleNormal="100" workbookViewId="0">
      <selection activeCell="E89" sqref="E89:G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Fjalori'!A66</f>
        <v>Nënfunksioni 3</v>
      </c>
      <c r="B2" s="836" t="str">
        <f>+VLOOKUP($A2,'(B2) Struktura Organizative'!$A7:$E68,2,FALSE)</f>
        <v>031 Shërbimet Policore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4" t="str">
        <f>'(B3) Struktura Funksionale'!C5</f>
        <v>Emri i programit</v>
      </c>
      <c r="D5" s="1006"/>
      <c r="E5" s="1006"/>
      <c r="F5" s="1006"/>
      <c r="G5" s="1006"/>
      <c r="H5" s="1005"/>
      <c r="I5" s="1004" t="str">
        <f>'(B3) Struktura Funksionale'!D5</f>
        <v>Programi:  detyrueshme / shtesë</v>
      </c>
      <c r="J5" s="1006"/>
      <c r="K5" s="1005"/>
      <c r="L5" s="1016" t="str">
        <f>'(B3) Struktura Funksionale'!E5</f>
        <v>Programi: I veti / I deleguar / Transferuar</v>
      </c>
      <c r="M5" s="1016"/>
      <c r="N5" s="1016"/>
      <c r="O5" s="1016"/>
    </row>
    <row r="6" spans="1:15" ht="13.5" customHeight="1" x14ac:dyDescent="0.2">
      <c r="A6" s="990" t="str">
        <f>'(B3) Struktura Funksionale'!A22</f>
        <v>Programi 3a</v>
      </c>
      <c r="B6" s="991"/>
      <c r="C6" s="992" t="str">
        <f>VLOOKUP($A6,'(B3) Struktura Funksionale'!$A$7:$E$146,3,FALSE)</f>
        <v>Shërbimet e Policisë Vendore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Funksionale'!A23</f>
        <v>Programi 3b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Funksionale'!A24</f>
        <v>Programi 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3</v>
      </c>
      <c r="B14" s="952" t="str">
        <f>B$2</f>
        <v>031 Shërbimet Policore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52" t="str">
        <f t="shared" si="20"/>
        <v>031 Shërbimet Policore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3a</v>
      </c>
      <c r="B67" s="952" t="str">
        <f>C6</f>
        <v>Shërbimet e Policisë Vendore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Funksionale'!B22</f>
        <v>03140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3</v>
      </c>
      <c r="B105" s="952" t="str">
        <f t="shared" si="36"/>
        <v>031 Shërbimet Policore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3b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9">
        <f>'(B3) Struktura Funksionale'!B23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3</v>
      </c>
      <c r="B144" s="952" t="str">
        <f t="shared" si="53"/>
        <v>031 Shërbimet Policore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Funksionale'!B24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mf6j5pSfFU8RoQX+ELV7p3jp+HHEYlNtVQgreM2uKafaedRGZxei/qdLrGUR0yAx8UsU6fjLcMg/QCtzV+YKkQ==" saltValue="FXXTd2gxQAXleEoB/g69B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Fjalori'!A67</f>
        <v>Nënfunksioni 4</v>
      </c>
      <c r="B2" s="836" t="str">
        <f>+VLOOKUP($A2,'(B2) Struktura Organizative'!$A7:$E68,2,FALSE)</f>
        <v>032 Shërbimet e mbrojtjes ndaj zjarrit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Funksionale'!A26</f>
        <v>Programi 4a</v>
      </c>
      <c r="B6" s="991"/>
      <c r="C6" s="992" t="str">
        <f>VLOOKUP($A6,'(B3) Struktura Funksionale'!$A$7:$E$146,3,FALSE)</f>
        <v>Mbrotja nga zjarri dhe mbrojtja civile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Funksionale'!A27</f>
        <v>Programi 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Funksionale'!A28</f>
        <v>Programi 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4</v>
      </c>
      <c r="B14" s="952" t="str">
        <f>B$2</f>
        <v>032 Shërbimet e mbrojtjes ndaj zjarrit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52" t="str">
        <f t="shared" si="20"/>
        <v>032 Shërbimet e mbrojtjes ndaj zjarrit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4a</v>
      </c>
      <c r="B67" s="952" t="str">
        <f>C6</f>
        <v>Mbrotja nga zjarri dhe mbrojtja civile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Funksionale'!B26</f>
        <v>03280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4</v>
      </c>
      <c r="B105" s="952" t="str">
        <f t="shared" si="36"/>
        <v>032 Shërbimet e mbrojtjes ndaj zjarrit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Funksionale'!B27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4</v>
      </c>
      <c r="B144" s="952" t="str">
        <f t="shared" si="53"/>
        <v>032 Shërbimet e mbrojtjes ndaj zjarrit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Funksionale'!B28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0eF6ig07ijY3Xhjy1R6wYjqbRs98EpJsWY9p4H8yE2C/BapyBcW0uVXU66bTlFu+uI+2ITS3+wbOi+hotu87Cw==" saltValue="NymtTJorZ36Y8B8oBYmHK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zoomScaleNormal="100" workbookViewId="0">
      <selection activeCell="B23" sqref="B23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5" t="str">
        <f>'(G1) Fjalori'!A13</f>
        <v>Verdhë = Per tu plotësuar nga Departamenti i Financës</v>
      </c>
      <c r="B1" s="826"/>
    </row>
    <row r="2" spans="1:2" s="97" customFormat="1" x14ac:dyDescent="0.2"/>
    <row r="3" spans="1:2" s="218" customFormat="1" ht="21" x14ac:dyDescent="0.25">
      <c r="A3" s="823" t="str">
        <f>'(G1) Fjalori'!A14</f>
        <v>(B1) Informacion i Përgjithshëm</v>
      </c>
      <c r="B3" s="824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-2</v>
      </c>
    </row>
    <row r="6" spans="1:2" x14ac:dyDescent="0.2">
      <c r="A6" s="232" t="str">
        <f>'(G1) Fjalori'!A6</f>
        <v>Viti i shkuar</v>
      </c>
      <c r="B6" s="24">
        <f>B7-1</f>
        <v>-1</v>
      </c>
    </row>
    <row r="7" spans="1:2" x14ac:dyDescent="0.2">
      <c r="A7" s="232" t="str">
        <f>'(G1) Fjalori'!A7</f>
        <v>Viti aktual</v>
      </c>
      <c r="B7" s="62"/>
    </row>
    <row r="8" spans="1:2" x14ac:dyDescent="0.2">
      <c r="A8" s="232" t="str">
        <f>'(G1) Fjalori'!A8</f>
        <v>Viti t+1 (I pritur)</v>
      </c>
      <c r="B8" s="24">
        <f>B7+1</f>
        <v>1</v>
      </c>
    </row>
    <row r="9" spans="1:2" x14ac:dyDescent="0.2">
      <c r="A9" s="232" t="str">
        <f>'(G1) Fjalori'!A9</f>
        <v>Viti t+2 (I pritur)</v>
      </c>
      <c r="B9" s="24">
        <f>B8+1</f>
        <v>2</v>
      </c>
    </row>
    <row r="10" spans="1:2" x14ac:dyDescent="0.2">
      <c r="A10" s="232" t="str">
        <f>'(G1) Fjalori'!A10</f>
        <v>Viti t+3 (I pritur)</v>
      </c>
      <c r="B10" s="24">
        <f>B9+1</f>
        <v>3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6"/>
    </row>
    <row r="13" spans="1:2" x14ac:dyDescent="0.2">
      <c r="A13" s="233" t="str">
        <f>'(G1) Fjalori'!A16</f>
        <v>Shefi i Departamentit të Financës</v>
      </c>
      <c r="B13" s="62"/>
    </row>
    <row r="14" spans="1:2" x14ac:dyDescent="0.2">
      <c r="A14" s="233" t="str">
        <f>'(G1) Fjalori'!A17</f>
        <v>Rruga</v>
      </c>
      <c r="B14" s="62"/>
    </row>
    <row r="15" spans="1:2" x14ac:dyDescent="0.2">
      <c r="A15" s="233" t="str">
        <f>'(G1) Fjalori'!A18</f>
        <v>Kodi Postar</v>
      </c>
      <c r="B15" s="62"/>
    </row>
    <row r="16" spans="1:2" x14ac:dyDescent="0.2">
      <c r="A16" s="233" t="str">
        <f>'(G1) Fjalori'!A19</f>
        <v>Qyteti</v>
      </c>
      <c r="B16" s="62"/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/>
    </row>
    <row r="19" spans="1:5" x14ac:dyDescent="0.2">
      <c r="A19" s="233" t="str">
        <f>'(G1) Fjalori'!A22</f>
        <v>Numri i punonjësve (Në fund të vitit të kaluar)</v>
      </c>
      <c r="B19" s="110"/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/>
    </row>
    <row r="21" spans="1:5" ht="25.5" x14ac:dyDescent="0.2">
      <c r="A21" s="233" t="str">
        <f>'(G1) Fjalori'!A24</f>
        <v>Numri i punonjësve me kohë të pjesshme (Në fund të vitit të kaluar)</v>
      </c>
      <c r="B21" s="110"/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xCJe6GE91JnF6kEVy9dLRpzejfk5j2mBFSvCbVLbcmhXFRz2km1TGphviFfmb5R63uaBsabHz3GgWsrmx6Un+w==" saltValue="K1ktFQKrt2PdmfXWuQZCNQ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zoomScaleNormal="10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Fjalori'!A68</f>
        <v>Nënfunksioni 5</v>
      </c>
      <c r="B2" s="836" t="str">
        <f>+VLOOKUP($A2,'(B2) Struktura Organizative'!$A7:$E68,2,FALSE)</f>
        <v>036 Marrdheniet me komunitetin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Funksionale'!A30</f>
        <v>Programi 5a</v>
      </c>
      <c r="B6" s="991"/>
      <c r="C6" s="992" t="str">
        <f>VLOOKUP($A6,'(B3) Struktura Funksionale'!$A$7:$E$146,3,FALSE)</f>
        <v>Marrdheniet me komunitetin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Funksionale'!A31</f>
        <v>Programi 5b</v>
      </c>
      <c r="B7" s="991"/>
      <c r="C7" s="992" t="str">
        <f>VLOOKUP($A7,'(B3) Struktura Funksionale'!$A$7:$E$146,3,FALSE)</f>
        <v>Supervizionimi administrativ lokal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Funksionale'!A32</f>
        <v>Programi 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5</v>
      </c>
      <c r="B14" s="952" t="str">
        <f>B$2</f>
        <v>036 Marrdheniet me komunitetin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52" t="str">
        <f t="shared" si="20"/>
        <v>036 Marrdheniet me komunitetin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5a</v>
      </c>
      <c r="B67" s="952" t="str">
        <f>C6</f>
        <v>Marrdheniet me komunitetin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Funksionale'!B30</f>
        <v>03600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52" t="str">
        <f t="shared" si="36"/>
        <v>036 Marrdheniet me komunitetin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5b</v>
      </c>
      <c r="B106" s="952" t="str">
        <f>C7</f>
        <v>Supervizionimi administrativ lokal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Funksionale'!B31</f>
        <v>03602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52" t="str">
        <f t="shared" si="53"/>
        <v>036 Marrdheniet me komunitetin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Funksionale'!B32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dbEU5T2SRsS11cGIuE0W1cae9WP3XZsQwEFf84Kg0woAax+MnPE15OaldjIvz4D6jkmeqWo0QfuYrxh/s62d8Q==" saltValue="fmbyog3v3W66t0+0sB+Tb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zoomScaleNormal="100" workbookViewId="0">
      <selection activeCell="E111" sqref="E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Fjalori'!A69</f>
        <v>Nënfunksioni 6</v>
      </c>
      <c r="B2" s="836" t="str">
        <f>+VLOOKUP($A2,'(B2) Struktura Organizative'!$A7:$E68,2,FALSE)</f>
        <v>041 Çështjet e përgjithshme ekonomike, tregtare dhe të punës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Funksionale'!A35</f>
        <v>Programi 6a</v>
      </c>
      <c r="B6" s="991"/>
      <c r="C6" s="992" t="str">
        <f>VLOOKUP($A6,'(B3) Struktura Funksionale'!$A$7:$E$146,3,FALSE)</f>
        <v xml:space="preserve">Çështjet e përgjithshme ekonomike dhe tregtare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Funksionale'!A36</f>
        <v>Programi 6b</v>
      </c>
      <c r="B7" s="991"/>
      <c r="C7" s="992" t="str">
        <f>VLOOKUP($A7,'(B3) Struktura Funksionale'!$A$7:$E$146,3,FALSE)</f>
        <v>Mbështetje për zhvillimin ekonomik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Funksionale'!A37</f>
        <v>Programi 6c</v>
      </c>
      <c r="B8" s="991"/>
      <c r="C8" s="992" t="str">
        <f>VLOOKUP($A8,'(B3) Struktura Funksionale'!$A$7:$E$146,3,FALSE)</f>
        <v>Promovimi i biznesit lokal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hidden="1" customHeight="1" x14ac:dyDescent="0.2">
      <c r="A9" s="990" t="str">
        <f>'(B3) Struktura Funksionale'!A38</f>
        <v>Programi 6d</v>
      </c>
      <c r="B9" s="991"/>
      <c r="C9" s="992" t="str">
        <f>VLOOKUP($A9,'(B3) Struktura Funksionale'!$A$7:$E$146,3,FALSE)</f>
        <v>Mbështetja e Zhvillimit rajonal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Funksionale'!A39</f>
        <v>Programi 6e</v>
      </c>
      <c r="B10" s="991"/>
      <c r="C10" s="992" t="str">
        <f>VLOOKUP($A10,'(B3) Struktura Funksionale'!$A$7:$E$146,3,FALSE)</f>
        <v>Shërbimet e tregjeve, akreditimi dhe inspektimi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I veti</v>
      </c>
      <c r="M10" s="993"/>
      <c r="N10" s="993"/>
      <c r="O10" s="994"/>
    </row>
    <row r="11" spans="1:15" ht="13.5" customHeight="1" x14ac:dyDescent="0.2">
      <c r="A11" s="990" t="str">
        <f>'(B3) Struktura Funksionale'!A40</f>
        <v>Programi 6f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6</v>
      </c>
      <c r="B14" s="952" t="str">
        <f>B$2</f>
        <v>041 Çështjet e përgjithshme ekonomike, tregtare dhe të punës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52" t="str">
        <f t="shared" si="20"/>
        <v>041 Çështjet e përgjithshme ekonomike, tregtare dhe të punës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6a</v>
      </c>
      <c r="B67" s="952" t="str">
        <f>C6</f>
        <v xml:space="preserve">Çështjet e përgjithshme ekonomike dhe tregtare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Funksionale'!B35</f>
        <v>04110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52" t="str">
        <f t="shared" si="36"/>
        <v>041 Çështjet e përgjithshme ekonomike, tregtare dhe të punës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6b</v>
      </c>
      <c r="B106" s="952" t="str">
        <f>C7</f>
        <v>Mbështetje për zhvillimin ekonomik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Funksionale'!B36</f>
        <v>04130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6</v>
      </c>
      <c r="B144" s="952" t="str">
        <f t="shared" si="53"/>
        <v>041 Çështjet e përgjithshme ekonomike, tregtare dhe të punës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6c</v>
      </c>
      <c r="B145" s="952" t="str">
        <f>C8</f>
        <v>Promovimi i biznesit lokal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Funksionale'!B37</f>
        <v>04131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52" t="str">
        <f t="shared" si="70"/>
        <v>041 Çështjet e përgjithshme ekonomike, tregtare dhe të punës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hidden="1" x14ac:dyDescent="0.2">
      <c r="A184" s="276" t="str">
        <f>A9</f>
        <v>Programi 6d</v>
      </c>
      <c r="B184" s="952" t="str">
        <f>C9</f>
        <v>Mbështetja e Zhvillimit rajonal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hidden="1" x14ac:dyDescent="0.2">
      <c r="A185" s="648" t="str">
        <f>'(B3) Struktura Funksionale'!B38</f>
        <v>04132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hidden="1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hidden="1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hidden="1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37"/>
      <c r="F203" s="37"/>
      <c r="G203" s="37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hidden="1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hidden="1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hidden="1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hidden="1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52" t="str">
        <f t="shared" si="87"/>
        <v>041 Çështjet e përgjithshme ekonomike, tregtare dhe të punës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6e</v>
      </c>
      <c r="B223" s="952" t="str">
        <f>C10</f>
        <v>Shërbimet e tregjeve, akreditimi dhe inspektimi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 t="str">
        <f>'(B3) Struktura Funksionale'!B39</f>
        <v>04160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J70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A105</f>
        <v>Nënfunksioni 6</v>
      </c>
      <c r="B261" s="952" t="str">
        <f t="shared" si="104"/>
        <v>041 Çështjet e përgjithshme ekonomike, tregtare dhe të punës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6f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8">
        <f>'(B3) Struktura Funksionale'!B40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05">A108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I108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417">
        <f t="shared" ref="B265:G265" si="107">B109</f>
        <v>-2</v>
      </c>
      <c r="C265" s="417">
        <f t="shared" si="107"/>
        <v>-1</v>
      </c>
      <c r="D265" s="417">
        <f t="shared" si="107"/>
        <v>0</v>
      </c>
      <c r="E265" s="251">
        <f t="shared" si="107"/>
        <v>1</v>
      </c>
      <c r="F265" s="251">
        <f t="shared" si="107"/>
        <v>2</v>
      </c>
      <c r="G265" s="251">
        <f t="shared" si="107"/>
        <v>3</v>
      </c>
      <c r="H265" s="212"/>
      <c r="I265" s="414"/>
      <c r="J265" s="417">
        <f t="shared" ref="J265:O265" si="108">J109</f>
        <v>-2</v>
      </c>
      <c r="K265" s="417">
        <f t="shared" si="108"/>
        <v>-1</v>
      </c>
      <c r="L265" s="417">
        <f t="shared" si="108"/>
        <v>0</v>
      </c>
      <c r="M265" s="251">
        <f t="shared" si="108"/>
        <v>1</v>
      </c>
      <c r="N265" s="251">
        <f t="shared" si="108"/>
        <v>2</v>
      </c>
      <c r="O265" s="251">
        <f t="shared" si="108"/>
        <v>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I111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10">A113</f>
        <v>SHPENZIME TË PRITSHME</v>
      </c>
      <c r="B269" s="935">
        <f t="shared" si="110"/>
        <v>0</v>
      </c>
      <c r="C269" s="935">
        <f t="shared" si="110"/>
        <v>0</v>
      </c>
      <c r="D269" s="935">
        <f t="shared" si="110"/>
        <v>0</v>
      </c>
      <c r="E269" s="935">
        <f t="shared" si="110"/>
        <v>0</v>
      </c>
      <c r="F269" s="935">
        <f t="shared" si="110"/>
        <v>0</v>
      </c>
      <c r="G269" s="936">
        <f t="shared" si="110"/>
        <v>0</v>
      </c>
      <c r="H269" s="10"/>
    </row>
    <row r="270" spans="1:15" ht="12.75" x14ac:dyDescent="0.2">
      <c r="A270" s="921" t="str">
        <f t="shared" ref="A270:G270" si="111">A114</f>
        <v>KOSTO DIREKTE PËR PROJEKTET DHE SHPENZIMET KAPITALE</v>
      </c>
      <c r="B270" s="922">
        <f t="shared" si="111"/>
        <v>0</v>
      </c>
      <c r="C270" s="922">
        <f t="shared" si="111"/>
        <v>0</v>
      </c>
      <c r="D270" s="922">
        <f t="shared" si="111"/>
        <v>0</v>
      </c>
      <c r="E270" s="922">
        <f t="shared" si="111"/>
        <v>0</v>
      </c>
      <c r="F270" s="922">
        <f t="shared" si="111"/>
        <v>0</v>
      </c>
      <c r="G270" s="923">
        <f t="shared" si="111"/>
        <v>0</v>
      </c>
      <c r="H270" s="31"/>
      <c r="I270" s="921" t="str">
        <f t="shared" ref="I270:I275" si="112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13">A115</f>
        <v>Pagat</v>
      </c>
      <c r="B271" s="931">
        <f t="shared" si="113"/>
        <v>600</v>
      </c>
      <c r="C271" s="932">
        <f t="shared" si="113"/>
        <v>0</v>
      </c>
      <c r="D271" s="933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31">
        <f t="shared" si="114"/>
        <v>601</v>
      </c>
      <c r="C272" s="932">
        <f t="shared" si="114"/>
        <v>0</v>
      </c>
      <c r="D272" s="933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31">
        <f t="shared" si="115"/>
        <v>602</v>
      </c>
      <c r="C273" s="932">
        <f t="shared" si="115"/>
        <v>0</v>
      </c>
      <c r="D273" s="933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31">
        <f t="shared" si="116"/>
        <v>603</v>
      </c>
      <c r="C274" s="932">
        <f t="shared" si="116"/>
        <v>0</v>
      </c>
      <c r="D274" s="933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31">
        <f t="shared" si="117"/>
        <v>604</v>
      </c>
      <c r="C275" s="932">
        <f t="shared" si="117"/>
        <v>0</v>
      </c>
      <c r="D275" s="933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31">
        <f t="shared" si="119"/>
        <v>605</v>
      </c>
      <c r="C276" s="932">
        <f t="shared" si="119"/>
        <v>0</v>
      </c>
      <c r="D276" s="933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31">
        <f t="shared" si="120"/>
        <v>606</v>
      </c>
      <c r="C277" s="932">
        <f t="shared" si="120"/>
        <v>0</v>
      </c>
      <c r="D277" s="933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31" t="str">
        <f t="shared" si="121"/>
        <v>230 / 231</v>
      </c>
      <c r="C278" s="932">
        <f t="shared" si="121"/>
        <v>0</v>
      </c>
      <c r="D278" s="933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31">
        <f t="shared" si="122"/>
        <v>609</v>
      </c>
      <c r="C279" s="932">
        <f t="shared" si="122"/>
        <v>0</v>
      </c>
      <c r="D279" s="933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31">
        <f t="shared" si="123"/>
        <v>650</v>
      </c>
      <c r="C280" s="932">
        <f t="shared" si="123"/>
        <v>0</v>
      </c>
      <c r="D280" s="933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31" t="str">
        <f t="shared" si="124"/>
        <v>69 / ?</v>
      </c>
      <c r="C281" s="932">
        <f t="shared" si="124"/>
        <v>0</v>
      </c>
      <c r="D281" s="933">
        <f t="shared" si="124"/>
        <v>0</v>
      </c>
      <c r="E281" s="129"/>
      <c r="F281" s="129"/>
      <c r="G281" s="129"/>
      <c r="H281" s="53"/>
      <c r="I281" s="943" t="str">
        <f t="shared" ref="I281:O281" si="125">I125</f>
        <v>SHUMA E KËRKUAR NETO</v>
      </c>
      <c r="J281" s="944">
        <f t="shared" si="125"/>
        <v>0</v>
      </c>
      <c r="K281" s="944">
        <f t="shared" si="125"/>
        <v>0</v>
      </c>
      <c r="L281" s="944">
        <f t="shared" si="125"/>
        <v>0</v>
      </c>
      <c r="M281" s="944">
        <f t="shared" si="125"/>
        <v>0</v>
      </c>
      <c r="N281" s="944">
        <f t="shared" si="125"/>
        <v>0</v>
      </c>
      <c r="O281" s="945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31">
        <f t="shared" si="126"/>
        <v>0</v>
      </c>
      <c r="C282" s="932">
        <f t="shared" si="126"/>
        <v>0</v>
      </c>
      <c r="D282" s="933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46">
        <f t="shared" ref="I282:O282" si="128">I126</f>
        <v>0</v>
      </c>
      <c r="J282" s="947">
        <f t="shared" si="128"/>
        <v>0</v>
      </c>
      <c r="K282" s="947">
        <f t="shared" si="128"/>
        <v>0</v>
      </c>
      <c r="L282" s="947">
        <f t="shared" si="128"/>
        <v>0</v>
      </c>
      <c r="M282" s="947">
        <f t="shared" si="128"/>
        <v>0</v>
      </c>
      <c r="N282" s="947">
        <f t="shared" si="128"/>
        <v>0</v>
      </c>
      <c r="O282" s="948">
        <f t="shared" si="128"/>
        <v>0</v>
      </c>
    </row>
    <row r="283" spans="1:15" ht="12.75" x14ac:dyDescent="0.2">
      <c r="A283" s="921" t="str">
        <f t="shared" ref="A283:D283" si="129">A127</f>
        <v>SHPENZIME KORRENTE</v>
      </c>
      <c r="B283" s="922">
        <f t="shared" si="129"/>
        <v>0</v>
      </c>
      <c r="C283" s="922">
        <f t="shared" si="129"/>
        <v>0</v>
      </c>
      <c r="D283" s="922">
        <f t="shared" si="129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31">
        <f t="shared" si="136"/>
        <v>600</v>
      </c>
      <c r="C284" s="932">
        <f t="shared" si="136"/>
        <v>0</v>
      </c>
      <c r="D284" s="933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31">
        <f t="shared" si="137"/>
        <v>601</v>
      </c>
      <c r="C285" s="932">
        <f t="shared" si="137"/>
        <v>0</v>
      </c>
      <c r="D285" s="933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31">
        <f t="shared" si="138"/>
        <v>602</v>
      </c>
      <c r="C286" s="932">
        <f t="shared" si="138"/>
        <v>0</v>
      </c>
      <c r="D286" s="933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31">
        <f t="shared" si="139"/>
        <v>603</v>
      </c>
      <c r="C287" s="932">
        <f t="shared" si="139"/>
        <v>0</v>
      </c>
      <c r="D287" s="933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31">
        <f t="shared" si="140"/>
        <v>604</v>
      </c>
      <c r="C288" s="932">
        <f t="shared" si="140"/>
        <v>0</v>
      </c>
      <c r="D288" s="933">
        <f t="shared" si="140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31">
        <f t="shared" si="141"/>
        <v>605</v>
      </c>
      <c r="C289" s="932">
        <f t="shared" si="141"/>
        <v>0</v>
      </c>
      <c r="D289" s="933">
        <f t="shared" si="141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31">
        <f t="shared" si="142"/>
        <v>606</v>
      </c>
      <c r="C290" s="932">
        <f t="shared" si="142"/>
        <v>0</v>
      </c>
      <c r="D290" s="933">
        <f t="shared" si="14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ref="A291:D291" si="143">A135</f>
        <v>Shpenzimet kapitale</v>
      </c>
      <c r="B291" s="937" t="str">
        <f t="shared" si="143"/>
        <v>230 / 231</v>
      </c>
      <c r="C291" s="938">
        <f t="shared" si="143"/>
        <v>0</v>
      </c>
      <c r="D291" s="939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31">
        <f t="shared" si="144"/>
        <v>609</v>
      </c>
      <c r="C292" s="932">
        <f t="shared" si="144"/>
        <v>0</v>
      </c>
      <c r="D292" s="933">
        <f t="shared" si="144"/>
        <v>0</v>
      </c>
      <c r="E292" s="37"/>
      <c r="F292" s="37"/>
      <c r="G292" s="37"/>
      <c r="H292" s="53"/>
      <c r="I292" s="419">
        <f>M265</f>
        <v>1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45">A137</f>
        <v>Interesa per kredi direkte ose bono</v>
      </c>
      <c r="B293" s="940">
        <f t="shared" si="145"/>
        <v>650</v>
      </c>
      <c r="C293" s="941">
        <f t="shared" si="145"/>
        <v>0</v>
      </c>
      <c r="D293" s="942">
        <f t="shared" si="145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oQ979xtrxPEaoSu4UcoHbO6Ka6kPUgncc7hd0qDnLrPDgCFTj3BxJh703VJ7bO/2zT2i6caNeYXPZarBPwpA9Q==" saltValue="+hJ3NFLR31vyj7adxqqBfA==" spinCount="100000" sheet="1" objects="1" scenarios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9" zoomScaleNormal="100" workbookViewId="0">
      <selection activeCell="F250" sqref="F25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Fjalori'!A70</f>
        <v>Nënfunksioni 7</v>
      </c>
      <c r="B2" s="836" t="str">
        <f>+VLOOKUP($A2,'(B2) Struktura Organizative'!$A7:$E68,2,FALSE)</f>
        <v>042 Bujqësia, pyjet, peshkimi dhe gjuetia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Funksionale'!A42</f>
        <v>Programi 7a</v>
      </c>
      <c r="B6" s="991"/>
      <c r="C6" s="992" t="str">
        <f>VLOOKUP($A6,'(B3) Struktura Funksionale'!$A$7:$E$146,3,FALSE)</f>
        <v>Shërbimet bujqësore, inspektimi, ushqimi dhe mbrojtja e konsumatoreve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Funksionale'!A43</f>
        <v>Programi 7b</v>
      </c>
      <c r="B7" s="991"/>
      <c r="C7" s="992" t="str">
        <f>VLOOKUP($A7,'(B3) Struktura Funksionale'!$A$7:$E$146,3,FALSE)</f>
        <v>Këshillimi Bujqësor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Funksionale'!A44</f>
        <v>Programi 7c</v>
      </c>
      <c r="B8" s="991"/>
      <c r="C8" s="992" t="str">
        <f>VLOOKUP($A8,'(B3) Struktura Funksionale'!$A$7:$E$146,3,FALSE)</f>
        <v>Veterineria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Funksionale'!A45</f>
        <v>Programi 7d</v>
      </c>
      <c r="B9" s="991"/>
      <c r="C9" s="992" t="str">
        <f>VLOOKUP($A9,'(B3) Struktura Funksionale'!$A$7:$E$146,3,FALSE)</f>
        <v>Menaxhimi i Infrastruktuës së ujitjes dhe kullimit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Transferuar</v>
      </c>
      <c r="M9" s="993"/>
      <c r="N9" s="993"/>
      <c r="O9" s="994"/>
    </row>
    <row r="10" spans="1:15" ht="13.5" customHeight="1" x14ac:dyDescent="0.2">
      <c r="A10" s="990" t="str">
        <f>'(B3) Struktura Funksionale'!A46</f>
        <v>Programi 7e</v>
      </c>
      <c r="B10" s="991"/>
      <c r="C10" s="992" t="str">
        <f>VLOOKUP($A10,'(B3) Struktura Funksionale'!$A$7:$E$146,3,FALSE)</f>
        <v>Administrimi i pyjeve dhe kullotave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Transferuar</v>
      </c>
      <c r="M10" s="993"/>
      <c r="N10" s="993"/>
      <c r="O10" s="994"/>
    </row>
    <row r="11" spans="1:15" ht="13.5" customHeight="1" x14ac:dyDescent="0.2">
      <c r="A11" s="990" t="str">
        <f>'(B3) Struktura Funksionale'!A47</f>
        <v>Programi 7f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7</v>
      </c>
      <c r="B14" s="952" t="str">
        <f>B$2</f>
        <v>042 Bujqësia, pyjet, peshkimi dhe gjuetia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52" t="str">
        <f t="shared" si="20"/>
        <v>042 Bujqësia, pyjet, peshkimi dhe gjuetia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7a</v>
      </c>
      <c r="B67" s="952" t="str">
        <f>C6</f>
        <v>Shërbimet bujqësore, inspektimi, ushqimi dhe mbrojtja e konsumatoreve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Funksionale'!B42</f>
        <v>04220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7</v>
      </c>
      <c r="B105" s="952" t="str">
        <f t="shared" si="36"/>
        <v>042 Bujqësia, pyjet, peshkimi dhe gjuetia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7b</v>
      </c>
      <c r="B106" s="952" t="str">
        <f>C7</f>
        <v>Këshillimi Bujqësor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Funksionale'!B43</f>
        <v>04222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52" t="str">
        <f t="shared" si="53"/>
        <v>042 Bujqësia, pyjet, peshkimi dhe gjuetia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7c</v>
      </c>
      <c r="B145" s="952" t="str">
        <f>C8</f>
        <v>Veterineria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Funksionale'!B44</f>
        <v>04223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52" t="str">
        <f t="shared" si="70"/>
        <v>042 Bujqësia, pyjet, peshkimi dhe gjuetia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7d</v>
      </c>
      <c r="B184" s="952" t="str">
        <f>C9</f>
        <v>Menaxhimi i Infrastruktuës së ujitjes dhe kullimit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 t="str">
        <f>'(B3) Struktura Funksionale'!B45</f>
        <v>04240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A66</f>
        <v>Nënfunksioni 7</v>
      </c>
      <c r="B222" s="952" t="str">
        <f t="shared" si="87"/>
        <v>042 Bujqësia, pyjet, peshkimi dhe gjuetia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7e</v>
      </c>
      <c r="B223" s="952" t="str">
        <f>C10</f>
        <v>Administrimi i pyjeve dhe kullotave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 t="str">
        <f>'(B3) Struktura Funksionale'!B46</f>
        <v>04260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J70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A66</f>
        <v>Nënfunksioni 7</v>
      </c>
      <c r="B261" s="952" t="str">
        <f t="shared" si="104"/>
        <v>042 Bujqësia, pyjet, peshkimi dhe gjuetia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7f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8">
        <f>'(B3) Struktura Funksionale'!B47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05">A69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I69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249">
        <f t="shared" ref="B265:G265" si="107">B70</f>
        <v>-2</v>
      </c>
      <c r="C265" s="249">
        <f t="shared" si="107"/>
        <v>-1</v>
      </c>
      <c r="D265" s="249">
        <f t="shared" si="107"/>
        <v>0</v>
      </c>
      <c r="E265" s="250">
        <f t="shared" si="107"/>
        <v>1</v>
      </c>
      <c r="F265" s="250">
        <f t="shared" si="107"/>
        <v>2</v>
      </c>
      <c r="G265" s="250">
        <f t="shared" si="107"/>
        <v>3</v>
      </c>
      <c r="H265" s="212"/>
      <c r="I265" s="307"/>
      <c r="J265" s="249">
        <f t="shared" ref="J265:O265" si="108">J70</f>
        <v>-2</v>
      </c>
      <c r="K265" s="249">
        <f t="shared" si="108"/>
        <v>-1</v>
      </c>
      <c r="L265" s="249">
        <f t="shared" si="108"/>
        <v>0</v>
      </c>
      <c r="M265" s="250">
        <f t="shared" si="108"/>
        <v>1</v>
      </c>
      <c r="N265" s="250">
        <f t="shared" si="108"/>
        <v>2</v>
      </c>
      <c r="O265" s="250">
        <f t="shared" si="108"/>
        <v>3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I72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0" t="str">
        <f t="shared" ref="A269:G270" si="110">A74</f>
        <v>SHPENZIME TË PRITSHME</v>
      </c>
      <c r="B269" s="961">
        <f t="shared" si="110"/>
        <v>0</v>
      </c>
      <c r="C269" s="961">
        <f t="shared" si="110"/>
        <v>0</v>
      </c>
      <c r="D269" s="961">
        <f t="shared" si="110"/>
        <v>0</v>
      </c>
      <c r="E269" s="961">
        <f t="shared" si="110"/>
        <v>0</v>
      </c>
      <c r="F269" s="961">
        <f t="shared" si="110"/>
        <v>0</v>
      </c>
      <c r="G269" s="962">
        <f t="shared" si="110"/>
        <v>0</v>
      </c>
      <c r="H269" s="10"/>
    </row>
    <row r="270" spans="1:15" ht="22.5" x14ac:dyDescent="0.2">
      <c r="A270" s="921" t="str">
        <f t="shared" si="110"/>
        <v>KOSTO DIREKTE PËR PROJEKTET DHE SHPENZIMET KAPITALE</v>
      </c>
      <c r="B270" s="922">
        <f t="shared" si="110"/>
        <v>0</v>
      </c>
      <c r="C270" s="922">
        <f t="shared" si="110"/>
        <v>0</v>
      </c>
      <c r="D270" s="922">
        <f t="shared" si="110"/>
        <v>0</v>
      </c>
      <c r="E270" s="922">
        <f t="shared" si="110"/>
        <v>0</v>
      </c>
      <c r="F270" s="922">
        <f t="shared" si="110"/>
        <v>0</v>
      </c>
      <c r="G270" s="923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31">
        <f t="shared" si="112"/>
        <v>600</v>
      </c>
      <c r="C271" s="932">
        <f t="shared" si="112"/>
        <v>0</v>
      </c>
      <c r="D271" s="933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31">
        <f t="shared" si="112"/>
        <v>601</v>
      </c>
      <c r="C272" s="932">
        <f t="shared" si="112"/>
        <v>0</v>
      </c>
      <c r="D272" s="933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31">
        <f t="shared" si="112"/>
        <v>602</v>
      </c>
      <c r="C273" s="932">
        <f t="shared" si="112"/>
        <v>0</v>
      </c>
      <c r="D273" s="933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31">
        <f t="shared" si="112"/>
        <v>603</v>
      </c>
      <c r="C274" s="932">
        <f t="shared" si="112"/>
        <v>0</v>
      </c>
      <c r="D274" s="933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31">
        <f t="shared" si="112"/>
        <v>604</v>
      </c>
      <c r="C275" s="932">
        <f t="shared" si="112"/>
        <v>0</v>
      </c>
      <c r="D275" s="933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31">
        <f t="shared" si="112"/>
        <v>605</v>
      </c>
      <c r="C276" s="932">
        <f t="shared" si="112"/>
        <v>0</v>
      </c>
      <c r="D276" s="933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31">
        <f t="shared" si="112"/>
        <v>606</v>
      </c>
      <c r="C277" s="932">
        <f t="shared" si="112"/>
        <v>0</v>
      </c>
      <c r="D277" s="933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31" t="str">
        <f t="shared" si="112"/>
        <v>230 / 231</v>
      </c>
      <c r="C278" s="932">
        <f t="shared" si="112"/>
        <v>0</v>
      </c>
      <c r="D278" s="933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31">
        <f t="shared" si="112"/>
        <v>609</v>
      </c>
      <c r="C279" s="932">
        <f t="shared" si="112"/>
        <v>0</v>
      </c>
      <c r="D279" s="933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31">
        <f t="shared" si="112"/>
        <v>650</v>
      </c>
      <c r="C280" s="932">
        <f t="shared" si="112"/>
        <v>0</v>
      </c>
      <c r="D280" s="933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31" t="str">
        <f t="shared" si="112"/>
        <v>69 / ?</v>
      </c>
      <c r="C281" s="932">
        <f t="shared" si="112"/>
        <v>0</v>
      </c>
      <c r="D281" s="933">
        <f t="shared" si="112"/>
        <v>0</v>
      </c>
      <c r="E281" s="129"/>
      <c r="F281" s="129"/>
      <c r="G281" s="129"/>
      <c r="H281" s="53"/>
      <c r="I281" s="943" t="str">
        <f t="shared" ref="I281:O282" si="114">I86</f>
        <v>SHUMA E KËRKUAR NETO</v>
      </c>
      <c r="J281" s="944">
        <f t="shared" si="114"/>
        <v>0</v>
      </c>
      <c r="K281" s="944">
        <f t="shared" si="114"/>
        <v>0</v>
      </c>
      <c r="L281" s="944">
        <f t="shared" si="114"/>
        <v>0</v>
      </c>
      <c r="M281" s="944">
        <f t="shared" si="114"/>
        <v>0</v>
      </c>
      <c r="N281" s="944">
        <f t="shared" si="114"/>
        <v>0</v>
      </c>
      <c r="O281" s="945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31">
        <f t="shared" si="112"/>
        <v>0</v>
      </c>
      <c r="C282" s="932">
        <f t="shared" si="112"/>
        <v>0</v>
      </c>
      <c r="D282" s="933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46">
        <f t="shared" si="114"/>
        <v>0</v>
      </c>
      <c r="J282" s="947">
        <f t="shared" si="114"/>
        <v>0</v>
      </c>
      <c r="K282" s="947">
        <f t="shared" si="114"/>
        <v>0</v>
      </c>
      <c r="L282" s="947">
        <f t="shared" si="114"/>
        <v>0</v>
      </c>
      <c r="M282" s="947">
        <f t="shared" si="114"/>
        <v>0</v>
      </c>
      <c r="N282" s="947">
        <f t="shared" si="114"/>
        <v>0</v>
      </c>
      <c r="O282" s="948">
        <f t="shared" si="114"/>
        <v>0</v>
      </c>
    </row>
    <row r="283" spans="1:15" ht="12.75" x14ac:dyDescent="0.2">
      <c r="A283" s="921" t="str">
        <f t="shared" si="112"/>
        <v>SHPENZIME KORRENTE</v>
      </c>
      <c r="B283" s="922">
        <f t="shared" si="112"/>
        <v>0</v>
      </c>
      <c r="C283" s="922">
        <f t="shared" si="112"/>
        <v>0</v>
      </c>
      <c r="D283" s="922">
        <f t="shared" si="112"/>
        <v>0</v>
      </c>
      <c r="E283" s="922">
        <f>E88</f>
        <v>0</v>
      </c>
      <c r="F283" s="922">
        <f>F88</f>
        <v>0</v>
      </c>
      <c r="G283" s="923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31">
        <f t="shared" si="112"/>
        <v>600</v>
      </c>
      <c r="C284" s="932">
        <f t="shared" si="112"/>
        <v>0</v>
      </c>
      <c r="D284" s="933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31">
        <f t="shared" si="112"/>
        <v>601</v>
      </c>
      <c r="C285" s="932">
        <f t="shared" si="112"/>
        <v>0</v>
      </c>
      <c r="D285" s="933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31">
        <f t="shared" si="112"/>
        <v>602</v>
      </c>
      <c r="C286" s="932">
        <f t="shared" si="112"/>
        <v>0</v>
      </c>
      <c r="D286" s="933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2" t="str">
        <f>J247</f>
        <v>Vlera Totale për Aktivitet</v>
      </c>
      <c r="K286" s="1013"/>
      <c r="L286" s="101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31">
        <f t="shared" si="112"/>
        <v>603</v>
      </c>
      <c r="C287" s="932">
        <f t="shared" si="112"/>
        <v>0</v>
      </c>
      <c r="D287" s="933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2" t="str">
        <f>J248</f>
        <v>Shpenzimet kapitale</v>
      </c>
      <c r="K287" s="1013"/>
      <c r="L287" s="1014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31">
        <f t="shared" si="112"/>
        <v>604</v>
      </c>
      <c r="C288" s="932">
        <f t="shared" si="112"/>
        <v>0</v>
      </c>
      <c r="D288" s="933">
        <f t="shared" si="112"/>
        <v>0</v>
      </c>
      <c r="E288" s="37"/>
      <c r="F288" s="37"/>
      <c r="G288" s="37"/>
      <c r="H288" s="53"/>
      <c r="I288" s="315"/>
      <c r="J288" s="1012" t="str">
        <f>J249</f>
        <v>Mallra dhe shërbime</v>
      </c>
      <c r="K288" s="1013"/>
      <c r="L288" s="1014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31">
        <f t="shared" si="112"/>
        <v>605</v>
      </c>
      <c r="C289" s="932">
        <f t="shared" si="112"/>
        <v>0</v>
      </c>
      <c r="D289" s="933">
        <f t="shared" si="112"/>
        <v>0</v>
      </c>
      <c r="E289" s="37"/>
      <c r="F289" s="37"/>
      <c r="G289" s="37"/>
      <c r="H289" s="53"/>
      <c r="I289" s="315"/>
      <c r="J289" s="1012" t="str">
        <f>J250</f>
        <v>Qëllime të mëtejshme</v>
      </c>
      <c r="K289" s="1013"/>
      <c r="L289" s="1014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31">
        <f t="shared" si="112"/>
        <v>606</v>
      </c>
      <c r="C290" s="932">
        <f t="shared" si="112"/>
        <v>0</v>
      </c>
      <c r="D290" s="933">
        <f t="shared" si="11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si="112"/>
        <v>Shpenzimet kapitale</v>
      </c>
      <c r="B291" s="937" t="str">
        <f t="shared" si="112"/>
        <v>230 / 231</v>
      </c>
      <c r="C291" s="938">
        <f t="shared" si="112"/>
        <v>0</v>
      </c>
      <c r="D291" s="939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31">
        <f t="shared" si="112"/>
        <v>609</v>
      </c>
      <c r="C292" s="932">
        <f t="shared" si="112"/>
        <v>0</v>
      </c>
      <c r="D292" s="933">
        <f t="shared" si="112"/>
        <v>0</v>
      </c>
      <c r="E292" s="37"/>
      <c r="F292" s="37"/>
      <c r="G292" s="37"/>
      <c r="H292" s="53"/>
      <c r="I292" s="419">
        <f>M265</f>
        <v>1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si="112"/>
        <v>Interesa per kredi direkte ose bono</v>
      </c>
      <c r="B293" s="940">
        <f t="shared" si="112"/>
        <v>650</v>
      </c>
      <c r="C293" s="941">
        <f t="shared" si="112"/>
        <v>0</v>
      </c>
      <c r="D293" s="942">
        <f t="shared" si="112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252" t="str">
        <f>A99</f>
        <v>Të tjera</v>
      </c>
      <c r="B294" s="931" t="str">
        <f>B99</f>
        <v>69 / ?</v>
      </c>
      <c r="C294" s="932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A100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kj7c2VzYlhoQLqQiAIHrQFIMdEaUin7LixLh4C9JVz2/9VIhc1uHgOg7t5JuzlX7+ScjQZinDpsU9mX4pzmZtg==" saltValue="k61c5Mz/zCPSkOYQ9J9gk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zoomScaleNormal="100" workbookViewId="0">
      <selection activeCell="M170" sqref="M170:O1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Fjalori'!A71</f>
        <v>Nënfunksioni 8</v>
      </c>
      <c r="B2" s="836" t="str">
        <f>+VLOOKUP($A2,'(B2) Struktura Organizative'!$A7:$E68,2,FALSE)</f>
        <v>045 Trasporti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Funksionale'!A49</f>
        <v>Programi 8a</v>
      </c>
      <c r="B6" s="991"/>
      <c r="C6" s="992" t="str">
        <f>VLOOKUP($A6,'(B3) Struktura Funksionale'!$A$7:$E$146,3,FALSE)</f>
        <v>Rrjeti rrugor rural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Funksionale'!A50</f>
        <v>Programi 8b</v>
      </c>
      <c r="B7" s="991"/>
      <c r="C7" s="992" t="str">
        <f>VLOOKUP($A7,'(B3) Struktura Funksionale'!$A$7:$E$146,3,FALSE)</f>
        <v>Studimi i rrugëve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Funksionale'!A51</f>
        <v>Programi 8c</v>
      </c>
      <c r="B8" s="991"/>
      <c r="C8" s="992" t="str">
        <f>VLOOKUP($A8,'(B3) Struktura Funksionale'!$A$7:$E$146,3,FALSE)</f>
        <v>Transporti publik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Funksionale'!A52</f>
        <v>Programi 8d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8</v>
      </c>
      <c r="B14" s="952" t="str">
        <f>B$2</f>
        <v>045 Trasporti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52" t="str">
        <f t="shared" si="20"/>
        <v>045 Trasporti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8a</v>
      </c>
      <c r="B67" s="952" t="str">
        <f>C6</f>
        <v>Rrjeti rrugor rural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Funksionale'!B49</f>
        <v>04520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52" t="str">
        <f t="shared" si="36"/>
        <v>045 Trasporti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8b</v>
      </c>
      <c r="B106" s="952" t="str">
        <f>C7</f>
        <v>Studimi i rrugëve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Funksionale'!B50</f>
        <v>04530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52" t="str">
        <f t="shared" si="53"/>
        <v>045 Trasporti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8c</v>
      </c>
      <c r="B145" s="952" t="str">
        <f>C8</f>
        <v>Transporti publik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 t="str">
        <f>'(B3) Struktura Funksionale'!B51</f>
        <v>04570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52" t="str">
        <f t="shared" si="70"/>
        <v>045 Trasporti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8d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Funksionale'!B52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LWfOADY0kA06GC2CcbqhZc56usL+NvXN82jAx+yShiJzsfnuzZ0VqP8v25SaGpoMiro07TEX0mC+sQcqEnn80Q==" saltValue="uEKYLflZKqDOGNSCh9Ypg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zoomScaleNormal="100" workbookViewId="0">
      <selection activeCell="E128" sqref="E128:G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Fjalori'!A72</f>
        <v>Nënfunksioni 9</v>
      </c>
      <c r="B2" s="836" t="str">
        <f>+VLOOKUP($A2,'(B2) Struktura Organizative'!$A7:$E68,2,FALSE)</f>
        <v>047 Industri të tjera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Funksionale'!A54</f>
        <v>Programi 9a</v>
      </c>
      <c r="B6" s="991"/>
      <c r="C6" s="992" t="str">
        <f>VLOOKUP($A6,'(B3) Struktura Funksionale'!$A$7:$E$146,3,FALSE)</f>
        <v>Projekte Zhvillimi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Funksionale'!A55</f>
        <v>Programi 9b</v>
      </c>
      <c r="B7" s="991"/>
      <c r="C7" s="992" t="str">
        <f>VLOOKUP($A7,'(B3) Struktura Funksionale'!$A$7:$E$146,3,FALSE)</f>
        <v>Zhvillimi i turizmit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Funksionale'!A56</f>
        <v>Programi 9c</v>
      </c>
      <c r="B8" s="991"/>
      <c r="C8" s="992" t="str">
        <f>VLOOKUP($A8,'(B3) Struktura Funksionale'!$A$7:$E$146,3,FALSE)</f>
        <v>Rekreacioni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Funksionale'!A57</f>
        <v>Programi 9d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9</v>
      </c>
      <c r="B14" s="952" t="str">
        <f>B$2</f>
        <v>047 Industri të tjera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52" t="str">
        <f t="shared" si="20"/>
        <v>047 Industri të tjera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9a</v>
      </c>
      <c r="B67" s="952" t="str">
        <f>C6</f>
        <v>Projekte Zhvillimi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Funksionale'!B54</f>
        <v>04740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9</v>
      </c>
      <c r="B105" s="952" t="str">
        <f t="shared" si="36"/>
        <v>047 Industri të tjera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9b</v>
      </c>
      <c r="B106" s="952" t="str">
        <f>C7</f>
        <v>Zhvillimi i turizmit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Funksionale'!B55</f>
        <v>04760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9</v>
      </c>
      <c r="B144" s="952" t="str">
        <f t="shared" si="53"/>
        <v>047 Industri të tjera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9c</v>
      </c>
      <c r="B145" s="952" t="str">
        <f>C8</f>
        <v>Rekreacioni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Funksionale'!B56</f>
        <v>04742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52" t="str">
        <f t="shared" si="70"/>
        <v>047 Industri të tjera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9d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Funksionale'!B57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RlxIRHKPXy0Ol0TLOjXnLiT+qOgY2MNWtOvBbMe7BrcwgVPE2mLlLdzG6qZPRteup+DZ5Rsjf0iKFHk+cTIhCQ==" saltValue="YEXM64jBerYZPmgshxLK6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48" zoomScaleNormal="100" workbookViewId="0">
      <selection activeCell="M92" sqref="M92:O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Fjalori'!A73</f>
        <v>Nënfunksioni 10</v>
      </c>
      <c r="B2" s="836" t="str">
        <f>+VLOOKUP($A2,'(B2) Struktura Organizative'!$A7:$E68,2,FALSE)</f>
        <v>051 Menaxhimi i i mbetjeve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Funksionale'!A60</f>
        <v>Programi 10a</v>
      </c>
      <c r="B6" s="991"/>
      <c r="C6" s="992" t="str">
        <f>VLOOKUP($A6,'(B3) Struktura Funksionale'!$A$7:$E$146,3,FALSE)</f>
        <v>Menaxhimi i mbetjeve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Funksionale'!A61</f>
        <v>Programi 10b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Funksionale'!A62</f>
        <v>Programi 10c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10</v>
      </c>
      <c r="B14" s="952" t="str">
        <f>B$2</f>
        <v>051 Menaxhimi i i mbetjeve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52" t="str">
        <f t="shared" si="20"/>
        <v>051 Menaxhimi i i mbetjeve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10a</v>
      </c>
      <c r="B67" s="952" t="str">
        <f>C6</f>
        <v>Menaxhimi i mbetjeve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Funksionale'!B60</f>
        <v>05100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28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10</v>
      </c>
      <c r="B105" s="952" t="str">
        <f t="shared" si="36"/>
        <v>051 Menaxhimi i i mbetjeve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10b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10</v>
      </c>
      <c r="B144" s="952" t="str">
        <f t="shared" si="53"/>
        <v>051 Menaxhimi i i mbetjeve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10c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Funksionale'!B62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a0O0uUTkvr+1fJcw+ZE6IA895fx606kb5soSjp3PL6SchclxysuWZTl8d/UKo33kS0yBuZJBz3tENo68+OW0xA==" saltValue="0kUgGnaonFpwoJvNaTv5/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38" zoomScaleNormal="100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Fjalori'!A74</f>
        <v>Nënfunksioni 11</v>
      </c>
      <c r="B2" s="836" t="str">
        <f>+VLOOKUP($A2,'(B2) Struktura Organizative'!$A7:$E68,2,FALSE)</f>
        <v>052 Menaxhimi i ujrave të zeza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Funksionale'!A64</f>
        <v>Programi 11a</v>
      </c>
      <c r="B6" s="991"/>
      <c r="C6" s="992" t="str">
        <f>VLOOKUP($A6,'(B3) Struktura Funksionale'!$A$7:$E$146,3,FALSE)</f>
        <v>Menaxhimi i ujrave të zeza dhe kanalizimeve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Funksionale'!A65</f>
        <v>Programi 11b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Funksionale'!A66</f>
        <v>Programi 11c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11</v>
      </c>
      <c r="B14" s="952" t="str">
        <f>B$2</f>
        <v>052 Menaxhimi i ujrave të zeza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52" t="str">
        <f t="shared" si="20"/>
        <v>052 Menaxhimi i ujrave të zeza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11a</v>
      </c>
      <c r="B67" s="952" t="str">
        <f>C6</f>
        <v>Menaxhimi i ujrave të zeza dhe kanalizimeve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Funksionale'!B64</f>
        <v>05200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11</v>
      </c>
      <c r="B105" s="952" t="str">
        <f t="shared" si="36"/>
        <v>052 Menaxhimi i ujrave të zeza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11b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11</v>
      </c>
      <c r="B144" s="952" t="str">
        <f t="shared" si="53"/>
        <v>052 Menaxhimi i ujrave të zeza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11c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Funksionale'!B66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9K0f5oJc5NJ8Bs695Uov0NhKmoeF8WYXA1pRFUawtkvJZiFeALIiDYqLl0y3lLUYylDVYChWdIbJyqAnPZjKwg==" saltValue="bHaz+r+nIKXJ3VL7orT0+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33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Fjalori'!A75</f>
        <v>Nënfunksioni 12</v>
      </c>
      <c r="B2" s="836" t="str">
        <f>+VLOOKUP($A2,'(B2) Struktura Organizative'!$A7:$E68,2,FALSE)</f>
        <v>053 Reduktimi i ndotjes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Funksionale'!A68</f>
        <v>Programi 12a</v>
      </c>
      <c r="B6" s="991"/>
      <c r="C6" s="992" t="str">
        <f>VLOOKUP($A6,'(B3) Struktura Funksionale'!$A$7:$E$146,3,FALSE)</f>
        <v>Programet e mbrojtjes së mjedisit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Funksionale'!A69</f>
        <v>Programi 12b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Funksionale'!A70</f>
        <v>Programi 12c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12</v>
      </c>
      <c r="B14" s="952" t="str">
        <f>B$2</f>
        <v>053 Reduktimi i ndotjes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52" t="str">
        <f t="shared" si="20"/>
        <v>053 Reduktimi i ndotjes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12a</v>
      </c>
      <c r="B67" s="952" t="str">
        <f>C6</f>
        <v>Programet e mbrojtjes së mjedisit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Funksionale'!B68</f>
        <v>05320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12</v>
      </c>
      <c r="B105" s="952" t="str">
        <f t="shared" si="36"/>
        <v>053 Reduktimi i ndotjes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12b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12</v>
      </c>
      <c r="B144" s="952" t="str">
        <f t="shared" si="53"/>
        <v>053 Reduktimi i ndotjes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12c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dae1xOTFJGKBzPhsJP4nZkOgGNbh6bXVZG7Jw+P0v1CDfGrLx5/F9VYkHdzjKNOU7/Wd8hqR4qSLoexRgG5sIw==" saltValue="aQXL7civBQERIGpTk2AOn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43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Fjalori'!A76</f>
        <v>Nënfunksioni 13</v>
      </c>
      <c r="B2" s="836" t="str">
        <f>+VLOOKUP($A2,'(B2) Struktura Organizative'!$A7:$E68,2,FALSE)</f>
        <v>056 Mbrojtja e mjedisit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Funksionale'!A72</f>
        <v>Programi 13a</v>
      </c>
      <c r="B6" s="991"/>
      <c r="C6" s="992" t="str">
        <f>VLOOKUP($A6,'(B3) Struktura Funksionale'!$A$7:$E$146,3,FALSE)</f>
        <v>Ndërgjegjësimi mjedisor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Funksionale'!A73</f>
        <v>Programi 13b</v>
      </c>
      <c r="B7" s="991"/>
      <c r="C7" s="992" t="str">
        <f>VLOOKUP($A7,'(B3) Struktura Funksionale'!$A$7:$E$146,3,FALSE)</f>
        <v>Administrimi i resurseve ujore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Funksionale'!A74</f>
        <v>Programi 13c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13</v>
      </c>
      <c r="B14" s="952" t="str">
        <f>B$2</f>
        <v>056 Mbrojtja e mjedisit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52" t="str">
        <f t="shared" si="20"/>
        <v>056 Mbrojtja e mjedisit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13a</v>
      </c>
      <c r="B67" s="952" t="str">
        <f>C6</f>
        <v>Ndërgjegjësimi mjedisor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Funksionale'!B72</f>
        <v>05630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52" t="str">
        <f t="shared" si="36"/>
        <v>056 Mbrojtja e mjedisit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52" t="str">
        <f>C7</f>
        <v>Administrimi i resurseve ujore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Funksionale'!B73</f>
        <v>05640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52" t="str">
        <f t="shared" si="53"/>
        <v>056 Mbrojtja e mjedisit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+IwH53m8G0iYE0qlxs++k6DXRZR7XrTUGN+KOVNIvyKGCFrOQGHO6cyaF8ACHBtMe/+Coj76IY1v46heyYOTZw==" saltValue="Xcv+sQP98TluZt74vqv/z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45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Fjalori'!A77</f>
        <v>Nënfunksioni 14</v>
      </c>
      <c r="B2" s="836" t="str">
        <f>+VLOOKUP($A2,'(B2) Struktura Organizative'!$A7:$E68,2,FALSE)</f>
        <v>061 Urbanistika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Funksionale'!A77</f>
        <v>Programi 14a</v>
      </c>
      <c r="B6" s="991"/>
      <c r="C6" s="992" t="str">
        <f>VLOOKUP($A6,'(B3) Struktura Funksionale'!$A$7:$E$146,3,FALSE)</f>
        <v>Planifikimi Urban Vendor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Funksionale'!A78</f>
        <v>Programi 14b</v>
      </c>
      <c r="B7" s="991"/>
      <c r="C7" s="992" t="str">
        <f>VLOOKUP($A7,'(B3) Struktura Funksionale'!$A$7:$E$146,3,FALSE)</f>
        <v>Planifikimi urban dhe strehimi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Funksionale'!A79</f>
        <v>Programi 14c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14</v>
      </c>
      <c r="B14" s="952" t="str">
        <f>B$2</f>
        <v>061 Urbanistika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52" t="str">
        <f t="shared" si="20"/>
        <v>061 Urbanistika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14a</v>
      </c>
      <c r="B67" s="952" t="str">
        <f>C6</f>
        <v>Planifikimi Urban Vendor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Funksionale'!B77</f>
        <v>06140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52" t="str">
        <f t="shared" si="36"/>
        <v>061 Urbanistika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52" t="str">
        <f>C7</f>
        <v>Planifikimi urban dhe strehimi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Funksionale'!B78</f>
        <v>06180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52" t="str">
        <f t="shared" si="53"/>
        <v>061 Urbanistika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Funksionale'!B79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dzAv9iFPdV59/uRjH2q6KgR0j2dCaifWw+TfLpGwNwQ8HgTVUra0gFySzUKvdYEtYJYaX8HJZhlPjGF2AO2/Qg==" saltValue="OZkXrIiSN4/qy9kdRvc7H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A33" zoomScaleNormal="100" workbookViewId="0">
      <selection activeCell="G70" sqref="G70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7" t="str">
        <f>'(G1) Fjalori'!A13</f>
        <v>Verdhë = Per tu plotësuar nga Departamenti i Financës</v>
      </c>
      <c r="B1" s="828"/>
      <c r="C1" s="828"/>
      <c r="D1" s="828"/>
      <c r="E1" s="828"/>
      <c r="F1" s="828"/>
      <c r="G1" s="828"/>
      <c r="H1" s="829"/>
    </row>
    <row r="2" spans="1:8" s="97" customFormat="1" x14ac:dyDescent="0.2"/>
    <row r="3" spans="1:8" s="218" customFormat="1" ht="21" x14ac:dyDescent="0.25">
      <c r="A3" s="823" t="str">
        <f>'(G1) Fjalori'!A27</f>
        <v>(B2) STRUKTURA ORGANIZATIVE</v>
      </c>
      <c r="B3" s="830"/>
      <c r="C3" s="830"/>
      <c r="D3" s="830"/>
      <c r="E3" s="830"/>
      <c r="F3" s="830"/>
      <c r="G3" s="830"/>
      <c r="H3" s="824"/>
    </row>
    <row r="5" spans="1:8" s="2" customFormat="1" ht="25.5" customHeight="1" x14ac:dyDescent="0.25">
      <c r="A5" s="834" t="str">
        <f>'(G1) Fjalori'!A28</f>
        <v>Numër</v>
      </c>
      <c r="B5" s="834" t="str">
        <f>'(G1) Fjalori'!A29</f>
        <v>Emri i Nënfunksionit</v>
      </c>
      <c r="C5" s="834" t="str">
        <f>'(G1) Fjalori'!A30</f>
        <v>Drejtoria / Departamenti</v>
      </c>
      <c r="D5" s="834" t="str">
        <f>'(G1) Fjalori'!A31</f>
        <v>Kryetari i programit</v>
      </c>
      <c r="E5" s="831" t="str">
        <f>'(G1) Fjalori'!A34</f>
        <v>Numri i punonjësve</v>
      </c>
      <c r="F5" s="832"/>
      <c r="G5" s="832"/>
      <c r="H5" s="833"/>
    </row>
    <row r="6" spans="1:8" s="2" customFormat="1" ht="25.5" x14ac:dyDescent="0.25">
      <c r="A6" s="835"/>
      <c r="B6" s="835"/>
      <c r="C6" s="835"/>
      <c r="D6" s="835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7"/>
      <c r="D7" s="798"/>
      <c r="E7" s="799">
        <f>E8+E9+E10</f>
        <v>0</v>
      </c>
      <c r="F7" s="799">
        <f t="shared" ref="F7:H7" si="0">F8+F9+F10</f>
        <v>0</v>
      </c>
      <c r="G7" s="799">
        <f t="shared" si="0"/>
        <v>0</v>
      </c>
      <c r="H7" s="799">
        <f t="shared" si="0"/>
        <v>0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/>
      <c r="D8" s="55"/>
      <c r="E8" s="800"/>
      <c r="F8" s="800"/>
      <c r="G8" s="800"/>
      <c r="H8" s="800"/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/>
      <c r="D9" s="55"/>
      <c r="E9" s="800"/>
      <c r="F9" s="800"/>
      <c r="G9" s="800"/>
      <c r="H9" s="800"/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/>
      <c r="D10" s="55"/>
      <c r="E10" s="800"/>
      <c r="F10" s="800"/>
      <c r="G10" s="800"/>
      <c r="H10" s="800"/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8"/>
      <c r="D11" s="798"/>
      <c r="E11" s="799">
        <f>E12</f>
        <v>0</v>
      </c>
      <c r="F11" s="799">
        <f t="shared" ref="F11:H11" si="1">F12</f>
        <v>0</v>
      </c>
      <c r="G11" s="799">
        <f t="shared" si="1"/>
        <v>0</v>
      </c>
      <c r="H11" s="799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/>
      <c r="D12" s="55"/>
      <c r="E12" s="800"/>
      <c r="F12" s="800"/>
      <c r="G12" s="800"/>
      <c r="H12" s="800"/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8"/>
      <c r="D13" s="798"/>
      <c r="E13" s="799">
        <f>E14</f>
        <v>0</v>
      </c>
      <c r="F13" s="799">
        <f t="shared" ref="F13:H13" si="2">F14</f>
        <v>0</v>
      </c>
      <c r="G13" s="799">
        <f t="shared" si="2"/>
        <v>0</v>
      </c>
      <c r="H13" s="799">
        <f t="shared" si="2"/>
        <v>0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/>
      <c r="D14" s="55"/>
      <c r="E14" s="800"/>
      <c r="F14" s="800"/>
      <c r="G14" s="800"/>
      <c r="H14" s="800"/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8"/>
      <c r="D15" s="798"/>
      <c r="E15" s="799">
        <f>E16</f>
        <v>0</v>
      </c>
      <c r="F15" s="799">
        <f t="shared" ref="F15:H15" si="3">F16</f>
        <v>0</v>
      </c>
      <c r="G15" s="799">
        <f t="shared" si="3"/>
        <v>0</v>
      </c>
      <c r="H15" s="799">
        <f t="shared" si="3"/>
        <v>0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/>
      <c r="D16" s="55"/>
      <c r="E16" s="800"/>
      <c r="F16" s="800"/>
      <c r="G16" s="800"/>
      <c r="H16" s="800"/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8"/>
      <c r="D17" s="798"/>
      <c r="E17" s="799">
        <f>E18</f>
        <v>0</v>
      </c>
      <c r="F17" s="799">
        <f t="shared" ref="F17:H17" si="4">F18</f>
        <v>0</v>
      </c>
      <c r="G17" s="799">
        <f t="shared" si="4"/>
        <v>0</v>
      </c>
      <c r="H17" s="799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/>
      <c r="D18" s="55"/>
      <c r="E18" s="800"/>
      <c r="F18" s="800"/>
      <c r="G18" s="800"/>
      <c r="H18" s="800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8"/>
      <c r="D19" s="798"/>
      <c r="E19" s="799">
        <f>E20+E21</f>
        <v>0</v>
      </c>
      <c r="F19" s="799">
        <f t="shared" ref="F19:H19" si="5">F20+F21</f>
        <v>0</v>
      </c>
      <c r="G19" s="799">
        <f t="shared" si="5"/>
        <v>0</v>
      </c>
      <c r="H19" s="799">
        <f t="shared" si="5"/>
        <v>0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/>
      <c r="D20" s="55"/>
      <c r="E20" s="800"/>
      <c r="F20" s="800"/>
      <c r="G20" s="800"/>
      <c r="H20" s="800"/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800"/>
      <c r="F21" s="800"/>
      <c r="G21" s="800"/>
      <c r="H21" s="800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8"/>
      <c r="D22" s="798"/>
      <c r="E22" s="799">
        <f>E23+E24+E25</f>
        <v>0</v>
      </c>
      <c r="F22" s="799">
        <f t="shared" ref="F22:H22" si="6">F23+F24+F25</f>
        <v>0</v>
      </c>
      <c r="G22" s="799">
        <f t="shared" si="6"/>
        <v>0</v>
      </c>
      <c r="H22" s="799">
        <f t="shared" si="6"/>
        <v>0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/>
      <c r="D23" s="55"/>
      <c r="E23" s="800"/>
      <c r="F23" s="800"/>
      <c r="G23" s="800"/>
      <c r="H23" s="800"/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/>
      <c r="D24" s="55"/>
      <c r="E24" s="800"/>
      <c r="F24" s="800"/>
      <c r="G24" s="800"/>
      <c r="H24" s="800"/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/>
      <c r="D25" s="55"/>
      <c r="E25" s="800"/>
      <c r="F25" s="800"/>
      <c r="G25" s="800"/>
      <c r="H25" s="800"/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8"/>
      <c r="D26" s="798"/>
      <c r="E26" s="799">
        <f>E27+E28</f>
        <v>0</v>
      </c>
      <c r="F26" s="799">
        <f t="shared" ref="F26:H26" si="7">F27+F28</f>
        <v>0</v>
      </c>
      <c r="G26" s="799">
        <f t="shared" si="7"/>
        <v>0</v>
      </c>
      <c r="H26" s="799">
        <f t="shared" si="7"/>
        <v>0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/>
      <c r="D27" s="55"/>
      <c r="E27" s="800"/>
      <c r="F27" s="800"/>
      <c r="G27" s="800"/>
      <c r="H27" s="800"/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800"/>
      <c r="F28" s="800"/>
      <c r="G28" s="800"/>
      <c r="H28" s="800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8"/>
      <c r="D29" s="798"/>
      <c r="E29" s="799">
        <f>E30+E31</f>
        <v>0</v>
      </c>
      <c r="F29" s="799">
        <f t="shared" ref="F29:H29" si="8">F30+F31</f>
        <v>0</v>
      </c>
      <c r="G29" s="799">
        <f t="shared" si="8"/>
        <v>0</v>
      </c>
      <c r="H29" s="799">
        <f t="shared" si="8"/>
        <v>0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800"/>
      <c r="F30" s="800"/>
      <c r="G30" s="800"/>
      <c r="H30" s="800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/>
      <c r="D31" s="55"/>
      <c r="E31" s="800"/>
      <c r="F31" s="800"/>
      <c r="G31" s="800"/>
      <c r="H31" s="800"/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8"/>
      <c r="D32" s="798"/>
      <c r="E32" s="799">
        <f>E33</f>
        <v>0</v>
      </c>
      <c r="F32" s="799">
        <f t="shared" ref="F32:H32" si="9">F33</f>
        <v>0</v>
      </c>
      <c r="G32" s="799">
        <f t="shared" si="9"/>
        <v>0</v>
      </c>
      <c r="H32" s="799">
        <f t="shared" si="9"/>
        <v>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/>
      <c r="D33" s="55"/>
      <c r="E33" s="800"/>
      <c r="F33" s="800"/>
      <c r="G33" s="800"/>
      <c r="H33" s="800"/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8"/>
      <c r="D34" s="798"/>
      <c r="E34" s="799">
        <f>E35</f>
        <v>0</v>
      </c>
      <c r="F34" s="799">
        <f t="shared" ref="F34:H34" si="10">F35</f>
        <v>0</v>
      </c>
      <c r="G34" s="799">
        <f t="shared" si="10"/>
        <v>0</v>
      </c>
      <c r="H34" s="799">
        <f t="shared" si="10"/>
        <v>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/>
      <c r="D35" s="55"/>
      <c r="E35" s="800"/>
      <c r="F35" s="800"/>
      <c r="G35" s="800"/>
      <c r="H35" s="800"/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8"/>
      <c r="D36" s="798"/>
      <c r="E36" s="799">
        <f>E37</f>
        <v>0</v>
      </c>
      <c r="F36" s="799">
        <f t="shared" ref="F36:H36" si="11">F37</f>
        <v>0</v>
      </c>
      <c r="G36" s="799">
        <f t="shared" si="11"/>
        <v>0</v>
      </c>
      <c r="H36" s="799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800"/>
      <c r="F37" s="800"/>
      <c r="G37" s="800"/>
      <c r="H37" s="800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8"/>
      <c r="D38" s="798"/>
      <c r="E38" s="799">
        <f>E39</f>
        <v>0</v>
      </c>
      <c r="F38" s="799">
        <f t="shared" ref="F38:H38" si="12">F39</f>
        <v>0</v>
      </c>
      <c r="G38" s="799">
        <f t="shared" si="12"/>
        <v>0</v>
      </c>
      <c r="H38" s="799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800"/>
      <c r="F39" s="800"/>
      <c r="G39" s="800"/>
      <c r="H39" s="800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8"/>
      <c r="D40" s="798"/>
      <c r="E40" s="799">
        <f>E41</f>
        <v>0</v>
      </c>
      <c r="F40" s="799">
        <f t="shared" ref="F40:H40" si="13">F41</f>
        <v>0</v>
      </c>
      <c r="G40" s="799">
        <f t="shared" si="13"/>
        <v>0</v>
      </c>
      <c r="H40" s="799">
        <f t="shared" si="13"/>
        <v>0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/>
      <c r="D41" s="55"/>
      <c r="E41" s="800"/>
      <c r="F41" s="800"/>
      <c r="G41" s="800"/>
      <c r="H41" s="800"/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8"/>
      <c r="D42" s="798"/>
      <c r="E42" s="799">
        <f>E43+E44</f>
        <v>0</v>
      </c>
      <c r="F42" s="799">
        <f t="shared" ref="F42:H42" si="14">F43+F44</f>
        <v>0</v>
      </c>
      <c r="G42" s="799">
        <f t="shared" si="14"/>
        <v>0</v>
      </c>
      <c r="H42" s="799">
        <f t="shared" si="14"/>
        <v>0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800"/>
      <c r="F43" s="800"/>
      <c r="G43" s="800"/>
      <c r="H43" s="800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/>
      <c r="D44" s="55"/>
      <c r="E44" s="800"/>
      <c r="F44" s="800"/>
      <c r="G44" s="800"/>
      <c r="H44" s="800"/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8"/>
      <c r="D45" s="798"/>
      <c r="E45" s="799"/>
      <c r="F45" s="799"/>
      <c r="G45" s="799"/>
      <c r="H45" s="799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800"/>
      <c r="F46" s="800"/>
      <c r="G46" s="800"/>
      <c r="H46" s="800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8"/>
      <c r="D47" s="798"/>
      <c r="E47" s="799">
        <f>E48</f>
        <v>0</v>
      </c>
      <c r="F47" s="799">
        <f t="shared" ref="F47:H47" si="15">F48</f>
        <v>0</v>
      </c>
      <c r="G47" s="799">
        <f t="shared" si="15"/>
        <v>0</v>
      </c>
      <c r="H47" s="799">
        <f t="shared" si="15"/>
        <v>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/>
      <c r="D48" s="55"/>
      <c r="E48" s="800"/>
      <c r="F48" s="800"/>
      <c r="G48" s="800"/>
      <c r="H48" s="800"/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8"/>
      <c r="D49" s="798"/>
      <c r="E49" s="799">
        <f>E50</f>
        <v>0</v>
      </c>
      <c r="F49" s="799">
        <f t="shared" ref="F49:H49" si="16">F50</f>
        <v>0</v>
      </c>
      <c r="G49" s="799">
        <f t="shared" si="16"/>
        <v>0</v>
      </c>
      <c r="H49" s="799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800"/>
      <c r="F50" s="800"/>
      <c r="G50" s="800"/>
      <c r="H50" s="800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8"/>
      <c r="D51" s="798"/>
      <c r="E51" s="799">
        <f>E52</f>
        <v>0</v>
      </c>
      <c r="F51" s="799">
        <f t="shared" ref="F51:H51" si="17">F52</f>
        <v>0</v>
      </c>
      <c r="G51" s="799">
        <f t="shared" si="17"/>
        <v>0</v>
      </c>
      <c r="H51" s="799">
        <f t="shared" si="17"/>
        <v>0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/>
      <c r="D52" s="55"/>
      <c r="E52" s="800"/>
      <c r="F52" s="800"/>
      <c r="G52" s="800"/>
      <c r="H52" s="800"/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8"/>
      <c r="D53" s="798"/>
      <c r="E53" s="799">
        <f>E54</f>
        <v>0</v>
      </c>
      <c r="F53" s="799">
        <f t="shared" ref="F53:H53" si="18">F54</f>
        <v>0</v>
      </c>
      <c r="G53" s="799">
        <f t="shared" si="18"/>
        <v>0</v>
      </c>
      <c r="H53" s="799">
        <f t="shared" si="18"/>
        <v>0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/>
      <c r="D54" s="55"/>
      <c r="E54" s="800"/>
      <c r="F54" s="800"/>
      <c r="G54" s="800"/>
      <c r="H54" s="800"/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8"/>
      <c r="D55" s="798"/>
      <c r="E55" s="799">
        <f>E56</f>
        <v>0</v>
      </c>
      <c r="F55" s="799">
        <f t="shared" ref="F55:H55" si="19">F56</f>
        <v>0</v>
      </c>
      <c r="G55" s="799">
        <f t="shared" si="19"/>
        <v>0</v>
      </c>
      <c r="H55" s="799">
        <f t="shared" si="19"/>
        <v>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/>
      <c r="D56" s="55"/>
      <c r="E56" s="800"/>
      <c r="F56" s="800"/>
      <c r="G56" s="800"/>
      <c r="H56" s="800"/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8"/>
      <c r="D57" s="798"/>
      <c r="E57" s="799">
        <f>E58+E59</f>
        <v>0</v>
      </c>
      <c r="F57" s="799">
        <f t="shared" ref="F57:H57" si="20">F58+F59</f>
        <v>0</v>
      </c>
      <c r="G57" s="799">
        <f t="shared" si="20"/>
        <v>0</v>
      </c>
      <c r="H57" s="799">
        <f t="shared" si="20"/>
        <v>0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/>
      <c r="D58" s="55"/>
      <c r="E58" s="800"/>
      <c r="F58" s="800"/>
      <c r="G58" s="800"/>
      <c r="H58" s="800"/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/>
      <c r="D59" s="55"/>
      <c r="E59" s="800"/>
      <c r="F59" s="800"/>
      <c r="G59" s="800"/>
      <c r="H59" s="800"/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8"/>
      <c r="D60" s="798"/>
      <c r="E60" s="799">
        <f>E61</f>
        <v>0</v>
      </c>
      <c r="F60" s="799">
        <f t="shared" ref="F60:H60" si="21">F61</f>
        <v>0</v>
      </c>
      <c r="G60" s="799">
        <f t="shared" si="21"/>
        <v>0</v>
      </c>
      <c r="H60" s="799">
        <f t="shared" si="21"/>
        <v>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/>
      <c r="D61" s="55"/>
      <c r="E61" s="800"/>
      <c r="F61" s="800"/>
      <c r="G61" s="800"/>
      <c r="H61" s="800"/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8"/>
      <c r="D62" s="798"/>
      <c r="E62" s="799">
        <f>E63</f>
        <v>0</v>
      </c>
      <c r="F62" s="799">
        <f t="shared" ref="F62:H62" si="22">F63</f>
        <v>0</v>
      </c>
      <c r="G62" s="799">
        <f t="shared" si="22"/>
        <v>0</v>
      </c>
      <c r="H62" s="799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/>
      <c r="D63" s="55"/>
      <c r="E63" s="800"/>
      <c r="F63" s="800"/>
      <c r="G63" s="800"/>
      <c r="H63" s="800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8"/>
      <c r="D64" s="798"/>
      <c r="E64" s="799">
        <f>E65</f>
        <v>0</v>
      </c>
      <c r="F64" s="799">
        <f t="shared" ref="F64:H64" si="23">F65</f>
        <v>0</v>
      </c>
      <c r="G64" s="799">
        <f t="shared" si="23"/>
        <v>0</v>
      </c>
      <c r="H64" s="799">
        <f t="shared" si="23"/>
        <v>0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/>
      <c r="D65" s="55"/>
      <c r="E65" s="800"/>
      <c r="F65" s="800"/>
      <c r="G65" s="800"/>
      <c r="H65" s="800"/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8"/>
      <c r="D66" s="798"/>
      <c r="E66" s="801">
        <f>E67</f>
        <v>0</v>
      </c>
      <c r="F66" s="801">
        <f t="shared" ref="F66:H66" si="24">F67</f>
        <v>0</v>
      </c>
      <c r="G66" s="801">
        <f t="shared" si="24"/>
        <v>0</v>
      </c>
      <c r="H66" s="801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800"/>
      <c r="F67" s="800"/>
      <c r="G67" s="800"/>
      <c r="H67" s="800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8"/>
      <c r="D68" s="798"/>
      <c r="E68" s="799">
        <f>E70</f>
        <v>0</v>
      </c>
      <c r="F68" s="799">
        <f t="shared" ref="F68:H68" si="25">F70</f>
        <v>0</v>
      </c>
      <c r="G68" s="799">
        <f t="shared" si="25"/>
        <v>0</v>
      </c>
      <c r="H68" s="799">
        <f t="shared" si="25"/>
        <v>0</v>
      </c>
    </row>
    <row r="69" spans="1:8" s="97" customFormat="1" hidden="1" x14ac:dyDescent="0.2">
      <c r="A69" s="771" t="str">
        <f>'(G1) Fjalori'!A92</f>
        <v>Nënfunksioni 29</v>
      </c>
      <c r="B69" s="772" t="str">
        <f>'(G1) Fjalori'!A63</f>
        <v>107 Ndihma Ekonomike</v>
      </c>
      <c r="C69" s="55"/>
      <c r="D69" s="55"/>
      <c r="E69" s="800"/>
      <c r="F69" s="800"/>
      <c r="G69" s="800"/>
      <c r="H69" s="800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/>
      <c r="D70" s="55"/>
      <c r="E70" s="800"/>
      <c r="F70" s="800"/>
      <c r="G70" s="800"/>
      <c r="H70" s="800"/>
    </row>
    <row r="71" spans="1:8" x14ac:dyDescent="0.2">
      <c r="B71" s="3"/>
      <c r="E71" s="802">
        <f>E7+E11+E13+E15+E17+E19+E22+E26+E29+E32+E34+E36+E38+E40+E42+E45+E47+E49+E51+E53+E55+E57+E60+E62+E64+E66+E68</f>
        <v>0</v>
      </c>
      <c r="F71" s="802">
        <f t="shared" ref="F71:H71" si="26">F7+F11+F13+F15+F17+F19+F22+F26+F29+F32+F34+F36+F38+F40+F42+F45+F47+F49+F51+F53+F55+F57+F60+F62+F64+F66+F68</f>
        <v>0</v>
      </c>
      <c r="G71" s="802">
        <f t="shared" si="26"/>
        <v>0</v>
      </c>
      <c r="H71" s="802">
        <f t="shared" si="26"/>
        <v>0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HDs/TIyjzT2m0kry+4LZb6EuWOup/nskTGIqOnwjBWPiYB1LCdQHTxTl1FnD3Fn+RayVlVdYsHDEANy7LKagRA==" saltValue="t7rf7IjbU/EVq21Tlh9Ygg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49" zoomScaleNormal="100" workbookViewId="0">
      <selection activeCell="M112" sqref="M112:O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Fjalori'!A78</f>
        <v>Nënfunksioni 15</v>
      </c>
      <c r="B2" s="836" t="str">
        <f>+VLOOKUP($A2,'(B2) Struktura Organizative'!$A7:$E68,2,FALSE)</f>
        <v>062 Zhvillimi i komunitetit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Funksionale'!A81</f>
        <v>Programi 15a</v>
      </c>
      <c r="B6" s="991"/>
      <c r="C6" s="992" t="str">
        <f>VLOOKUP($A6,'(B3) Struktura Funksionale'!$A$7:$E$146,3,FALSE)</f>
        <v>Programet e zhvillimit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Funksionale'!A82</f>
        <v>Programi 15b</v>
      </c>
      <c r="B7" s="991"/>
      <c r="C7" s="992" t="str">
        <f>VLOOKUP($A7,'(B3) Struktura Funksionale'!$A$7:$E$146,3,FALSE)</f>
        <v>Sherbime publike vendore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Funksionale'!A83</f>
        <v>Programi 15c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15</v>
      </c>
      <c r="B14" s="952" t="str">
        <f>B$2</f>
        <v>062 Zhvillimi i komunitetit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52" t="str">
        <f t="shared" si="20"/>
        <v>062 Zhvillimi i komunitetit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15a</v>
      </c>
      <c r="B67" s="952" t="str">
        <f>C6</f>
        <v>Programet e zhvillimit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Funksionale'!B81</f>
        <v>06210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15</v>
      </c>
      <c r="B105" s="952" t="str">
        <f t="shared" si="36"/>
        <v>062 Zhvillimi i komunitetit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15b</v>
      </c>
      <c r="B106" s="952" t="str">
        <f>C7</f>
        <v>Sherbime publike vendore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1017" t="str">
        <f>'(B3) Struktura Funksionale'!B82</f>
        <v>06260</v>
      </c>
      <c r="B107" s="1018"/>
      <c r="C107" s="1018"/>
      <c r="D107" s="1018"/>
      <c r="E107" s="1018"/>
      <c r="F107" s="1018"/>
      <c r="G107" s="1018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15</v>
      </c>
      <c r="B144" s="952" t="str">
        <f t="shared" si="53"/>
        <v>062 Zhvillimi i komunitetit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Funksionale'!B83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Kbkv+xp9jJhkoSbSrrg3r82P7t+zS8H7F5dnJiNfhzENgb6aaCsW53FdmX7CwbNN7akx5/m+D25xKC9Qg27ALQ==" saltValue="68C8UaR9zoMbCSNibZ7doQ==" spinCount="100000" sheet="1" objects="1" scenarios="1" selectLockedCells="1"/>
  <mergeCells count="340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29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Fjalori'!A79</f>
        <v>Nënfunksioni 16</v>
      </c>
      <c r="B2" s="836" t="str">
        <f>+VLOOKUP($A2,'(B2) Struktura Organizative'!$A7:$E68,2,FALSE)</f>
        <v>063 Furnizimi me ujë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Funksionale'!A85</f>
        <v>Programi 16a</v>
      </c>
      <c r="B6" s="991"/>
      <c r="C6" s="992" t="str">
        <f>VLOOKUP($A6,'(B3) Struktura Funksionale'!$A$7:$E$146,3,FALSE)</f>
        <v xml:space="preserve">Furnizimi me ujë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Funksionale'!A86</f>
        <v>Programi 16b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Funksionale'!A87</f>
        <v>Programi 16c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16</v>
      </c>
      <c r="B14" s="952" t="str">
        <f>B$2</f>
        <v>063 Furnizimi me ujë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52" t="str">
        <f t="shared" si="20"/>
        <v>063 Furnizimi me ujë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16a</v>
      </c>
      <c r="B67" s="952" t="str">
        <f>C6</f>
        <v xml:space="preserve">Furnizimi me ujë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Funksionale'!B85</f>
        <v>06330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customHeight="1" x14ac:dyDescent="0.2">
      <c r="A75" s="921" t="str">
        <f t="shared" si="25"/>
        <v>KOSTO DIREKTE PËR PROJEKTET DHE SHPENZIMET KAPITALE</v>
      </c>
      <c r="B75" s="922"/>
      <c r="C75" s="922"/>
      <c r="D75" s="922"/>
      <c r="E75" s="922"/>
      <c r="F75" s="922"/>
      <c r="G75" s="923"/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16</v>
      </c>
      <c r="B105" s="952" t="str">
        <f t="shared" si="36"/>
        <v>063 Furnizimi me ujë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16b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Funksionale'!B86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>A75</f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16</v>
      </c>
      <c r="B144" s="952" t="str">
        <f t="shared" si="53"/>
        <v>063 Furnizimi me ujë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Funksionale'!B87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W7ntS5Y7aev0xDPQtoKDTWXCMRJgwB1vGp1v+QYn9OTDexYKIFzT/Ac+vI6HQLQZlfNJzjLuv+k6gi4eWSo51A==" saltValue="efpXarLruHBNIC4f42wmqg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30" zoomScaleNormal="10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Fjalori'!A80</f>
        <v>Nënfunksioni 17</v>
      </c>
      <c r="B2" s="836" t="str">
        <f>+VLOOKUP($A2,'(B2) Struktura Organizative'!$A7:$E68,2,FALSE)</f>
        <v>064 Ndriçimi i rrugëve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Funksionale'!A89</f>
        <v>Programi 17a</v>
      </c>
      <c r="B6" s="991"/>
      <c r="C6" s="992" t="str">
        <f>VLOOKUP($A6,'(B3) Struktura Funksionale'!$A$7:$E$146,3,FALSE)</f>
        <v>Ndriçim rrugësh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Funksionale'!A90</f>
        <v>Programi 17b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Funksionale'!A91</f>
        <v>Programi 17c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17</v>
      </c>
      <c r="B14" s="952" t="str">
        <f>B$2</f>
        <v>064 Ndriçimi i rrugëve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52" t="str">
        <f t="shared" si="20"/>
        <v>064 Ndriçimi i rrugëve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17a</v>
      </c>
      <c r="B67" s="952" t="str">
        <f>C6</f>
        <v>Ndriçim rrugësh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Funksionale'!B89</f>
        <v>06440</v>
      </c>
      <c r="B68" s="1018"/>
      <c r="C68" s="1018"/>
      <c r="D68" s="1018"/>
      <c r="E68" s="1018"/>
      <c r="F68" s="1018"/>
      <c r="G68" s="1018"/>
      <c r="H68" s="1018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17</v>
      </c>
      <c r="B105" s="952" t="str">
        <f t="shared" si="36"/>
        <v>064 Ndriçimi i rrugëve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Funksionale'!B90</f>
        <v>0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17</v>
      </c>
      <c r="B144" s="952" t="str">
        <f t="shared" si="53"/>
        <v>064 Ndriçimi i rrugëve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Funksionale'!B91</f>
        <v>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Gcf9WdcqwRofdIQuZo1dN+HtJ3Idit5iKk2FEY09TKHinpayugO3uCti+xILk5H6IvvgYEu51PpyfP1CSaWWMQ==" saltValue="4+NoCucPjU+zLotP+F4kCg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40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Fjalori'!A81</f>
        <v>Nënfunksioni 18</v>
      </c>
      <c r="B2" s="836" t="str">
        <f>+VLOOKUP($A2,'(B2) Struktura Organizative'!$A7:$E68,2,FALSE)</f>
        <v xml:space="preserve">072 Shërbimet e kujdesit parësor 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Funksionale'!A94</f>
        <v>Programi 18a</v>
      </c>
      <c r="B6" s="991"/>
      <c r="C6" s="992" t="str">
        <f>VLOOKUP($A6,'(B3) Struktura Funksionale'!$A$7:$E$146,3,FALSE)</f>
        <v>Shërbimet e kujdesit parësor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Funksionale'!A95</f>
        <v>Programi 18b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Funksionale'!A96</f>
        <v>Programi 18c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18</v>
      </c>
      <c r="B14" s="952" t="str">
        <f>B$2</f>
        <v xml:space="preserve">072 Shërbimet e kujdesit parësor 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52" t="str">
        <f t="shared" si="20"/>
        <v xml:space="preserve">072 Shërbimet e kujdesit parësor 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18a</v>
      </c>
      <c r="B67" s="952" t="str">
        <f>C6</f>
        <v>Shërbimet e kujdesit parësor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Funksionale'!B94</f>
        <v>07220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18</v>
      </c>
      <c r="B105" s="952" t="str">
        <f t="shared" si="36"/>
        <v xml:space="preserve">072 Shërbimet e kujdesit parësor 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Funksionale'!B95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18</v>
      </c>
      <c r="B144" s="952" t="str">
        <f t="shared" si="53"/>
        <v xml:space="preserve">072 Shërbimet e kujdesit parësor 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Funksionale'!B96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MWskt80D9eewqeung8WTKf1jBehWSoAkK9G5VcySodf6WWmA/VY5OJro4HTwA3yOitJYZX3/4WVG239Mj9RA2Q==" saltValue="VwYKQ+j2GEeyN6X1eOi4X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4" zoomScaleNormal="100" workbookViewId="0">
      <selection activeCell="E111" sqref="E111: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Fjalori'!A82</f>
        <v>Nënfunksioni 19</v>
      </c>
      <c r="B2" s="836" t="str">
        <f>+VLOOKUP($A2,'(B2) Struktura Organizative'!$A7:$E68,2,FALSE)</f>
        <v>081 Shërbimet rekreative dhe sportive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Funksionale'!A99</f>
        <v>Programi 19a</v>
      </c>
      <c r="B6" s="991"/>
      <c r="C6" s="992" t="str">
        <f>VLOOKUP($A6,'(B3) Struktura Funksionale'!$A$7:$E$146,3,FALSE)</f>
        <v>Parqet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Funksionale'!A100</f>
        <v>Programi 19b</v>
      </c>
      <c r="B7" s="991"/>
      <c r="C7" s="992" t="str">
        <f>VLOOKUP($A7,'(B3) Struktura Funksionale'!$A$7:$E$146,3,FALSE)</f>
        <v>Sport dhe argëtim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Funksionale'!A101</f>
        <v>Programi 19c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19</v>
      </c>
      <c r="B14" s="952" t="str">
        <f>B$2</f>
        <v>081 Shërbimet rekreative dhe sportive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52" t="str">
        <f t="shared" si="20"/>
        <v>081 Shërbimet rekreative dhe sportive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19a</v>
      </c>
      <c r="B67" s="952" t="str">
        <f>C6</f>
        <v>Parqet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Funksionale'!B99</f>
        <v>08120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52" t="str">
        <f t="shared" si="36"/>
        <v>081 Shërbimet rekreative dhe sportive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19b</v>
      </c>
      <c r="B106" s="952" t="str">
        <f>C7</f>
        <v>Sport dhe argëtim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Funksionale'!B100</f>
        <v>08130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19</v>
      </c>
      <c r="B144" s="952" t="str">
        <f t="shared" si="53"/>
        <v>081 Shërbimet rekreative dhe sportive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19c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Funksionale'!B101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qO5LrmFfJISTcChEC/3jC+mF/4FIs09x4exIbNbs9/3EwqNIotTcO4+x6f76Icxsz6d+UmhUw+S9S0fkdY0B0w==" saltValue="rYM4AbmaT6WeJZPvHuzsP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36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Fjalori'!A83</f>
        <v>Nënfunksioni 20</v>
      </c>
      <c r="B2" s="836" t="str">
        <f>+VLOOKUP($A2,'(B2) Struktura Organizative'!$A7:$E68,2,FALSE)</f>
        <v>082 Shërbimet kulturore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Funksionale'!A103</f>
        <v>Programi 20a</v>
      </c>
      <c r="B6" s="991"/>
      <c r="C6" s="992" t="str">
        <f>VLOOKUP($A6,'(B3) Struktura Funksionale'!$A$7:$E$146,3,FALSE)</f>
        <v>Trashëgimia kulturore, eventet artistike dhe kulturore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Funksionale'!A104</f>
        <v>Programi 20b</v>
      </c>
      <c r="B7" s="991"/>
      <c r="C7" s="992" t="str">
        <f>VLOOKUP($A7,'(B3) Struktura Funksionale'!$A$7:$E$146,3,FALSE)</f>
        <v>Arti dhe kultura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Funksionale'!A105</f>
        <v>Programi 20c</v>
      </c>
      <c r="B8" s="991"/>
      <c r="C8" s="992" t="str">
        <f>VLOOKUP($A8,'(B3) Struktura Funksionale'!$A$7:$E$146,3,FALSE)</f>
        <v xml:space="preserve">Muzetë, teatrot dhe eventet kulturore 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Funksionale'!A106</f>
        <v>Programi 20d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20</v>
      </c>
      <c r="B14" s="952" t="str">
        <f>B$2</f>
        <v>082 Shërbimet kulturore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52" t="str">
        <f t="shared" si="20"/>
        <v>082 Shërbimet kulturore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20a</v>
      </c>
      <c r="B67" s="952" t="str">
        <f>C6</f>
        <v>Trashëgimia kulturore, eventet artistike dhe kulturore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Funksionale'!B103</f>
        <v>08220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52" t="str">
        <f t="shared" si="36"/>
        <v>082 Shërbimet kulturore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52" t="str">
        <f>C7</f>
        <v>Arti dhe kultura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Funksionale'!B104</f>
        <v>08230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52" t="str">
        <f t="shared" si="53"/>
        <v>082 Shërbimet kulturore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52" t="str">
        <f>C8</f>
        <v xml:space="preserve">Muzetë, teatrot dhe eventet kulturore 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Funksionale'!B105</f>
        <v>08280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52" t="str">
        <f t="shared" si="70"/>
        <v>082 Shërbimet kulturore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20d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Funksionale'!B106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uRhemHyoyMCbq9zplALdvPlxGx0Q+8O1tnM02sglxoCEi4+vyCIGPZKyu45zYn3EW0Ty0LcqisB0cmTN6LZJ+g==" saltValue="5XC4nazDHfvBLa3rfzTfm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45" zoomScaleNormal="100" workbookViewId="0">
      <selection activeCell="M76" sqref="M7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Fjalori'!A84</f>
        <v>Nënfunksioni 21</v>
      </c>
      <c r="B2" s="836" t="str">
        <f>+VLOOKUP($A2,'(B2) Struktura Organizative'!$A7:$E68,2,FALSE)</f>
        <v>091 Arsimi bazë dhe parashkollor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Funksionale'!A109</f>
        <v>Programi 21a</v>
      </c>
      <c r="B6" s="991"/>
      <c r="C6" s="992" t="str">
        <f>VLOOKUP($A6,'(B3) Struktura Funksionale'!$A$7:$E$146,3,FALSE)</f>
        <v>Arsimi bazë përfshirë arsimin parashkollor.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Funksionale'!A110</f>
        <v>Programi 21b</v>
      </c>
      <c r="B7" s="991"/>
      <c r="C7" s="992" t="str">
        <f>VLOOKUP($A7,'(B3) Struktura Funksionale'!$A$7:$E$146,3,FALSE)</f>
        <v>Mësuesit e kopshteve dhe 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hidden="1" customHeight="1" x14ac:dyDescent="0.2">
      <c r="A8" s="990" t="str">
        <f>'(B3) Struktura Funksionale'!A111</f>
        <v>Programi 21c</v>
      </c>
      <c r="B8" s="991"/>
      <c r="C8" s="992" t="str">
        <f>VLOOKUP($A8,'(B3) Struktura Funksionale'!$A$7:$E$146,3,FALSE)</f>
        <v>Ushqimi i kopshteve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Funksionale'!A112</f>
        <v>Programi 21d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21</v>
      </c>
      <c r="B14" s="952" t="str">
        <f>B$2</f>
        <v>091 Arsimi bazë dhe parashkollor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52" t="str">
        <f t="shared" si="20"/>
        <v>091 Arsimi bazë dhe parashkollor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21a</v>
      </c>
      <c r="B67" s="952" t="str">
        <f>C6</f>
        <v>Arsimi bazë përfshirë arsimin parashkollor.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Funksionale'!B109</f>
        <v>09120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21</v>
      </c>
      <c r="B105" s="952" t="str">
        <f t="shared" si="36"/>
        <v>091 Arsimi bazë dhe parashkollor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52" t="str">
        <f>C7</f>
        <v>Mësuesit e kopshteve dhe 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Funksionale'!B110</f>
        <v>09122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52" t="str">
        <f t="shared" si="53"/>
        <v>091 Arsimi bazë dhe parashkollor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52" t="str">
        <f>C8</f>
        <v>Ushqimi i kopshteve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Funksionale'!B111</f>
        <v>09123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52" t="str">
        <f t="shared" si="70"/>
        <v>091 Arsimi bazë dhe parashkollor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21d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Funksionale'!B112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9+7feYusk4co8Hjz53+nZZB9sBlm30JaRkOnD6y8+rYMcohFGCbSc2i1oTLj2qlx8Cv8Liwh8D8192DJ31wjFA==" saltValue="LFLpigTVb+FaoULRIpzzaA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38" zoomScaleNormal="100" workbookViewId="0">
      <selection activeCell="M151" sqref="M151:O15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Fjalori'!A85</f>
        <v>Nënfunksioni 22</v>
      </c>
      <c r="B2" s="836" t="str">
        <f>+VLOOKUP($A2,'(B2) Struktura Organizative'!$A7:$E68,2,FALSE)</f>
        <v>092 Arsimi  parauniversitar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Funksionale'!A114</f>
        <v>Programi 22a</v>
      </c>
      <c r="B6" s="991"/>
      <c r="C6" s="992" t="str">
        <f>VLOOKUP($A6,'(B3) Struktura Funksionale'!$A$7:$E$146,3,FALSE)</f>
        <v>Arsimi i mesëm i përgjithshëm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Funksionale'!A115</f>
        <v>Programi 22b</v>
      </c>
      <c r="B7" s="991"/>
      <c r="C7" s="992" t="str">
        <f>VLOOKUP($A7,'(B3) Struktura Funksionale'!$A$7:$E$146,3,FALSE)</f>
        <v>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customHeight="1" x14ac:dyDescent="0.2">
      <c r="A8" s="990" t="str">
        <f>'(B3) Struktura Funksionale'!A116</f>
        <v>Programi 22c</v>
      </c>
      <c r="B8" s="991"/>
      <c r="C8" s="992" t="str">
        <f>VLOOKUP($A8,'(B3) Struktura Funksionale'!$A$7:$E$146,3,FALSE)</f>
        <v>Arsimi profesional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deleguar</v>
      </c>
      <c r="M8" s="993"/>
      <c r="N8" s="993"/>
      <c r="O8" s="994"/>
    </row>
    <row r="9" spans="1:15" ht="13.5" customHeight="1" x14ac:dyDescent="0.2">
      <c r="A9" s="990" t="str">
        <f>'(B3) Struktura Funksionale'!A117</f>
        <v>Programi 22d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22</v>
      </c>
      <c r="B14" s="952" t="str">
        <f>B$2</f>
        <v>092 Arsimi  parauniversitar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52" t="str">
        <f t="shared" si="20"/>
        <v>092 Arsimi  parauniversitar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22a</v>
      </c>
      <c r="B67" s="952" t="str">
        <f>C6</f>
        <v>Arsimi i mesëm i përgjithshëm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Funksionale'!B114</f>
        <v>09230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22</v>
      </c>
      <c r="B105" s="952" t="str">
        <f t="shared" si="36"/>
        <v>092 Arsimi  parauniversitar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52" t="str">
        <f>C7</f>
        <v>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Funksionale'!B115</f>
        <v>09232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52" t="str">
        <f t="shared" si="53"/>
        <v>092 Arsimi  parauniversitar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22c</v>
      </c>
      <c r="B145" s="952" t="str">
        <f>C8</f>
        <v>Arsimi profesional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 t="str">
        <f>'(B3) Struktura Funksionale'!B116</f>
        <v>09240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52" t="str">
        <f t="shared" si="70"/>
        <v>092 Arsimi  parauniversitar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22d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Funksionale'!B117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tZeqAv0dsf8mz16EngVg2PEDQSl4awa2TYhbrhzVmG+oSXzoBrmngb002Weh1r+od8HOTooHtsuzkuMGPeerZw==" saltValue="dKwNwlcgMaC5Bw5j6qU8qQ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36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Fjalori'!A87</f>
        <v>Nënfunksioni 23</v>
      </c>
      <c r="B2" s="836" t="str">
        <f>+VLOOKUP($A2,'(B2) Struktura Organizative'!$A7:$E68,2,FALSE)</f>
        <v>101 Sëmundje dhe paaftësi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Funksionale'!A124</f>
        <v>Programi 24a</v>
      </c>
      <c r="B6" s="991"/>
      <c r="C6" s="992" t="str">
        <f>VLOOKUP($A6,'(B3) Struktura Funksionale'!$A$7:$E$146,3,FALSE)</f>
        <v>Kujdesi social për personat e sëmurë dhe me aftësi të kufizuara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Funksionale'!A125</f>
        <v>Programi 24b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Funksionale'!A126</f>
        <v>Programi 24c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23</v>
      </c>
      <c r="B14" s="952" t="str">
        <f>B$2</f>
        <v>101 Sëmundje dhe paaftësi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52" t="str">
        <f t="shared" si="20"/>
        <v>101 Sëmundje dhe paaftësi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24a</v>
      </c>
      <c r="B67" s="952" t="str">
        <f>C6</f>
        <v>Kujdesi social për personat e sëmurë dhe me aftësi të kufizuara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Funksionale'!B124</f>
        <v>10140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23</v>
      </c>
      <c r="B105" s="952" t="str">
        <f t="shared" si="36"/>
        <v>101 Sëmundje dhe paaftësi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Funksionale'!B125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23</v>
      </c>
      <c r="B144" s="952" t="str">
        <f t="shared" si="53"/>
        <v>101 Sëmundje dhe paaftësi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Funksionale'!B126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AujUuNvp7ewMM4Vc9IGqbS5KjV7wEuLyqB1swVNB1fEVKoe7KUvVp2FdsGqM0hdxj8HYTGS5wiYO7RRyNsTLkA==" saltValue="aalEqa9jRoGoX01jEV+Opw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39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Fjalori'!A88</f>
        <v>Nënfunksioni 24</v>
      </c>
      <c r="B2" s="836" t="str">
        <f>+VLOOKUP($A2,'(B2) Struktura Organizative'!$A7:$E68,2,FALSE)</f>
        <v>102 Të moshuarit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Funksionale'!A128</f>
        <v>Programi 25a</v>
      </c>
      <c r="B6" s="991"/>
      <c r="C6" s="992" t="str">
        <f>VLOOKUP($A6,'(B3) Struktura Funksionale'!$A$7:$E$146,3,FALSE)</f>
        <v>Sigurimi shoqëror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Funksionale'!A129</f>
        <v>Programi 25b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Funksionale'!A130</f>
        <v>Programi 25c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24</v>
      </c>
      <c r="B14" s="952" t="str">
        <f>B$2</f>
        <v>102 Të moshuarit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52" t="str">
        <f t="shared" si="20"/>
        <v>102 Të moshuarit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25a</v>
      </c>
      <c r="B67" s="952" t="str">
        <f>C6</f>
        <v>Sigurimi shoqëror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Funksionale'!B128</f>
        <v>10220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24</v>
      </c>
      <c r="B105" s="952" t="str">
        <f t="shared" si="36"/>
        <v>102 Të moshuarit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25b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Funksionale'!B129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24</v>
      </c>
      <c r="B144" s="952" t="str">
        <f t="shared" si="53"/>
        <v>102 Të moshuarit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K4xLEKeeTC69CKydh81BMtCvfz40wJ7hxFEx2COm8A3zqz4O/S+AUrPouoviB5k01qmKdlewbbL5hoZTVQsNyQ==" saltValue="WupVhEwQkoq2juLQ4Zco8Q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21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7" t="str">
        <f>'(G1) Fjalori'!A94</f>
        <v>(B3) PROGRAME PËR NËNFUNKSIONE DHE FUNKSIONE</v>
      </c>
      <c r="B3" s="838"/>
      <c r="C3" s="838"/>
      <c r="D3" s="838"/>
      <c r="E3" s="838"/>
      <c r="F3" s="839"/>
    </row>
    <row r="4" spans="1:7" s="1" customFormat="1" x14ac:dyDescent="0.2">
      <c r="B4" s="3"/>
    </row>
    <row r="5" spans="1:7" ht="26.25" thickBot="1" x14ac:dyDescent="0.25">
      <c r="A5" s="372"/>
      <c r="B5" s="372"/>
      <c r="C5" s="666" t="str">
        <f>'(G1) Fjalori'!A95</f>
        <v>Emri i programit</v>
      </c>
      <c r="D5" s="666" t="str">
        <f>'(G1) Fjalori'!A96</f>
        <v>Programi:  detyrueshme / shtesë</v>
      </c>
      <c r="E5" s="666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7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7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7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8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9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9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7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7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7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7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70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7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70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70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7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70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70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7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7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70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7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7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7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7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7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9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6" t="str">
        <f>'(G3) Fjalori'!B30</f>
        <v>Bujqësia, pyjet, peshkimi dhe gjuetia</v>
      </c>
      <c r="D41" s="836"/>
      <c r="E41" s="836"/>
    </row>
    <row r="42" spans="1:7" x14ac:dyDescent="0.2">
      <c r="A42" s="113" t="str">
        <f>'(G1) Fjalori'!A127</f>
        <v>Programi 7a</v>
      </c>
      <c r="B42" s="667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7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7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7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7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70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6" t="str">
        <f>'(G3) Fjalori'!B36</f>
        <v>Transporti</v>
      </c>
      <c r="D48" s="836"/>
      <c r="E48" s="836"/>
    </row>
    <row r="49" spans="1:7" x14ac:dyDescent="0.2">
      <c r="A49" s="113" t="str">
        <f>'(G1) Fjalori'!A133</f>
        <v>Programi 8a</v>
      </c>
      <c r="B49" s="667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7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7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70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6" t="str">
        <f>'(G3) Fjalori'!B40</f>
        <v>Industri të tjera</v>
      </c>
      <c r="D53" s="836"/>
      <c r="E53" s="836"/>
    </row>
    <row r="54" spans="1:7" x14ac:dyDescent="0.2">
      <c r="A54" s="113" t="str">
        <f>'(G1) Fjalori'!A137</f>
        <v>Programi 9a</v>
      </c>
      <c r="B54" s="667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7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7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70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6" t="str">
        <f>'(G3) Fjalori'!B45</f>
        <v>Menaxhimi i mbetjeve</v>
      </c>
      <c r="D59" s="836"/>
      <c r="E59" s="836"/>
    </row>
    <row r="60" spans="1:7" x14ac:dyDescent="0.2">
      <c r="A60" s="113" t="str">
        <f>'(G1) Fjalori'!A141</f>
        <v>Programi 10a</v>
      </c>
      <c r="B60" s="667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70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70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6" t="str">
        <f>'(G3) Fjalori'!B47</f>
        <v>Menaxhimi i Ujërave të zeza</v>
      </c>
      <c r="D63" s="836"/>
      <c r="E63" s="836"/>
    </row>
    <row r="64" spans="1:7" x14ac:dyDescent="0.2">
      <c r="A64" s="113" t="str">
        <f>'(G1) Fjalori'!A144</f>
        <v>Programi 11a</v>
      </c>
      <c r="B64" s="667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70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70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7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70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70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6" t="str">
        <f>'(G3) Fjalori'!B51</f>
        <v>Mbrojtja e mjedisit</v>
      </c>
      <c r="D71" s="836"/>
      <c r="E71" s="836"/>
    </row>
    <row r="72" spans="1:7" x14ac:dyDescent="0.2">
      <c r="A72" s="113" t="str">
        <f>'(G1) Fjalori'!A150</f>
        <v>Programi 13a</v>
      </c>
      <c r="B72" s="667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7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70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6" t="str">
        <f>'(G3) Fjalori'!B55</f>
        <v>Urbanistika</v>
      </c>
      <c r="D76" s="836"/>
      <c r="E76" s="836"/>
    </row>
    <row r="77" spans="1:7" x14ac:dyDescent="0.2">
      <c r="A77" s="113" t="str">
        <f>'(G1) Fjalori'!A153</f>
        <v>Programi 14a</v>
      </c>
      <c r="B77" s="667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7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70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6" t="str">
        <f>'(G3) Fjalori'!B58</f>
        <v>Zhvillimi i komunitetit</v>
      </c>
      <c r="D80" s="836"/>
      <c r="E80" s="836"/>
    </row>
    <row r="81" spans="1:7" x14ac:dyDescent="0.2">
      <c r="A81" s="113" t="str">
        <f>'(G1) Fjalori'!A156</f>
        <v>Programi 15a</v>
      </c>
      <c r="B81" s="667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7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70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6" t="str">
        <f>'(G3) Fjalori'!B61</f>
        <v>Furnizimi me ujë</v>
      </c>
      <c r="D84" s="836"/>
      <c r="E84" s="836"/>
    </row>
    <row r="85" spans="1:7" x14ac:dyDescent="0.2">
      <c r="A85" s="113" t="str">
        <f>'(G1) Fjalori'!A159</f>
        <v>Programi 16a</v>
      </c>
      <c r="B85" s="667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70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70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6" t="str">
        <f>'(G3) Fjalori'!B63</f>
        <v>Ndriçimi i rrugëve</v>
      </c>
      <c r="D88" s="836"/>
      <c r="E88" s="836"/>
    </row>
    <row r="89" spans="1:7" x14ac:dyDescent="0.2">
      <c r="A89" s="113" t="str">
        <f>'(G1) Fjalori'!A162</f>
        <v>Programi 17a</v>
      </c>
      <c r="B89" s="667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70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70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6" t="str">
        <f>'(G3) Fjalori'!B66</f>
        <v>Shërbimet e kujdesit parësor</v>
      </c>
      <c r="D93" s="836"/>
      <c r="E93" s="836"/>
    </row>
    <row r="94" spans="1:7" x14ac:dyDescent="0.2">
      <c r="A94" s="113" t="str">
        <f>'(G1) Fjalori'!A165</f>
        <v>Programi 18a</v>
      </c>
      <c r="B94" s="667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70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70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6" t="str">
        <f>'(G3) Fjalori'!B69</f>
        <v>Shërbimet rekreative dhe sportive</v>
      </c>
      <c r="D98" s="836"/>
      <c r="E98" s="836"/>
    </row>
    <row r="99" spans="1:7" hidden="1" x14ac:dyDescent="0.2">
      <c r="A99" s="113" t="str">
        <f>'(G1) Fjalori'!A168</f>
        <v>Programi 19a</v>
      </c>
      <c r="B99" s="667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7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70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6" t="str">
        <f>'(G3) Fjalori'!B72</f>
        <v>Shërbimet kulturore</v>
      </c>
      <c r="D102" s="836"/>
      <c r="E102" s="836"/>
    </row>
    <row r="103" spans="1:7" x14ac:dyDescent="0.2">
      <c r="A103" s="113" t="str">
        <f>'(G1) Fjalori'!A171</f>
        <v>Programi 20a</v>
      </c>
      <c r="B103" s="667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7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7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70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6" t="str">
        <f>'(G3) Fjalori'!B77</f>
        <v>Arsimi bazë dhe parashkollor</v>
      </c>
      <c r="D108" s="836"/>
      <c r="E108" s="836"/>
    </row>
    <row r="109" spans="1:7" x14ac:dyDescent="0.2">
      <c r="A109" s="113" t="str">
        <f>'(G1) Fjalori'!A175</f>
        <v>Programi 21a</v>
      </c>
      <c r="B109" s="667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7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7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70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6" t="str">
        <f>'(G3) Fjalori'!B81</f>
        <v>Arsimi parauniversitar</v>
      </c>
      <c r="D113" s="836"/>
      <c r="E113" s="836"/>
    </row>
    <row r="114" spans="1:7" x14ac:dyDescent="0.2">
      <c r="A114" s="113" t="str">
        <f>'(G1) Fjalori'!A179</f>
        <v>Programi 22a</v>
      </c>
      <c r="B114" s="667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7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7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70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6" t="str">
        <f>'(G3) Fjalori'!B85</f>
        <v>Shërbimet plotësuese në arsim</v>
      </c>
      <c r="D118" s="836"/>
      <c r="E118" s="836"/>
    </row>
    <row r="119" spans="1:7" hidden="1" x14ac:dyDescent="0.2">
      <c r="A119" s="113" t="str">
        <f>'(G1) Fjalori'!A183</f>
        <v>Programi 23a</v>
      </c>
      <c r="B119" s="667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70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70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6" t="str">
        <f>'(G3) Fjalori'!B88</f>
        <v>Sëmundje dhe paaftësi</v>
      </c>
      <c r="D123" s="836"/>
      <c r="E123" s="836"/>
    </row>
    <row r="124" spans="1:7" x14ac:dyDescent="0.2">
      <c r="A124" s="113" t="str">
        <f>'(G1) Fjalori'!A186</f>
        <v>Programi 24a</v>
      </c>
      <c r="B124" s="667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70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70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6" t="str">
        <f>'(G3) Fjalori'!B90</f>
        <v>Të moshuarit</v>
      </c>
      <c r="D127" s="836"/>
      <c r="E127" s="836"/>
    </row>
    <row r="128" spans="1:7" x14ac:dyDescent="0.2">
      <c r="A128" s="113" t="str">
        <f>'(G1) Fjalori'!A189</f>
        <v>Programi 25a</v>
      </c>
      <c r="B128" s="667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70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70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6" t="str">
        <f>'(G3) Fjalori'!B92</f>
        <v>Familja dhe fëmijët</v>
      </c>
      <c r="D131" s="836"/>
      <c r="E131" s="836"/>
    </row>
    <row r="132" spans="1:7" x14ac:dyDescent="0.2">
      <c r="A132" s="113" t="str">
        <f>'(G1) Fjalori'!A192</f>
        <v>Programi 26a</v>
      </c>
      <c r="B132" s="667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7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70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6" t="str">
        <f>'(G3) Fjalori'!B95</f>
        <v>Papunësia</v>
      </c>
      <c r="D135" s="836"/>
      <c r="E135" s="836"/>
    </row>
    <row r="136" spans="1:7" x14ac:dyDescent="0.2">
      <c r="A136" s="113" t="str">
        <f>'(G1) Fjalori'!A195</f>
        <v>Programi 27a</v>
      </c>
      <c r="B136" s="667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70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70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6" t="str">
        <f>'(G3) Fjalori'!B97</f>
        <v>Strehimi social</v>
      </c>
      <c r="D139" s="836"/>
      <c r="E139" s="836"/>
    </row>
    <row r="140" spans="1:7" x14ac:dyDescent="0.2">
      <c r="A140" s="113" t="str">
        <f>'(G1) Fjalori'!A198</f>
        <v>Programi 28a</v>
      </c>
      <c r="B140" s="667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70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70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6" t="str">
        <f>'(G3) Fjalori'!B99</f>
        <v>Ndihma Ekonomike</v>
      </c>
      <c r="D143" s="836"/>
      <c r="E143" s="836"/>
    </row>
    <row r="144" spans="1:7" ht="14.25" hidden="1" customHeight="1" x14ac:dyDescent="0.2">
      <c r="A144" s="113" t="str">
        <f>'(G1) Fjalori'!A201</f>
        <v>Programi 29a</v>
      </c>
      <c r="B144" s="667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70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70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xPw0+KYQbzomBwParQi7neSBoj4CjilHwbAAVz7pyywuB/PoJEC/IhjDlKY7tN2rbjicuqp3+dS4mvyPU4HVUw==" saltValue="Giowx5X64mek0siDY7YSmg==" spinCount="100000"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41" zoomScaleNormal="10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Fjalori'!A89</f>
        <v>Nënfunksioni 25</v>
      </c>
      <c r="B2" s="836" t="str">
        <f>+VLOOKUP($A2,'(B2) Struktura Organizative'!$A7:$E68,2,FALSE)</f>
        <v>104 Familje dhe fëmijë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Funksionale'!A132</f>
        <v>Programi 26a</v>
      </c>
      <c r="B6" s="991"/>
      <c r="C6" s="992" t="str">
        <f>VLOOKUP($A6,'(B3) Struktura Funksionale'!$A$7:$E$146,3,FALSE)</f>
        <v>Kujdesi social për familjet dhe fëmijët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deleguar</v>
      </c>
      <c r="M6" s="993"/>
      <c r="N6" s="993"/>
      <c r="O6" s="994"/>
    </row>
    <row r="7" spans="1:15" ht="13.5" customHeight="1" x14ac:dyDescent="0.2">
      <c r="A7" s="990" t="str">
        <f>'(B3) Struktura Funksionale'!A133</f>
        <v>Programi 26b</v>
      </c>
      <c r="B7" s="991"/>
      <c r="C7" s="992" t="str">
        <f>VLOOKUP($A7,'(B3) Struktura Funksionale'!$A$7:$E$146,3,FALSE)</f>
        <v>Përfshirja sociale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Funksionale'!A134</f>
        <v>Programi 26c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25</v>
      </c>
      <c r="B14" s="952" t="str">
        <f>B$2</f>
        <v>104 Familje dhe fëmijë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52" t="str">
        <f t="shared" si="20"/>
        <v>104 Familje dhe fëmijë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26a</v>
      </c>
      <c r="B67" s="952" t="str">
        <f>C6</f>
        <v>Kujdesi social për familjet dhe fëmijët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Funksionale'!B132</f>
        <v>10430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52" t="str">
        <f t="shared" si="36"/>
        <v>104 Familje dhe fëmijë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52" t="str">
        <f>C7</f>
        <v>Përfshirja sociale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Funksionale'!B133</f>
        <v>10460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hidden="1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hidden="1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52" t="str">
        <f t="shared" si="52"/>
        <v>104 Familje dhe fëmijë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xHqJMwfTjS4Lg3+T9vy+2BwKLaNTayagIcEUVrcbOURgWznAHqLXaMVLwmIznAPkMSmI3nhj3dzxKTxBTQGRWQ==" saltValue="4Q254GedeTZnQ/unwalQF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35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Fjalori'!A90</f>
        <v>Nënfunksioni 26</v>
      </c>
      <c r="B2" s="836" t="str">
        <f>+VLOOKUP($A2,'(B2) Struktura Organizative'!$A7:$E68,2,FALSE)</f>
        <v>105 Papunësia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Funksionale'!A136</f>
        <v>Programi 27a</v>
      </c>
      <c r="B6" s="991"/>
      <c r="C6" s="992" t="str">
        <f>VLOOKUP($A6,'(B3) Struktura Funksionale'!$A$7:$E$146,3,FALSE)</f>
        <v>Papunësia, arsim dhe aftësim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Funksionale'!A137</f>
        <v>Programi 27b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Funksionale'!A138</f>
        <v>Programi 27c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26</v>
      </c>
      <c r="B14" s="952" t="str">
        <f>B$2</f>
        <v>105 Papunësia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52" t="str">
        <f t="shared" si="20"/>
        <v>105 Papunësia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27a</v>
      </c>
      <c r="B67" s="952" t="str">
        <f>C6</f>
        <v>Papunësia, arsim dhe aftësim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Funksionale'!B136</f>
        <v>10550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26</v>
      </c>
      <c r="B105" s="952" t="str">
        <f t="shared" si="36"/>
        <v>105 Papunësia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Funksionale'!B137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26</v>
      </c>
      <c r="B144" s="952" t="str">
        <f t="shared" si="52"/>
        <v>105 Papunësia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vEIYYLMh0Ge36ke7j4i0Lfn69zCJxR38bn0OpT8+cEI7whwf0uz2iL0TJ6j+I7hrlK27vx8ohHowjIQGx8JEYg==" saltValue="tbxGoUhPTeO1xXZ5CYT/2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34" zoomScaleNormal="100" workbookViewId="0">
      <selection activeCell="E89" sqref="E89:G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Fjalori'!A91</f>
        <v>Nënfunksioni 27</v>
      </c>
      <c r="B2" s="836" t="str">
        <f>+VLOOKUP($A2,'(B2) Struktura Organizative'!$A7:$E68,2,FALSE)</f>
        <v>106 Strehimi social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Funksionale'!A140</f>
        <v>Programi 28a</v>
      </c>
      <c r="B6" s="991"/>
      <c r="C6" s="992" t="str">
        <f>VLOOKUP($A6,'(B3) Struktura Funksionale'!$A$7:$E$146,3,FALSE)</f>
        <v>Strehimi social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Funksionale'!A141</f>
        <v>Programi 28b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Funksionale'!A142</f>
        <v>Programi 28c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27</v>
      </c>
      <c r="B14" s="952" t="str">
        <f>B$2</f>
        <v>106 Strehimi social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52" t="str">
        <f t="shared" si="20"/>
        <v>106 Strehimi social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28a</v>
      </c>
      <c r="B67" s="952" t="str">
        <f>C6</f>
        <v>Strehimi social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Funksionale'!B140</f>
        <v>10661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27</v>
      </c>
      <c r="B105" s="952" t="str">
        <f t="shared" si="36"/>
        <v>106 Strehimi social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Funksionale'!B141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27</v>
      </c>
      <c r="B144" s="952" t="str">
        <f t="shared" si="52"/>
        <v>106 Strehimi social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Funksionale'!B142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4ANaAKtDdQGnvYyrdIdl+GOV33U2uyA/En4HccXIYIFkkFn/xoIH3PZDwZ850dvTzPxwRbvQpNQZe1L+D+m2Fw==" saltValue="YKe+7W673mnUHEYmYtR5g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zoomScaleNormal="10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11" t="str">
        <f>'(G1) Fjalori'!A419</f>
        <v>(F1) BURIMET BUXHETORE</v>
      </c>
      <c r="B1" s="911"/>
      <c r="C1" s="911"/>
      <c r="D1" s="911"/>
      <c r="E1" s="911"/>
      <c r="F1" s="911"/>
      <c r="G1" s="911"/>
      <c r="H1" s="911"/>
      <c r="I1" s="911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-2</v>
      </c>
      <c r="E3" s="224">
        <f>'(E1) Vlerësimi i burimeve'!E5</f>
        <v>-1</v>
      </c>
      <c r="F3" s="224">
        <f>'(E1) Vlerësimi i burimeve'!F5</f>
        <v>0</v>
      </c>
      <c r="G3" s="171">
        <f>'(E1) Vlerësimi i burimeve'!G5</f>
        <v>1</v>
      </c>
      <c r="H3" s="171">
        <f>'(E1) Vlerësimi i burimeve'!P5</f>
        <v>2</v>
      </c>
      <c r="I3" s="171">
        <f>'(E1) Vlerësimi i burimeve'!Y5</f>
        <v>3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90" t="str">
        <f>'(C2) Burimet viti kaluar'!C7</f>
        <v>A</v>
      </c>
      <c r="B5" s="891" t="str">
        <f>'(E1) Vlerësimi i burimeve'!B7</f>
        <v>TË ARDHURA NGA BURIMET E VETA</v>
      </c>
      <c r="C5" s="892"/>
      <c r="D5" s="398">
        <f>'(E1) Vlerësimi i burimeve'!D7</f>
        <v>0</v>
      </c>
      <c r="E5" s="398">
        <f>'(E1) Vlerësimi i burimeve'!E7</f>
        <v>0</v>
      </c>
      <c r="F5" s="398">
        <f>'(E1) Vlerësimi i burimeve'!F7</f>
        <v>0</v>
      </c>
      <c r="G5" s="398">
        <f>'(E1) Vlerësimi i burimeve'!O7</f>
        <v>0</v>
      </c>
      <c r="H5" s="398">
        <f>'(E1) Vlerësimi i burimeve'!X7</f>
        <v>0</v>
      </c>
      <c r="I5" s="398">
        <f>'(E1) Vlerësimi i burimeve'!AG7</f>
        <v>0</v>
      </c>
    </row>
    <row r="6" spans="1:9" ht="18.75" x14ac:dyDescent="0.25">
      <c r="A6" s="689" t="str">
        <f>'(C2) Burimet viti kaluar'!C8</f>
        <v>A.1</v>
      </c>
      <c r="B6" s="853" t="str">
        <f>'(E1) Vlerësimi i burimeve'!B8</f>
        <v>TË ARDHURA NGA TAKSAT LOKALE</v>
      </c>
      <c r="C6" s="854"/>
      <c r="D6" s="399">
        <f>'(E1) Vlerësimi i burimeve'!D8</f>
        <v>0</v>
      </c>
      <c r="E6" s="399">
        <f>'(E1) Vlerësimi i burimeve'!E8</f>
        <v>0</v>
      </c>
      <c r="F6" s="399">
        <f>'(E1) Vlerësimi i burimeve'!F8</f>
        <v>0</v>
      </c>
      <c r="G6" s="399">
        <f>'(E1) Vlerësimi i burimeve'!O8</f>
        <v>0</v>
      </c>
      <c r="H6" s="399">
        <f>'(E1) Vlerësimi i burimeve'!X8</f>
        <v>0</v>
      </c>
      <c r="I6" s="399">
        <f>'(E1) Vlerësimi i burimeve'!AG8</f>
        <v>0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0</v>
      </c>
      <c r="E7" s="235">
        <f>'(E1) Vlerësimi i burimeve'!E9</f>
        <v>0</v>
      </c>
      <c r="F7" s="235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0</v>
      </c>
      <c r="E8" s="248">
        <f>'(E1) Vlerësimi i burimeve'!E10</f>
        <v>0</v>
      </c>
      <c r="F8" s="248">
        <f>'(E1) Vlerësimi i burimeve'!F10</f>
        <v>0</v>
      </c>
      <c r="G8" s="248">
        <f>'(E1) Vlerësimi i burimeve'!O10</f>
        <v>0</v>
      </c>
      <c r="H8" s="248">
        <f>'(E1) Vlerësimi i burimeve'!X10</f>
        <v>0</v>
      </c>
      <c r="I8" s="522">
        <f>'(E1) Vlerësimi i burimeve'!AG10</f>
        <v>0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0</v>
      </c>
      <c r="E9" s="235">
        <f>'(E1) Vlerësimi i burimeve'!E11</f>
        <v>0</v>
      </c>
      <c r="F9" s="235">
        <f>'(E1) Vlerësimi i burimeve'!F11</f>
        <v>0</v>
      </c>
      <c r="G9" s="36">
        <f>'(E1) Vlerësimi i burimeve'!O11</f>
        <v>0</v>
      </c>
      <c r="H9" s="36">
        <f>'(E1) Vlerësimi i burimeve'!X11</f>
        <v>0</v>
      </c>
      <c r="I9" s="36">
        <f>'(E1) Vlerësimi i burimeve'!AG11</f>
        <v>0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0</v>
      </c>
      <c r="E10" s="235">
        <f>'(E1) Vlerësimi i burimeve'!E12</f>
        <v>0</v>
      </c>
      <c r="F10" s="235">
        <f>'(E1) Vlerësimi i burimeve'!F12</f>
        <v>0</v>
      </c>
      <c r="G10" s="36">
        <f>'(E1) Vlerësimi i burimeve'!O12</f>
        <v>0</v>
      </c>
      <c r="H10" s="36">
        <f>'(E1) Vlerësimi i burimeve'!X12</f>
        <v>0</v>
      </c>
      <c r="I10" s="36">
        <f>'(E1) Vlerësimi i burimeve'!AG12</f>
        <v>0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0</v>
      </c>
      <c r="E11" s="235">
        <f>'(E1) Vlerësimi i burimeve'!E13</f>
        <v>0</v>
      </c>
      <c r="F11" s="235">
        <f>'(E1) Vlerësimi i burimeve'!F13</f>
        <v>0</v>
      </c>
      <c r="G11" s="36">
        <f>'(E1) Vlerësimi i burimeve'!O13</f>
        <v>0</v>
      </c>
      <c r="H11" s="36">
        <f>'(E1) Vlerësimi i burimeve'!X13</f>
        <v>0</v>
      </c>
      <c r="I11" s="36">
        <f>'(E1) Vlerësimi i burimeve'!AG13</f>
        <v>0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0</v>
      </c>
      <c r="E13" s="235">
        <f>'(E1) Vlerësimi i burimeve'!E15</f>
        <v>0</v>
      </c>
      <c r="F13" s="235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0</v>
      </c>
      <c r="E14" s="235">
        <f>'(E1) Vlerësimi i burimeve'!E16</f>
        <v>0</v>
      </c>
      <c r="F14" s="235">
        <f>'(E1) Vlerësimi i burimeve'!F16</f>
        <v>0</v>
      </c>
      <c r="G14" s="36">
        <f>'(E1) Vlerësimi i burimeve'!O16</f>
        <v>0</v>
      </c>
      <c r="H14" s="36">
        <f>'(E1) Vlerësimi i burimeve'!X16</f>
        <v>0</v>
      </c>
      <c r="I14" s="36">
        <f>'(E1) Vlerësimi i burimeve'!AG16</f>
        <v>0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0</v>
      </c>
      <c r="E15" s="235">
        <f>'(E1) Vlerësimi i burimeve'!E17</f>
        <v>0</v>
      </c>
      <c r="F15" s="235">
        <f>'(E1) Vlerësimi i burimeve'!F17</f>
        <v>0</v>
      </c>
      <c r="G15" s="36">
        <f>'(E1) Vlerësimi i burimeve'!O17</f>
        <v>0</v>
      </c>
      <c r="H15" s="36">
        <f>'(E1) Vlerësimi i burimeve'!X17</f>
        <v>0</v>
      </c>
      <c r="I15" s="36">
        <f>'(E1) Vlerësimi i burimeve'!AG17</f>
        <v>0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9" t="str">
        <f>'(C2) Burimet viti kaluar'!C22</f>
        <v>A.2</v>
      </c>
      <c r="B20" s="853" t="str">
        <f>'(E1) Vlerësimi i burimeve'!B22</f>
        <v>TË ARDHURA NGA TAKSAT E NDARA (GRANTE)</v>
      </c>
      <c r="C20" s="854"/>
      <c r="D20" s="399">
        <f>'(E1) Vlerësimi i burimeve'!D22</f>
        <v>0</v>
      </c>
      <c r="E20" s="399">
        <f>'(E1) Vlerësimi i burimeve'!E22</f>
        <v>0</v>
      </c>
      <c r="F20" s="399">
        <f>'(E1) Vlerësimi i burimeve'!F22</f>
        <v>0</v>
      </c>
      <c r="G20" s="399">
        <f>'(E1) Vlerësimi i burimeve'!O22</f>
        <v>0</v>
      </c>
      <c r="H20" s="399">
        <f>'(E1) Vlerësimi i burimeve'!X22</f>
        <v>0</v>
      </c>
      <c r="I20" s="399">
        <f>'(E1) Vlerësimi i burimeve'!AG22</f>
        <v>0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0</v>
      </c>
      <c r="E21" s="235">
        <f>'(E1) Vlerësimi i burimeve'!E23</f>
        <v>0</v>
      </c>
      <c r="F21" s="235">
        <f>'(E1) Vlerësimi i burimeve'!F23</f>
        <v>0</v>
      </c>
      <c r="G21" s="36">
        <f>'(E1) Vlerësimi i burimeve'!O23</f>
        <v>0</v>
      </c>
      <c r="H21" s="36">
        <f>'(E1) Vlerësimi i burimeve'!X23</f>
        <v>0</v>
      </c>
      <c r="I21" s="36">
        <f>'(E1) Vlerësimi i burimeve'!AG23</f>
        <v>0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0</v>
      </c>
      <c r="E22" s="235">
        <f>'(E1) Vlerësimi i burimeve'!E24</f>
        <v>0</v>
      </c>
      <c r="F22" s="235">
        <f>'(E1) Vlerësimi i burimeve'!F24</f>
        <v>0</v>
      </c>
      <c r="G22" s="36">
        <f>'(E1) Vlerësimi i burimeve'!O24</f>
        <v>0</v>
      </c>
      <c r="H22" s="36">
        <f>'(E1) Vlerësimi i burimeve'!X24</f>
        <v>0</v>
      </c>
      <c r="I22" s="36">
        <f>'(E1) Vlerësimi i burimeve'!AG24</f>
        <v>0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9" t="str">
        <f>'(C2) Burimet viti kaluar'!C28</f>
        <v>A.3</v>
      </c>
      <c r="B26" s="853" t="str">
        <f>'(E1) Vlerësimi i burimeve'!B31</f>
        <v>TË ARDHURA NGA TARIFA VENDORE</v>
      </c>
      <c r="C26" s="854"/>
      <c r="D26" s="399">
        <f>'(E1) Vlerësimi i burimeve'!D31</f>
        <v>0</v>
      </c>
      <c r="E26" s="399">
        <f>'(E1) Vlerësimi i burimeve'!E31</f>
        <v>0</v>
      </c>
      <c r="F26" s="399">
        <f>'(E1) Vlerësimi i burimeve'!F31</f>
        <v>0</v>
      </c>
      <c r="G26" s="399">
        <f>'(E1) Vlerësimi i burimeve'!O31</f>
        <v>0</v>
      </c>
      <c r="H26" s="399">
        <f>'(E1) Vlerësimi i burimeve'!X31</f>
        <v>0</v>
      </c>
      <c r="I26" s="399">
        <f>'(E1) Vlerësimi i burimeve'!AG31</f>
        <v>0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0</v>
      </c>
      <c r="E27" s="248">
        <f>'(E1) Vlerësimi i burimeve'!E32</f>
        <v>0</v>
      </c>
      <c r="F27" s="248">
        <f>'(E1) Vlerësimi i burimeve'!F32</f>
        <v>0</v>
      </c>
      <c r="G27" s="248">
        <f>'(E1) Vlerësimi i burimeve'!O32</f>
        <v>0</v>
      </c>
      <c r="H27" s="248">
        <f>'(E1) Vlerësimi i burimeve'!X32</f>
        <v>0</v>
      </c>
      <c r="I27" s="522">
        <f>'(E1) Vlerësimi i burimeve'!AG32</f>
        <v>0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0</v>
      </c>
      <c r="E28" s="235">
        <f>'(E1) Vlerësimi i burimeve'!E33</f>
        <v>0</v>
      </c>
      <c r="F28" s="235">
        <f>'(E1) Vlerësimi i burimeve'!F33</f>
        <v>0</v>
      </c>
      <c r="G28" s="36">
        <f>'(E1) Vlerësimi i burimeve'!O33</f>
        <v>0</v>
      </c>
      <c r="H28" s="36">
        <f>'(E1) Vlerësimi i burimeve'!X33</f>
        <v>0</v>
      </c>
      <c r="I28" s="36">
        <f>'(E1) Vlerësimi i burimeve'!AG33</f>
        <v>0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0</v>
      </c>
      <c r="E30" s="235">
        <f>'(E1) Vlerësimi i burimeve'!E35</f>
        <v>0</v>
      </c>
      <c r="F30" s="235">
        <f>'(E1) Vlerësimi i burimeve'!F35</f>
        <v>0</v>
      </c>
      <c r="G30" s="36">
        <f>'(E1) Vlerësimi i burimeve'!O35</f>
        <v>0</v>
      </c>
      <c r="H30" s="36">
        <f>'(E1) Vlerësimi i burimeve'!X35</f>
        <v>0</v>
      </c>
      <c r="I30" s="36">
        <f>'(E1) Vlerësimi i burimeve'!AG35</f>
        <v>0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0</v>
      </c>
      <c r="E32" s="248">
        <f>'(E1) Vlerësimi i burimeve'!E37</f>
        <v>0</v>
      </c>
      <c r="F32" s="248">
        <f>'(E1) Vlerësimi i burimeve'!F37</f>
        <v>0</v>
      </c>
      <c r="G32" s="248">
        <f>'(E1) Vlerësimi i burimeve'!O37</f>
        <v>0</v>
      </c>
      <c r="H32" s="248">
        <f>'(E1) Vlerësimi i burimeve'!X37</f>
        <v>0</v>
      </c>
      <c r="I32" s="522">
        <f>'(E1) Vlerësimi i burimeve'!AG37</f>
        <v>0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0</v>
      </c>
      <c r="E33" s="235">
        <f>'(E1) Vlerësimi i burimeve'!E38</f>
        <v>0</v>
      </c>
      <c r="F33" s="235">
        <f>'(E1) Vlerësimi i burimeve'!F38</f>
        <v>0</v>
      </c>
      <c r="G33" s="36">
        <f>'(E1) Vlerësimi i burimeve'!O38</f>
        <v>0</v>
      </c>
      <c r="H33" s="36">
        <f>'(E1) Vlerësimi i burimeve'!X38</f>
        <v>0</v>
      </c>
      <c r="I33" s="36">
        <f>'(E1) Vlerësimi i burimeve'!AG38</f>
        <v>0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0</v>
      </c>
      <c r="E35" s="235">
        <f>'(E1) Vlerësimi i burimeve'!E40</f>
        <v>0</v>
      </c>
      <c r="F35" s="235">
        <f>'(E1) Vlerësimi i burimeve'!F40</f>
        <v>0</v>
      </c>
      <c r="G35" s="36">
        <f>'(E1) Vlerësimi i burimeve'!O40</f>
        <v>0</v>
      </c>
      <c r="H35" s="36">
        <f>'(E1) Vlerësimi i burimeve'!X40</f>
        <v>0</v>
      </c>
      <c r="I35" s="36">
        <f>'(E1) Vlerësimi i burimeve'!AG40</f>
        <v>0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0</v>
      </c>
      <c r="E36" s="248">
        <f>'(E1) Vlerësimi i burimeve'!E41</f>
        <v>0</v>
      </c>
      <c r="F36" s="248">
        <f>'(E1) Vlerësimi i burimeve'!F41</f>
        <v>0</v>
      </c>
      <c r="G36" s="248">
        <f>'(E1) Vlerësimi i burimeve'!O41</f>
        <v>0</v>
      </c>
      <c r="H36" s="248">
        <f>'(E1) Vlerësimi i burimeve'!X41</f>
        <v>0</v>
      </c>
      <c r="I36" s="522">
        <f>'(E1) Vlerësimi i burimeve'!AG41</f>
        <v>0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0</v>
      </c>
      <c r="E39" s="235">
        <f>'(E1) Vlerësimi i burimeve'!E44</f>
        <v>0</v>
      </c>
      <c r="F39" s="235">
        <f>'(E1) Vlerësimi i burimeve'!F44</f>
        <v>0</v>
      </c>
      <c r="G39" s="36">
        <f>'(E1) Vlerësimi i burimeve'!O44</f>
        <v>0</v>
      </c>
      <c r="H39" s="36">
        <f>'(E1) Vlerësimi i burimeve'!X44</f>
        <v>0</v>
      </c>
      <c r="I39" s="36">
        <f>'(E1) Vlerësimi i burimeve'!AG44</f>
        <v>0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0</v>
      </c>
      <c r="E40" s="248">
        <f>'(E1) Vlerësimi i burimeve'!E45</f>
        <v>0</v>
      </c>
      <c r="F40" s="248">
        <f>'(E1) Vlerësimi i burimeve'!F45</f>
        <v>0</v>
      </c>
      <c r="G40" s="248">
        <f>'(E1) Vlerësimi i burimeve'!O45</f>
        <v>0</v>
      </c>
      <c r="H40" s="248">
        <f>'(E1) Vlerësimi i burimeve'!X45</f>
        <v>0</v>
      </c>
      <c r="I40" s="522">
        <f>'(E1) Vlerësimi i burimeve'!AG45</f>
        <v>0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0</v>
      </c>
      <c r="E44" s="235">
        <f>'(E1) Vlerësimi i burimeve'!E49</f>
        <v>0</v>
      </c>
      <c r="F44" s="235">
        <f>'(E1) Vlerësimi i burimeve'!F49</f>
        <v>0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0</v>
      </c>
      <c r="E45" s="235">
        <f>'(E1) Vlerësimi i burimeve'!E50</f>
        <v>0</v>
      </c>
      <c r="F45" s="235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0</v>
      </c>
      <c r="E46" s="235">
        <f>'(E1) Vlerësimi i burimeve'!E51</f>
        <v>0</v>
      </c>
      <c r="F46" s="235">
        <f>'(E1) Vlerësimi i burimeve'!F51</f>
        <v>0</v>
      </c>
      <c r="G46" s="36">
        <f>'(E1) Vlerësimi i burimeve'!O51</f>
        <v>0</v>
      </c>
      <c r="H46" s="36">
        <f>'(E1) Vlerësimi i burimeve'!X51</f>
        <v>0</v>
      </c>
      <c r="I46" s="36">
        <f>'(E1) Vlerësimi i burimeve'!AG51</f>
        <v>0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0</v>
      </c>
      <c r="E49" s="235">
        <f>'(E1) Vlerësimi i burimeve'!E54</f>
        <v>0</v>
      </c>
      <c r="F49" s="235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0</v>
      </c>
      <c r="E50" s="235">
        <f>'(E1) Vlerësimi i burimeve'!E55</f>
        <v>0</v>
      </c>
      <c r="F50" s="235">
        <f>'(E1) Vlerësimi i burimeve'!F55</f>
        <v>0</v>
      </c>
      <c r="G50" s="36">
        <f>'(E1) Vlerësimi i burimeve'!O55</f>
        <v>0</v>
      </c>
      <c r="H50" s="36">
        <f>'(E1) Vlerësimi i burimeve'!X55</f>
        <v>0</v>
      </c>
      <c r="I50" s="36">
        <f>'(E1) Vlerësimi i burimeve'!AG55</f>
        <v>0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0</v>
      </c>
      <c r="E54" s="248">
        <f>'(E1) Vlerësimi i burimeve'!E59</f>
        <v>0</v>
      </c>
      <c r="F54" s="248">
        <f>'(E1) Vlerësimi i burimeve'!F59</f>
        <v>0</v>
      </c>
      <c r="G54" s="248">
        <f>'(E1) Vlerësimi i burimeve'!O59</f>
        <v>0</v>
      </c>
      <c r="H54" s="248">
        <f>'(E1) Vlerësimi i burimeve'!X59</f>
        <v>0</v>
      </c>
      <c r="I54" s="522">
        <f>'(E1) Vlerësimi i burimeve'!AG59</f>
        <v>0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 x14ac:dyDescent="0.25">
      <c r="A68" s="689" t="str">
        <f>'(C2) Burimet viti kaluar'!C70</f>
        <v>A.4</v>
      </c>
      <c r="B68" s="853" t="str">
        <f>'(E1) Vlerësimi i burimeve'!B76</f>
        <v>TË ARDHURAT E TJERA</v>
      </c>
      <c r="C68" s="854"/>
      <c r="D68" s="399">
        <f>'(E1) Vlerësimi i burimeve'!D76</f>
        <v>0</v>
      </c>
      <c r="E68" s="399">
        <f>'(E1) Vlerësimi i burimeve'!E76</f>
        <v>0</v>
      </c>
      <c r="F68" s="399">
        <f>'(E1) Vlerësimi i burimeve'!F76</f>
        <v>0</v>
      </c>
      <c r="G68" s="399">
        <f>'(E1) Vlerësimi i burimeve'!O76</f>
        <v>0</v>
      </c>
      <c r="H68" s="399">
        <f>'(E1) Vlerësimi i burimeve'!X76</f>
        <v>0</v>
      </c>
      <c r="I68" s="399">
        <f>'(E1) Vlerësimi i burimeve'!AG76</f>
        <v>0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0</v>
      </c>
      <c r="E69" s="235">
        <f>'(E1) Vlerësimi i burimeve'!E77</f>
        <v>0</v>
      </c>
      <c r="F69" s="235">
        <f>'(E1) Vlerësimi i burimeve'!F77</f>
        <v>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0</v>
      </c>
      <c r="E75" s="235">
        <f>'(E1) Vlerësimi i burimeve'!E83</f>
        <v>0</v>
      </c>
      <c r="F75" s="235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0</v>
      </c>
      <c r="E82" s="235">
        <f>'(E1) Vlerësimi i burimeve'!E90</f>
        <v>0</v>
      </c>
      <c r="F82" s="235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90" t="str">
        <f>'(C2) Burimet viti kaluar'!C85</f>
        <v>B</v>
      </c>
      <c r="B83" s="891" t="str">
        <f>'(E1) Vlerësimi i burimeve'!B91</f>
        <v>TË ARDHURA NGA BUXHETI QENDROR</v>
      </c>
      <c r="C83" s="892"/>
      <c r="D83" s="398">
        <f>'(E1) Vlerësimi i burimeve'!D91</f>
        <v>0</v>
      </c>
      <c r="E83" s="398">
        <f>'(E1) Vlerësimi i burimeve'!E91</f>
        <v>0</v>
      </c>
      <c r="F83" s="398">
        <f>'(E1) Vlerësimi i burimeve'!F91</f>
        <v>0</v>
      </c>
      <c r="G83" s="398">
        <f>'(E1) Vlerësimi i burimeve'!O91</f>
        <v>0</v>
      </c>
      <c r="H83" s="398">
        <f>'(E1) Vlerësimi i burimeve'!X91</f>
        <v>0</v>
      </c>
      <c r="I83" s="398">
        <f>'(E1) Vlerësimi i burimeve'!AG91</f>
        <v>0</v>
      </c>
    </row>
    <row r="84" spans="1:9" ht="18.75" x14ac:dyDescent="0.25">
      <c r="A84" s="689" t="str">
        <f>'(C2) Burimet viti kaluar'!C86</f>
        <v>B.1</v>
      </c>
      <c r="B84" s="853" t="str">
        <f>'(E1) Vlerësimi i burimeve'!B92</f>
        <v>Transferta e pakushtëzuar</v>
      </c>
      <c r="C84" s="854"/>
      <c r="D84" s="399">
        <f>'(E1) Vlerësimi i burimeve'!D92</f>
        <v>0</v>
      </c>
      <c r="E84" s="399">
        <f>'(E1) Vlerësimi i burimeve'!E92</f>
        <v>0</v>
      </c>
      <c r="F84" s="399">
        <f>'(E1) Vlerësimi i burimeve'!F92</f>
        <v>0</v>
      </c>
      <c r="G84" s="399">
        <f>'(E1) Vlerësimi i burimeve'!O92</f>
        <v>0</v>
      </c>
      <c r="H84" s="399">
        <f>'(E1) Vlerësimi i burimeve'!X92</f>
        <v>0</v>
      </c>
      <c r="I84" s="399">
        <f>'(E1) Vlerësimi i burimeve'!AG92</f>
        <v>0</v>
      </c>
    </row>
    <row r="85" spans="1:9" ht="18.75" x14ac:dyDescent="0.25">
      <c r="A85" s="689" t="str">
        <f>'(C2) Burimet viti kaluar'!C87</f>
        <v>B.2</v>
      </c>
      <c r="B85" s="853" t="str">
        <f>'(E1) Vlerësimi i burimeve'!B93</f>
        <v>Transferta e kushtëzuar</v>
      </c>
      <c r="C85" s="854"/>
      <c r="D85" s="399">
        <f>'(E1) Vlerësimi i burimeve'!D93</f>
        <v>0</v>
      </c>
      <c r="E85" s="399">
        <f>'(E1) Vlerësimi i burimeve'!E93</f>
        <v>0</v>
      </c>
      <c r="F85" s="399">
        <f>'(E1) Vlerësimi i burimeve'!F93</f>
        <v>0</v>
      </c>
      <c r="G85" s="399">
        <f>'(E1) Vlerësimi i burimeve'!O93</f>
        <v>0</v>
      </c>
      <c r="H85" s="399">
        <f>'(E1) Vlerësimi i burimeve'!X93</f>
        <v>0</v>
      </c>
      <c r="I85" s="399">
        <f>'(E1) Vlerësimi i burimeve'!AG93</f>
        <v>0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0</v>
      </c>
      <c r="E86" s="235">
        <f>'(E1) Vlerësimi i burimeve'!E94</f>
        <v>0</v>
      </c>
      <c r="F86" s="235">
        <f>'(E1) Vlerësimi i burimeve'!F94</f>
        <v>0</v>
      </c>
      <c r="G86" s="36">
        <f>'(E1) Vlerësimi i burimeve'!O94</f>
        <v>0</v>
      </c>
      <c r="H86" s="36">
        <f>'(E1) Vlerësimi i burimeve'!X94</f>
        <v>0</v>
      </c>
      <c r="I86" s="36">
        <f>'(E1) Vlerësimi i burimeve'!AG94</f>
        <v>0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0</v>
      </c>
      <c r="E87" s="235">
        <f>'(E1) Vlerësimi i burimeve'!E95</f>
        <v>0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9" t="str">
        <f>'(C2) Burimet viti kaluar'!C90</f>
        <v>B.3</v>
      </c>
      <c r="B88" s="853" t="str">
        <f>'(E1) Vlerësimi i burimeve'!B96</f>
        <v>Trasferta specifike</v>
      </c>
      <c r="C88" s="854"/>
      <c r="D88" s="399">
        <f>'(E1) Vlerësimi i burimeve'!D96</f>
        <v>0</v>
      </c>
      <c r="E88" s="399">
        <f>'(E1) Vlerësimi i burimeve'!E96</f>
        <v>0</v>
      </c>
      <c r="F88" s="399">
        <f>'(E1) Vlerësimi i burimeve'!F96</f>
        <v>0</v>
      </c>
      <c r="G88" s="399">
        <f>'(E1) Vlerësimi i burimeve'!O96</f>
        <v>0</v>
      </c>
      <c r="H88" s="399">
        <f>'(E1) Vlerësimi i burimeve'!X96</f>
        <v>0</v>
      </c>
      <c r="I88" s="399">
        <f>'(E1) Vlerësimi i burimeve'!AG96</f>
        <v>0</v>
      </c>
    </row>
    <row r="89" spans="1:9" ht="18.75" x14ac:dyDescent="0.25">
      <c r="A89" s="690" t="str">
        <f>'(C2) Burimet viti kaluar'!C91</f>
        <v>C</v>
      </c>
      <c r="B89" s="891" t="str">
        <f>'(E1) Vlerësimi i burimeve'!B97</f>
        <v>HUAMARRJA</v>
      </c>
      <c r="C89" s="892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9" t="str">
        <f>'(C2) Burimet viti kaluar'!C92</f>
        <v>C.1</v>
      </c>
      <c r="B90" s="853" t="str">
        <f>'(E1) Vlerësimi i burimeve'!B98</f>
        <v>Huamarrja afatshkurtë</v>
      </c>
      <c r="C90" s="854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9" t="str">
        <f>'(C2) Burimet viti kaluar'!C93</f>
        <v>C.2</v>
      </c>
      <c r="B91" s="853" t="str">
        <f>'(E1) Vlerësimi i burimeve'!B99</f>
        <v>Huamarrja afatgjatë</v>
      </c>
      <c r="C91" s="854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90" t="str">
        <f>'(C2) Burimet viti kaluar'!C94</f>
        <v>D</v>
      </c>
      <c r="B92" s="891" t="str">
        <f>'(E1) Vlerësimi i burimeve'!B100</f>
        <v>TRASHËGIMI NGA VITI I SHKUAR</v>
      </c>
      <c r="C92" s="892"/>
      <c r="D92" s="398">
        <f>'(E1) Vlerësimi i burimeve'!D100</f>
        <v>0</v>
      </c>
      <c r="E92" s="398">
        <f>'(E1) Vlerësimi i burimeve'!E100</f>
        <v>0</v>
      </c>
      <c r="F92" s="398">
        <f>'(E1) Vlerësimi i burimeve'!F100</f>
        <v>0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9" t="str">
        <f>'(C2) Burimet viti kaluar'!C95</f>
        <v>D.1</v>
      </c>
      <c r="B93" s="853" t="str">
        <f>'(E1) Vlerësimi i burimeve'!B101</f>
        <v>Trashëgimi pa destinacion</v>
      </c>
      <c r="C93" s="854"/>
      <c r="D93" s="399">
        <f>'(E1) Vlerësimi i burimeve'!D101</f>
        <v>0</v>
      </c>
      <c r="E93" s="399">
        <f>'(E1) Vlerësimi i burimeve'!E101</f>
        <v>0</v>
      </c>
      <c r="F93" s="399">
        <f>'(E1) Vlerësimi i burimeve'!F101</f>
        <v>0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9" t="str">
        <f>'(C2) Burimet viti kaluar'!C96</f>
        <v>D.2</v>
      </c>
      <c r="B94" s="853" t="str">
        <f>'(E1) Vlerësimi i burimeve'!B102</f>
        <v>Trashëgimi me destinacion</v>
      </c>
      <c r="C94" s="854"/>
      <c r="D94" s="399">
        <f>'(E1) Vlerësimi i burimeve'!D102</f>
        <v>0</v>
      </c>
      <c r="E94" s="399">
        <f>'(E1) Vlerësimi i burimeve'!E102</f>
        <v>0</v>
      </c>
      <c r="F94" s="399">
        <f>'(E1) Vlerësimi i burimeve'!F102</f>
        <v>0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0</v>
      </c>
      <c r="E95" s="447">
        <f>'(E1) Vlerësimi i burimeve'!E103</f>
        <v>0</v>
      </c>
      <c r="F95" s="447">
        <f>'(E1) Vlerësimi i burimeve'!F103</f>
        <v>0</v>
      </c>
      <c r="G95" s="447">
        <f>'(E1) Vlerësimi i burimeve'!O103</f>
        <v>0</v>
      </c>
      <c r="H95" s="447">
        <f>'(E1) Vlerësimi i burimeve'!X103</f>
        <v>0</v>
      </c>
      <c r="I95" s="447">
        <f>'(E1) Vlerësimi i burimeve'!AG103</f>
        <v>0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7q8poDKtpfMHftFKccZiGOyytmbf/1q3MTlL2Lthvb5Wisnx/ama687X3eppXqPfEMIlthCANnlUA6F4tkzmGQ==" saltValue="aZ9sU7Em3wYgBK8xpRPNRQ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A43" zoomScale="91" zoomScaleNormal="91" workbookViewId="0">
      <selection activeCell="S30" sqref="S30"/>
    </sheetView>
  </sheetViews>
  <sheetFormatPr defaultColWidth="4.140625" defaultRowHeight="12.75" x14ac:dyDescent="0.2"/>
  <cols>
    <col min="1" max="1" width="14.7109375" style="43" bestFit="1" customWidth="1"/>
    <col min="2" max="2" width="57.140625" style="790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20" t="str">
        <f>'(G1) Fjalori'!A421:A421</f>
        <v>(F2) SHPENZIMET SIPAS NËNFUNKSIONIT DHE PROGRAMIT - VLERA BRUTO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5">
        <f>'(B1)Informacion i përgjithshëm '!B5</f>
        <v>-2</v>
      </c>
      <c r="D3" s="665">
        <f>'(B1)Informacion i përgjithshëm '!B6</f>
        <v>-1</v>
      </c>
      <c r="E3" s="665">
        <f>'(B1)Informacion i përgjithshëm '!B7</f>
        <v>0</v>
      </c>
      <c r="F3" s="1023">
        <f>'(B1)Informacion i përgjithshëm '!B8</f>
        <v>1</v>
      </c>
      <c r="G3" s="1023"/>
      <c r="H3" s="1023"/>
      <c r="I3" s="1023"/>
      <c r="J3" s="1023">
        <f>'(B1)Informacion i përgjithshëm '!B9</f>
        <v>2</v>
      </c>
      <c r="K3" s="1023"/>
      <c r="L3" s="1023"/>
      <c r="M3" s="1023"/>
      <c r="N3" s="1023">
        <f>'(B1)Informacion i përgjithshëm '!B10</f>
        <v>3</v>
      </c>
      <c r="O3" s="1023"/>
      <c r="P3" s="1023"/>
      <c r="Q3" s="1023"/>
    </row>
    <row r="4" spans="1:17" s="47" customFormat="1" ht="32.25" customHeight="1" x14ac:dyDescent="0.25">
      <c r="A4" s="46"/>
      <c r="B4" s="791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6.25" x14ac:dyDescent="0.25">
      <c r="A5" s="106"/>
      <c r="B5" s="791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30" t="str">
        <f>'(B2) Struktura Organizative'!B7</f>
        <v>011 Organet ekzekutive dhe legjislative, për çështjet financiare dhe fiskale, çështjet e brendshme</v>
      </c>
      <c r="C6" s="738">
        <f>'KB 01'!B$18</f>
        <v>0</v>
      </c>
      <c r="D6" s="738">
        <f>'KB 01'!C$18</f>
        <v>0</v>
      </c>
      <c r="E6" s="738">
        <f>'KB 01'!D$18</f>
        <v>0</v>
      </c>
      <c r="F6" s="739">
        <f>SUM('KB 01'!E$22:E$23,'KB 01'!E$35:E$36)</f>
        <v>0</v>
      </c>
      <c r="G6" s="739">
        <f>I6-H6-F6</f>
        <v>0</v>
      </c>
      <c r="H6" s="739">
        <f>'KB 01'!E$29+'KB 01'!E$42</f>
        <v>0</v>
      </c>
      <c r="I6" s="740">
        <f>'KB 01'!E$48</f>
        <v>0</v>
      </c>
      <c r="J6" s="739">
        <f>SUM('KB 01'!F$22:F$23,'KB 01'!F$35:F$36)</f>
        <v>0</v>
      </c>
      <c r="K6" s="739">
        <f>M6-L6-J6</f>
        <v>0</v>
      </c>
      <c r="L6" s="739">
        <f>'KB 01'!F$29+'KB 01'!F$42</f>
        <v>0</v>
      </c>
      <c r="M6" s="740">
        <f>'KB 01'!F$48</f>
        <v>0</v>
      </c>
      <c r="N6" s="739">
        <f>SUM('KB 01'!G$22:G$23,'KB 01'!G$35:G$36)</f>
        <v>0</v>
      </c>
      <c r="O6" s="739">
        <f>Q6-P6-N6</f>
        <v>0</v>
      </c>
      <c r="P6" s="739">
        <f>'KB 01'!G$29+'KB 01'!G$42</f>
        <v>0</v>
      </c>
      <c r="Q6" s="740">
        <f>'KB 01'!G$48</f>
        <v>0</v>
      </c>
    </row>
    <row r="7" spans="1:17" s="104" customFormat="1" ht="15" customHeight="1" x14ac:dyDescent="0.2">
      <c r="A7" s="733" t="str">
        <f>'(B3) Struktura Funksionale'!B8</f>
        <v>01110</v>
      </c>
      <c r="B7" s="793" t="str">
        <f>'(B3) Struktura Funksionale'!C8</f>
        <v>Planifikimi Menaxhimi dhe Administrimi</v>
      </c>
      <c r="C7" s="676">
        <f>'KB 01'!B72</f>
        <v>0</v>
      </c>
      <c r="D7" s="676">
        <f>'KB 01'!C72</f>
        <v>0</v>
      </c>
      <c r="E7" s="676">
        <f>'KB 01'!D72</f>
        <v>0</v>
      </c>
      <c r="F7" s="80">
        <f>SUM('KB 01'!E$76:E$77,'KB 01'!E$89:E$90)</f>
        <v>0</v>
      </c>
      <c r="G7" s="80">
        <f>I7-H7-F7</f>
        <v>0</v>
      </c>
      <c r="H7" s="80">
        <f>'KB 01'!E$83+'KB 01'!E$96</f>
        <v>0</v>
      </c>
      <c r="I7" s="143">
        <f>'KB 01'!E$102</f>
        <v>0</v>
      </c>
      <c r="J7" s="80">
        <f>SUM('KB 01'!F$76:F$77,'KB 01'!F$89:F$90)</f>
        <v>0</v>
      </c>
      <c r="K7" s="80">
        <f>M7-L7-J7</f>
        <v>0</v>
      </c>
      <c r="L7" s="80">
        <f>'KB 01'!F$83+'KB 01'!F$96</f>
        <v>0</v>
      </c>
      <c r="M7" s="143">
        <f>'KB 01'!F$102</f>
        <v>0</v>
      </c>
      <c r="N7" s="80">
        <f>SUM('KB 01'!G$76:G$77,'KB 01'!G$89:G$90)</f>
        <v>0</v>
      </c>
      <c r="O7" s="80">
        <f>Q7-P7-N7</f>
        <v>0</v>
      </c>
      <c r="P7" s="80">
        <f>'KB 01'!G$83+'KB 01'!G$96</f>
        <v>0</v>
      </c>
      <c r="Q7" s="143">
        <f>'KB 01'!G$102</f>
        <v>0</v>
      </c>
    </row>
    <row r="8" spans="1:17" s="104" customFormat="1" ht="15" customHeight="1" x14ac:dyDescent="0.2">
      <c r="A8" s="733" t="str">
        <f>'(B3) Struktura Funksionale'!B9</f>
        <v>01120</v>
      </c>
      <c r="B8" s="793" t="str">
        <f>'(B3) Struktura Funksionale'!C9</f>
        <v>Çështje financiare dhe fiskale</v>
      </c>
      <c r="C8" s="676">
        <f>'KB 01'!B111</f>
        <v>0</v>
      </c>
      <c r="D8" s="676">
        <f>'KB 01'!C111</f>
        <v>0</v>
      </c>
      <c r="E8" s="676">
        <f>'KB 01'!D111</f>
        <v>0</v>
      </c>
      <c r="F8" s="80">
        <f>SUM('KB 01'!E$115:E$116,'KB 01'!E$128:E$129)</f>
        <v>0</v>
      </c>
      <c r="G8" s="80">
        <f>I8-H8-F8</f>
        <v>0</v>
      </c>
      <c r="H8" s="80">
        <f>'KB 01'!E$122+'KB 01'!E$135</f>
        <v>0</v>
      </c>
      <c r="I8" s="143">
        <f>'KB 01'!E$141</f>
        <v>0</v>
      </c>
      <c r="J8" s="80">
        <f>SUM('KB 01'!F$115:F$116,'KB 01'!F$128:F$129)</f>
        <v>0</v>
      </c>
      <c r="K8" s="80">
        <f>M8-L8-J8</f>
        <v>0</v>
      </c>
      <c r="L8" s="80">
        <f>'KB 01'!F$122+'KB 01'!F$135</f>
        <v>0</v>
      </c>
      <c r="M8" s="143">
        <f>'KB 01'!F$141</f>
        <v>0</v>
      </c>
      <c r="N8" s="80">
        <f>SUM('KB 01'!G$115:G$116,'KB 01'!G$128:G$129)</f>
        <v>0</v>
      </c>
      <c r="O8" s="80">
        <f>Q8-P8-N8</f>
        <v>0</v>
      </c>
      <c r="P8" s="80">
        <f>'KB 01'!G$122+'KB 01'!G$135</f>
        <v>0</v>
      </c>
      <c r="Q8" s="143">
        <f>'KB 01'!G$141</f>
        <v>0</v>
      </c>
    </row>
    <row r="9" spans="1:17" s="104" customFormat="1" ht="15" customHeight="1" x14ac:dyDescent="0.2">
      <c r="A9" s="733" t="str">
        <f>'(B3) Struktura Funksionale'!B11</f>
        <v>01170</v>
      </c>
      <c r="B9" s="794" t="str">
        <f>'(B3) Struktura Funksionale'!C11</f>
        <v>Gjendja civile</v>
      </c>
      <c r="C9" s="677">
        <f>'KB 01'!B189</f>
        <v>0</v>
      </c>
      <c r="D9" s="677">
        <f>'KB 01'!C189</f>
        <v>0</v>
      </c>
      <c r="E9" s="677">
        <f>'KB 01'!D189</f>
        <v>0</v>
      </c>
      <c r="F9" s="678">
        <f>SUM('KB 01'!E$193:E$194,'KB 01'!E$206:E$207)</f>
        <v>0</v>
      </c>
      <c r="G9" s="678">
        <f>I9-H9-F9</f>
        <v>0</v>
      </c>
      <c r="H9" s="678">
        <f>'KB 01'!E$200+'KB 01'!E$213</f>
        <v>0</v>
      </c>
      <c r="I9" s="679">
        <f>'KB 01'!E$219</f>
        <v>0</v>
      </c>
      <c r="J9" s="678">
        <f>SUM('KB 01'!F$193:F$194,'KB 01'!F$206:F$207)</f>
        <v>0</v>
      </c>
      <c r="K9" s="678">
        <f>M9-L9-J9</f>
        <v>0</v>
      </c>
      <c r="L9" s="678">
        <f>'KB 01'!F$200+'KB 01'!F$213</f>
        <v>0</v>
      </c>
      <c r="M9" s="679">
        <f>'KB 01'!F$219</f>
        <v>0</v>
      </c>
      <c r="N9" s="678">
        <f>SUM('KB 01'!G$193:G$194,'KB 01'!G$206:G$207)</f>
        <v>0</v>
      </c>
      <c r="O9" s="678">
        <f>Q9-P9-N9</f>
        <v>0</v>
      </c>
      <c r="P9" s="80">
        <f>'KB 01'!G$200+'KB 01'!G$213</f>
        <v>0</v>
      </c>
      <c r="Q9" s="143">
        <f>'KB 01'!G$219</f>
        <v>0</v>
      </c>
    </row>
    <row r="10" spans="1:17" ht="15" customHeight="1" x14ac:dyDescent="0.2">
      <c r="A10" s="731" t="str">
        <f>'(B2) Struktura Organizative'!A11</f>
        <v>Nënfunksioni 2</v>
      </c>
      <c r="B10" s="730" t="str">
        <f>'(B2) Struktura Organizative'!B11</f>
        <v>017 Shërbime të  huamarrjes vendore</v>
      </c>
      <c r="C10" s="738">
        <f>'KB 02'!B$18</f>
        <v>0</v>
      </c>
      <c r="D10" s="738">
        <f>'KB 02'!C$18</f>
        <v>0</v>
      </c>
      <c r="E10" s="738">
        <f>'KB 02'!D$18</f>
        <v>0</v>
      </c>
      <c r="F10" s="739">
        <f>SUM('KB 02'!E$22:E$23,'KB 02'!E$35:E$36)</f>
        <v>0</v>
      </c>
      <c r="G10" s="739">
        <f t="shared" ref="G10:G18" si="0">I10-H10-F10</f>
        <v>0</v>
      </c>
      <c r="H10" s="739">
        <f>'KB 02'!E$29+'KB 02'!E$42</f>
        <v>0</v>
      </c>
      <c r="I10" s="740">
        <f>'KB 02'!E$48</f>
        <v>0</v>
      </c>
      <c r="J10" s="739">
        <f>SUM('KB 02'!F$22:F$23,'KB 02'!F$35:F$36)</f>
        <v>0</v>
      </c>
      <c r="K10" s="739">
        <f t="shared" ref="K10:K18" si="1">M10-L10-J10</f>
        <v>0</v>
      </c>
      <c r="L10" s="739">
        <f>'KB 02'!F$29+'KB 02'!F$42</f>
        <v>0</v>
      </c>
      <c r="M10" s="740">
        <f>'KB 02'!F$48</f>
        <v>0</v>
      </c>
      <c r="N10" s="739">
        <f>SUM('KB 02'!G$22:G$23,'KB 02'!G$35:G$36)</f>
        <v>0</v>
      </c>
      <c r="O10" s="739">
        <f t="shared" ref="O10:O18" si="2">Q10-P10-N10</f>
        <v>0</v>
      </c>
      <c r="P10" s="739">
        <f>'KB 02'!G$29+'KB 02'!G$42</f>
        <v>0</v>
      </c>
      <c r="Q10" s="740">
        <f>'KB 02'!G$48</f>
        <v>0</v>
      </c>
    </row>
    <row r="11" spans="1:17" s="104" customFormat="1" ht="15" hidden="1" customHeight="1" x14ac:dyDescent="0.2">
      <c r="A11" s="733" t="str">
        <f>'(B3) Struktura Funksionale'!B15</f>
        <v>01310</v>
      </c>
      <c r="B11" s="793" t="str">
        <f>'(B3) Struktura Funksionale'!C15</f>
        <v>Planifikimi i përgjithshëm dhe Shërbimet Statistikore</v>
      </c>
      <c r="C11" s="676">
        <f>'KB 02'!B72</f>
        <v>0</v>
      </c>
      <c r="D11" s="676">
        <f>'KB 02'!C72</f>
        <v>0</v>
      </c>
      <c r="E11" s="676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3" t="str">
        <f>'(B3) Struktura Funksionale'!B17</f>
        <v>01320</v>
      </c>
      <c r="B12" s="793" t="str">
        <f>'(B3) Struktura Funksionale'!C17</f>
        <v>Shërbime të tjera të përgjithshme</v>
      </c>
      <c r="C12" s="676">
        <f>'KB 02'!B150</f>
        <v>0</v>
      </c>
      <c r="D12" s="676">
        <f>'KB 02'!C150</f>
        <v>0</v>
      </c>
      <c r="E12" s="676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3" t="str">
        <f>'(B3) Struktura Funksionale'!B18</f>
        <v>01710</v>
      </c>
      <c r="B13" s="793" t="str">
        <f>'(B3) Struktura Funksionale'!C18</f>
        <v>Pagesa për shërbimin e borxhit të brendshëm</v>
      </c>
      <c r="C13" s="676">
        <f>'KB 02'!B189</f>
        <v>0</v>
      </c>
      <c r="D13" s="676">
        <f>'KB 02'!C189</f>
        <v>0</v>
      </c>
      <c r="E13" s="676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1" t="str">
        <f>'(B2) Struktura Organizative'!A13</f>
        <v>Nënfunksioni 3</v>
      </c>
      <c r="B14" s="730" t="str">
        <f>'(B2) Struktura Organizative'!B13</f>
        <v>031 Shërbimet Policore</v>
      </c>
      <c r="C14" s="738">
        <f>'KB 03'!B$18</f>
        <v>0</v>
      </c>
      <c r="D14" s="738">
        <f>'KB 03'!C$18</f>
        <v>0</v>
      </c>
      <c r="E14" s="738">
        <f>'KB 03'!D$18</f>
        <v>0</v>
      </c>
      <c r="F14" s="739">
        <f>SUM('KB 03'!E$22:E$23,'KB 03'!E$35:E$36)</f>
        <v>0</v>
      </c>
      <c r="G14" s="739">
        <f t="shared" si="0"/>
        <v>0</v>
      </c>
      <c r="H14" s="739">
        <f>'KB 03'!E$29+'KB 03'!E$42</f>
        <v>0</v>
      </c>
      <c r="I14" s="740">
        <f>'KB 03'!E$48</f>
        <v>0</v>
      </c>
      <c r="J14" s="739">
        <f>SUM('KB 03'!I$22:I$23,'KB 03'!I$35:I$36)</f>
        <v>0</v>
      </c>
      <c r="K14" s="739">
        <f t="shared" si="1"/>
        <v>0</v>
      </c>
      <c r="L14" s="739">
        <f>'KB 03'!F$29+'KB 03'!F$42</f>
        <v>0</v>
      </c>
      <c r="M14" s="740">
        <f>'KB 03'!F$48</f>
        <v>0</v>
      </c>
      <c r="N14" s="739">
        <f>SUM('KB 03'!G$22:G$23,'KB 03'!G$35:G$36)</f>
        <v>0</v>
      </c>
      <c r="O14" s="739">
        <f t="shared" si="2"/>
        <v>0</v>
      </c>
      <c r="P14" s="739">
        <f>'KB 03'!G$29+'KB 03'!G$42</f>
        <v>0</v>
      </c>
      <c r="Q14" s="740">
        <f>'KB 03'!G$48</f>
        <v>0</v>
      </c>
    </row>
    <row r="15" spans="1:17" s="104" customFormat="1" ht="15" customHeight="1" x14ac:dyDescent="0.2">
      <c r="A15" s="733" t="str">
        <f>'(B3) Struktura Funksionale'!B22</f>
        <v>03140</v>
      </c>
      <c r="B15" s="793" t="str">
        <f>'(B3) Struktura Funksionale'!C22</f>
        <v>Shërbimet e Policisë Vendore</v>
      </c>
      <c r="C15" s="676">
        <f>'KB 03'!B72</f>
        <v>0</v>
      </c>
      <c r="D15" s="676">
        <f>'KB 03'!C72</f>
        <v>0</v>
      </c>
      <c r="E15" s="676">
        <f>'KB 03'!D72</f>
        <v>0</v>
      </c>
      <c r="F15" s="80">
        <f>SUM('KB 03'!E$76:E$77,'KB 03'!E$89:E$90)</f>
        <v>0</v>
      </c>
      <c r="G15" s="80">
        <f t="shared" si="0"/>
        <v>0</v>
      </c>
      <c r="H15" s="80">
        <f>'KB 03'!E$83+'KB 03'!E$96</f>
        <v>0</v>
      </c>
      <c r="I15" s="143">
        <f>'KB 03'!E102</f>
        <v>0</v>
      </c>
      <c r="J15" s="80">
        <f>SUM('KB 03'!I$76:I$77,'KB 03'!I$89:I$90)</f>
        <v>0</v>
      </c>
      <c r="K15" s="80">
        <f t="shared" si="1"/>
        <v>0</v>
      </c>
      <c r="L15" s="80">
        <f>'KB 03'!F$83+'KB 03'!F$96</f>
        <v>0</v>
      </c>
      <c r="M15" s="143">
        <f>'KB 03'!F102</f>
        <v>0</v>
      </c>
      <c r="N15" s="80">
        <f>SUM('KB 03'!G$76:G$77,'KB 03'!G$89:G$90)</f>
        <v>0</v>
      </c>
      <c r="O15" s="80">
        <f t="shared" si="2"/>
        <v>0</v>
      </c>
      <c r="P15" s="80">
        <f>'KB 03'!G$83+'KB 03'!G$96</f>
        <v>0</v>
      </c>
      <c r="Q15" s="143">
        <f>'KB 03'!G102</f>
        <v>0</v>
      </c>
    </row>
    <row r="16" spans="1:17" ht="15" customHeight="1" x14ac:dyDescent="0.2">
      <c r="A16" s="731" t="str">
        <f>'(B2) Struktura Organizative'!A15</f>
        <v>Nënfunksioni 4</v>
      </c>
      <c r="B16" s="730" t="str">
        <f>'(B2) Struktura Organizative'!B15</f>
        <v>032 Shërbimet e mbrojtjes ndaj zjarrit</v>
      </c>
      <c r="C16" s="738">
        <f>'KB 04'!B$18</f>
        <v>0</v>
      </c>
      <c r="D16" s="738">
        <f>'KB 04'!C$18</f>
        <v>0</v>
      </c>
      <c r="E16" s="738">
        <f>'KB 04'!D$18</f>
        <v>0</v>
      </c>
      <c r="F16" s="739">
        <f>SUM('KB 04'!E$22:E$23,'KB 04'!E$35:E$36)</f>
        <v>0</v>
      </c>
      <c r="G16" s="739">
        <f t="shared" si="0"/>
        <v>0</v>
      </c>
      <c r="H16" s="739">
        <f>'KB 04'!E$29+'KB 04'!E$42</f>
        <v>0</v>
      </c>
      <c r="I16" s="740">
        <f>'KB 04'!E$48</f>
        <v>0</v>
      </c>
      <c r="J16" s="739">
        <f>SUM('KB 04'!F$22:F$23,'KB 04'!F$35:F$36)</f>
        <v>0</v>
      </c>
      <c r="K16" s="739">
        <f t="shared" si="1"/>
        <v>0</v>
      </c>
      <c r="L16" s="739">
        <f>'KB 04'!F$29+'KB 04'!F$42</f>
        <v>0</v>
      </c>
      <c r="M16" s="740">
        <f>'KB 04'!F$48</f>
        <v>0</v>
      </c>
      <c r="N16" s="739">
        <f>SUM('KB 04'!G$22:G$23,'KB 04'!G$35:G$36)</f>
        <v>0</v>
      </c>
      <c r="O16" s="739">
        <f t="shared" si="2"/>
        <v>0</v>
      </c>
      <c r="P16" s="739">
        <f>'KB 04'!G$29+'KB 04'!G$42</f>
        <v>0</v>
      </c>
      <c r="Q16" s="740">
        <f>'KB 04'!G$48</f>
        <v>0</v>
      </c>
    </row>
    <row r="17" spans="1:17" s="104" customFormat="1" ht="15" customHeight="1" x14ac:dyDescent="0.2">
      <c r="A17" s="733" t="str">
        <f>'(B3) Struktura Funksionale'!B26</f>
        <v>03280</v>
      </c>
      <c r="B17" s="793" t="str">
        <f>'(B3) Struktura Funksionale'!C26</f>
        <v>Mbrotja nga zjarri dhe mbrojtja civile</v>
      </c>
      <c r="C17" s="676">
        <f>'KB 04'!B72</f>
        <v>0</v>
      </c>
      <c r="D17" s="676">
        <f>'KB 04'!C72</f>
        <v>0</v>
      </c>
      <c r="E17" s="676">
        <f>'KB 04'!D72</f>
        <v>0</v>
      </c>
      <c r="F17" s="80">
        <f>SUM('KB 04'!E$76:E$77,'KB 04'!E$89:E$90)</f>
        <v>0</v>
      </c>
      <c r="G17" s="80">
        <f t="shared" si="0"/>
        <v>0</v>
      </c>
      <c r="H17" s="80">
        <f>'KB 04'!E$83+'KB 04'!E$96</f>
        <v>0</v>
      </c>
      <c r="I17" s="143">
        <f>'KB 04'!E102</f>
        <v>0</v>
      </c>
      <c r="J17" s="80">
        <f>SUM('KB 04'!F$76:F$77,'KB 04'!F$89:F$90)</f>
        <v>0</v>
      </c>
      <c r="K17" s="80">
        <f t="shared" si="1"/>
        <v>0</v>
      </c>
      <c r="L17" s="80">
        <f>'KB 04'!F$83+'KB 04'!F$96</f>
        <v>0</v>
      </c>
      <c r="M17" s="143">
        <f>'KB 04'!F102</f>
        <v>0</v>
      </c>
      <c r="N17" s="80">
        <f>SUM('KB 04'!G$76:G$77,'KB 04'!G$89:G$90)</f>
        <v>0</v>
      </c>
      <c r="O17" s="80">
        <f t="shared" si="2"/>
        <v>0</v>
      </c>
      <c r="P17" s="80">
        <f>'KB 04'!G$83+'KB 04'!G$96</f>
        <v>0</v>
      </c>
      <c r="Q17" s="143">
        <f>'KB 04'!G102</f>
        <v>0</v>
      </c>
    </row>
    <row r="18" spans="1:17" ht="15" customHeight="1" x14ac:dyDescent="0.2">
      <c r="A18" s="731" t="str">
        <f>'(B2) Struktura Organizative'!A17</f>
        <v>Nënfunksioni 5</v>
      </c>
      <c r="B18" s="730" t="str">
        <f>'(B2) Struktura Organizative'!B17</f>
        <v>036 Marrdheniet me komunitetin</v>
      </c>
      <c r="C18" s="738">
        <f>'KB 05'!B$18</f>
        <v>0</v>
      </c>
      <c r="D18" s="738">
        <f>'KB 05'!C$18</f>
        <v>0</v>
      </c>
      <c r="E18" s="738">
        <f>'KB 05'!D$18</f>
        <v>0</v>
      </c>
      <c r="F18" s="739">
        <f>SUM('KB 05'!E$22:E$23,'KB 05'!E$35:E$36)</f>
        <v>0</v>
      </c>
      <c r="G18" s="739">
        <f t="shared" si="0"/>
        <v>0</v>
      </c>
      <c r="H18" s="739">
        <f>'KB 05'!E$29+'KB 05'!E$42</f>
        <v>0</v>
      </c>
      <c r="I18" s="740">
        <f>'KB 05'!E$48</f>
        <v>0</v>
      </c>
      <c r="J18" s="739">
        <f>SUM('KB 05'!F$22:F$23,'KB 05'!F$35:F$36)</f>
        <v>0</v>
      </c>
      <c r="K18" s="739">
        <f t="shared" si="1"/>
        <v>0</v>
      </c>
      <c r="L18" s="739">
        <f>'KB 05'!F$29+'KB 05'!F$42</f>
        <v>0</v>
      </c>
      <c r="M18" s="740">
        <f>'KB 05'!F$48</f>
        <v>0</v>
      </c>
      <c r="N18" s="739">
        <f>SUM('KB 05'!G$22:G$23,'KB 05'!G$35:G$36)</f>
        <v>0</v>
      </c>
      <c r="O18" s="739">
        <f t="shared" si="2"/>
        <v>0</v>
      </c>
      <c r="P18" s="739">
        <f>'KB 05'!G$29+'KB 05'!G$42</f>
        <v>0</v>
      </c>
      <c r="Q18" s="740">
        <f>'KB 05'!G$48</f>
        <v>0</v>
      </c>
    </row>
    <row r="19" spans="1:17" s="104" customFormat="1" ht="15" customHeight="1" x14ac:dyDescent="0.2">
      <c r="A19" s="733" t="str">
        <f>'(B3) Struktura Funksionale'!B30</f>
        <v>03600</v>
      </c>
      <c r="B19" s="793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1" t="str">
        <f>'(B2) Struktura Organizative'!A19</f>
        <v>Nënfunksioni 6</v>
      </c>
      <c r="B20" s="730" t="str">
        <f>'(B2) Struktura Organizative'!B19</f>
        <v>041 Çështjet e përgjithshme ekonomike, tregtare dhe të punës</v>
      </c>
      <c r="C20" s="738">
        <f>'KB 06'!B$18</f>
        <v>0</v>
      </c>
      <c r="D20" s="738">
        <f>'KB 06'!C$18</f>
        <v>0</v>
      </c>
      <c r="E20" s="738">
        <f>'KB 06'!D$18</f>
        <v>0</v>
      </c>
      <c r="F20" s="739">
        <f>SUM('KB 06'!E$22:E$23,'KB 06'!E$35:E$36)</f>
        <v>0</v>
      </c>
      <c r="G20" s="739">
        <f t="shared" ref="G20:G81" si="4">I20-H20-F20</f>
        <v>0</v>
      </c>
      <c r="H20" s="739">
        <f>'KB 06'!E$29+'KB 06'!E$42</f>
        <v>0</v>
      </c>
      <c r="I20" s="740">
        <f>'KB 06'!E$48</f>
        <v>0</v>
      </c>
      <c r="J20" s="739">
        <f>SUM('KB 06'!F$22:F$23,'KB 06'!F$35:F$36)</f>
        <v>0</v>
      </c>
      <c r="K20" s="739">
        <f t="shared" ref="K20:K81" si="5">M20-L20-J20</f>
        <v>0</v>
      </c>
      <c r="L20" s="739">
        <f>'KB 06'!F$29+'KB 06'!F$42</f>
        <v>0</v>
      </c>
      <c r="M20" s="740">
        <f>'KB 06'!F$48</f>
        <v>0</v>
      </c>
      <c r="N20" s="739">
        <f>SUM('KB 06'!G$22:G$23,'KB 06'!G$35:G$36)</f>
        <v>0</v>
      </c>
      <c r="O20" s="739">
        <f t="shared" ref="O20:O81" si="6">Q20-P20-N20</f>
        <v>0</v>
      </c>
      <c r="P20" s="739">
        <f>'KB 06'!G$29+'KB 06'!G$42</f>
        <v>0</v>
      </c>
      <c r="Q20" s="740">
        <f>'KB 06'!G$48</f>
        <v>0</v>
      </c>
    </row>
    <row r="21" spans="1:17" s="104" customFormat="1" ht="15" hidden="1" customHeight="1" x14ac:dyDescent="0.2">
      <c r="A21" s="733" t="str">
        <f>'(B3) Struktura Funksionale'!B35</f>
        <v>04110</v>
      </c>
      <c r="B21" s="793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3" t="str">
        <f>'(B3) Struktura Funksionale'!B36</f>
        <v>04130</v>
      </c>
      <c r="B22" s="793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3" t="str">
        <f>'(B3) Struktura Funksionale'!B38</f>
        <v>04132</v>
      </c>
      <c r="B23" s="793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3" t="str">
        <f>'(B3) Struktura Funksionale'!B39</f>
        <v>04160</v>
      </c>
      <c r="B24" s="793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1" t="str">
        <f>'(B2) Struktura Organizative'!A22</f>
        <v>Nënfunksioni 7</v>
      </c>
      <c r="B25" s="730" t="str">
        <f>'(B2) Struktura Organizative'!B22</f>
        <v>042 Bujqësia, pyjet, peshkimi dhe gjuetia</v>
      </c>
      <c r="C25" s="738">
        <f>'KB 07'!B$18</f>
        <v>0</v>
      </c>
      <c r="D25" s="738">
        <f>'KB 07'!C$18</f>
        <v>0</v>
      </c>
      <c r="E25" s="738">
        <f>'KB 07'!D$18</f>
        <v>0</v>
      </c>
      <c r="F25" s="739">
        <f>SUM('KB 07'!E$22:E$23,'KB 07'!E$35:E$36)</f>
        <v>0</v>
      </c>
      <c r="G25" s="739">
        <f t="shared" si="4"/>
        <v>0</v>
      </c>
      <c r="H25" s="739">
        <f>'KB 07'!E$29+'KB 07'!E$42</f>
        <v>0</v>
      </c>
      <c r="I25" s="740">
        <f>'KB 07'!E$48</f>
        <v>0</v>
      </c>
      <c r="J25" s="739">
        <f>SUM('KB 07'!F$22:F$23,'KB 07'!F$35:F$36)</f>
        <v>0</v>
      </c>
      <c r="K25" s="739">
        <f t="shared" si="5"/>
        <v>0</v>
      </c>
      <c r="L25" s="739">
        <f>'KB 07'!F$29+'KB 07'!F$42</f>
        <v>0</v>
      </c>
      <c r="M25" s="740">
        <f>'KB 07'!F$48</f>
        <v>0</v>
      </c>
      <c r="N25" s="739">
        <f>SUM('KB 07'!G$22:G$23,'KB 07'!G$35:G$36)</f>
        <v>0</v>
      </c>
      <c r="O25" s="739">
        <f t="shared" si="6"/>
        <v>0</v>
      </c>
      <c r="P25" s="739">
        <f>'KB 07'!G$29+'KB 07'!G$42</f>
        <v>0</v>
      </c>
      <c r="Q25" s="740">
        <f>'KB 07'!G$48</f>
        <v>0</v>
      </c>
    </row>
    <row r="26" spans="1:17" s="104" customFormat="1" ht="15" customHeight="1" x14ac:dyDescent="0.2">
      <c r="A26" s="733" t="str">
        <f>'(B3) Struktura Funksionale'!B42</f>
        <v>04220</v>
      </c>
      <c r="B26" s="793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80">
        <f>'KB 07'!F83+'KB 07'!F96</f>
        <v>0</v>
      </c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80">
        <f>'KB 07'!G83+'KB 07'!G96</f>
        <v>0</v>
      </c>
      <c r="Q26" s="143">
        <f>'KB 07'!G$102</f>
        <v>0</v>
      </c>
    </row>
    <row r="27" spans="1:17" s="104" customFormat="1" ht="15" hidden="1" customHeight="1" x14ac:dyDescent="0.2">
      <c r="A27" s="733" t="str">
        <f>'(B3) Struktura Funksionale'!B44</f>
        <v>04223</v>
      </c>
      <c r="B27" s="793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3" t="str">
        <f>'(B3) Struktura Funksionale'!B45</f>
        <v>04240</v>
      </c>
      <c r="B28" s="793" t="str">
        <f>'(B3) Struktura Funksionale'!C45</f>
        <v>Menaxhimi i Infrastruktuës së ujitjes dhe kullimit</v>
      </c>
      <c r="C28" s="147">
        <f>'KB 07'!B189</f>
        <v>0</v>
      </c>
      <c r="D28" s="147">
        <f>'KB 07'!C189</f>
        <v>0</v>
      </c>
      <c r="E28" s="147">
        <f>'KB 07'!D189</f>
        <v>0</v>
      </c>
      <c r="F28" s="80">
        <f>SUM('KB 07'!E$193:E$194,'KB 07'!E$206:E$207)</f>
        <v>0</v>
      </c>
      <c r="G28" s="80">
        <f t="shared" si="4"/>
        <v>0</v>
      </c>
      <c r="H28" s="80">
        <f>'KB 07'!E$200+'KB 07'!E$213</f>
        <v>0</v>
      </c>
      <c r="I28" s="143">
        <f>'KB 07'!E$219</f>
        <v>0</v>
      </c>
      <c r="J28" s="80">
        <f>SUM('KB 07'!F$193:F$194,'KB 07'!F$206:F$207)</f>
        <v>0</v>
      </c>
      <c r="K28" s="80">
        <f t="shared" si="5"/>
        <v>0</v>
      </c>
      <c r="L28" s="80">
        <f>'KB 07'!F$200+'KB 07'!F$213</f>
        <v>0</v>
      </c>
      <c r="M28" s="143">
        <f>'KB 07'!F$219</f>
        <v>0</v>
      </c>
      <c r="N28" s="80">
        <f>SUM('KB 07'!G$193:G$194,'KB 07'!G$206:G$207)</f>
        <v>0</v>
      </c>
      <c r="O28" s="80">
        <f t="shared" si="6"/>
        <v>0</v>
      </c>
      <c r="P28" s="80">
        <f>'KB 07'!G$200+'KB 07'!G$213</f>
        <v>0</v>
      </c>
      <c r="Q28" s="143">
        <f>'KB 07'!G$219</f>
        <v>0</v>
      </c>
    </row>
    <row r="29" spans="1:17" s="104" customFormat="1" ht="15" customHeight="1" x14ac:dyDescent="0.2">
      <c r="A29" s="733" t="str">
        <f>'(B3) Struktura Funksionale'!B46</f>
        <v>04260</v>
      </c>
      <c r="B29" s="793" t="str">
        <f>'(B3) Struktura Funksionale'!C46</f>
        <v>Administrimi i pyjeve dhe kullotave</v>
      </c>
      <c r="C29" s="147">
        <f>'KB 07'!B228</f>
        <v>0</v>
      </c>
      <c r="D29" s="147">
        <f>'KB 07'!C228</f>
        <v>0</v>
      </c>
      <c r="E29" s="147">
        <f>'KB 07'!D228</f>
        <v>0</v>
      </c>
      <c r="F29" s="80">
        <f>SUM('KB 07'!E$232:E$233,'KB 07'!E$245:E$246)</f>
        <v>0</v>
      </c>
      <c r="G29" s="80">
        <f t="shared" si="4"/>
        <v>0</v>
      </c>
      <c r="H29" s="80">
        <f>'KB 07'!E$239+'KB 07'!E$252</f>
        <v>0</v>
      </c>
      <c r="I29" s="143">
        <f>'KB 07'!E$258</f>
        <v>0</v>
      </c>
      <c r="J29" s="80">
        <f>SUM('KB 07'!F$232:F$233,'KB 07'!F$245:F$246)</f>
        <v>0</v>
      </c>
      <c r="K29" s="80">
        <f t="shared" si="5"/>
        <v>0</v>
      </c>
      <c r="L29" s="80">
        <f>'KB 07'!F$239+'KB 07'!F$252</f>
        <v>0</v>
      </c>
      <c r="M29" s="143">
        <f>'KB 07'!F$258</f>
        <v>0</v>
      </c>
      <c r="N29" s="80">
        <f>SUM('KB 07'!G$232:G$233,'KB 07'!G$245:G$246)</f>
        <v>0</v>
      </c>
      <c r="O29" s="80">
        <f t="shared" si="6"/>
        <v>0</v>
      </c>
      <c r="P29" s="80">
        <f>'KB 07'!G$239+'KB 07'!G$252</f>
        <v>0</v>
      </c>
      <c r="Q29" s="143">
        <f>'KB 07'!G$258</f>
        <v>0</v>
      </c>
    </row>
    <row r="30" spans="1:17" ht="15" customHeight="1" x14ac:dyDescent="0.2">
      <c r="A30" s="731" t="str">
        <f>'(B2) Struktura Organizative'!A26</f>
        <v>Nënfunksioni 8</v>
      </c>
      <c r="B30" s="730" t="str">
        <f>'(B2) Struktura Organizative'!B26</f>
        <v>045 Trasporti</v>
      </c>
      <c r="C30" s="738">
        <f>'KB 08'!B$18</f>
        <v>0</v>
      </c>
      <c r="D30" s="738">
        <f>'KB 08'!C$18</f>
        <v>0</v>
      </c>
      <c r="E30" s="738">
        <f>'KB 08'!D$18</f>
        <v>0</v>
      </c>
      <c r="F30" s="739">
        <f>SUM('KB 08'!E$22:E$23,'KB 08'!E$35:E$36)</f>
        <v>0</v>
      </c>
      <c r="G30" s="739">
        <f t="shared" si="4"/>
        <v>0</v>
      </c>
      <c r="H30" s="739">
        <f>'KB 08'!E$29+'KB 08'!E$42</f>
        <v>0</v>
      </c>
      <c r="I30" s="740">
        <f>'KB 08'!E$48</f>
        <v>0</v>
      </c>
      <c r="J30" s="739">
        <f>SUM('KB 08'!F$22:F$23,'KB 08'!F$35:F$36)</f>
        <v>0</v>
      </c>
      <c r="K30" s="739">
        <f t="shared" si="5"/>
        <v>0</v>
      </c>
      <c r="L30" s="739">
        <f>'KB 08'!F$29+'KB 08'!F$42</f>
        <v>0</v>
      </c>
      <c r="M30" s="740">
        <f>'KB 08'!F$48</f>
        <v>0</v>
      </c>
      <c r="N30" s="739">
        <f>SUM('KB 08'!G$22:G$23,'KB 08'!G$35:G$36)</f>
        <v>0</v>
      </c>
      <c r="O30" s="739">
        <f t="shared" si="6"/>
        <v>0</v>
      </c>
      <c r="P30" s="739">
        <f>'KB 08'!G$29+'KB 08'!G$42</f>
        <v>0</v>
      </c>
      <c r="Q30" s="740">
        <f>'KB 08'!G$48</f>
        <v>0</v>
      </c>
    </row>
    <row r="31" spans="1:17" s="104" customFormat="1" ht="15" customHeight="1" x14ac:dyDescent="0.2">
      <c r="A31" s="733" t="str">
        <f>'(B3) Struktura Funksionale'!B49</f>
        <v>04520</v>
      </c>
      <c r="B31" s="793" t="str">
        <f>'(B3) Struktura Funksionale'!C49</f>
        <v>Rrjeti rrugor rural</v>
      </c>
      <c r="C31" s="147">
        <f>'KB 08'!B72</f>
        <v>0</v>
      </c>
      <c r="D31" s="147">
        <f>'KB 08'!C72</f>
        <v>0</v>
      </c>
      <c r="E31" s="147">
        <f>'KB 08'!D72</f>
        <v>0</v>
      </c>
      <c r="F31" s="80">
        <f>SUM('KB 08'!E$76:E$77,'KB 08'!E$89:E$90)</f>
        <v>0</v>
      </c>
      <c r="G31" s="80">
        <f t="shared" si="4"/>
        <v>0</v>
      </c>
      <c r="H31" s="80">
        <f>'KB 08'!E$83+'KB 08'!E$96</f>
        <v>0</v>
      </c>
      <c r="I31" s="143">
        <f>'KB 08'!E$102</f>
        <v>0</v>
      </c>
      <c r="J31" s="80">
        <f>SUM('KB 08'!F$76:F$77,'KB 08'!F$89:F$90)</f>
        <v>0</v>
      </c>
      <c r="K31" s="80">
        <f t="shared" si="5"/>
        <v>0</v>
      </c>
      <c r="L31" s="80">
        <f>'KB 08'!F$83+'KB 08'!F$96</f>
        <v>0</v>
      </c>
      <c r="M31" s="143">
        <f>'KB 08'!F$102</f>
        <v>0</v>
      </c>
      <c r="N31" s="80">
        <f>SUM('KB 08'!G$76:G$77,'KB 08'!G$89:G$90)</f>
        <v>0</v>
      </c>
      <c r="O31" s="80">
        <f t="shared" si="6"/>
        <v>0</v>
      </c>
      <c r="P31" s="80">
        <f>'KB 08'!G$83+'KB 08'!G$96</f>
        <v>0</v>
      </c>
      <c r="Q31" s="143">
        <f>'KB 08'!G$102</f>
        <v>0</v>
      </c>
    </row>
    <row r="32" spans="1:17" s="104" customFormat="1" ht="15" hidden="1" customHeight="1" x14ac:dyDescent="0.2">
      <c r="A32" s="733" t="str">
        <f>'(B3) Struktura Funksionale'!B50</f>
        <v>04530</v>
      </c>
      <c r="B32" s="793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3" t="str">
        <f>'(B3) Struktura Funksionale'!B51</f>
        <v>04570</v>
      </c>
      <c r="B33" s="793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1" t="str">
        <f>'(B2) Struktura Organizative'!A29</f>
        <v>Nënfunksioni 9</v>
      </c>
      <c r="B34" s="730" t="str">
        <f>'(B2) Struktura Organizative'!B29</f>
        <v>047 Industri të tjera</v>
      </c>
      <c r="C34" s="738">
        <f>'KB 09'!B$18</f>
        <v>0</v>
      </c>
      <c r="D34" s="738">
        <f>'KB 09'!C$18</f>
        <v>0</v>
      </c>
      <c r="E34" s="738">
        <f>'KB 09'!D$18</f>
        <v>0</v>
      </c>
      <c r="F34" s="739">
        <f>SUM('KB 09'!E$22:E$23,'KB 09'!E$35:E$36)</f>
        <v>0</v>
      </c>
      <c r="G34" s="739">
        <f t="shared" si="4"/>
        <v>0</v>
      </c>
      <c r="H34" s="739">
        <f>'KB 09'!E$29+'KB 09'!E$42</f>
        <v>0</v>
      </c>
      <c r="I34" s="740">
        <f>'KB 09'!E$48</f>
        <v>0</v>
      </c>
      <c r="J34" s="739">
        <f>SUM('KB 09'!F$22:F$23,'KB 09'!F$35:F$36)</f>
        <v>0</v>
      </c>
      <c r="K34" s="739">
        <f t="shared" si="5"/>
        <v>0</v>
      </c>
      <c r="L34" s="739">
        <f>'KB 09'!F$29+'KB 09'!F$42</f>
        <v>0</v>
      </c>
      <c r="M34" s="740">
        <f>'KB 09'!F$48</f>
        <v>0</v>
      </c>
      <c r="N34" s="739">
        <f>SUM('KB 09'!G$22:G$23,'KB 09'!G$35:G$36)</f>
        <v>0</v>
      </c>
      <c r="O34" s="739">
        <f t="shared" si="6"/>
        <v>0</v>
      </c>
      <c r="P34" s="739">
        <f>'KB 09'!G$29+'KB 09'!G$42</f>
        <v>0</v>
      </c>
      <c r="Q34" s="740">
        <f>'KB 09'!G$48</f>
        <v>0</v>
      </c>
    </row>
    <row r="35" spans="1:17" s="104" customFormat="1" ht="15" customHeight="1" x14ac:dyDescent="0.2">
      <c r="A35" s="733" t="str">
        <f>'(B3) Struktura Funksionale'!B54</f>
        <v>04740</v>
      </c>
      <c r="B35" s="793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3" t="str">
        <f>'(B3) Struktura Funksionale'!B55</f>
        <v>04760</v>
      </c>
      <c r="B36" s="793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1" t="str">
        <f>'(B2) Struktura Organizative'!A32</f>
        <v>Nënfunksioni 10</v>
      </c>
      <c r="B37" s="730" t="str">
        <f>'(B2) Struktura Organizative'!B32</f>
        <v>051 Menaxhimi i i mbetjeve</v>
      </c>
      <c r="C37" s="738">
        <f>'KB 10'!B$18</f>
        <v>0</v>
      </c>
      <c r="D37" s="738">
        <f>'KB 10'!C$18</f>
        <v>0</v>
      </c>
      <c r="E37" s="738">
        <f>'KB 10'!D$18</f>
        <v>0</v>
      </c>
      <c r="F37" s="739">
        <f>SUM('KB 10'!E$22:E$23,'KB 10'!E$35:E$36)</f>
        <v>0</v>
      </c>
      <c r="G37" s="739">
        <f t="shared" si="4"/>
        <v>0</v>
      </c>
      <c r="H37" s="739">
        <f>'KB 10'!E$29+'KB 10'!E$42</f>
        <v>0</v>
      </c>
      <c r="I37" s="740">
        <f>'KB 10'!E$48</f>
        <v>0</v>
      </c>
      <c r="J37" s="739">
        <f>SUM('KB 10'!F$22:F$23,'KB 10'!F$35:F$36)</f>
        <v>0</v>
      </c>
      <c r="K37" s="739">
        <f t="shared" si="5"/>
        <v>0</v>
      </c>
      <c r="L37" s="739">
        <f>'KB 10'!F$29+'KB 10'!F$42</f>
        <v>0</v>
      </c>
      <c r="M37" s="740">
        <f>'KB 10'!F$48</f>
        <v>0</v>
      </c>
      <c r="N37" s="739">
        <f>SUM('KB 10'!G$22:G$23,'KB 10'!G$35:G$36)</f>
        <v>0</v>
      </c>
      <c r="O37" s="739">
        <f t="shared" si="6"/>
        <v>0</v>
      </c>
      <c r="P37" s="739">
        <f>'KB 10'!G$29+'KB 10'!G$42</f>
        <v>0</v>
      </c>
      <c r="Q37" s="740">
        <f>'KB 10'!G$48</f>
        <v>0</v>
      </c>
    </row>
    <row r="38" spans="1:17" s="104" customFormat="1" ht="15" customHeight="1" x14ac:dyDescent="0.2">
      <c r="A38" s="733" t="str">
        <f>'(B3) Struktura Funksionale'!B60</f>
        <v>05100</v>
      </c>
      <c r="B38" s="793" t="str">
        <f>'(B3) Struktura Funksionale'!C60</f>
        <v>Menaxhimi i mbetjeve</v>
      </c>
      <c r="C38" s="147">
        <f>'KB 10'!B72</f>
        <v>0</v>
      </c>
      <c r="D38" s="147">
        <f>'KB 10'!C72</f>
        <v>0</v>
      </c>
      <c r="E38" s="147">
        <f>'KB 10'!D72</f>
        <v>0</v>
      </c>
      <c r="F38" s="80">
        <f>SUM('KB 10'!E$76:E$77,'KB 10'!E$89:E$90)</f>
        <v>0</v>
      </c>
      <c r="G38" s="80">
        <f t="shared" si="4"/>
        <v>0</v>
      </c>
      <c r="H38" s="80">
        <f>'KB 10'!E$83+'KB 10'!E$96</f>
        <v>0</v>
      </c>
      <c r="I38" s="143">
        <f>'KB 10'!E$102</f>
        <v>0</v>
      </c>
      <c r="J38" s="80">
        <f>SUM('KB 10'!F$76:F$77,'KB 10'!F$89:F$90)</f>
        <v>0</v>
      </c>
      <c r="K38" s="80">
        <f t="shared" si="5"/>
        <v>0</v>
      </c>
      <c r="L38" s="80">
        <f>'KB 10'!F$83+'KB 10'!F$96</f>
        <v>0</v>
      </c>
      <c r="M38" s="143">
        <f>'KB 10'!F$102</f>
        <v>0</v>
      </c>
      <c r="N38" s="80">
        <f>SUM('KB 10'!G$76:G$77,'KB 10'!G$89:G$90)</f>
        <v>0</v>
      </c>
      <c r="O38" s="80">
        <f t="shared" si="6"/>
        <v>0</v>
      </c>
      <c r="P38" s="80">
        <f>'KB 10'!G$83+'KB 10'!G$96</f>
        <v>0</v>
      </c>
      <c r="Q38" s="143">
        <f>'KB 10'!G$102</f>
        <v>0</v>
      </c>
    </row>
    <row r="39" spans="1:17" ht="15" customHeight="1" x14ac:dyDescent="0.2">
      <c r="A39" s="731" t="str">
        <f>'(B2) Struktura Organizative'!A34</f>
        <v>Nënfunksioni 11</v>
      </c>
      <c r="B39" s="730" t="str">
        <f>'(B2) Struktura Organizative'!B34</f>
        <v>052 Menaxhimi i ujrave të zeza</v>
      </c>
      <c r="C39" s="738">
        <f>'KB 11'!B$18</f>
        <v>0</v>
      </c>
      <c r="D39" s="738">
        <f>'KB 11'!C$18</f>
        <v>0</v>
      </c>
      <c r="E39" s="738">
        <f>'KB 11'!D$18</f>
        <v>0</v>
      </c>
      <c r="F39" s="739">
        <f>SUM('KB 11'!E$22:E$23,'KB 11'!E$35:E$36)</f>
        <v>0</v>
      </c>
      <c r="G39" s="739">
        <f t="shared" si="4"/>
        <v>0</v>
      </c>
      <c r="H39" s="739">
        <f>'KB 11'!E$29+'KB 11'!E$42</f>
        <v>0</v>
      </c>
      <c r="I39" s="740">
        <f>'KB 11'!E$48</f>
        <v>0</v>
      </c>
      <c r="J39" s="739">
        <f>SUM('KB 11'!F$22:F$23,'KB 11'!F$35:F$36)</f>
        <v>0</v>
      </c>
      <c r="K39" s="739">
        <f t="shared" si="5"/>
        <v>0</v>
      </c>
      <c r="L39" s="739">
        <f>'KB 11'!F$29+'KB 11'!F$42</f>
        <v>0</v>
      </c>
      <c r="M39" s="740">
        <f>'KB 11'!F$48</f>
        <v>0</v>
      </c>
      <c r="N39" s="739">
        <f>SUM('KB 11'!G$22:G$23,'KB 11'!G$35:G$36)</f>
        <v>0</v>
      </c>
      <c r="O39" s="739">
        <f t="shared" si="6"/>
        <v>0</v>
      </c>
      <c r="P39" s="739">
        <f>'KB 11'!G$29+'KB 11'!G$42</f>
        <v>0</v>
      </c>
      <c r="Q39" s="740">
        <f>'KB 11'!G$48</f>
        <v>0</v>
      </c>
    </row>
    <row r="40" spans="1:17" s="104" customFormat="1" ht="15" customHeight="1" x14ac:dyDescent="0.2">
      <c r="A40" s="733" t="str">
        <f>'(B3) Struktura Funksionale'!B64</f>
        <v>05200</v>
      </c>
      <c r="B40" s="793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1" t="str">
        <f>'(B2) Struktura Organizative'!A36</f>
        <v>Nënfunksioni 12</v>
      </c>
      <c r="B41" s="730" t="str">
        <f>'(B2) Struktura Organizative'!B36</f>
        <v>053 Reduktimi i ndotjes</v>
      </c>
      <c r="C41" s="738">
        <f>'KB 12'!B$18</f>
        <v>0</v>
      </c>
      <c r="D41" s="738">
        <f>'KB 12'!C$18</f>
        <v>0</v>
      </c>
      <c r="E41" s="738">
        <f>'KB 12'!D$18</f>
        <v>0</v>
      </c>
      <c r="F41" s="739">
        <f>SUM('KB 12'!E$22:E$23,'KB 12'!E$35:E$36)</f>
        <v>0</v>
      </c>
      <c r="G41" s="739">
        <f t="shared" si="4"/>
        <v>0</v>
      </c>
      <c r="H41" s="739">
        <f>'KB 12'!E$29+'KB 12'!E$42</f>
        <v>0</v>
      </c>
      <c r="I41" s="740">
        <f>'KB 12'!E$48</f>
        <v>0</v>
      </c>
      <c r="J41" s="739">
        <f>SUM('KB 12'!F$22:F$23,'KB 12'!F$35:F$36)</f>
        <v>0</v>
      </c>
      <c r="K41" s="739">
        <f t="shared" si="5"/>
        <v>0</v>
      </c>
      <c r="L41" s="739">
        <f>'KB 12'!F$29+'KB 12'!F$42</f>
        <v>0</v>
      </c>
      <c r="M41" s="740">
        <f>'KB 12'!F$48</f>
        <v>0</v>
      </c>
      <c r="N41" s="739">
        <f>SUM('KB 12'!G$22:G$23,'KB 12'!G$35:G$36)</f>
        <v>0</v>
      </c>
      <c r="O41" s="739">
        <f t="shared" si="6"/>
        <v>0</v>
      </c>
      <c r="P41" s="739">
        <f>'KB 12'!G$29+'KB 12'!G$42</f>
        <v>0</v>
      </c>
      <c r="Q41" s="740">
        <f>'KB 12'!G$48</f>
        <v>0</v>
      </c>
    </row>
    <row r="42" spans="1:17" s="104" customFormat="1" ht="15" customHeight="1" x14ac:dyDescent="0.2">
      <c r="A42" s="733" t="str">
        <f>'(B3) Struktura Funksionale'!B68</f>
        <v>05320</v>
      </c>
      <c r="B42" s="793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1" t="str">
        <f>'(B2) Struktura Organizative'!A38</f>
        <v>Nënfunksioni 13</v>
      </c>
      <c r="B43" s="730" t="str">
        <f>'(B2) Struktura Organizative'!B38</f>
        <v>056 Mbrojtja e mjedisit</v>
      </c>
      <c r="C43" s="738">
        <f>'KB 13'!B$18</f>
        <v>0</v>
      </c>
      <c r="D43" s="738">
        <f>'KB 13'!C$18</f>
        <v>0</v>
      </c>
      <c r="E43" s="738">
        <f>'KB 13'!D$18</f>
        <v>0</v>
      </c>
      <c r="F43" s="739">
        <f>SUM('KB 13'!E$22:E$23,'KB 13'!E$35:E$36)</f>
        <v>0</v>
      </c>
      <c r="G43" s="739">
        <f t="shared" si="4"/>
        <v>0</v>
      </c>
      <c r="H43" s="739">
        <f>'KB 13'!E$29+'KB 13'!E$42</f>
        <v>0</v>
      </c>
      <c r="I43" s="740">
        <f>'KB 13'!E$48</f>
        <v>0</v>
      </c>
      <c r="J43" s="739">
        <f>SUM('KB 13'!F$22:F$23,'KB 13'!F$35:F$36)</f>
        <v>0</v>
      </c>
      <c r="K43" s="739">
        <f t="shared" si="5"/>
        <v>0</v>
      </c>
      <c r="L43" s="739">
        <f>'KB 13'!F$29+'KB 13'!F$42</f>
        <v>0</v>
      </c>
      <c r="M43" s="740">
        <f>'KB 13'!F$48</f>
        <v>0</v>
      </c>
      <c r="N43" s="739">
        <f>SUM('KB 13'!G$22:G$23,'KB 13'!G$35:G$36)</f>
        <v>0</v>
      </c>
      <c r="O43" s="739">
        <f t="shared" si="6"/>
        <v>0</v>
      </c>
      <c r="P43" s="739">
        <f>'KB 13'!G$29+'KB 13'!G$42</f>
        <v>0</v>
      </c>
      <c r="Q43" s="740">
        <f>'KB 13'!G$48</f>
        <v>0</v>
      </c>
    </row>
    <row r="44" spans="1:17" s="104" customFormat="1" ht="15" customHeight="1" x14ac:dyDescent="0.2">
      <c r="A44" s="733" t="str">
        <f>'(B3) Struktura Funksionale'!B72</f>
        <v>05630</v>
      </c>
      <c r="B44" s="793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3" t="str">
        <f>'(B3) Struktura Funksionale'!B73</f>
        <v>05640</v>
      </c>
      <c r="B45" s="793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1" t="str">
        <f>'(B2) Struktura Organizative'!A40</f>
        <v>Nënfunksioni 14</v>
      </c>
      <c r="B46" s="730" t="str">
        <f>'(B2) Struktura Organizative'!B40</f>
        <v>061 Urbanistika</v>
      </c>
      <c r="C46" s="738">
        <f>'KB 14'!B$18</f>
        <v>0</v>
      </c>
      <c r="D46" s="738">
        <f>'KB 14'!C$18</f>
        <v>0</v>
      </c>
      <c r="E46" s="738">
        <f>'KB 14'!D$18</f>
        <v>0</v>
      </c>
      <c r="F46" s="739">
        <f>SUM('KB 14'!E$22:E$23,'KB 14'!E$35:E$36)</f>
        <v>0</v>
      </c>
      <c r="G46" s="739">
        <f t="shared" si="4"/>
        <v>0</v>
      </c>
      <c r="H46" s="739">
        <f>'KB 14'!E$29+'KB 14'!E$42</f>
        <v>0</v>
      </c>
      <c r="I46" s="740">
        <f>'KB 14'!E$48</f>
        <v>0</v>
      </c>
      <c r="J46" s="739">
        <f>SUM('KB 14'!F$22:F$23,'KB 14'!F$35:F$36)</f>
        <v>0</v>
      </c>
      <c r="K46" s="739">
        <f t="shared" si="5"/>
        <v>0</v>
      </c>
      <c r="L46" s="739">
        <f>'KB 14'!F$29+'KB 14'!F$42</f>
        <v>0</v>
      </c>
      <c r="M46" s="740">
        <f>'KB 14'!F$48</f>
        <v>0</v>
      </c>
      <c r="N46" s="739">
        <f>SUM('KB 14'!G$22:G$23,'KB 14'!G$35:G$36)</f>
        <v>0</v>
      </c>
      <c r="O46" s="739">
        <f t="shared" si="6"/>
        <v>0</v>
      </c>
      <c r="P46" s="739">
        <f>'KB 14'!G$29+'KB 14'!G$42</f>
        <v>0</v>
      </c>
      <c r="Q46" s="740">
        <f>'KB 14'!G$48</f>
        <v>0</v>
      </c>
    </row>
    <row r="47" spans="1:17" s="104" customFormat="1" ht="15" customHeight="1" x14ac:dyDescent="0.2">
      <c r="A47" s="733" t="str">
        <f>'(B3) Struktura Funksionale'!B77</f>
        <v>06140</v>
      </c>
      <c r="B47" s="793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3" t="str">
        <f>'(B3) Struktura Funksionale'!B78</f>
        <v>06180</v>
      </c>
      <c r="B48" s="793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1" t="str">
        <f>'(B2) Struktura Organizative'!A42</f>
        <v>Nënfunksioni 15</v>
      </c>
      <c r="B49" s="730" t="str">
        <f>'(B2) Struktura Organizative'!B42</f>
        <v>062 Zhvillimi i komunitetit</v>
      </c>
      <c r="C49" s="738">
        <f>'KB 15'!B$18</f>
        <v>0</v>
      </c>
      <c r="D49" s="738">
        <f>'KB 15'!C$18</f>
        <v>0</v>
      </c>
      <c r="E49" s="738">
        <f>'KB 15'!D$18</f>
        <v>0</v>
      </c>
      <c r="F49" s="739">
        <f>SUM('KB 15'!E$22:E$23,'KB 15'!E$35:E$36)</f>
        <v>0</v>
      </c>
      <c r="G49" s="739">
        <f t="shared" si="4"/>
        <v>0</v>
      </c>
      <c r="H49" s="739">
        <f>'KB 15'!E$29+'KB 15'!E$42</f>
        <v>0</v>
      </c>
      <c r="I49" s="740">
        <f>'KB 15'!E$48</f>
        <v>0</v>
      </c>
      <c r="J49" s="739">
        <f>SUM('KB 15'!F$22:F$23,'KB 15'!F$35:F$36)</f>
        <v>0</v>
      </c>
      <c r="K49" s="739">
        <f t="shared" si="5"/>
        <v>0</v>
      </c>
      <c r="L49" s="739">
        <f>'KB 15'!F$29+'KB 15'!F$42</f>
        <v>0</v>
      </c>
      <c r="M49" s="740">
        <f>'KB 15'!F$48</f>
        <v>0</v>
      </c>
      <c r="N49" s="739">
        <f>SUM('KB 15'!G$22:G$23,'KB 15'!G$35:G$36)</f>
        <v>0</v>
      </c>
      <c r="O49" s="739">
        <f t="shared" si="6"/>
        <v>0</v>
      </c>
      <c r="P49" s="739">
        <f>'KB 15'!G$29+'KB 15'!G$42</f>
        <v>0</v>
      </c>
      <c r="Q49" s="740">
        <f>'KB 15'!G$48</f>
        <v>0</v>
      </c>
    </row>
    <row r="50" spans="1:17" s="104" customFormat="1" ht="15" customHeight="1" x14ac:dyDescent="0.2">
      <c r="A50" s="733" t="str">
        <f>'(B3) Struktura Funksionale'!B81</f>
        <v>06210</v>
      </c>
      <c r="B50" s="793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3" t="str">
        <f>'(B3) Struktura Funksionale'!B82</f>
        <v>06260</v>
      </c>
      <c r="B51" s="793" t="str">
        <f>'(B3) Struktura Funksionale'!C82</f>
        <v>Sherbime publike vendore</v>
      </c>
      <c r="C51" s="147">
        <f>'KB 15'!B111</f>
        <v>0</v>
      </c>
      <c r="D51" s="147">
        <f>'KB 15'!C111</f>
        <v>0</v>
      </c>
      <c r="E51" s="147">
        <f>'KB 15'!D111</f>
        <v>0</v>
      </c>
      <c r="F51" s="80">
        <f>SUM('KB 15'!E$115:E$116,'KB 15'!E$128:E$129)</f>
        <v>0</v>
      </c>
      <c r="G51" s="80">
        <f t="shared" si="4"/>
        <v>0</v>
      </c>
      <c r="H51" s="80">
        <f>'KB 15'!E$122+'KB 15'!E$135</f>
        <v>0</v>
      </c>
      <c r="I51" s="143">
        <f>'KB 15'!E$141</f>
        <v>0</v>
      </c>
      <c r="J51" s="80">
        <f>SUM('KB 15'!F$115:F$116,'KB 15'!F$128:F$129)</f>
        <v>0</v>
      </c>
      <c r="K51" s="80">
        <f t="shared" si="5"/>
        <v>0</v>
      </c>
      <c r="L51" s="80">
        <f>'KB 15'!F$122+'KB 15'!F$135</f>
        <v>0</v>
      </c>
      <c r="M51" s="143">
        <f>'KB 15'!F$141</f>
        <v>0</v>
      </c>
      <c r="N51" s="80">
        <f>SUM('KB 15'!G$115:G$116,'KB 15'!G$128:G$129)</f>
        <v>0</v>
      </c>
      <c r="O51" s="80">
        <f t="shared" si="6"/>
        <v>0</v>
      </c>
      <c r="P51" s="80">
        <f>'KB 15'!G$122+'KB 15'!G$135</f>
        <v>0</v>
      </c>
      <c r="Q51" s="143">
        <f>'KB 15'!G$141</f>
        <v>0</v>
      </c>
    </row>
    <row r="52" spans="1:17" ht="15" customHeight="1" x14ac:dyDescent="0.2">
      <c r="A52" s="731" t="str">
        <f>'(B2) Struktura Organizative'!A45</f>
        <v>Nënfunksioni 16</v>
      </c>
      <c r="B52" s="730" t="str">
        <f>'(B2) Struktura Organizative'!B45</f>
        <v>063 Furnizimi me ujë</v>
      </c>
      <c r="C52" s="738">
        <f>'KB 16'!B$18</f>
        <v>0</v>
      </c>
      <c r="D52" s="738">
        <f>'KB 16'!C$18</f>
        <v>0</v>
      </c>
      <c r="E52" s="738">
        <f>'KB 16'!D$18</f>
        <v>0</v>
      </c>
      <c r="F52" s="739">
        <f>SUM('KB 16'!E$22:E$23,'KB 16'!E$35:E$36)</f>
        <v>0</v>
      </c>
      <c r="G52" s="739">
        <f t="shared" si="4"/>
        <v>0</v>
      </c>
      <c r="H52" s="739">
        <f>'KB 16'!E$29+'KB 16'!E$42</f>
        <v>0</v>
      </c>
      <c r="I52" s="740">
        <f>'KB 16'!E$48</f>
        <v>0</v>
      </c>
      <c r="J52" s="739">
        <f>SUM('KB 16'!F$22:F$23,'KB 16'!F$35:F$36)</f>
        <v>0</v>
      </c>
      <c r="K52" s="739">
        <f t="shared" si="5"/>
        <v>0</v>
      </c>
      <c r="L52" s="739">
        <f>'KB 16'!F$29+'KB 16'!F$42</f>
        <v>0</v>
      </c>
      <c r="M52" s="740">
        <f>'KB 16'!F$48</f>
        <v>0</v>
      </c>
      <c r="N52" s="739">
        <f>SUM('KB 16'!G$22:G$23,'KB 16'!G$35:G$36)</f>
        <v>0</v>
      </c>
      <c r="O52" s="739">
        <f t="shared" si="6"/>
        <v>0</v>
      </c>
      <c r="P52" s="739">
        <f>'KB 16'!G$29+'KB 16'!G$42</f>
        <v>0</v>
      </c>
      <c r="Q52" s="740">
        <f>'KB 16'!G$48</f>
        <v>0</v>
      </c>
    </row>
    <row r="53" spans="1:17" s="104" customFormat="1" ht="15" customHeight="1" x14ac:dyDescent="0.2">
      <c r="A53" s="733" t="str">
        <f>'(B3) Struktura Funksionale'!B85</f>
        <v>06330</v>
      </c>
      <c r="B53" s="793" t="str">
        <f>'(B3) Struktura Funksionale'!C85</f>
        <v xml:space="preserve">Furnizimi me ujë </v>
      </c>
      <c r="C53" s="147">
        <f>'KB 16'!B72</f>
        <v>0</v>
      </c>
      <c r="D53" s="147">
        <f>'KB 16'!C72</f>
        <v>0</v>
      </c>
      <c r="E53" s="147">
        <f>'KB 16'!D72</f>
        <v>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1" t="str">
        <f>'(B2) Struktura Organizative'!A47</f>
        <v>Nënfunksioni 17</v>
      </c>
      <c r="B54" s="730" t="str">
        <f>'(B2) Struktura Organizative'!B47</f>
        <v>064 Ndriçimi i rrugëve</v>
      </c>
      <c r="C54" s="738">
        <f>'KB 17'!B$18</f>
        <v>0</v>
      </c>
      <c r="D54" s="738">
        <f>'KB 17'!C$18</f>
        <v>0</v>
      </c>
      <c r="E54" s="738">
        <f>'KB 17'!D$18</f>
        <v>0</v>
      </c>
      <c r="F54" s="739">
        <f>SUM('KB 17'!E$22:E$23,'KB 17'!E$35:E$36)</f>
        <v>0</v>
      </c>
      <c r="G54" s="739">
        <f t="shared" si="4"/>
        <v>0</v>
      </c>
      <c r="H54" s="739">
        <f>'KB 17'!E$29+'KB 17'!E$42</f>
        <v>0</v>
      </c>
      <c r="I54" s="740">
        <f>'KB 17'!E$48</f>
        <v>0</v>
      </c>
      <c r="J54" s="739">
        <f>SUM('KB 17'!F$22:F$23,'KB 17'!F$35:F$36)</f>
        <v>0</v>
      </c>
      <c r="K54" s="739">
        <f t="shared" si="5"/>
        <v>0</v>
      </c>
      <c r="L54" s="739">
        <f>'KB 17'!F$29+'KB 17'!F$42</f>
        <v>0</v>
      </c>
      <c r="M54" s="740">
        <f>'KB 17'!F$48</f>
        <v>0</v>
      </c>
      <c r="N54" s="739">
        <f>SUM('KB 17'!G$22:G$23,'KB 17'!G$35:G$36)</f>
        <v>0</v>
      </c>
      <c r="O54" s="739">
        <f t="shared" si="6"/>
        <v>0</v>
      </c>
      <c r="P54" s="739">
        <f>'KB 17'!G$29+'KB 17'!G$42</f>
        <v>0</v>
      </c>
      <c r="Q54" s="740">
        <f>'KB 17'!G$48</f>
        <v>0</v>
      </c>
    </row>
    <row r="55" spans="1:17" s="104" customFormat="1" ht="15" customHeight="1" x14ac:dyDescent="0.2">
      <c r="A55" s="733" t="str">
        <f>'(B3) Struktura Funksionale'!B89</f>
        <v>06440</v>
      </c>
      <c r="B55" s="793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1" t="str">
        <f>'(B2) Struktura Organizative'!A49</f>
        <v>Nënfunksioni 18</v>
      </c>
      <c r="B56" s="730" t="str">
        <f>'(B2) Struktura Organizative'!B49</f>
        <v xml:space="preserve">072 Shërbimet e kujdesit parësor </v>
      </c>
      <c r="C56" s="738">
        <f>'KB 18'!B$18</f>
        <v>0</v>
      </c>
      <c r="D56" s="738">
        <f>'KB 18'!C$18</f>
        <v>0</v>
      </c>
      <c r="E56" s="738">
        <f>'KB 18'!D$18</f>
        <v>0</v>
      </c>
      <c r="F56" s="739">
        <f>SUM('KB 18'!E$22:E$23,'KB 18'!E$35:E$36)</f>
        <v>0</v>
      </c>
      <c r="G56" s="739">
        <f t="shared" si="4"/>
        <v>0</v>
      </c>
      <c r="H56" s="739">
        <f>'KB 18'!E$29+'KB 18'!E$42</f>
        <v>0</v>
      </c>
      <c r="I56" s="740">
        <f>'KB 18'!E$48</f>
        <v>0</v>
      </c>
      <c r="J56" s="739">
        <f>SUM('KB 18'!F$22:F$23,'KB 18'!F$35:F$36)</f>
        <v>0</v>
      </c>
      <c r="K56" s="739">
        <f t="shared" si="5"/>
        <v>0</v>
      </c>
      <c r="L56" s="739">
        <f>'KB 18'!F$29+'KB 18'!F$42</f>
        <v>0</v>
      </c>
      <c r="M56" s="740">
        <f>'KB 18'!F$48</f>
        <v>0</v>
      </c>
      <c r="N56" s="739">
        <f>SUM('KB 18'!G$22:G$23,'KB 18'!G$35:G$36)</f>
        <v>0</v>
      </c>
      <c r="O56" s="739">
        <f t="shared" si="6"/>
        <v>0</v>
      </c>
      <c r="P56" s="739">
        <f>'KB 18'!G$29+'KB 18'!G$42</f>
        <v>0</v>
      </c>
      <c r="Q56" s="740">
        <f>'KB 18'!G$48</f>
        <v>0</v>
      </c>
    </row>
    <row r="57" spans="1:17" s="104" customFormat="1" ht="15" customHeight="1" x14ac:dyDescent="0.2">
      <c r="A57" s="733" t="str">
        <f>'(B3) Struktura Funksionale'!B94</f>
        <v>07220</v>
      </c>
      <c r="B57" s="793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1" t="str">
        <f>'(B2) Struktura Organizative'!A51</f>
        <v>Nënfunksioni 19</v>
      </c>
      <c r="B58" s="730" t="str">
        <f>'(B2) Struktura Organizative'!B51</f>
        <v>081 Shërbimet rekreative dhe sportive</v>
      </c>
      <c r="C58" s="738">
        <f>'KB 19'!B$18</f>
        <v>0</v>
      </c>
      <c r="D58" s="738">
        <f>'KB 19'!C$18</f>
        <v>0</v>
      </c>
      <c r="E58" s="738">
        <f>'KB 19'!D$18</f>
        <v>0</v>
      </c>
      <c r="F58" s="739">
        <f>SUM('KB 19'!E$22:E$23,'KB 19'!E$35:E$36)</f>
        <v>0</v>
      </c>
      <c r="G58" s="739">
        <f t="shared" si="4"/>
        <v>0</v>
      </c>
      <c r="H58" s="739">
        <f>'KB 19'!E$29+'KB 19'!E$42</f>
        <v>0</v>
      </c>
      <c r="I58" s="740">
        <f>'KB 19'!E$48</f>
        <v>0</v>
      </c>
      <c r="J58" s="739">
        <f>SUM('KB 19'!F$22:F$23,'KB 19'!F$35:F$36)</f>
        <v>0</v>
      </c>
      <c r="K58" s="739">
        <f t="shared" si="5"/>
        <v>0</v>
      </c>
      <c r="L58" s="739">
        <f>'KB 19'!F$29+'KB 19'!F$42</f>
        <v>0</v>
      </c>
      <c r="M58" s="740">
        <f>'KB 19'!F$48</f>
        <v>0</v>
      </c>
      <c r="N58" s="739">
        <f>SUM('KB 19'!G$22:G$23,'KB 19'!G$35:G$36)</f>
        <v>0</v>
      </c>
      <c r="O58" s="739">
        <f t="shared" si="6"/>
        <v>0</v>
      </c>
      <c r="P58" s="739">
        <f>'KB 19'!G$29+'KB 19'!G$42</f>
        <v>0</v>
      </c>
      <c r="Q58" s="740">
        <f>'KB 19'!G$48</f>
        <v>0</v>
      </c>
    </row>
    <row r="59" spans="1:17" s="104" customFormat="1" ht="15" hidden="1" customHeight="1" x14ac:dyDescent="0.2">
      <c r="A59" s="733" t="str">
        <f>'(B3) Struktura Funksionale'!B99</f>
        <v>08120</v>
      </c>
      <c r="B59" s="793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3" t="str">
        <f>'(B3) Struktura Funksionale'!B100</f>
        <v>08130</v>
      </c>
      <c r="B60" s="793" t="str">
        <f>'(B3) Struktura Funksionale'!C100</f>
        <v>Sport dhe argëtim</v>
      </c>
      <c r="C60" s="147">
        <f>'KB 19'!B111</f>
        <v>0</v>
      </c>
      <c r="D60" s="147">
        <f>'KB 19'!C111</f>
        <v>0</v>
      </c>
      <c r="E60" s="147">
        <f>'KB 19'!D111</f>
        <v>0</v>
      </c>
      <c r="F60" s="80">
        <f>SUM('KB 19'!E$115:E$116,'KB 19'!E$128:E$129)</f>
        <v>0</v>
      </c>
      <c r="G60" s="80">
        <f t="shared" si="4"/>
        <v>0</v>
      </c>
      <c r="H60" s="80">
        <f>'KB 19'!E$122+'KB 19'!E$135</f>
        <v>0</v>
      </c>
      <c r="I60" s="143">
        <f>'KB 19'!E$141</f>
        <v>0</v>
      </c>
      <c r="J60" s="80">
        <f>SUM('KB 19'!F$115:F$116,'KB 19'!F$128:F$129)</f>
        <v>0</v>
      </c>
      <c r="K60" s="80">
        <f t="shared" si="5"/>
        <v>0</v>
      </c>
      <c r="L60" s="80">
        <f>'KB 19'!F$122+'KB 19'!F$135</f>
        <v>0</v>
      </c>
      <c r="M60" s="143">
        <f>'KB 19'!F$141</f>
        <v>0</v>
      </c>
      <c r="N60" s="80">
        <f>SUM('KB 19'!G$115:G$116,'KB 19'!G$128:G$129)</f>
        <v>0</v>
      </c>
      <c r="O60" s="80">
        <f t="shared" si="6"/>
        <v>0</v>
      </c>
      <c r="P60" s="80">
        <f>'KB 19'!G$122+'KB 19'!G$135</f>
        <v>0</v>
      </c>
      <c r="Q60" s="143">
        <f>'KB 19'!G$141</f>
        <v>0</v>
      </c>
    </row>
    <row r="61" spans="1:17" ht="15" customHeight="1" x14ac:dyDescent="0.2">
      <c r="A61" s="731" t="str">
        <f>'(B2) Struktura Organizative'!A53</f>
        <v>Nënfunksioni 20</v>
      </c>
      <c r="B61" s="730" t="str">
        <f>'(B2) Struktura Organizative'!B53</f>
        <v>082 Shërbimet kulturore</v>
      </c>
      <c r="C61" s="738">
        <f>'KB 20'!B$18</f>
        <v>0</v>
      </c>
      <c r="D61" s="738">
        <f>'KB 20'!C$18</f>
        <v>0</v>
      </c>
      <c r="E61" s="738">
        <f>'KB 20'!D$18</f>
        <v>0</v>
      </c>
      <c r="F61" s="739">
        <f>SUM('KB 20'!E$22:E$23,'KB 20'!E$35:E$36)</f>
        <v>0</v>
      </c>
      <c r="G61" s="739">
        <f t="shared" si="4"/>
        <v>0</v>
      </c>
      <c r="H61" s="739">
        <f>'KB 20'!E$29+'KB 20'!E$42</f>
        <v>0</v>
      </c>
      <c r="I61" s="740">
        <f>'KB 20'!E$48</f>
        <v>0</v>
      </c>
      <c r="J61" s="739">
        <f>SUM('KB 20'!F$22:F$23,'KB 20'!F$35:F$36)</f>
        <v>0</v>
      </c>
      <c r="K61" s="739">
        <f t="shared" si="5"/>
        <v>0</v>
      </c>
      <c r="L61" s="739">
        <f>'KB 20'!F$29+'KB 20'!F$42</f>
        <v>0</v>
      </c>
      <c r="M61" s="740">
        <f>'KB 20'!F$48</f>
        <v>0</v>
      </c>
      <c r="N61" s="739">
        <f>SUM('KB 20'!G$22:G$23,'KB 20'!G$35:G$36)</f>
        <v>0</v>
      </c>
      <c r="O61" s="739">
        <f t="shared" si="6"/>
        <v>0</v>
      </c>
      <c r="P61" s="739">
        <f>'KB 20'!G$29+'KB 20'!G$42</f>
        <v>0</v>
      </c>
      <c r="Q61" s="740">
        <f>'KB 20'!G$48</f>
        <v>0</v>
      </c>
    </row>
    <row r="62" spans="1:17" s="104" customFormat="1" ht="15" customHeight="1" x14ac:dyDescent="0.2">
      <c r="A62" s="733" t="str">
        <f>'(B3) Struktura Funksionale'!B103</f>
        <v>08220</v>
      </c>
      <c r="B62" s="793" t="str">
        <f>'(B3) Struktura Funksionale'!C103</f>
        <v>Trashëgimia kulturore, eventet artistike dhe kulturore</v>
      </c>
      <c r="C62" s="147">
        <f>'KB 20'!B72</f>
        <v>0</v>
      </c>
      <c r="D62" s="147">
        <f>'KB 20'!C72</f>
        <v>0</v>
      </c>
      <c r="E62" s="147">
        <f>'KB 20'!D72</f>
        <v>0</v>
      </c>
      <c r="F62" s="80">
        <f>SUM('KB 20'!E$76:E$77,'KB 20'!E$89:E$90)</f>
        <v>0</v>
      </c>
      <c r="G62" s="80">
        <f t="shared" si="4"/>
        <v>0</v>
      </c>
      <c r="H62" s="80">
        <f>'KB 20'!E$83+'KB 20'!E$96</f>
        <v>0</v>
      </c>
      <c r="I62" s="143">
        <f>'KB 20'!E$102</f>
        <v>0</v>
      </c>
      <c r="J62" s="80">
        <f>SUM('KB 20'!F$76:F$77,'KB 20'!F$89:F$90)</f>
        <v>0</v>
      </c>
      <c r="K62" s="80">
        <f t="shared" si="5"/>
        <v>0</v>
      </c>
      <c r="L62" s="80">
        <f>'KB 20'!F$83+'KB 20'!F$96</f>
        <v>0</v>
      </c>
      <c r="M62" s="143">
        <f>'KB 20'!F$102</f>
        <v>0</v>
      </c>
      <c r="N62" s="80">
        <f>SUM('KB 20'!G$76:G$77,'KB 20'!G$89:G$90)</f>
        <v>0</v>
      </c>
      <c r="O62" s="80">
        <f t="shared" si="6"/>
        <v>0</v>
      </c>
      <c r="P62" s="80">
        <f>'KB 20'!G$83+'KB 20'!G$96</f>
        <v>0</v>
      </c>
      <c r="Q62" s="143">
        <f>'KB 20'!G$102</f>
        <v>0</v>
      </c>
    </row>
    <row r="63" spans="1:17" s="104" customFormat="1" ht="15" hidden="1" customHeight="1" x14ac:dyDescent="0.2">
      <c r="A63" s="733" t="str">
        <f>'(B3) Struktura Funksionale'!B104</f>
        <v>08230</v>
      </c>
      <c r="B63" s="793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3" t="str">
        <f>'(B3) Struktura Funksionale'!B105</f>
        <v>08280</v>
      </c>
      <c r="B64" s="793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1" t="str">
        <f>'(B2) Struktura Organizative'!A55</f>
        <v>Nënfunksioni 21</v>
      </c>
      <c r="B65" s="730" t="str">
        <f>'(B2) Struktura Organizative'!B55</f>
        <v>091 Arsimi bazë dhe parashkollor</v>
      </c>
      <c r="C65" s="738">
        <f>'KB 21'!B$18</f>
        <v>0</v>
      </c>
      <c r="D65" s="738">
        <f>'KB 21'!C$18</f>
        <v>0</v>
      </c>
      <c r="E65" s="738">
        <f>'KB 21'!D$18</f>
        <v>0</v>
      </c>
      <c r="F65" s="739">
        <f>SUM('KB 21'!E$22:E$23,'KB 21'!E$35:E$36)</f>
        <v>0</v>
      </c>
      <c r="G65" s="739">
        <f t="shared" si="4"/>
        <v>0</v>
      </c>
      <c r="H65" s="739">
        <f>'KB 21'!E$29+'KB 21'!E$42</f>
        <v>0</v>
      </c>
      <c r="I65" s="740">
        <f>'KB 21'!E$48</f>
        <v>0</v>
      </c>
      <c r="J65" s="739">
        <f>SUM('KB 21'!F$22:F$23,'KB 21'!F$35:F$36)</f>
        <v>0</v>
      </c>
      <c r="K65" s="739">
        <f t="shared" si="5"/>
        <v>0</v>
      </c>
      <c r="L65" s="739">
        <f>'KB 21'!F$29+'KB 21'!F$42</f>
        <v>0</v>
      </c>
      <c r="M65" s="740">
        <f>'KB 21'!F$48</f>
        <v>0</v>
      </c>
      <c r="N65" s="739">
        <f>SUM('KB 21'!G$22:G$23,'KB 21'!G$35:G$36)</f>
        <v>0</v>
      </c>
      <c r="O65" s="739">
        <f t="shared" si="6"/>
        <v>0</v>
      </c>
      <c r="P65" s="739">
        <f>'KB 21'!G$29+'KB 21'!G$42</f>
        <v>0</v>
      </c>
      <c r="Q65" s="740">
        <f>'KB 21'!G$48</f>
        <v>0</v>
      </c>
    </row>
    <row r="66" spans="1:17" s="104" customFormat="1" ht="15" customHeight="1" x14ac:dyDescent="0.2">
      <c r="A66" s="733" t="str">
        <f>'(B3) Struktura Funksionale'!B109</f>
        <v>09120</v>
      </c>
      <c r="B66" s="793" t="str">
        <f>'(B3) Struktura Funksionale'!C109</f>
        <v>Arsimi bazë përfshirë arsimin parashkollor.</v>
      </c>
      <c r="C66" s="147">
        <f>'KB 21'!B72</f>
        <v>0</v>
      </c>
      <c r="D66" s="147">
        <f>'KB 21'!C72</f>
        <v>0</v>
      </c>
      <c r="E66" s="147">
        <f>'KB 21'!D72</f>
        <v>0</v>
      </c>
      <c r="F66" s="80">
        <f>SUM('KB 21'!E$76:E$77,'KB 21'!E$89:E$90)</f>
        <v>0</v>
      </c>
      <c r="G66" s="80">
        <f t="shared" si="4"/>
        <v>0</v>
      </c>
      <c r="H66" s="80">
        <f>'KB 21'!E$83+'KB 21'!E$96</f>
        <v>0</v>
      </c>
      <c r="I66" s="143">
        <f>'KB 21'!E$102</f>
        <v>0</v>
      </c>
      <c r="J66" s="80">
        <f>SUM('KB 21'!F$76:F$77,'KB 21'!F$89:F$90)</f>
        <v>0</v>
      </c>
      <c r="K66" s="80">
        <f t="shared" si="5"/>
        <v>0</v>
      </c>
      <c r="L66" s="80">
        <f>'KB 21'!F$83+'KB 21'!F$96</f>
        <v>0</v>
      </c>
      <c r="M66" s="143">
        <f>'KB 21'!F$102</f>
        <v>0</v>
      </c>
      <c r="N66" s="80">
        <f>SUM('KB 21'!G$76:G$77,'KB 21'!G$89:G$90)</f>
        <v>0</v>
      </c>
      <c r="O66" s="80">
        <f t="shared" si="6"/>
        <v>0</v>
      </c>
      <c r="P66" s="80">
        <f>'KB 21'!G$83+'KB 21'!G$96</f>
        <v>0</v>
      </c>
      <c r="Q66" s="143">
        <f>'KB 21'!G$102</f>
        <v>0</v>
      </c>
    </row>
    <row r="67" spans="1:17" s="104" customFormat="1" ht="15" customHeight="1" x14ac:dyDescent="0.2">
      <c r="A67" s="731" t="str">
        <f>'(B2) Struktura Organizative'!A57</f>
        <v>Nënfunksioni 22</v>
      </c>
      <c r="B67" s="730" t="str">
        <f>'(B2) Struktura Organizative'!B57</f>
        <v>092 Arsimi  parauniversitar</v>
      </c>
      <c r="C67" s="738">
        <f>'KB 22'!B$18</f>
        <v>0</v>
      </c>
      <c r="D67" s="738">
        <f>'KB 22'!C$18</f>
        <v>0</v>
      </c>
      <c r="E67" s="738">
        <f>'KB 22'!D$18</f>
        <v>0</v>
      </c>
      <c r="F67" s="739">
        <f>SUM('KB 22'!E$22:E$23,'KB 22'!E$35:E$36)</f>
        <v>0</v>
      </c>
      <c r="G67" s="739">
        <f t="shared" si="4"/>
        <v>0</v>
      </c>
      <c r="H67" s="739">
        <f>'KB 22'!E$29+'KB 22'!E$42</f>
        <v>0</v>
      </c>
      <c r="I67" s="740">
        <f>'KB 22'!E$48</f>
        <v>0</v>
      </c>
      <c r="J67" s="739">
        <f>SUM('KB 22'!F$22:F$23,'KB 22'!F$35:F$36)</f>
        <v>0</v>
      </c>
      <c r="K67" s="739">
        <f t="shared" si="5"/>
        <v>0</v>
      </c>
      <c r="L67" s="739">
        <f>'KB 22'!F$29+'KB 22'!F$42</f>
        <v>0</v>
      </c>
      <c r="M67" s="740">
        <f>'KB 22'!F$48</f>
        <v>0</v>
      </c>
      <c r="N67" s="739">
        <f>SUM('KB 22'!G$22:G$23,'KB 22'!G$35:G$36)</f>
        <v>0</v>
      </c>
      <c r="O67" s="739">
        <f t="shared" si="6"/>
        <v>0</v>
      </c>
      <c r="P67" s="739">
        <f>'KB 22'!G$29+'KB 22'!G$42</f>
        <v>0</v>
      </c>
      <c r="Q67" s="740">
        <f>'KB 22'!G$48</f>
        <v>0</v>
      </c>
    </row>
    <row r="68" spans="1:17" s="104" customFormat="1" ht="15" customHeight="1" x14ac:dyDescent="0.2">
      <c r="A68" s="733" t="str">
        <f>'(B3) Struktura Funksionale'!B114</f>
        <v>09230</v>
      </c>
      <c r="B68" s="793" t="str">
        <f>'(B3) Struktura Funksionale'!C114</f>
        <v>Arsimi i mesëm i përgjithshëm</v>
      </c>
      <c r="C68" s="147">
        <f>'KB 22'!B72</f>
        <v>0</v>
      </c>
      <c r="D68" s="147">
        <f>'KB 22'!C72</f>
        <v>0</v>
      </c>
      <c r="E68" s="147">
        <f>'KB 22'!D72</f>
        <v>0</v>
      </c>
      <c r="F68" s="80">
        <f>SUM('KB 22'!E$76:E$77,'KB 22'!E$89:E$90)</f>
        <v>0</v>
      </c>
      <c r="G68" s="80">
        <f t="shared" si="4"/>
        <v>0</v>
      </c>
      <c r="H68" s="80">
        <f>'KB 22'!E$83+'KB 22'!E$96</f>
        <v>0</v>
      </c>
      <c r="I68" s="143">
        <f>'KB 22'!E$102</f>
        <v>0</v>
      </c>
      <c r="J68" s="80">
        <f>SUM('KB 22'!F$76:F$77,'KB 22'!F$89:F$90)</f>
        <v>0</v>
      </c>
      <c r="K68" s="80">
        <f t="shared" si="5"/>
        <v>0</v>
      </c>
      <c r="L68" s="80">
        <f>'KB 22'!F$83+'KB 22'!F$96</f>
        <v>0</v>
      </c>
      <c r="M68" s="143">
        <f>'KB 22'!F$102</f>
        <v>0</v>
      </c>
      <c r="N68" s="80">
        <f>SUM('KB 22'!G$76:G$77,'KB 22'!G$89:G$90)</f>
        <v>0</v>
      </c>
      <c r="O68" s="80">
        <f t="shared" si="6"/>
        <v>0</v>
      </c>
      <c r="P68" s="80">
        <f>'KB 22'!G$83+'KB 22'!G$96</f>
        <v>0</v>
      </c>
      <c r="Q68" s="143">
        <f>'KB 22'!G$102</f>
        <v>0</v>
      </c>
    </row>
    <row r="69" spans="1:17" s="104" customFormat="1" ht="15" hidden="1" customHeight="1" x14ac:dyDescent="0.2">
      <c r="A69" s="733" t="str">
        <f>'(B3) Struktura Funksionale'!B115</f>
        <v>09232</v>
      </c>
      <c r="B69" s="793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3" t="str">
        <f>'(B3) Struktura Funksionale'!B116</f>
        <v>09240</v>
      </c>
      <c r="B70" s="793" t="str">
        <f>'(B3) Struktura Funksionale'!C116</f>
        <v>Arsimi profesional</v>
      </c>
      <c r="C70" s="147">
        <f>'KB 22'!B150</f>
        <v>0</v>
      </c>
      <c r="D70" s="147">
        <f>'KB 22'!C150</f>
        <v>0</v>
      </c>
      <c r="E70" s="147">
        <f>'KB 22'!D150</f>
        <v>0</v>
      </c>
      <c r="F70" s="80">
        <f>SUM('KB 22'!E$154:E$155,'KB 22'!E$167:E$168)</f>
        <v>0</v>
      </c>
      <c r="G70" s="80">
        <f t="shared" si="4"/>
        <v>0</v>
      </c>
      <c r="H70" s="80">
        <f>'KB 22'!E$161+'KB 22'!E$174</f>
        <v>0</v>
      </c>
      <c r="I70" s="143">
        <f>'KB 22'!E$180</f>
        <v>0</v>
      </c>
      <c r="J70" s="80">
        <f>SUM('KB 22'!F$154:F$155,'KB 22'!F$167:F$168)</f>
        <v>0</v>
      </c>
      <c r="K70" s="80">
        <f t="shared" si="5"/>
        <v>0</v>
      </c>
      <c r="L70" s="80">
        <f>'KB 22'!F$161+'KB 22'!F$174</f>
        <v>0</v>
      </c>
      <c r="M70" s="143">
        <f>'KB 22'!F$180</f>
        <v>0</v>
      </c>
      <c r="N70" s="80">
        <f>SUM('KB 22'!G$154:G$155,'KB 22'!G$167:G$168)</f>
        <v>0</v>
      </c>
      <c r="O70" s="80">
        <f t="shared" si="6"/>
        <v>0</v>
      </c>
      <c r="P70" s="80">
        <f>'KB 22'!G$161+'KB 22'!G$174</f>
        <v>0</v>
      </c>
      <c r="Q70" s="143">
        <f>'KB 22'!G$180</f>
        <v>0</v>
      </c>
    </row>
    <row r="71" spans="1:17" s="104" customFormat="1" ht="15" customHeight="1" x14ac:dyDescent="0.2">
      <c r="A71" s="731" t="str">
        <f>'(B2) Struktura Organizative'!A60</f>
        <v>Nënfunksioni 23</v>
      </c>
      <c r="B71" s="730" t="str">
        <f>'(B2) Struktura Organizative'!B60</f>
        <v>101 Sëmundje dhe paaftësi</v>
      </c>
      <c r="C71" s="738">
        <f>'KB 23'!B$18</f>
        <v>0</v>
      </c>
      <c r="D71" s="738">
        <f>'KB 23'!C$18</f>
        <v>0</v>
      </c>
      <c r="E71" s="738">
        <f>'KB 23'!D$18</f>
        <v>0</v>
      </c>
      <c r="F71" s="739">
        <f>SUM('KB 23'!E$22:E$23,'KB 23'!E$35:E$36)</f>
        <v>0</v>
      </c>
      <c r="G71" s="739">
        <f t="shared" si="4"/>
        <v>0</v>
      </c>
      <c r="H71" s="739">
        <f>'KB 23'!E$29+'KB 23'!E$42</f>
        <v>0</v>
      </c>
      <c r="I71" s="740">
        <f>'KB 23'!E$48</f>
        <v>0</v>
      </c>
      <c r="J71" s="739">
        <f>SUM('KB 23'!F$22:F$23,'KB 23'!F$35:F$36)</f>
        <v>0</v>
      </c>
      <c r="K71" s="739">
        <f t="shared" si="5"/>
        <v>0</v>
      </c>
      <c r="L71" s="739">
        <f>'KB 23'!F$29+'KB 23'!F$42</f>
        <v>0</v>
      </c>
      <c r="M71" s="740">
        <f>'KB 23'!F$48</f>
        <v>0</v>
      </c>
      <c r="N71" s="739">
        <f>SUM('KB 23'!G$22:G$23,'KB 23'!G$35:G$36)</f>
        <v>0</v>
      </c>
      <c r="O71" s="739">
        <f t="shared" si="6"/>
        <v>0</v>
      </c>
      <c r="P71" s="739">
        <f>'KB 23'!G$29+'KB 23'!G$42</f>
        <v>0</v>
      </c>
      <c r="Q71" s="740">
        <f>'KB 23'!G$48</f>
        <v>0</v>
      </c>
    </row>
    <row r="72" spans="1:17" s="104" customFormat="1" ht="15" customHeight="1" x14ac:dyDescent="0.2">
      <c r="A72" s="733" t="str">
        <f>'(B3) Struktura Funksionale'!B124</f>
        <v>10140</v>
      </c>
      <c r="B72" s="793" t="str">
        <f>'(B3) Struktura Funksionale'!C124</f>
        <v>Kujdesi social për personat e sëmurë dhe me aftësi të kufizuara</v>
      </c>
      <c r="C72" s="147">
        <f>'KB 23'!B72</f>
        <v>0</v>
      </c>
      <c r="D72" s="147">
        <f>'KB 23'!C72</f>
        <v>0</v>
      </c>
      <c r="E72" s="147">
        <f>'KB 23'!D72</f>
        <v>0</v>
      </c>
      <c r="F72" s="80">
        <f>SUM('KB 23'!E$76:E$77,'KB 23'!E$89:E$90)</f>
        <v>0</v>
      </c>
      <c r="G72" s="80">
        <f t="shared" si="4"/>
        <v>0</v>
      </c>
      <c r="H72" s="80">
        <f>'KB 23'!E$83+'KB 23'!E$96</f>
        <v>0</v>
      </c>
      <c r="I72" s="143">
        <f>'KB 23'!E$102</f>
        <v>0</v>
      </c>
      <c r="J72" s="80">
        <f>SUM('KB 23'!F$76:F$77,'KB 23'!F$89:F$90)</f>
        <v>0</v>
      </c>
      <c r="K72" s="80">
        <f t="shared" si="5"/>
        <v>0</v>
      </c>
      <c r="L72" s="80">
        <f>'KB 23'!F$83+'KB 23'!F$96</f>
        <v>0</v>
      </c>
      <c r="M72" s="143">
        <f>'KB 23'!F$102</f>
        <v>0</v>
      </c>
      <c r="N72" s="80">
        <f>SUM('KB 23'!G$76:G$77,'KB 23'!G$89:G$90)</f>
        <v>0</v>
      </c>
      <c r="O72" s="80">
        <f t="shared" si="6"/>
        <v>0</v>
      </c>
      <c r="P72" s="80">
        <f>'KB 23'!G$83+'KB 23'!G$96</f>
        <v>0</v>
      </c>
      <c r="Q72" s="143">
        <f>'KB 23'!G$102</f>
        <v>0</v>
      </c>
    </row>
    <row r="73" spans="1:17" s="104" customFormat="1" ht="15" customHeight="1" x14ac:dyDescent="0.2">
      <c r="A73" s="731" t="str">
        <f>'(B2) Struktura Organizative'!A62</f>
        <v>Nënfunksioni 24</v>
      </c>
      <c r="B73" s="730" t="str">
        <f>'(B2) Struktura Organizative'!B62</f>
        <v>102 Të moshuarit</v>
      </c>
      <c r="C73" s="738">
        <f>'KB 24'!B$18</f>
        <v>0</v>
      </c>
      <c r="D73" s="738">
        <f>'KB 24'!C$18</f>
        <v>0</v>
      </c>
      <c r="E73" s="738">
        <f>'KB 24'!D$18</f>
        <v>0</v>
      </c>
      <c r="F73" s="739">
        <f>SUM('KB 24'!E$22:E$23,'KB 24'!E$35:E$36)</f>
        <v>0</v>
      </c>
      <c r="G73" s="739">
        <f t="shared" si="4"/>
        <v>0</v>
      </c>
      <c r="H73" s="739">
        <f>'KB 24'!E$29+'KB 24'!E$42</f>
        <v>0</v>
      </c>
      <c r="I73" s="740">
        <f>'KB 24'!E$48</f>
        <v>0</v>
      </c>
      <c r="J73" s="739">
        <f>SUM('KB 24'!F$22:F$23,'KB 24'!F$35:F$36)</f>
        <v>0</v>
      </c>
      <c r="K73" s="739">
        <f t="shared" si="5"/>
        <v>0</v>
      </c>
      <c r="L73" s="739">
        <f>'KB 24'!F$29+'KB 24'!F$42</f>
        <v>0</v>
      </c>
      <c r="M73" s="740">
        <f>'KB 24'!F$48</f>
        <v>0</v>
      </c>
      <c r="N73" s="739">
        <f>SUM('KB 24'!G$22:G$23,'KB 24'!G$35:G$36)</f>
        <v>0</v>
      </c>
      <c r="O73" s="739">
        <f t="shared" si="6"/>
        <v>0</v>
      </c>
      <c r="P73" s="739">
        <f>'KB 24'!G$29+'KB 24'!G$42</f>
        <v>0</v>
      </c>
      <c r="Q73" s="740">
        <f>'KB 24'!G$48</f>
        <v>0</v>
      </c>
    </row>
    <row r="74" spans="1:17" s="104" customFormat="1" ht="15" customHeight="1" x14ac:dyDescent="0.2">
      <c r="A74" s="733" t="str">
        <f>'(B3) Struktura Funksionale'!B128</f>
        <v>10220</v>
      </c>
      <c r="B74" s="793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0</v>
      </c>
      <c r="F74" s="80">
        <f>SUM('KB 24'!E$76:E$77,'KB 24'!E$89:E$90)</f>
        <v>0</v>
      </c>
      <c r="G74" s="80">
        <f t="shared" si="4"/>
        <v>0</v>
      </c>
      <c r="H74" s="80">
        <f>'KB 24'!E$83+'KB 24'!E$96</f>
        <v>0</v>
      </c>
      <c r="I74" s="143">
        <f>'KB 24'!E$102</f>
        <v>0</v>
      </c>
      <c r="J74" s="80">
        <f>SUM('KB 24'!F$76:F$77,'KB 24'!F$89:F$90)</f>
        <v>0</v>
      </c>
      <c r="K74" s="80">
        <f t="shared" si="5"/>
        <v>0</v>
      </c>
      <c r="L74" s="80">
        <f>'KB 24'!F$83+'KB 24'!F$96</f>
        <v>0</v>
      </c>
      <c r="M74" s="143">
        <f>'KB 24'!F$102</f>
        <v>0</v>
      </c>
      <c r="N74" s="80">
        <f>SUM('KB 24'!G$76:G$77,'KB 24'!G$89:G$90)</f>
        <v>0</v>
      </c>
      <c r="O74" s="80">
        <f t="shared" si="6"/>
        <v>0</v>
      </c>
      <c r="P74" s="80">
        <f>'KB 24'!G$83+'KB 24'!G$96</f>
        <v>0</v>
      </c>
      <c r="Q74" s="143">
        <f>'KB 24'!G$102</f>
        <v>0</v>
      </c>
    </row>
    <row r="75" spans="1:17" s="104" customFormat="1" ht="15" customHeight="1" x14ac:dyDescent="0.2">
      <c r="A75" s="731" t="str">
        <f>'(B2) Struktura Organizative'!A64</f>
        <v>Nënfunksioni 25</v>
      </c>
      <c r="B75" s="730" t="str">
        <f>'(B2) Struktura Organizative'!B64</f>
        <v>104 Familje dhe fëmijë</v>
      </c>
      <c r="C75" s="738">
        <f>'KB 25'!B$18</f>
        <v>0</v>
      </c>
      <c r="D75" s="738">
        <f>'KB 25'!C$18</f>
        <v>0</v>
      </c>
      <c r="E75" s="738">
        <f>'KB 25'!D$18</f>
        <v>0</v>
      </c>
      <c r="F75" s="739">
        <f>SUM('KB 25'!E$22:E$23,'KB 25'!E$35:E$36)</f>
        <v>0</v>
      </c>
      <c r="G75" s="739">
        <f t="shared" si="4"/>
        <v>0</v>
      </c>
      <c r="H75" s="739">
        <f>'KB 25'!E$29+'KB 25'!E$42</f>
        <v>0</v>
      </c>
      <c r="I75" s="740">
        <f>'KB 25'!E$48</f>
        <v>0</v>
      </c>
      <c r="J75" s="739">
        <f>SUM('KB 25'!F$22:F$23,'KB 25'!F$35:F$36)</f>
        <v>0</v>
      </c>
      <c r="K75" s="739">
        <f t="shared" si="5"/>
        <v>0</v>
      </c>
      <c r="L75" s="739">
        <f>'KB 25'!F$29+'KB 25'!F$42</f>
        <v>0</v>
      </c>
      <c r="M75" s="740">
        <f>'KB 25'!F$48</f>
        <v>0</v>
      </c>
      <c r="N75" s="739">
        <f>SUM('KB 25'!G$22:G$23,'KB 25'!G$35:G$36)</f>
        <v>0</v>
      </c>
      <c r="O75" s="739">
        <f t="shared" si="6"/>
        <v>0</v>
      </c>
      <c r="P75" s="739">
        <f>'KB 25'!G$29+'KB 25'!G$42</f>
        <v>0</v>
      </c>
      <c r="Q75" s="740">
        <f>'KB 25'!G$48</f>
        <v>0</v>
      </c>
    </row>
    <row r="76" spans="1:17" s="104" customFormat="1" ht="15" customHeight="1" x14ac:dyDescent="0.2">
      <c r="A76" s="733" t="str">
        <f>'(B3) Struktura Funksionale'!B132</f>
        <v>10430</v>
      </c>
      <c r="B76" s="793" t="str">
        <f>'(B3) Struktura Funksionale'!C132</f>
        <v>Kujdesi social për familjet dhe fëmijët</v>
      </c>
      <c r="C76" s="147">
        <f>'KB 25'!B72</f>
        <v>0</v>
      </c>
      <c r="D76" s="147">
        <f>'KB 25'!C72</f>
        <v>0</v>
      </c>
      <c r="E76" s="147">
        <f>'KB 25'!D72</f>
        <v>0</v>
      </c>
      <c r="F76" s="80">
        <f>SUM('KB 25'!E$76:E$77,'KB 25'!E$89:E$90)</f>
        <v>0</v>
      </c>
      <c r="G76" s="80">
        <f t="shared" si="4"/>
        <v>0</v>
      </c>
      <c r="H76" s="80">
        <f>'KB 25'!E$83+'KB 25'!E$96</f>
        <v>0</v>
      </c>
      <c r="I76" s="143">
        <f>'KB 25'!E$102</f>
        <v>0</v>
      </c>
      <c r="J76" s="80">
        <f>SUM('KB 25'!F$76:F$77,'KB 25'!F$89:F$90)</f>
        <v>0</v>
      </c>
      <c r="K76" s="80">
        <f t="shared" si="5"/>
        <v>0</v>
      </c>
      <c r="L76" s="80">
        <f>'KB 25'!F$83+'KB 25'!F$96</f>
        <v>0</v>
      </c>
      <c r="M76" s="143">
        <f>'KB 25'!F$102</f>
        <v>0</v>
      </c>
      <c r="N76" s="80">
        <f>SUM('KB 25'!G$76:G$77,'KB 25'!G$89:G$90)</f>
        <v>0</v>
      </c>
      <c r="O76" s="80">
        <f t="shared" si="6"/>
        <v>0</v>
      </c>
      <c r="P76" s="80">
        <f>'KB 25'!G$83+'KB 25'!G$96</f>
        <v>0</v>
      </c>
      <c r="Q76" s="143">
        <f>'KB 25'!G$102</f>
        <v>0</v>
      </c>
    </row>
    <row r="77" spans="1:17" s="104" customFormat="1" ht="15" hidden="1" customHeight="1" x14ac:dyDescent="0.2">
      <c r="A77" s="733" t="str">
        <f>'(B3) Struktura Funksionale'!B133</f>
        <v>10460</v>
      </c>
      <c r="B77" s="793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1" t="str">
        <f>'(B2) Struktura Organizative'!A66</f>
        <v>Nënfunksioni 26</v>
      </c>
      <c r="B78" s="730" t="str">
        <f>'(B2) Struktura Organizative'!B66</f>
        <v>105 Papunësia</v>
      </c>
      <c r="C78" s="738">
        <f>'KB 26'!B$18</f>
        <v>0</v>
      </c>
      <c r="D78" s="738">
        <f>'KB 26'!C$18</f>
        <v>0</v>
      </c>
      <c r="E78" s="738">
        <f>'KB 26'!D$18</f>
        <v>0</v>
      </c>
      <c r="F78" s="739">
        <f>SUM('KB 26'!E$22:E$23,'KB 26'!E$35:E$36)</f>
        <v>0</v>
      </c>
      <c r="G78" s="739">
        <f t="shared" si="4"/>
        <v>0</v>
      </c>
      <c r="H78" s="739">
        <f>'KB 26'!E$29+'KB 26'!E$42</f>
        <v>0</v>
      </c>
      <c r="I78" s="740">
        <f>'KB 26'!E$48</f>
        <v>0</v>
      </c>
      <c r="J78" s="739">
        <f>SUM('KB 26'!F$22:F$23,'KB 26'!F$35:F$36)</f>
        <v>0</v>
      </c>
      <c r="K78" s="739">
        <f t="shared" si="5"/>
        <v>0</v>
      </c>
      <c r="L78" s="739">
        <f>'KB 26'!F$29+'KB 26'!F$42</f>
        <v>0</v>
      </c>
      <c r="M78" s="740">
        <f>'KB 26'!F$48</f>
        <v>0</v>
      </c>
      <c r="N78" s="739">
        <f>SUM('KB 26'!G$22:G$23,'KB 26'!G$35:G$36)</f>
        <v>0</v>
      </c>
      <c r="O78" s="739">
        <f t="shared" si="6"/>
        <v>0</v>
      </c>
      <c r="P78" s="739">
        <f>'KB 26'!G$29+'KB 26'!G$42</f>
        <v>0</v>
      </c>
      <c r="Q78" s="740">
        <f>'KB 26'!G$48</f>
        <v>0</v>
      </c>
    </row>
    <row r="79" spans="1:17" s="104" customFormat="1" ht="15" customHeight="1" x14ac:dyDescent="0.2">
      <c r="A79" s="733" t="str">
        <f>'(B3) Struktura Funksionale'!B136</f>
        <v>10550</v>
      </c>
      <c r="B79" s="793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1" t="str">
        <f>'(B2) Struktura Organizative'!A68</f>
        <v>Nënfunksioni 27</v>
      </c>
      <c r="B80" s="730" t="str">
        <f>'(B2) Struktura Organizative'!B68</f>
        <v>106 Strehimi social</v>
      </c>
      <c r="C80" s="738">
        <f>'KB27'!B$18</f>
        <v>0</v>
      </c>
      <c r="D80" s="738">
        <f>'KB27'!C$18</f>
        <v>0</v>
      </c>
      <c r="E80" s="738">
        <f>'KB27'!D$18</f>
        <v>0</v>
      </c>
      <c r="F80" s="739">
        <f>SUM('KB27'!E$22:E$23,'KB27'!E$35:E$36)</f>
        <v>0</v>
      </c>
      <c r="G80" s="739">
        <f t="shared" si="4"/>
        <v>0</v>
      </c>
      <c r="H80" s="739">
        <f>'KB27'!E$29+'KB27'!E$42</f>
        <v>0</v>
      </c>
      <c r="I80" s="740">
        <f>'KB27'!E$48</f>
        <v>0</v>
      </c>
      <c r="J80" s="739">
        <f>SUM('KB27'!F$22:F$23,'KB27'!F$35:F$36)</f>
        <v>0</v>
      </c>
      <c r="K80" s="739">
        <f t="shared" si="5"/>
        <v>0</v>
      </c>
      <c r="L80" s="739">
        <f>'KB27'!F$29+'KB27'!F$42</f>
        <v>0</v>
      </c>
      <c r="M80" s="740">
        <f>'KB27'!F$48</f>
        <v>0</v>
      </c>
      <c r="N80" s="739">
        <f>SUM('KB27'!G$22:G$23,'KB27'!G$35:G$36)</f>
        <v>0</v>
      </c>
      <c r="O80" s="739">
        <f t="shared" si="6"/>
        <v>0</v>
      </c>
      <c r="P80" s="739">
        <f>'KB27'!G$29+'KB27'!G$42</f>
        <v>0</v>
      </c>
      <c r="Q80" s="740">
        <f>'KB27'!G$48</f>
        <v>0</v>
      </c>
    </row>
    <row r="81" spans="1:17" s="104" customFormat="1" ht="15" customHeight="1" x14ac:dyDescent="0.2">
      <c r="A81" s="733" t="str">
        <f>'(B3) Struktura Funksionale'!B140</f>
        <v>10661</v>
      </c>
      <c r="B81" s="793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40" t="str">
        <f>'(G1) Fjalori'!A751</f>
        <v>TOTALI I FONDEVE REZERVE + KONTIGJENCË</v>
      </c>
      <c r="B82" s="842"/>
      <c r="C82" s="785"/>
      <c r="D82" s="786"/>
      <c r="E82" s="787"/>
      <c r="F82" s="840"/>
      <c r="G82" s="841"/>
      <c r="H82" s="749"/>
      <c r="I82" s="747">
        <f>'(D1) Tavanet buxhetore'!C494</f>
        <v>0</v>
      </c>
      <c r="J82" s="840"/>
      <c r="K82" s="841"/>
      <c r="L82" s="749"/>
      <c r="M82" s="747">
        <f>'(D1) Tavanet buxhetore'!D494</f>
        <v>0</v>
      </c>
      <c r="N82" s="840"/>
      <c r="O82" s="841"/>
      <c r="P82" s="749"/>
      <c r="Q82" s="747">
        <f>'(D1) Tavanet buxhetore'!E494</f>
        <v>0</v>
      </c>
    </row>
    <row r="83" spans="1:17" ht="15" customHeight="1" x14ac:dyDescent="0.2">
      <c r="A83" s="1019" t="str">
        <f>'(G1) Fjalori'!A426</f>
        <v>Totali</v>
      </c>
      <c r="B83" s="1019"/>
      <c r="C83" s="237">
        <f>C6+C10+C14+C16+C18+C20+C25+C30+C34+C37+C39+C41+C43+C46+C49+C52+C54+C56+C58+C61+C65+C67+C71+C73+C75+C78+C80+C82</f>
        <v>0</v>
      </c>
      <c r="D83" s="237">
        <f t="shared" ref="D83:Q83" si="7">D6+D10+D14+D16+D18+D20+D25+D30+D34+D37+D39+D41+D43+D46+D49+D52+D54+D56+D58+D61+D65+D67+D71+D73+D75+D78+D80+D82</f>
        <v>0</v>
      </c>
      <c r="E83" s="237">
        <f t="shared" si="7"/>
        <v>0</v>
      </c>
      <c r="F83" s="237">
        <f t="shared" si="7"/>
        <v>0</v>
      </c>
      <c r="G83" s="237">
        <f t="shared" si="7"/>
        <v>0</v>
      </c>
      <c r="H83" s="237">
        <f t="shared" si="7"/>
        <v>0</v>
      </c>
      <c r="I83" s="237">
        <f t="shared" si="7"/>
        <v>0</v>
      </c>
      <c r="J83" s="237">
        <f t="shared" si="7"/>
        <v>0</v>
      </c>
      <c r="K83" s="237">
        <f t="shared" si="7"/>
        <v>0</v>
      </c>
      <c r="L83" s="237">
        <f t="shared" si="7"/>
        <v>0</v>
      </c>
      <c r="M83" s="237">
        <f t="shared" si="7"/>
        <v>0</v>
      </c>
      <c r="N83" s="237">
        <f t="shared" si="7"/>
        <v>0</v>
      </c>
      <c r="O83" s="237">
        <f t="shared" si="7"/>
        <v>0</v>
      </c>
      <c r="P83" s="237">
        <f t="shared" si="7"/>
        <v>0</v>
      </c>
      <c r="Q83" s="237">
        <f t="shared" si="7"/>
        <v>0</v>
      </c>
    </row>
  </sheetData>
  <sheetProtection algorithmName="SHA-512" hashValue="GLswwLmknE9Tf5PA0OMXTihTmvrY8IztWa/F6+ZQF/j0e1lxRjtDoiTObrb8XQfKScPIB+FcB3W/Tnh75tYK3w==" saltValue="IXTWtJzFFsrZ6mLESOgPbg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11" t="str">
        <f>'(G1) Fjalori'!A423:A423</f>
        <v>(F3) GRAFIKU I SHPENZIMEVE SIPAS NËNFUNKSIONIT - VLERA BRUTO</v>
      </c>
      <c r="B1" s="911"/>
      <c r="C1" s="911"/>
      <c r="D1" s="911"/>
      <c r="E1" s="911"/>
      <c r="F1" s="911"/>
      <c r="G1" s="911"/>
      <c r="H1" s="911"/>
      <c r="I1" s="911"/>
      <c r="J1" s="911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-2</v>
      </c>
      <c r="E3" s="45">
        <f>'(F2) Shpenzimet sipas nenfunk.b'!D3</f>
        <v>-1</v>
      </c>
      <c r="F3" s="45">
        <f>'(F2) Shpenzimet sipas nenfunk.b'!E3</f>
        <v>0</v>
      </c>
      <c r="G3" s="1023">
        <f>'(F2) Shpenzimet sipas nenfunk.b'!F3</f>
        <v>1</v>
      </c>
      <c r="H3" s="1023">
        <f>'(F2) Shpenzimet sipas nenfunk.b'!J3</f>
        <v>2</v>
      </c>
      <c r="I3" s="1023">
        <f>'(F2) Shpenzimet sipas nenfunk.b'!N3</f>
        <v>3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3"/>
      <c r="H4" s="1023"/>
      <c r="I4" s="1023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0</v>
      </c>
      <c r="E6" s="150">
        <f>'(F2) Shpenzimet sipas nenfunk.b'!D6</f>
        <v>0</v>
      </c>
      <c r="F6" s="150">
        <f>'(F2) Shpenzimet sipas nenfunk.b'!E6</f>
        <v>0</v>
      </c>
      <c r="G6" s="151">
        <f>'(F2) Shpenzimet sipas nenfunk.b'!I6</f>
        <v>0</v>
      </c>
      <c r="H6" s="151">
        <f>'(F2) Shpenzimet sipas nenfunk.b'!M6</f>
        <v>0</v>
      </c>
      <c r="I6" s="151">
        <f>'(F2) Shpenzimet sipas nenfunk.b'!Q6</f>
        <v>0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0</v>
      </c>
      <c r="G8" s="151">
        <f>'(F2) Shpenzimet sipas nenfunk.b'!I14</f>
        <v>0</v>
      </c>
      <c r="H8" s="151">
        <f>'(F2) Shpenzimet sipas nenfunk.b'!M14</f>
        <v>0</v>
      </c>
      <c r="I8" s="151">
        <f>'(F2) Shpenzimet sipas nenfunk.b'!Q14</f>
        <v>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0</v>
      </c>
      <c r="E9" s="150">
        <f>'(F2) Shpenzimet sipas nenfunk.b'!D16</f>
        <v>0</v>
      </c>
      <c r="F9" s="150">
        <f>'(F2) Shpenzimet sipas nenfunk.b'!E16</f>
        <v>0</v>
      </c>
      <c r="G9" s="151">
        <f>'(F2) Shpenzimet sipas nenfunk.b'!I16</f>
        <v>0</v>
      </c>
      <c r="H9" s="151">
        <f>'(F2) Shpenzimet sipas nenfunk.b'!M16</f>
        <v>0</v>
      </c>
      <c r="I9" s="151">
        <f>'(F2) Shpenzimet sipas nenfunk.b'!Q16</f>
        <v>0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0</v>
      </c>
      <c r="E12" s="150">
        <f>'(F2) Shpenzimet sipas nenfunk.b'!D25</f>
        <v>0</v>
      </c>
      <c r="F12" s="150">
        <f>'(F2) Shpenzimet sipas nenfunk.b'!E25</f>
        <v>0</v>
      </c>
      <c r="G12" s="151">
        <f>'(F2) Shpenzimet sipas nenfunk.b'!I25</f>
        <v>0</v>
      </c>
      <c r="H12" s="151">
        <f>'(F2) Shpenzimet sipas nenfunk.b'!M25</f>
        <v>0</v>
      </c>
      <c r="I12" s="151">
        <f>'(F2) Shpenzimet sipas nenfunk.b'!Q25</f>
        <v>0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0</v>
      </c>
      <c r="E13" s="150">
        <f>'(F2) Shpenzimet sipas nenfunk.b'!D30</f>
        <v>0</v>
      </c>
      <c r="F13" s="150">
        <f>'(F2) Shpenzimet sipas nenfunk.b'!E30</f>
        <v>0</v>
      </c>
      <c r="G13" s="151">
        <f>'(F2) Shpenzimet sipas nenfunk.b'!I30</f>
        <v>0</v>
      </c>
      <c r="H13" s="151">
        <f>'(F2) Shpenzimet sipas nenfunk.b'!M30</f>
        <v>0</v>
      </c>
      <c r="I13" s="151">
        <f>'(F2) Shpenzimet sipas nenfunk.b'!Q30</f>
        <v>0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0</v>
      </c>
      <c r="F15" s="150">
        <f>'(F2) Shpenzimet sipas nenfunk.b'!E37</f>
        <v>0</v>
      </c>
      <c r="G15" s="151">
        <f>'(F2) Shpenzimet sipas nenfunk.b'!I37</f>
        <v>0</v>
      </c>
      <c r="H15" s="151">
        <f>'(F2) Shpenzimet sipas nenfunk.b'!M37</f>
        <v>0</v>
      </c>
      <c r="I15" s="151">
        <f>'(F2) Shpenzimet sipas nenfunk.b'!Q37</f>
        <v>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0</v>
      </c>
      <c r="E20" s="150">
        <f>'(F2) Shpenzimet sipas nenfunk.b'!D49</f>
        <v>0</v>
      </c>
      <c r="F20" s="150">
        <f>'(F2) Shpenzimet sipas nenfunk.b'!E49</f>
        <v>0</v>
      </c>
      <c r="G20" s="151">
        <f>'(F2) Shpenzimet sipas nenfunk.b'!I49</f>
        <v>0</v>
      </c>
      <c r="H20" s="151">
        <f>'(F2) Shpenzimet sipas nenfunk.b'!M49</f>
        <v>0</v>
      </c>
      <c r="I20" s="151">
        <f>'(F2) Shpenzimet sipas nenfunk.b'!Q49</f>
        <v>0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0</v>
      </c>
      <c r="E21" s="150">
        <f>'(F2) Shpenzimet sipas nenfunk.b'!D52</f>
        <v>0</v>
      </c>
      <c r="F21" s="150">
        <f>'(F2) Shpenzimet sipas nenfunk.b'!E52</f>
        <v>0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0</v>
      </c>
      <c r="E24" s="150">
        <f>'(F2) Shpenzimet sipas nenfunk.b'!D58</f>
        <v>0</v>
      </c>
      <c r="F24" s="150">
        <f>'(F2) Shpenzimet sipas nenfunk.b'!E58</f>
        <v>0</v>
      </c>
      <c r="G24" s="151">
        <f>'(F2) Shpenzimet sipas nenfunk.b'!I58</f>
        <v>0</v>
      </c>
      <c r="H24" s="151">
        <f>'(F2) Shpenzimet sipas nenfunk.b'!M58</f>
        <v>0</v>
      </c>
      <c r="I24" s="151">
        <f>'(F2) Shpenzimet sipas nenfunk.b'!Q58</f>
        <v>0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0</v>
      </c>
      <c r="E25" s="150">
        <f>'(F2) Shpenzimet sipas nenfunk.b'!D61</f>
        <v>0</v>
      </c>
      <c r="F25" s="150">
        <f>'(F2) Shpenzimet sipas nenfunk.b'!E61</f>
        <v>0</v>
      </c>
      <c r="G25" s="151">
        <f>'(F2) Shpenzimet sipas nenfunk.b'!I61</f>
        <v>0</v>
      </c>
      <c r="H25" s="151">
        <f>'(F2) Shpenzimet sipas nenfunk.b'!M61</f>
        <v>0</v>
      </c>
      <c r="I25" s="151">
        <f>'(F2) Shpenzimet sipas nenfunk.b'!Q61</f>
        <v>0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0</v>
      </c>
      <c r="E26" s="150">
        <f>'(F2) Shpenzimet sipas nenfunk.b'!D65</f>
        <v>0</v>
      </c>
      <c r="F26" s="150">
        <f>'(F2) Shpenzimet sipas nenfunk.b'!E65</f>
        <v>0</v>
      </c>
      <c r="G26" s="151">
        <f>'(F2) Shpenzimet sipas nenfunk.b'!I65</f>
        <v>0</v>
      </c>
      <c r="H26" s="151">
        <f>'(F2) Shpenzimet sipas nenfunk.b'!M65</f>
        <v>0</v>
      </c>
      <c r="I26" s="151">
        <f>'(F2) Shpenzimet sipas nenfunk.b'!Q65</f>
        <v>0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0</v>
      </c>
      <c r="E27" s="150">
        <f>'(F2) Shpenzimet sipas nenfunk.b'!D67</f>
        <v>0</v>
      </c>
      <c r="F27" s="150">
        <f>'(F2) Shpenzimet sipas nenfunk.b'!E67</f>
        <v>0</v>
      </c>
      <c r="G27" s="151">
        <f>'(F2) Shpenzimet sipas nenfunk.b'!I67</f>
        <v>0</v>
      </c>
      <c r="H27" s="151">
        <f>'(F2) Shpenzimet sipas nenfunk.b'!M67</f>
        <v>0</v>
      </c>
      <c r="I27" s="151">
        <f>'(F2) Shpenzimet sipas nenfunk.b'!Q67</f>
        <v>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0</v>
      </c>
      <c r="E28" s="150">
        <f>'(F2) Shpenzimet sipas nenfunk.b'!D71</f>
        <v>0</v>
      </c>
      <c r="F28" s="150">
        <f>'(F2) Shpenzimet sipas nenfunk.b'!E71</f>
        <v>0</v>
      </c>
      <c r="G28" s="151">
        <f>'(F2) Shpenzimet sipas nenfunk.b'!I71</f>
        <v>0</v>
      </c>
      <c r="H28" s="151">
        <f>'(F2) Shpenzimet sipas nenfunk.b'!M71</f>
        <v>0</v>
      </c>
      <c r="I28" s="151">
        <f>'(F2) Shpenzimet sipas nenfunk.b'!Q71</f>
        <v>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0</v>
      </c>
      <c r="E30" s="150">
        <f>'(F2) Shpenzimet sipas nenfunk.b'!D75</f>
        <v>0</v>
      </c>
      <c r="F30" s="150">
        <f>'(F2) Shpenzimet sipas nenfunk.b'!E75</f>
        <v>0</v>
      </c>
      <c r="G30" s="151">
        <f>'(F2) Shpenzimet sipas nenfunk.b'!I75</f>
        <v>0</v>
      </c>
      <c r="H30" s="151">
        <f>'(F2) Shpenzimet sipas nenfunk.b'!M75</f>
        <v>0</v>
      </c>
      <c r="I30" s="151">
        <f>'(F2) Shpenzimet sipas nenfunk.b'!Q75</f>
        <v>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24" t="s">
        <v>44</v>
      </c>
      <c r="C33" s="1025"/>
      <c r="D33" s="152">
        <f t="shared" ref="D33:I33" si="0">SUM(D6:D32)</f>
        <v>0</v>
      </c>
      <c r="E33" s="152">
        <f t="shared" si="0"/>
        <v>0</v>
      </c>
      <c r="F33" s="152">
        <f t="shared" si="0"/>
        <v>0</v>
      </c>
      <c r="G33" s="152">
        <f t="shared" si="0"/>
        <v>0</v>
      </c>
      <c r="H33" s="152">
        <f t="shared" si="0"/>
        <v>0</v>
      </c>
      <c r="I33" s="152">
        <f t="shared" si="0"/>
        <v>0</v>
      </c>
    </row>
  </sheetData>
  <sheetProtection algorithmName="SHA-512" hashValue="9KpqECZ0GwUyrEbXTDIq/2U2gSmjSeS588UTLyNd4o2vvINS/En+lszfGuyq8+ojL/cNmg0Fw9+XTutrT6cQUw==" saltValue="SQqNzikmN21vgtbhnsriGw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topLeftCell="A43" zoomScale="85" zoomScaleNormal="85" workbookViewId="0">
      <selection activeCell="X25" sqref="X25"/>
    </sheetView>
  </sheetViews>
  <sheetFormatPr defaultColWidth="4.140625" defaultRowHeight="12.75" x14ac:dyDescent="0.2"/>
  <cols>
    <col min="1" max="1" width="14.85546875" style="43" bestFit="1" customWidth="1"/>
    <col min="2" max="2" width="55.140625" style="790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30" t="str">
        <f>'(G1) Fjalori'!A425</f>
        <v>(F4) SHPENZIMET SIPAS NËNFUNKSIONIT DHE PROGRAMIT - VLERA NETO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5">
        <f>'(F2) Shpenzimet sipas nenfunk.b'!C3</f>
        <v>-2</v>
      </c>
      <c r="D3" s="1036"/>
      <c r="E3" s="1036"/>
      <c r="F3" s="1036"/>
      <c r="G3" s="1034">
        <f>'(B1)Informacion i përgjithshëm '!B6</f>
        <v>-1</v>
      </c>
      <c r="H3" s="1034"/>
      <c r="I3" s="1034"/>
      <c r="J3" s="1035"/>
      <c r="K3" s="1034">
        <f>'(B1)Informacion i përgjithshëm '!B7</f>
        <v>0</v>
      </c>
      <c r="L3" s="1034"/>
      <c r="M3" s="1034"/>
      <c r="N3" s="1034"/>
      <c r="O3" s="1023">
        <f>'(B1)Informacion i përgjithshëm '!B8</f>
        <v>1</v>
      </c>
      <c r="P3" s="1023"/>
      <c r="Q3" s="1023"/>
      <c r="R3" s="1023"/>
      <c r="S3" s="1033">
        <f>'(B1)Informacion i përgjithshëm '!B9</f>
        <v>2</v>
      </c>
      <c r="T3" s="1023"/>
      <c r="U3" s="1023"/>
      <c r="V3" s="1023"/>
      <c r="W3" s="1033">
        <f>'(B1)Informacion i përgjithshëm '!B10</f>
        <v>3</v>
      </c>
      <c r="X3" s="1023"/>
      <c r="Y3" s="1023"/>
      <c r="Z3" s="1023"/>
    </row>
    <row r="4" spans="1:26" s="47" customFormat="1" ht="23.25" customHeight="1" x14ac:dyDescent="0.25">
      <c r="A4" s="46"/>
      <c r="B4" s="791"/>
      <c r="C4" s="1027" t="str">
        <f>'(F2) Shpenzimet sipas nenfunk.b'!C4</f>
        <v>Viti t-2</v>
      </c>
      <c r="D4" s="1037"/>
      <c r="E4" s="1037"/>
      <c r="F4" s="1037"/>
      <c r="G4" s="1026" t="str">
        <f>'(G1) Fjalori'!A549</f>
        <v>Viti i shkuar</v>
      </c>
      <c r="H4" s="1026"/>
      <c r="I4" s="1026"/>
      <c r="J4" s="1027"/>
      <c r="K4" s="1026" t="str">
        <f>'(G1) Fjalori'!A550</f>
        <v>Viti aktual (buxheti)</v>
      </c>
      <c r="L4" s="1026"/>
      <c r="M4" s="1026"/>
      <c r="N4" s="1026"/>
      <c r="O4" s="1023"/>
      <c r="P4" s="1023"/>
      <c r="Q4" s="1023"/>
      <c r="R4" s="1023"/>
      <c r="S4" s="1033"/>
      <c r="T4" s="1023"/>
      <c r="U4" s="1023"/>
      <c r="V4" s="1023"/>
      <c r="W4" s="1033"/>
      <c r="X4" s="1023"/>
      <c r="Y4" s="1023"/>
      <c r="Z4" s="1023"/>
    </row>
    <row r="5" spans="1:26" s="107" customFormat="1" ht="54" x14ac:dyDescent="0.25">
      <c r="A5" s="106"/>
      <c r="B5" s="791"/>
      <c r="C5" s="765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6" t="str">
        <f>'KB27'!I34</f>
        <v>SHUMA E KËRKUAR NETO</v>
      </c>
      <c r="G5" s="765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6" t="str">
        <f>F5</f>
        <v>SHUMA E KËRKUAR NETO</v>
      </c>
      <c r="K5" s="765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9" t="str">
        <f>J5</f>
        <v>SHUMA E KËRKUAR NETO</v>
      </c>
      <c r="O5" s="765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9" t="str">
        <f>N5</f>
        <v>SHUMA E KËRKUAR NETO</v>
      </c>
      <c r="S5" s="764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9" t="str">
        <f>R5</f>
        <v>SHUMA E KËRKUAR NETO</v>
      </c>
      <c r="W5" s="764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9" t="str">
        <f>V5</f>
        <v>SHUMA E KËRKUAR NETO</v>
      </c>
    </row>
    <row r="6" spans="1:26" ht="15" customHeight="1" x14ac:dyDescent="0.2">
      <c r="A6" s="731" t="str">
        <f>'(F2) Shpenzimet sipas nenfunk.b'!A6</f>
        <v>Nënfunksioni 1</v>
      </c>
      <c r="B6" s="758" t="str">
        <f>'(F2) Shpenzimet sipas nenfunk.b'!B6</f>
        <v>011 Organet ekzekutive dhe legjislative, për çështjet financiare dhe fiskale, çështjet e brendshme</v>
      </c>
      <c r="C6" s="760">
        <f>'(F2) Shpenzimet sipas nenfunk.b'!C6</f>
        <v>0</v>
      </c>
      <c r="D6" s="741">
        <f>'KB 01'!J$19</f>
        <v>0</v>
      </c>
      <c r="E6" s="741">
        <f>'KB 01'!J$27</f>
        <v>0</v>
      </c>
      <c r="F6" s="761">
        <f>C6-D6-E6</f>
        <v>0</v>
      </c>
      <c r="G6" s="760">
        <f>'(F2) Shpenzimet sipas nenfunk.b'!D6</f>
        <v>0</v>
      </c>
      <c r="H6" s="741">
        <f>'KB 01'!K$19</f>
        <v>0</v>
      </c>
      <c r="I6" s="741">
        <f>'KB 01'!K$27</f>
        <v>0</v>
      </c>
      <c r="J6" s="761">
        <f>G6-H6-I6</f>
        <v>0</v>
      </c>
      <c r="K6" s="760">
        <f>'(F2) Shpenzimet sipas nenfunk.b'!E6</f>
        <v>0</v>
      </c>
      <c r="L6" s="741">
        <f>'KB 01'!L$19</f>
        <v>0</v>
      </c>
      <c r="M6" s="741">
        <f>'KB 01'!L$27</f>
        <v>0</v>
      </c>
      <c r="N6" s="761">
        <f>K6-L6-M6</f>
        <v>0</v>
      </c>
      <c r="O6" s="760">
        <f>'(F2) Shpenzimet sipas nenfunk.b'!I6</f>
        <v>0</v>
      </c>
      <c r="P6" s="741">
        <f>'KB 01'!M$19</f>
        <v>0</v>
      </c>
      <c r="Q6" s="741">
        <f>'KB 01'!M$27</f>
        <v>0</v>
      </c>
      <c r="R6" s="761">
        <f>O6-P6-Q6</f>
        <v>0</v>
      </c>
      <c r="S6" s="760">
        <f>'(F2) Shpenzimet sipas nenfunk.b'!M6</f>
        <v>0</v>
      </c>
      <c r="T6" s="741">
        <f>'KB 01'!N$19</f>
        <v>0</v>
      </c>
      <c r="U6" s="741">
        <f>'KB 01'!N$27</f>
        <v>0</v>
      </c>
      <c r="V6" s="761">
        <f>S6-T6-U6</f>
        <v>0</v>
      </c>
      <c r="W6" s="760">
        <f>'(F2) Shpenzimet sipas nenfunk.b'!Q6</f>
        <v>0</v>
      </c>
      <c r="X6" s="741">
        <f>'KB 01'!O$19</f>
        <v>0</v>
      </c>
      <c r="Y6" s="741">
        <f>'KB 01'!O$27</f>
        <v>0</v>
      </c>
      <c r="Z6" s="761">
        <f>W6-X6-Y6</f>
        <v>0</v>
      </c>
    </row>
    <row r="7" spans="1:26" s="104" customFormat="1" ht="15" customHeight="1" x14ac:dyDescent="0.2">
      <c r="A7" s="732" t="str">
        <f>'(F2) Shpenzimet sipas nenfunk.b'!A7</f>
        <v>01110</v>
      </c>
      <c r="B7" s="789" t="str">
        <f>'(F2) Shpenzimet sipas nenfunk.b'!B7</f>
        <v>Planifikimi Menaxhimi dhe Administrimi</v>
      </c>
      <c r="C7" s="762">
        <f>'(F2) Shpenzimet sipas nenfunk.b'!C7</f>
        <v>0</v>
      </c>
      <c r="D7" s="153">
        <f>'KB 01'!J73</f>
        <v>0</v>
      </c>
      <c r="E7" s="153">
        <f>'KB 01'!J80</f>
        <v>0</v>
      </c>
      <c r="F7" s="763">
        <f t="shared" ref="F7:F9" si="0">C7-D7-E7</f>
        <v>0</v>
      </c>
      <c r="G7" s="762">
        <f>'(F2) Shpenzimet sipas nenfunk.b'!D7</f>
        <v>0</v>
      </c>
      <c r="H7" s="153">
        <f>'KB 01'!K73</f>
        <v>0</v>
      </c>
      <c r="I7" s="153">
        <f>'KB 01'!K80</f>
        <v>0</v>
      </c>
      <c r="J7" s="763">
        <f t="shared" ref="J7:J9" si="1">G7-H7-I7</f>
        <v>0</v>
      </c>
      <c r="K7" s="762">
        <f>'(F2) Shpenzimet sipas nenfunk.b'!E7</f>
        <v>0</v>
      </c>
      <c r="L7" s="153">
        <f>'KB 01'!L73</f>
        <v>0</v>
      </c>
      <c r="M7" s="153">
        <f>'KB 01'!L80</f>
        <v>0</v>
      </c>
      <c r="N7" s="763">
        <f t="shared" ref="N7:N9" si="2">K7-L7-M7</f>
        <v>0</v>
      </c>
      <c r="O7" s="762">
        <f>'(F2) Shpenzimet sipas nenfunk.b'!I7</f>
        <v>0</v>
      </c>
      <c r="P7" s="153">
        <f>'KB 01'!M73</f>
        <v>0</v>
      </c>
      <c r="Q7" s="153">
        <f>'KB 01'!M80</f>
        <v>0</v>
      </c>
      <c r="R7" s="763">
        <f t="shared" ref="R7:R9" si="3">O7-P7-Q7</f>
        <v>0</v>
      </c>
      <c r="S7" s="762">
        <f>'(F2) Shpenzimet sipas nenfunk.b'!M7</f>
        <v>0</v>
      </c>
      <c r="T7" s="153">
        <f>'KB 01'!N73</f>
        <v>0</v>
      </c>
      <c r="U7" s="153">
        <f>'KB 01'!N80</f>
        <v>0</v>
      </c>
      <c r="V7" s="763">
        <f t="shared" ref="V7:V9" si="4">S7-T7-U7</f>
        <v>0</v>
      </c>
      <c r="W7" s="762">
        <f>'(F2) Shpenzimet sipas nenfunk.b'!Q7</f>
        <v>0</v>
      </c>
      <c r="X7" s="153">
        <f>'KB 01'!O73</f>
        <v>0</v>
      </c>
      <c r="Y7" s="153">
        <f>'KB 01'!O80</f>
        <v>0</v>
      </c>
      <c r="Z7" s="763">
        <f>W7-X7-Y7</f>
        <v>0</v>
      </c>
    </row>
    <row r="8" spans="1:26" s="104" customFormat="1" ht="15" customHeight="1" x14ac:dyDescent="0.2">
      <c r="A8" s="732" t="str">
        <f>'(F2) Shpenzimet sipas nenfunk.b'!A8</f>
        <v>01120</v>
      </c>
      <c r="B8" s="789" t="str">
        <f>'(F2) Shpenzimet sipas nenfunk.b'!B8</f>
        <v>Çështje financiare dhe fiskale</v>
      </c>
      <c r="C8" s="762">
        <f>'(F2) Shpenzimet sipas nenfunk.b'!C8</f>
        <v>0</v>
      </c>
      <c r="D8" s="153">
        <f>'KB 01'!J112</f>
        <v>0</v>
      </c>
      <c r="E8" s="153">
        <f>'KB 01'!J119</f>
        <v>0</v>
      </c>
      <c r="F8" s="763">
        <f t="shared" si="0"/>
        <v>0</v>
      </c>
      <c r="G8" s="762">
        <f>'(F2) Shpenzimet sipas nenfunk.b'!D8</f>
        <v>0</v>
      </c>
      <c r="H8" s="153">
        <f>'KB 01'!K112</f>
        <v>0</v>
      </c>
      <c r="I8" s="153">
        <f>'KB 01'!K119</f>
        <v>0</v>
      </c>
      <c r="J8" s="763">
        <f t="shared" si="1"/>
        <v>0</v>
      </c>
      <c r="K8" s="762">
        <f>'(F2) Shpenzimet sipas nenfunk.b'!E8</f>
        <v>0</v>
      </c>
      <c r="L8" s="153">
        <f>'KB 01'!L112</f>
        <v>0</v>
      </c>
      <c r="M8" s="153">
        <f>'KB 01'!L119</f>
        <v>0</v>
      </c>
      <c r="N8" s="763">
        <f t="shared" si="2"/>
        <v>0</v>
      </c>
      <c r="O8" s="762">
        <f>'(F2) Shpenzimet sipas nenfunk.b'!I8</f>
        <v>0</v>
      </c>
      <c r="P8" s="153">
        <f>'KB 01'!M112</f>
        <v>0</v>
      </c>
      <c r="Q8" s="153">
        <f>'KB 01'!M119</f>
        <v>0</v>
      </c>
      <c r="R8" s="763">
        <f t="shared" si="3"/>
        <v>0</v>
      </c>
      <c r="S8" s="762">
        <f>'(F2) Shpenzimet sipas nenfunk.b'!M8</f>
        <v>0</v>
      </c>
      <c r="T8" s="153">
        <f>'KB 01'!N112</f>
        <v>0</v>
      </c>
      <c r="U8" s="153">
        <f>'KB 01'!N119</f>
        <v>0</v>
      </c>
      <c r="V8" s="763">
        <f t="shared" si="4"/>
        <v>0</v>
      </c>
      <c r="W8" s="762">
        <f>'(F2) Shpenzimet sipas nenfunk.b'!Q8</f>
        <v>0</v>
      </c>
      <c r="X8" s="153">
        <f>'KB 01'!O112</f>
        <v>0</v>
      </c>
      <c r="Y8" s="153">
        <f>'KB 01'!O119</f>
        <v>0</v>
      </c>
      <c r="Z8" s="763">
        <f t="shared" ref="Z8:Z9" si="5">W8-X8-Y8</f>
        <v>0</v>
      </c>
    </row>
    <row r="9" spans="1:26" s="104" customFormat="1" ht="15" customHeight="1" x14ac:dyDescent="0.2">
      <c r="A9" s="732" t="str">
        <f>'(F2) Shpenzimet sipas nenfunk.b'!A9</f>
        <v>01170</v>
      </c>
      <c r="B9" s="789" t="str">
        <f>'(F2) Shpenzimet sipas nenfunk.b'!B9</f>
        <v>Gjendja civile</v>
      </c>
      <c r="C9" s="762">
        <f>'(F2) Shpenzimet sipas nenfunk.b'!C9</f>
        <v>0</v>
      </c>
      <c r="D9" s="153">
        <f>'KB 01'!J190</f>
        <v>0</v>
      </c>
      <c r="E9" s="153">
        <f>'KB 01'!J197</f>
        <v>0</v>
      </c>
      <c r="F9" s="763">
        <f t="shared" si="0"/>
        <v>0</v>
      </c>
      <c r="G9" s="762">
        <f>'(F2) Shpenzimet sipas nenfunk.b'!D9</f>
        <v>0</v>
      </c>
      <c r="H9" s="153">
        <f>'KB 01'!K190</f>
        <v>0</v>
      </c>
      <c r="I9" s="153">
        <f>'KB 01'!K197</f>
        <v>0</v>
      </c>
      <c r="J9" s="763">
        <f t="shared" si="1"/>
        <v>0</v>
      </c>
      <c r="K9" s="762">
        <f>'(F2) Shpenzimet sipas nenfunk.b'!E9</f>
        <v>0</v>
      </c>
      <c r="L9" s="153">
        <f>'KB 01'!L190</f>
        <v>0</v>
      </c>
      <c r="M9" s="153">
        <f>'KB 01'!L197</f>
        <v>0</v>
      </c>
      <c r="N9" s="763">
        <f t="shared" si="2"/>
        <v>0</v>
      </c>
      <c r="O9" s="762">
        <f>'(F2) Shpenzimet sipas nenfunk.b'!I9</f>
        <v>0</v>
      </c>
      <c r="P9" s="153">
        <f>'KB 01'!M190</f>
        <v>0</v>
      </c>
      <c r="Q9" s="153">
        <f>'KB 01'!M197</f>
        <v>0</v>
      </c>
      <c r="R9" s="763">
        <f t="shared" si="3"/>
        <v>0</v>
      </c>
      <c r="S9" s="762">
        <f>'(F2) Shpenzimet sipas nenfunk.b'!M9</f>
        <v>0</v>
      </c>
      <c r="T9" s="153">
        <f>'KB 01'!N190</f>
        <v>0</v>
      </c>
      <c r="U9" s="153">
        <f>'KB 01'!N197</f>
        <v>0</v>
      </c>
      <c r="V9" s="763">
        <f t="shared" si="4"/>
        <v>0</v>
      </c>
      <c r="W9" s="762">
        <f>'(F2) Shpenzimet sipas nenfunk.b'!Q9</f>
        <v>0</v>
      </c>
      <c r="X9" s="153">
        <f>'KB 01'!O190</f>
        <v>0</v>
      </c>
      <c r="Y9" s="153">
        <f>'KB 01'!O197</f>
        <v>0</v>
      </c>
      <c r="Z9" s="763">
        <f t="shared" si="5"/>
        <v>0</v>
      </c>
    </row>
    <row r="10" spans="1:26" ht="15" customHeight="1" x14ac:dyDescent="0.2">
      <c r="A10" s="731" t="str">
        <f>'(F2) Shpenzimet sipas nenfunk.b'!A10</f>
        <v>Nënfunksioni 2</v>
      </c>
      <c r="B10" s="758" t="str">
        <f>'(F2) Shpenzimet sipas nenfunk.b'!B10</f>
        <v>017 Shërbime të  huamarrjes vendore</v>
      </c>
      <c r="C10" s="760">
        <f>'(F2) Shpenzimet sipas nenfunk.b'!C10</f>
        <v>0</v>
      </c>
      <c r="D10" s="741">
        <f>'KB 02'!J$19</f>
        <v>0</v>
      </c>
      <c r="E10" s="741">
        <f>'KB 02'!J$27</f>
        <v>0</v>
      </c>
      <c r="F10" s="761">
        <f t="shared" ref="F10:F81" si="6">C10-D10-E10</f>
        <v>0</v>
      </c>
      <c r="G10" s="760">
        <f>'(F2) Shpenzimet sipas nenfunk.b'!D10</f>
        <v>0</v>
      </c>
      <c r="H10" s="741">
        <f>'KB 02'!K$19</f>
        <v>0</v>
      </c>
      <c r="I10" s="741">
        <f>'KB 02'!K$27</f>
        <v>0</v>
      </c>
      <c r="J10" s="761">
        <f t="shared" ref="J10:J81" si="7">G10-H10-I10</f>
        <v>0</v>
      </c>
      <c r="K10" s="760">
        <f>'(F2) Shpenzimet sipas nenfunk.b'!E10</f>
        <v>0</v>
      </c>
      <c r="L10" s="741">
        <f>'KB 02'!L$19</f>
        <v>0</v>
      </c>
      <c r="M10" s="741">
        <f>'KB 02'!L$27</f>
        <v>0</v>
      </c>
      <c r="N10" s="761">
        <f t="shared" ref="N10:N81" si="8">K10-L10-M10</f>
        <v>0</v>
      </c>
      <c r="O10" s="760">
        <f>'(F2) Shpenzimet sipas nenfunk.b'!I10</f>
        <v>0</v>
      </c>
      <c r="P10" s="741">
        <f>'KB 02'!M$19</f>
        <v>0</v>
      </c>
      <c r="Q10" s="741">
        <f>'KB 02'!M$27</f>
        <v>0</v>
      </c>
      <c r="R10" s="761">
        <f t="shared" ref="R10:R81" si="9">O10-P10-Q10</f>
        <v>0</v>
      </c>
      <c r="S10" s="760">
        <f>'(F2) Shpenzimet sipas nenfunk.b'!M10</f>
        <v>0</v>
      </c>
      <c r="T10" s="741">
        <f>'KB 02'!N$19</f>
        <v>0</v>
      </c>
      <c r="U10" s="741">
        <f>'KB 02'!N$27</f>
        <v>0</v>
      </c>
      <c r="V10" s="761">
        <f t="shared" ref="V10:V81" si="10">S10-T10-U10</f>
        <v>0</v>
      </c>
      <c r="W10" s="760">
        <f>'(F2) Shpenzimet sipas nenfunk.b'!Q10</f>
        <v>0</v>
      </c>
      <c r="X10" s="741">
        <f>'KB 02'!O$19</f>
        <v>0</v>
      </c>
      <c r="Y10" s="741">
        <f>'KB 02'!O$27</f>
        <v>0</v>
      </c>
      <c r="Z10" s="761">
        <f t="shared" ref="Z10:Z81" si="11">W10-X10-Y10</f>
        <v>0</v>
      </c>
    </row>
    <row r="11" spans="1:26" s="104" customFormat="1" ht="15" hidden="1" customHeight="1" x14ac:dyDescent="0.2">
      <c r="A11" s="732" t="str">
        <f>'(F2) Shpenzimet sipas nenfunk.b'!A11</f>
        <v>01310</v>
      </c>
      <c r="B11" s="789" t="str">
        <f>'(F2) Shpenzimet sipas nenfunk.b'!B11</f>
        <v>Planifikimi i përgjithshëm dhe Shërbimet Statistikore</v>
      </c>
      <c r="C11" s="762">
        <f>'(F2) Shpenzimet sipas nenfunk.b'!C11</f>
        <v>0</v>
      </c>
      <c r="D11" s="153">
        <f>'KB 02'!J73</f>
        <v>0</v>
      </c>
      <c r="E11" s="153">
        <f>'KB 02'!J80</f>
        <v>0</v>
      </c>
      <c r="F11" s="763">
        <f t="shared" si="6"/>
        <v>0</v>
      </c>
      <c r="G11" s="762">
        <f>'(F2) Shpenzimet sipas nenfunk.b'!D11</f>
        <v>0</v>
      </c>
      <c r="H11" s="153">
        <f>'KB 02'!K73</f>
        <v>0</v>
      </c>
      <c r="I11" s="153">
        <f>'KB 02'!K80</f>
        <v>0</v>
      </c>
      <c r="J11" s="763">
        <f t="shared" si="7"/>
        <v>0</v>
      </c>
      <c r="K11" s="762">
        <f>'(F2) Shpenzimet sipas nenfunk.b'!E11</f>
        <v>0</v>
      </c>
      <c r="L11" s="153">
        <f>'KB 02'!L73</f>
        <v>0</v>
      </c>
      <c r="M11" s="153">
        <f>'KB 02'!L80</f>
        <v>0</v>
      </c>
      <c r="N11" s="763">
        <f t="shared" si="8"/>
        <v>0</v>
      </c>
      <c r="O11" s="762">
        <f>'(F2) Shpenzimet sipas nenfunk.b'!I11</f>
        <v>0</v>
      </c>
      <c r="P11" s="153">
        <f>'KB 02'!M73</f>
        <v>0</v>
      </c>
      <c r="Q11" s="153">
        <f>'KB 02'!M80</f>
        <v>0</v>
      </c>
      <c r="R11" s="763">
        <f t="shared" si="9"/>
        <v>0</v>
      </c>
      <c r="S11" s="762">
        <f>'(F2) Shpenzimet sipas nenfunk.b'!M11</f>
        <v>0</v>
      </c>
      <c r="T11" s="153">
        <f>'KB 02'!N73</f>
        <v>0</v>
      </c>
      <c r="U11" s="153">
        <f>'KB 02'!N80</f>
        <v>0</v>
      </c>
      <c r="V11" s="763">
        <f t="shared" si="10"/>
        <v>0</v>
      </c>
      <c r="W11" s="762">
        <f>'(F2) Shpenzimet sipas nenfunk.b'!Q11</f>
        <v>0</v>
      </c>
      <c r="X11" s="153">
        <f>'KB 02'!O73</f>
        <v>0</v>
      </c>
      <c r="Y11" s="153">
        <f>'KB 02'!O80</f>
        <v>0</v>
      </c>
      <c r="Z11" s="763">
        <f t="shared" si="11"/>
        <v>0</v>
      </c>
    </row>
    <row r="12" spans="1:26" s="104" customFormat="1" ht="15" hidden="1" customHeight="1" x14ac:dyDescent="0.2">
      <c r="A12" s="732" t="str">
        <f>'(F2) Shpenzimet sipas nenfunk.b'!A12</f>
        <v>01320</v>
      </c>
      <c r="B12" s="789" t="str">
        <f>'(F2) Shpenzimet sipas nenfunk.b'!B12</f>
        <v>Shërbime të tjera të përgjithshme</v>
      </c>
      <c r="C12" s="762">
        <f>'(F2) Shpenzimet sipas nenfunk.b'!C12</f>
        <v>0</v>
      </c>
      <c r="D12" s="153">
        <f>'KB 02'!J151</f>
        <v>0</v>
      </c>
      <c r="E12" s="153">
        <f>'KB 02'!J158</f>
        <v>0</v>
      </c>
      <c r="F12" s="763">
        <f>C12-D12-E12</f>
        <v>0</v>
      </c>
      <c r="G12" s="762">
        <f>'(F2) Shpenzimet sipas nenfunk.b'!D12</f>
        <v>0</v>
      </c>
      <c r="H12" s="153">
        <f>'KB 02'!K151</f>
        <v>0</v>
      </c>
      <c r="I12" s="153">
        <f>'KB 02'!K158</f>
        <v>0</v>
      </c>
      <c r="J12" s="763">
        <f t="shared" si="7"/>
        <v>0</v>
      </c>
      <c r="K12" s="762">
        <f>'(F2) Shpenzimet sipas nenfunk.b'!E12</f>
        <v>0</v>
      </c>
      <c r="L12" s="153">
        <f>'KB 02'!L151</f>
        <v>0</v>
      </c>
      <c r="M12" s="153">
        <f>'KB 02'!L158</f>
        <v>0</v>
      </c>
      <c r="N12" s="763">
        <f t="shared" si="8"/>
        <v>0</v>
      </c>
      <c r="O12" s="762">
        <f>'(F2) Shpenzimet sipas nenfunk.b'!I12</f>
        <v>0</v>
      </c>
      <c r="P12" s="153">
        <f>'KB 02'!M151</f>
        <v>0</v>
      </c>
      <c r="Q12" s="153">
        <f>'KB 02'!M158</f>
        <v>0</v>
      </c>
      <c r="R12" s="763">
        <f t="shared" si="9"/>
        <v>0</v>
      </c>
      <c r="S12" s="762">
        <f>'(F2) Shpenzimet sipas nenfunk.b'!M12</f>
        <v>0</v>
      </c>
      <c r="T12" s="153">
        <f>'KB 02'!N151</f>
        <v>0</v>
      </c>
      <c r="U12" s="153">
        <f>'KB 02'!N158</f>
        <v>0</v>
      </c>
      <c r="V12" s="763">
        <f t="shared" si="10"/>
        <v>0</v>
      </c>
      <c r="W12" s="762">
        <f>'(F2) Shpenzimet sipas nenfunk.b'!Q12</f>
        <v>0</v>
      </c>
      <c r="X12" s="153">
        <f>'KB 02'!O151</f>
        <v>0</v>
      </c>
      <c r="Y12" s="153">
        <f>'KB 02'!O158</f>
        <v>0</v>
      </c>
      <c r="Z12" s="763">
        <f t="shared" si="11"/>
        <v>0</v>
      </c>
    </row>
    <row r="13" spans="1:26" s="104" customFormat="1" ht="15" customHeight="1" x14ac:dyDescent="0.2">
      <c r="A13" s="732" t="str">
        <f>'(F2) Shpenzimet sipas nenfunk.b'!A13</f>
        <v>01710</v>
      </c>
      <c r="B13" s="789" t="str">
        <f>'(F2) Shpenzimet sipas nenfunk.b'!B13</f>
        <v>Pagesa për shërbimin e borxhit të brendshëm</v>
      </c>
      <c r="C13" s="762">
        <f>'(F2) Shpenzimet sipas nenfunk.b'!C13</f>
        <v>0</v>
      </c>
      <c r="D13" s="153">
        <f>'KB 02'!J190</f>
        <v>0</v>
      </c>
      <c r="E13" s="153">
        <f>'KB 02'!J197</f>
        <v>0</v>
      </c>
      <c r="F13" s="763">
        <f t="shared" si="6"/>
        <v>0</v>
      </c>
      <c r="G13" s="762">
        <f>'(F2) Shpenzimet sipas nenfunk.b'!D13</f>
        <v>0</v>
      </c>
      <c r="H13" s="153">
        <f>'KB 02'!K190</f>
        <v>0</v>
      </c>
      <c r="I13" s="153">
        <f>'KB 02'!K197</f>
        <v>0</v>
      </c>
      <c r="J13" s="763">
        <f t="shared" si="7"/>
        <v>0</v>
      </c>
      <c r="K13" s="762">
        <f>'(F2) Shpenzimet sipas nenfunk.b'!E13</f>
        <v>0</v>
      </c>
      <c r="L13" s="153">
        <f>'KB 02'!L190</f>
        <v>0</v>
      </c>
      <c r="M13" s="153">
        <f>'KB 02'!L197</f>
        <v>0</v>
      </c>
      <c r="N13" s="763">
        <f t="shared" si="8"/>
        <v>0</v>
      </c>
      <c r="O13" s="762">
        <f>'(F2) Shpenzimet sipas nenfunk.b'!I13</f>
        <v>0</v>
      </c>
      <c r="P13" s="153">
        <f>'KB 02'!M190</f>
        <v>0</v>
      </c>
      <c r="Q13" s="153">
        <f>'KB 02'!M197</f>
        <v>0</v>
      </c>
      <c r="R13" s="763">
        <f t="shared" si="9"/>
        <v>0</v>
      </c>
      <c r="S13" s="762">
        <f>'(F2) Shpenzimet sipas nenfunk.b'!M13</f>
        <v>0</v>
      </c>
      <c r="T13" s="153">
        <f>'KB 02'!N190</f>
        <v>0</v>
      </c>
      <c r="U13" s="153">
        <f>'KB 02'!N197</f>
        <v>0</v>
      </c>
      <c r="V13" s="763">
        <f t="shared" si="10"/>
        <v>0</v>
      </c>
      <c r="W13" s="762">
        <f>'(F2) Shpenzimet sipas nenfunk.b'!Q13</f>
        <v>0</v>
      </c>
      <c r="X13" s="153">
        <f>'KB 02'!O190</f>
        <v>0</v>
      </c>
      <c r="Y13" s="153">
        <f>'KB 02'!O197</f>
        <v>0</v>
      </c>
      <c r="Z13" s="763">
        <f t="shared" si="11"/>
        <v>0</v>
      </c>
    </row>
    <row r="14" spans="1:26" ht="15" customHeight="1" x14ac:dyDescent="0.2">
      <c r="A14" s="731" t="str">
        <f>'(F2) Shpenzimet sipas nenfunk.b'!A14</f>
        <v>Nënfunksioni 3</v>
      </c>
      <c r="B14" s="758" t="str">
        <f>'(F2) Shpenzimet sipas nenfunk.b'!B14</f>
        <v>031 Shërbimet Policore</v>
      </c>
      <c r="C14" s="760">
        <f>'(F2) Shpenzimet sipas nenfunk.b'!C14</f>
        <v>0</v>
      </c>
      <c r="D14" s="741">
        <f>'KB 03'!J$19</f>
        <v>0</v>
      </c>
      <c r="E14" s="741">
        <f>'KB 03'!J$27</f>
        <v>0</v>
      </c>
      <c r="F14" s="761">
        <f t="shared" si="6"/>
        <v>0</v>
      </c>
      <c r="G14" s="760">
        <f>'(F2) Shpenzimet sipas nenfunk.b'!D14</f>
        <v>0</v>
      </c>
      <c r="H14" s="741">
        <f>'KB 03'!K$19</f>
        <v>0</v>
      </c>
      <c r="I14" s="741">
        <f>'KB 03'!K$27</f>
        <v>0</v>
      </c>
      <c r="J14" s="761">
        <f t="shared" si="7"/>
        <v>0</v>
      </c>
      <c r="K14" s="760">
        <f>'(F2) Shpenzimet sipas nenfunk.b'!E14</f>
        <v>0</v>
      </c>
      <c r="L14" s="741">
        <f>'KB 03'!L$19</f>
        <v>0</v>
      </c>
      <c r="M14" s="741">
        <f>'KB 03'!L$27</f>
        <v>0</v>
      </c>
      <c r="N14" s="761">
        <f t="shared" si="8"/>
        <v>0</v>
      </c>
      <c r="O14" s="760">
        <f>'(F2) Shpenzimet sipas nenfunk.b'!I14</f>
        <v>0</v>
      </c>
      <c r="P14" s="741">
        <f>'KB 03'!M$19</f>
        <v>0</v>
      </c>
      <c r="Q14" s="741">
        <f>'KB 03'!M$27</f>
        <v>0</v>
      </c>
      <c r="R14" s="761">
        <f t="shared" si="9"/>
        <v>0</v>
      </c>
      <c r="S14" s="760">
        <f>'(F2) Shpenzimet sipas nenfunk.b'!M14</f>
        <v>0</v>
      </c>
      <c r="T14" s="741">
        <f>'KB 03'!N$19</f>
        <v>0</v>
      </c>
      <c r="U14" s="741">
        <f>'KB 03'!N$27</f>
        <v>0</v>
      </c>
      <c r="V14" s="761">
        <f t="shared" si="10"/>
        <v>0</v>
      </c>
      <c r="W14" s="760">
        <f>'(F2) Shpenzimet sipas nenfunk.b'!Q14</f>
        <v>0</v>
      </c>
      <c r="X14" s="741">
        <f>'KB 03'!O$19</f>
        <v>0</v>
      </c>
      <c r="Y14" s="741">
        <f>'KB 03'!O$27</f>
        <v>0</v>
      </c>
      <c r="Z14" s="761">
        <f t="shared" si="11"/>
        <v>0</v>
      </c>
    </row>
    <row r="15" spans="1:26" s="104" customFormat="1" ht="15" customHeight="1" x14ac:dyDescent="0.2">
      <c r="A15" s="732" t="str">
        <f>'(F2) Shpenzimet sipas nenfunk.b'!A15</f>
        <v>03140</v>
      </c>
      <c r="B15" s="789" t="str">
        <f>'(F2) Shpenzimet sipas nenfunk.b'!B15</f>
        <v>Shërbimet e Policisë Vendore</v>
      </c>
      <c r="C15" s="762">
        <f>'(F2) Shpenzimet sipas nenfunk.b'!C15</f>
        <v>0</v>
      </c>
      <c r="D15" s="153">
        <f>'KB 03'!J73</f>
        <v>0</v>
      </c>
      <c r="E15" s="153">
        <f>'KB 03'!J80</f>
        <v>0</v>
      </c>
      <c r="F15" s="763">
        <f t="shared" si="6"/>
        <v>0</v>
      </c>
      <c r="G15" s="762">
        <f>'(F2) Shpenzimet sipas nenfunk.b'!D15</f>
        <v>0</v>
      </c>
      <c r="H15" s="153">
        <f>'KB 03'!K73</f>
        <v>0</v>
      </c>
      <c r="I15" s="153">
        <f>'KB 03'!K80</f>
        <v>0</v>
      </c>
      <c r="J15" s="763">
        <f t="shared" si="7"/>
        <v>0</v>
      </c>
      <c r="K15" s="762">
        <f>'(F2) Shpenzimet sipas nenfunk.b'!E15</f>
        <v>0</v>
      </c>
      <c r="L15" s="153">
        <f>'KB 03'!L73</f>
        <v>0</v>
      </c>
      <c r="M15" s="153">
        <f>'KB 03'!L80</f>
        <v>0</v>
      </c>
      <c r="N15" s="763">
        <f t="shared" si="8"/>
        <v>0</v>
      </c>
      <c r="O15" s="762">
        <f>'(F2) Shpenzimet sipas nenfunk.b'!I15</f>
        <v>0</v>
      </c>
      <c r="P15" s="153">
        <f>'KB 03'!M73</f>
        <v>0</v>
      </c>
      <c r="Q15" s="153">
        <f>'KB 03'!M80</f>
        <v>0</v>
      </c>
      <c r="R15" s="763">
        <f t="shared" si="9"/>
        <v>0</v>
      </c>
      <c r="S15" s="762">
        <f>'(F2) Shpenzimet sipas nenfunk.b'!M15</f>
        <v>0</v>
      </c>
      <c r="T15" s="153">
        <f>'KB 03'!N73</f>
        <v>0</v>
      </c>
      <c r="U15" s="153">
        <f>'KB 03'!N80</f>
        <v>0</v>
      </c>
      <c r="V15" s="763">
        <f t="shared" si="10"/>
        <v>0</v>
      </c>
      <c r="W15" s="762">
        <f>'(F2) Shpenzimet sipas nenfunk.b'!Q15</f>
        <v>0</v>
      </c>
      <c r="X15" s="153">
        <f>'KB 03'!O73</f>
        <v>0</v>
      </c>
      <c r="Y15" s="153">
        <f>'KB 03'!O80</f>
        <v>0</v>
      </c>
      <c r="Z15" s="763">
        <f t="shared" si="11"/>
        <v>0</v>
      </c>
    </row>
    <row r="16" spans="1:26" ht="15" customHeight="1" x14ac:dyDescent="0.2">
      <c r="A16" s="731" t="str">
        <f>'(F2) Shpenzimet sipas nenfunk.b'!A16</f>
        <v>Nënfunksioni 4</v>
      </c>
      <c r="B16" s="758" t="str">
        <f>'(F2) Shpenzimet sipas nenfunk.b'!B16</f>
        <v>032 Shërbimet e mbrojtjes ndaj zjarrit</v>
      </c>
      <c r="C16" s="760">
        <f>'(F2) Shpenzimet sipas nenfunk.b'!C16</f>
        <v>0</v>
      </c>
      <c r="D16" s="741">
        <f>'KB 04'!J$19</f>
        <v>0</v>
      </c>
      <c r="E16" s="741">
        <f>'KB 04'!J$27</f>
        <v>0</v>
      </c>
      <c r="F16" s="761">
        <f t="shared" si="6"/>
        <v>0</v>
      </c>
      <c r="G16" s="760">
        <f>'(F2) Shpenzimet sipas nenfunk.b'!D16</f>
        <v>0</v>
      </c>
      <c r="H16" s="741">
        <f>'KB 04'!K$19</f>
        <v>0</v>
      </c>
      <c r="I16" s="741">
        <f>'KB 04'!K$27</f>
        <v>0</v>
      </c>
      <c r="J16" s="761">
        <f t="shared" si="7"/>
        <v>0</v>
      </c>
      <c r="K16" s="760">
        <f>'(F2) Shpenzimet sipas nenfunk.b'!E16</f>
        <v>0</v>
      </c>
      <c r="L16" s="741">
        <f>'KB 04'!L$19</f>
        <v>0</v>
      </c>
      <c r="M16" s="741">
        <f>'KB 04'!L$27</f>
        <v>0</v>
      </c>
      <c r="N16" s="761">
        <f t="shared" si="8"/>
        <v>0</v>
      </c>
      <c r="O16" s="760">
        <f>'(F2) Shpenzimet sipas nenfunk.b'!I16</f>
        <v>0</v>
      </c>
      <c r="P16" s="741">
        <f>'KB 04'!M$19</f>
        <v>0</v>
      </c>
      <c r="Q16" s="741">
        <f>'KB 04'!M$27</f>
        <v>0</v>
      </c>
      <c r="R16" s="761">
        <f t="shared" si="9"/>
        <v>0</v>
      </c>
      <c r="S16" s="760">
        <f>'(F2) Shpenzimet sipas nenfunk.b'!M16</f>
        <v>0</v>
      </c>
      <c r="T16" s="741">
        <f>'KB 04'!N$19</f>
        <v>0</v>
      </c>
      <c r="U16" s="741">
        <f>'KB 04'!N$27</f>
        <v>0</v>
      </c>
      <c r="V16" s="761">
        <f t="shared" si="10"/>
        <v>0</v>
      </c>
      <c r="W16" s="760">
        <f>'(F2) Shpenzimet sipas nenfunk.b'!Q16</f>
        <v>0</v>
      </c>
      <c r="X16" s="741">
        <f>'KB 04'!O$19</f>
        <v>0</v>
      </c>
      <c r="Y16" s="741">
        <f>'KB 04'!O$27</f>
        <v>0</v>
      </c>
      <c r="Z16" s="761">
        <f t="shared" si="11"/>
        <v>0</v>
      </c>
    </row>
    <row r="17" spans="1:26" s="104" customFormat="1" ht="15" customHeight="1" x14ac:dyDescent="0.2">
      <c r="A17" s="732" t="str">
        <f>'(F2) Shpenzimet sipas nenfunk.b'!A17</f>
        <v>03280</v>
      </c>
      <c r="B17" s="789" t="str">
        <f>'(F2) Shpenzimet sipas nenfunk.b'!B17</f>
        <v>Mbrotja nga zjarri dhe mbrojtja civile</v>
      </c>
      <c r="C17" s="762">
        <f>'(F2) Shpenzimet sipas nenfunk.b'!C17</f>
        <v>0</v>
      </c>
      <c r="D17" s="153">
        <f>'KB 04'!J73</f>
        <v>0</v>
      </c>
      <c r="E17" s="153">
        <f>'KB 04'!J80</f>
        <v>0</v>
      </c>
      <c r="F17" s="763">
        <f t="shared" si="6"/>
        <v>0</v>
      </c>
      <c r="G17" s="762">
        <f>'(F2) Shpenzimet sipas nenfunk.b'!D17</f>
        <v>0</v>
      </c>
      <c r="H17" s="153">
        <f>'KB 04'!K73</f>
        <v>0</v>
      </c>
      <c r="I17" s="153">
        <f>'KB 04'!K80</f>
        <v>0</v>
      </c>
      <c r="J17" s="763">
        <f t="shared" si="7"/>
        <v>0</v>
      </c>
      <c r="K17" s="762">
        <f>'(F2) Shpenzimet sipas nenfunk.b'!E17</f>
        <v>0</v>
      </c>
      <c r="L17" s="153">
        <f>'KB 04'!L73</f>
        <v>0</v>
      </c>
      <c r="M17" s="153">
        <f>'KB 04'!L80</f>
        <v>0</v>
      </c>
      <c r="N17" s="763">
        <f t="shared" si="8"/>
        <v>0</v>
      </c>
      <c r="O17" s="762">
        <f>'(F2) Shpenzimet sipas nenfunk.b'!I17</f>
        <v>0</v>
      </c>
      <c r="P17" s="153">
        <f>'KB 04'!M73</f>
        <v>0</v>
      </c>
      <c r="Q17" s="153">
        <f>'KB 04'!M80</f>
        <v>0</v>
      </c>
      <c r="R17" s="763">
        <f t="shared" si="9"/>
        <v>0</v>
      </c>
      <c r="S17" s="762">
        <f>'(F2) Shpenzimet sipas nenfunk.b'!M17</f>
        <v>0</v>
      </c>
      <c r="T17" s="153">
        <f>'KB 04'!N73</f>
        <v>0</v>
      </c>
      <c r="U17" s="153">
        <f>'KB 04'!N80</f>
        <v>0</v>
      </c>
      <c r="V17" s="763">
        <f t="shared" si="10"/>
        <v>0</v>
      </c>
      <c r="W17" s="762">
        <f>'(F2) Shpenzimet sipas nenfunk.b'!Q17</f>
        <v>0</v>
      </c>
      <c r="X17" s="153">
        <f>'KB 04'!O73</f>
        <v>0</v>
      </c>
      <c r="Y17" s="153">
        <f>'KB 04'!O80</f>
        <v>0</v>
      </c>
      <c r="Z17" s="763">
        <f t="shared" si="11"/>
        <v>0</v>
      </c>
    </row>
    <row r="18" spans="1:26" ht="15" customHeight="1" x14ac:dyDescent="0.2">
      <c r="A18" s="731" t="str">
        <f>'(F2) Shpenzimet sipas nenfunk.b'!A18</f>
        <v>Nënfunksioni 5</v>
      </c>
      <c r="B18" s="758" t="str">
        <f>'(F2) Shpenzimet sipas nenfunk.b'!B18</f>
        <v>036 Marrdheniet me komunitetin</v>
      </c>
      <c r="C18" s="760">
        <f>'(F2) Shpenzimet sipas nenfunk.b'!C18</f>
        <v>0</v>
      </c>
      <c r="D18" s="741">
        <f>'KB 05'!J$19</f>
        <v>0</v>
      </c>
      <c r="E18" s="741">
        <f>'KB 05'!J$27</f>
        <v>0</v>
      </c>
      <c r="F18" s="761">
        <f t="shared" si="6"/>
        <v>0</v>
      </c>
      <c r="G18" s="760">
        <f>'(F2) Shpenzimet sipas nenfunk.b'!D18</f>
        <v>0</v>
      </c>
      <c r="H18" s="741">
        <f>'KB 05'!K$19</f>
        <v>0</v>
      </c>
      <c r="I18" s="741">
        <f>'KB 05'!K$27</f>
        <v>0</v>
      </c>
      <c r="J18" s="761">
        <f t="shared" si="7"/>
        <v>0</v>
      </c>
      <c r="K18" s="760">
        <f>'(F2) Shpenzimet sipas nenfunk.b'!E18</f>
        <v>0</v>
      </c>
      <c r="L18" s="741">
        <f>'KB 05'!L$19</f>
        <v>0</v>
      </c>
      <c r="M18" s="741">
        <f>'KB 05'!L$27</f>
        <v>0</v>
      </c>
      <c r="N18" s="761">
        <f t="shared" si="8"/>
        <v>0</v>
      </c>
      <c r="O18" s="760">
        <f>'(F2) Shpenzimet sipas nenfunk.b'!I18</f>
        <v>0</v>
      </c>
      <c r="P18" s="741">
        <f>'KB 05'!M$19</f>
        <v>0</v>
      </c>
      <c r="Q18" s="741">
        <f>'KB 05'!M$27</f>
        <v>0</v>
      </c>
      <c r="R18" s="761">
        <f t="shared" si="9"/>
        <v>0</v>
      </c>
      <c r="S18" s="760">
        <f>'(F2) Shpenzimet sipas nenfunk.b'!M18</f>
        <v>0</v>
      </c>
      <c r="T18" s="741">
        <f>'KB 05'!N$19</f>
        <v>0</v>
      </c>
      <c r="U18" s="741">
        <f>'KB 05'!N$27</f>
        <v>0</v>
      </c>
      <c r="V18" s="761">
        <f t="shared" si="10"/>
        <v>0</v>
      </c>
      <c r="W18" s="760">
        <f>'(F2) Shpenzimet sipas nenfunk.b'!Q18</f>
        <v>0</v>
      </c>
      <c r="X18" s="741">
        <f>'KB 05'!O$19</f>
        <v>0</v>
      </c>
      <c r="Y18" s="741">
        <f>'KB 05'!O$27</f>
        <v>0</v>
      </c>
      <c r="Z18" s="761">
        <f t="shared" si="11"/>
        <v>0</v>
      </c>
    </row>
    <row r="19" spans="1:26" s="104" customFormat="1" ht="15" customHeight="1" x14ac:dyDescent="0.2">
      <c r="A19" s="732" t="str">
        <f>'(F2) Shpenzimet sipas nenfunk.b'!A19</f>
        <v>03600</v>
      </c>
      <c r="B19" s="789" t="str">
        <f>'(F2) Shpenzimet sipas nenfunk.b'!B19</f>
        <v>Marrdheniet me komunitetin</v>
      </c>
      <c r="C19" s="762">
        <f>'(F2) Shpenzimet sipas nenfunk.b'!C19</f>
        <v>0</v>
      </c>
      <c r="D19" s="153">
        <f>'KB 05'!J73</f>
        <v>0</v>
      </c>
      <c r="E19" s="153">
        <f>'KB 05'!J80</f>
        <v>0</v>
      </c>
      <c r="F19" s="763">
        <f>C19-D19-E19</f>
        <v>0</v>
      </c>
      <c r="G19" s="762">
        <f>'(F2) Shpenzimet sipas nenfunk.b'!D19</f>
        <v>0</v>
      </c>
      <c r="H19" s="153">
        <f>'KB 05'!K73</f>
        <v>0</v>
      </c>
      <c r="I19" s="153">
        <f>'KB 05'!K80</f>
        <v>0</v>
      </c>
      <c r="J19" s="763">
        <f t="shared" si="7"/>
        <v>0</v>
      </c>
      <c r="K19" s="762">
        <f>'(F2) Shpenzimet sipas nenfunk.b'!E19</f>
        <v>0</v>
      </c>
      <c r="L19" s="153">
        <f>'KB 05'!L73</f>
        <v>0</v>
      </c>
      <c r="M19" s="153">
        <f>'KB 05'!L80</f>
        <v>0</v>
      </c>
      <c r="N19" s="763">
        <f t="shared" si="8"/>
        <v>0</v>
      </c>
      <c r="O19" s="762">
        <f>'(F2) Shpenzimet sipas nenfunk.b'!I19</f>
        <v>0</v>
      </c>
      <c r="P19" s="153">
        <f>'KB 05'!M73</f>
        <v>0</v>
      </c>
      <c r="Q19" s="153">
        <f>'KB 05'!M80</f>
        <v>0</v>
      </c>
      <c r="R19" s="763">
        <f t="shared" si="9"/>
        <v>0</v>
      </c>
      <c r="S19" s="762">
        <f>'(F2) Shpenzimet sipas nenfunk.b'!M19</f>
        <v>0</v>
      </c>
      <c r="T19" s="153">
        <f>'KB 05'!N73</f>
        <v>0</v>
      </c>
      <c r="U19" s="153">
        <f>'KB 05'!N80</f>
        <v>0</v>
      </c>
      <c r="V19" s="763">
        <f t="shared" si="10"/>
        <v>0</v>
      </c>
      <c r="W19" s="762">
        <f>'(F2) Shpenzimet sipas nenfunk.b'!Q19</f>
        <v>0</v>
      </c>
      <c r="X19" s="153">
        <f>'KB 05'!O73</f>
        <v>0</v>
      </c>
      <c r="Y19" s="153">
        <f>'KB 05'!O80</f>
        <v>0</v>
      </c>
      <c r="Z19" s="763">
        <f t="shared" si="11"/>
        <v>0</v>
      </c>
    </row>
    <row r="20" spans="1:26" ht="15" customHeight="1" x14ac:dyDescent="0.2">
      <c r="A20" s="731" t="str">
        <f>'(F2) Shpenzimet sipas nenfunk.b'!A20</f>
        <v>Nënfunksioni 6</v>
      </c>
      <c r="B20" s="758" t="str">
        <f>'(F2) Shpenzimet sipas nenfunk.b'!B20</f>
        <v>041 Çështjet e përgjithshme ekonomike, tregtare dhe të punës</v>
      </c>
      <c r="C20" s="760">
        <f>'(F2) Shpenzimet sipas nenfunk.b'!C20</f>
        <v>0</v>
      </c>
      <c r="D20" s="741">
        <f>'KB 06'!J$19</f>
        <v>0</v>
      </c>
      <c r="E20" s="741">
        <f>'KB 06'!J$27</f>
        <v>0</v>
      </c>
      <c r="F20" s="761">
        <f t="shared" si="6"/>
        <v>0</v>
      </c>
      <c r="G20" s="760">
        <f>'(F2) Shpenzimet sipas nenfunk.b'!D20</f>
        <v>0</v>
      </c>
      <c r="H20" s="741">
        <f>'KB 06'!K$19</f>
        <v>0</v>
      </c>
      <c r="I20" s="741">
        <f>'KB 06'!K$27</f>
        <v>0</v>
      </c>
      <c r="J20" s="761">
        <f t="shared" si="7"/>
        <v>0</v>
      </c>
      <c r="K20" s="760">
        <f>'(F2) Shpenzimet sipas nenfunk.b'!E20</f>
        <v>0</v>
      </c>
      <c r="L20" s="741">
        <f>'KB 06'!L$19</f>
        <v>0</v>
      </c>
      <c r="M20" s="741">
        <f>'KB 06'!L$27</f>
        <v>0</v>
      </c>
      <c r="N20" s="761">
        <f t="shared" si="8"/>
        <v>0</v>
      </c>
      <c r="O20" s="760">
        <f>'(F2) Shpenzimet sipas nenfunk.b'!I20</f>
        <v>0</v>
      </c>
      <c r="P20" s="741">
        <f>'KB 06'!M$19</f>
        <v>0</v>
      </c>
      <c r="Q20" s="741">
        <f>'KB 06'!M$27</f>
        <v>0</v>
      </c>
      <c r="R20" s="761">
        <f t="shared" si="9"/>
        <v>0</v>
      </c>
      <c r="S20" s="760">
        <f>'(F2) Shpenzimet sipas nenfunk.b'!M20</f>
        <v>0</v>
      </c>
      <c r="T20" s="741">
        <f>'KB 06'!N$19</f>
        <v>0</v>
      </c>
      <c r="U20" s="741">
        <f>'KB 06'!N$27</f>
        <v>0</v>
      </c>
      <c r="V20" s="761">
        <f t="shared" si="10"/>
        <v>0</v>
      </c>
      <c r="W20" s="760">
        <f>'(F2) Shpenzimet sipas nenfunk.b'!Q20</f>
        <v>0</v>
      </c>
      <c r="X20" s="741">
        <f>'KB 06'!O$19</f>
        <v>0</v>
      </c>
      <c r="Y20" s="741">
        <f>'KB 06'!O$27</f>
        <v>0</v>
      </c>
      <c r="Z20" s="761">
        <f t="shared" si="11"/>
        <v>0</v>
      </c>
    </row>
    <row r="21" spans="1:26" s="104" customFormat="1" ht="15" hidden="1" customHeight="1" x14ac:dyDescent="0.2">
      <c r="A21" s="732" t="str">
        <f>'(F2) Shpenzimet sipas nenfunk.b'!A21</f>
        <v>04110</v>
      </c>
      <c r="B21" s="789" t="str">
        <f>'(F2) Shpenzimet sipas nenfunk.b'!B21</f>
        <v xml:space="preserve">Çështjet e përgjithshme ekonomike dhe tregtare </v>
      </c>
      <c r="C21" s="762">
        <f>'(F2) Shpenzimet sipas nenfunk.b'!C21</f>
        <v>0</v>
      </c>
      <c r="D21" s="153">
        <f>'KB 06'!J73</f>
        <v>0</v>
      </c>
      <c r="E21" s="153">
        <f>'KB 06'!J80</f>
        <v>0</v>
      </c>
      <c r="F21" s="763">
        <f t="shared" si="6"/>
        <v>0</v>
      </c>
      <c r="G21" s="762">
        <f>'(F2) Shpenzimet sipas nenfunk.b'!D21</f>
        <v>0</v>
      </c>
      <c r="H21" s="153">
        <f>'KB 06'!K73</f>
        <v>0</v>
      </c>
      <c r="I21" s="153">
        <f>'KB 06'!K80</f>
        <v>0</v>
      </c>
      <c r="J21" s="763">
        <f t="shared" si="7"/>
        <v>0</v>
      </c>
      <c r="K21" s="762">
        <f>'(F2) Shpenzimet sipas nenfunk.b'!E21</f>
        <v>0</v>
      </c>
      <c r="L21" s="153">
        <f>'KB 06'!L73</f>
        <v>0</v>
      </c>
      <c r="M21" s="153">
        <f>'KB 06'!L80</f>
        <v>0</v>
      </c>
      <c r="N21" s="763">
        <f t="shared" si="8"/>
        <v>0</v>
      </c>
      <c r="O21" s="762">
        <f>'(F2) Shpenzimet sipas nenfunk.b'!I21</f>
        <v>0</v>
      </c>
      <c r="P21" s="153">
        <f>'KB 06'!M73</f>
        <v>0</v>
      </c>
      <c r="Q21" s="153">
        <f>'KB 06'!M80</f>
        <v>0</v>
      </c>
      <c r="R21" s="763">
        <f t="shared" si="9"/>
        <v>0</v>
      </c>
      <c r="S21" s="762">
        <f>'(F2) Shpenzimet sipas nenfunk.b'!M21</f>
        <v>0</v>
      </c>
      <c r="T21" s="153">
        <f>'KB 06'!N73</f>
        <v>0</v>
      </c>
      <c r="U21" s="153">
        <f>'KB 06'!N80</f>
        <v>0</v>
      </c>
      <c r="V21" s="763">
        <f t="shared" si="10"/>
        <v>0</v>
      </c>
      <c r="W21" s="762">
        <f>'(F2) Shpenzimet sipas nenfunk.b'!Q21</f>
        <v>0</v>
      </c>
      <c r="X21" s="153">
        <f>'KB 06'!O73</f>
        <v>0</v>
      </c>
      <c r="Y21" s="153">
        <f>'KB 06'!O80</f>
        <v>0</v>
      </c>
      <c r="Z21" s="763">
        <f t="shared" si="11"/>
        <v>0</v>
      </c>
    </row>
    <row r="22" spans="1:26" s="104" customFormat="1" ht="15" customHeight="1" x14ac:dyDescent="0.2">
      <c r="A22" s="732" t="str">
        <f>'(F2) Shpenzimet sipas nenfunk.b'!A22</f>
        <v>04130</v>
      </c>
      <c r="B22" s="789" t="str">
        <f>'(F2) Shpenzimet sipas nenfunk.b'!B22</f>
        <v>Mbështetje për zhvillimin ekonomik</v>
      </c>
      <c r="C22" s="762">
        <f>'(F2) Shpenzimet sipas nenfunk.b'!C22</f>
        <v>0</v>
      </c>
      <c r="D22" s="153">
        <f>'KB 06'!J112</f>
        <v>0</v>
      </c>
      <c r="E22" s="153">
        <f>'KB 06'!J119</f>
        <v>0</v>
      </c>
      <c r="F22" s="763">
        <f t="shared" si="6"/>
        <v>0</v>
      </c>
      <c r="G22" s="762">
        <f>'(F2) Shpenzimet sipas nenfunk.b'!D22</f>
        <v>0</v>
      </c>
      <c r="H22" s="153">
        <f>'KB 06'!K112</f>
        <v>0</v>
      </c>
      <c r="I22" s="153">
        <f>'KB 06'!K119</f>
        <v>0</v>
      </c>
      <c r="J22" s="763">
        <f t="shared" si="7"/>
        <v>0</v>
      </c>
      <c r="K22" s="762">
        <f>'(F2) Shpenzimet sipas nenfunk.b'!E22</f>
        <v>0</v>
      </c>
      <c r="L22" s="153">
        <f>'KB 06'!L112</f>
        <v>0</v>
      </c>
      <c r="M22" s="153">
        <f>'KB 06'!L119</f>
        <v>0</v>
      </c>
      <c r="N22" s="763">
        <f t="shared" si="8"/>
        <v>0</v>
      </c>
      <c r="O22" s="762">
        <f>'(F2) Shpenzimet sipas nenfunk.b'!I22</f>
        <v>0</v>
      </c>
      <c r="P22" s="153">
        <f>'KB 06'!M112</f>
        <v>0</v>
      </c>
      <c r="Q22" s="153">
        <f>'KB 06'!M119</f>
        <v>0</v>
      </c>
      <c r="R22" s="763">
        <f t="shared" si="9"/>
        <v>0</v>
      </c>
      <c r="S22" s="762">
        <f>'(F2) Shpenzimet sipas nenfunk.b'!M22</f>
        <v>0</v>
      </c>
      <c r="T22" s="153">
        <f>'KB 06'!N112</f>
        <v>0</v>
      </c>
      <c r="U22" s="153">
        <f>'KB 06'!N119</f>
        <v>0</v>
      </c>
      <c r="V22" s="763">
        <f t="shared" si="10"/>
        <v>0</v>
      </c>
      <c r="W22" s="762">
        <f>'(F2) Shpenzimet sipas nenfunk.b'!Q22</f>
        <v>0</v>
      </c>
      <c r="X22" s="153">
        <f>'KB 06'!O112</f>
        <v>0</v>
      </c>
      <c r="Y22" s="153">
        <f>'KB 06'!O119</f>
        <v>0</v>
      </c>
      <c r="Z22" s="763">
        <f t="shared" si="11"/>
        <v>0</v>
      </c>
    </row>
    <row r="23" spans="1:26" s="104" customFormat="1" ht="15" hidden="1" customHeight="1" x14ac:dyDescent="0.2">
      <c r="A23" s="732" t="str">
        <f>'(F2) Shpenzimet sipas nenfunk.b'!A23</f>
        <v>04132</v>
      </c>
      <c r="B23" s="789" t="str">
        <f>'(F2) Shpenzimet sipas nenfunk.b'!B23</f>
        <v>Mbështetja e Zhvillimit rajonal</v>
      </c>
      <c r="C23" s="762">
        <f>'(F2) Shpenzimet sipas nenfunk.b'!C23</f>
        <v>0</v>
      </c>
      <c r="D23" s="153">
        <f>'KB 06'!J190</f>
        <v>0</v>
      </c>
      <c r="E23" s="153">
        <f>'KB 06'!J197</f>
        <v>0</v>
      </c>
      <c r="F23" s="763">
        <f t="shared" si="6"/>
        <v>0</v>
      </c>
      <c r="G23" s="762">
        <f>'(F2) Shpenzimet sipas nenfunk.b'!D23</f>
        <v>0</v>
      </c>
      <c r="H23" s="153">
        <f>'KB 06'!K190</f>
        <v>0</v>
      </c>
      <c r="I23" s="153">
        <f>'KB 06'!K197</f>
        <v>0</v>
      </c>
      <c r="J23" s="763">
        <f t="shared" si="7"/>
        <v>0</v>
      </c>
      <c r="K23" s="762">
        <f>'(F2) Shpenzimet sipas nenfunk.b'!E23</f>
        <v>0</v>
      </c>
      <c r="L23" s="153">
        <f>'KB 06'!L190</f>
        <v>0</v>
      </c>
      <c r="M23" s="153">
        <f>'KB 06'!L197</f>
        <v>0</v>
      </c>
      <c r="N23" s="763">
        <f t="shared" si="8"/>
        <v>0</v>
      </c>
      <c r="O23" s="762">
        <f>'(F2) Shpenzimet sipas nenfunk.b'!I23</f>
        <v>0</v>
      </c>
      <c r="P23" s="153">
        <f>'KB 06'!M190</f>
        <v>0</v>
      </c>
      <c r="Q23" s="153">
        <f>'KB 06'!M197</f>
        <v>0</v>
      </c>
      <c r="R23" s="763">
        <f t="shared" si="9"/>
        <v>0</v>
      </c>
      <c r="S23" s="762">
        <f>'(F2) Shpenzimet sipas nenfunk.b'!M23</f>
        <v>0</v>
      </c>
      <c r="T23" s="153">
        <f>'KB 06'!N190</f>
        <v>0</v>
      </c>
      <c r="U23" s="153">
        <f>'KB 06'!N197</f>
        <v>0</v>
      </c>
      <c r="V23" s="763">
        <f t="shared" si="10"/>
        <v>0</v>
      </c>
      <c r="W23" s="762">
        <f>'(F2) Shpenzimet sipas nenfunk.b'!Q23</f>
        <v>0</v>
      </c>
      <c r="X23" s="153">
        <f>'KB 06'!O190</f>
        <v>0</v>
      </c>
      <c r="Y23" s="153">
        <f>'KB 06'!O197</f>
        <v>0</v>
      </c>
      <c r="Z23" s="763">
        <f t="shared" si="11"/>
        <v>0</v>
      </c>
    </row>
    <row r="24" spans="1:26" s="104" customFormat="1" ht="15" customHeight="1" x14ac:dyDescent="0.2">
      <c r="A24" s="732" t="str">
        <f>'(F2) Shpenzimet sipas nenfunk.b'!A24</f>
        <v>04160</v>
      </c>
      <c r="B24" s="789" t="str">
        <f>'(F2) Shpenzimet sipas nenfunk.b'!B24</f>
        <v>Shërbimet e tregjeve, akreditimi dhe inspektimi</v>
      </c>
      <c r="C24" s="762">
        <f>'(F2) Shpenzimet sipas nenfunk.b'!C24</f>
        <v>0</v>
      </c>
      <c r="D24" s="153">
        <f>'KB 06'!J229</f>
        <v>0</v>
      </c>
      <c r="E24" s="153">
        <f>'KB 06'!J236</f>
        <v>0</v>
      </c>
      <c r="F24" s="763">
        <f t="shared" si="6"/>
        <v>0</v>
      </c>
      <c r="G24" s="762">
        <f>'(F2) Shpenzimet sipas nenfunk.b'!D24</f>
        <v>0</v>
      </c>
      <c r="H24" s="153">
        <f>'KB 06'!K229</f>
        <v>0</v>
      </c>
      <c r="I24" s="153">
        <f>'KB 06'!K236</f>
        <v>0</v>
      </c>
      <c r="J24" s="763">
        <f t="shared" si="7"/>
        <v>0</v>
      </c>
      <c r="K24" s="762">
        <f>'(F2) Shpenzimet sipas nenfunk.b'!E24</f>
        <v>0</v>
      </c>
      <c r="L24" s="153">
        <f>'KB 06'!L229</f>
        <v>0</v>
      </c>
      <c r="M24" s="153">
        <f>'KB 06'!L236</f>
        <v>0</v>
      </c>
      <c r="N24" s="763">
        <f t="shared" si="8"/>
        <v>0</v>
      </c>
      <c r="O24" s="762">
        <f>'(F2) Shpenzimet sipas nenfunk.b'!I24</f>
        <v>0</v>
      </c>
      <c r="P24" s="153">
        <f>'KB 06'!M229</f>
        <v>0</v>
      </c>
      <c r="Q24" s="153">
        <f>'KB 06'!M236</f>
        <v>0</v>
      </c>
      <c r="R24" s="763">
        <f t="shared" si="9"/>
        <v>0</v>
      </c>
      <c r="S24" s="762">
        <f>'(F2) Shpenzimet sipas nenfunk.b'!M24</f>
        <v>0</v>
      </c>
      <c r="T24" s="153">
        <f>'KB 06'!N229</f>
        <v>0</v>
      </c>
      <c r="U24" s="153">
        <f>'KB 06'!N236</f>
        <v>0</v>
      </c>
      <c r="V24" s="763">
        <f t="shared" si="10"/>
        <v>0</v>
      </c>
      <c r="W24" s="762">
        <f>'(F2) Shpenzimet sipas nenfunk.b'!Q24</f>
        <v>0</v>
      </c>
      <c r="X24" s="153">
        <f>'KB 06'!O229</f>
        <v>0</v>
      </c>
      <c r="Y24" s="153">
        <f>'KB 06'!O236</f>
        <v>0</v>
      </c>
      <c r="Z24" s="763">
        <f t="shared" si="11"/>
        <v>0</v>
      </c>
    </row>
    <row r="25" spans="1:26" ht="15" customHeight="1" x14ac:dyDescent="0.2">
      <c r="A25" s="731" t="str">
        <f>'(F2) Shpenzimet sipas nenfunk.b'!A25</f>
        <v>Nënfunksioni 7</v>
      </c>
      <c r="B25" s="758" t="str">
        <f>'(F2) Shpenzimet sipas nenfunk.b'!B25</f>
        <v>042 Bujqësia, pyjet, peshkimi dhe gjuetia</v>
      </c>
      <c r="C25" s="760">
        <f>'(F2) Shpenzimet sipas nenfunk.b'!C25</f>
        <v>0</v>
      </c>
      <c r="D25" s="741">
        <f>'KB 07'!J$19</f>
        <v>0</v>
      </c>
      <c r="E25" s="741">
        <f>'KB 07'!J$27</f>
        <v>0</v>
      </c>
      <c r="F25" s="761">
        <f t="shared" si="6"/>
        <v>0</v>
      </c>
      <c r="G25" s="760">
        <f>'(F2) Shpenzimet sipas nenfunk.b'!D25</f>
        <v>0</v>
      </c>
      <c r="H25" s="741">
        <f>'KB 07'!K$19</f>
        <v>0</v>
      </c>
      <c r="I25" s="741">
        <f>'KB 07'!K$27</f>
        <v>0</v>
      </c>
      <c r="J25" s="761">
        <f t="shared" si="7"/>
        <v>0</v>
      </c>
      <c r="K25" s="760">
        <f>'(F2) Shpenzimet sipas nenfunk.b'!E25</f>
        <v>0</v>
      </c>
      <c r="L25" s="741">
        <f>'KB 07'!L$19</f>
        <v>0</v>
      </c>
      <c r="M25" s="741">
        <f>'KB 07'!L$27</f>
        <v>0</v>
      </c>
      <c r="N25" s="761">
        <f t="shared" si="8"/>
        <v>0</v>
      </c>
      <c r="O25" s="760">
        <f>'(F2) Shpenzimet sipas nenfunk.b'!I25</f>
        <v>0</v>
      </c>
      <c r="P25" s="741">
        <f>'KB 07'!M$19</f>
        <v>0</v>
      </c>
      <c r="Q25" s="741">
        <f>'KB 07'!M$27</f>
        <v>0</v>
      </c>
      <c r="R25" s="761">
        <f t="shared" si="9"/>
        <v>0</v>
      </c>
      <c r="S25" s="760">
        <f>'(F2) Shpenzimet sipas nenfunk.b'!M25</f>
        <v>0</v>
      </c>
      <c r="T25" s="741">
        <f>'KB 07'!N$19</f>
        <v>0</v>
      </c>
      <c r="U25" s="741">
        <f>'KB 07'!N$27</f>
        <v>0</v>
      </c>
      <c r="V25" s="761">
        <f t="shared" si="10"/>
        <v>0</v>
      </c>
      <c r="W25" s="760">
        <f>'(F2) Shpenzimet sipas nenfunk.b'!Q25</f>
        <v>0</v>
      </c>
      <c r="X25" s="741">
        <f>'KB 07'!O$19</f>
        <v>0</v>
      </c>
      <c r="Y25" s="741">
        <f>'KB 07'!O$27</f>
        <v>0</v>
      </c>
      <c r="Z25" s="761">
        <f t="shared" si="11"/>
        <v>0</v>
      </c>
    </row>
    <row r="26" spans="1:26" s="104" customFormat="1" ht="15" customHeight="1" x14ac:dyDescent="0.2">
      <c r="A26" s="732" t="str">
        <f>'(F2) Shpenzimet sipas nenfunk.b'!A26</f>
        <v>04220</v>
      </c>
      <c r="B26" s="789" t="str">
        <f>'(F2) Shpenzimet sipas nenfunk.b'!B26</f>
        <v>Shërbimet bujqësore, inspektimi, ushqimi dhe mbrojtja e konsumatoreve</v>
      </c>
      <c r="C26" s="762">
        <f>'(F2) Shpenzimet sipas nenfunk.b'!C26</f>
        <v>0</v>
      </c>
      <c r="D26" s="153">
        <f>'KB 07'!J73</f>
        <v>0</v>
      </c>
      <c r="E26" s="153">
        <f>'KB 07'!J80</f>
        <v>0</v>
      </c>
      <c r="F26" s="763">
        <f t="shared" si="6"/>
        <v>0</v>
      </c>
      <c r="G26" s="762">
        <f>'(F2) Shpenzimet sipas nenfunk.b'!D26</f>
        <v>0</v>
      </c>
      <c r="H26" s="153">
        <f>'KB 07'!K73</f>
        <v>0</v>
      </c>
      <c r="I26" s="153">
        <f>'KB 07'!K80</f>
        <v>0</v>
      </c>
      <c r="J26" s="763">
        <f t="shared" si="7"/>
        <v>0</v>
      </c>
      <c r="K26" s="762">
        <f>'(F2) Shpenzimet sipas nenfunk.b'!E26</f>
        <v>0</v>
      </c>
      <c r="L26" s="153">
        <f>'KB 07'!L73</f>
        <v>0</v>
      </c>
      <c r="M26" s="153">
        <f>'KB 07'!L80</f>
        <v>0</v>
      </c>
      <c r="N26" s="763">
        <f t="shared" si="8"/>
        <v>0</v>
      </c>
      <c r="O26" s="762">
        <f>'(F2) Shpenzimet sipas nenfunk.b'!I26</f>
        <v>0</v>
      </c>
      <c r="P26" s="153">
        <f>'KB 07'!M73</f>
        <v>0</v>
      </c>
      <c r="Q26" s="153">
        <f>'KB 07'!M80</f>
        <v>0</v>
      </c>
      <c r="R26" s="763">
        <f t="shared" si="9"/>
        <v>0</v>
      </c>
      <c r="S26" s="762">
        <f>'(F2) Shpenzimet sipas nenfunk.b'!M26</f>
        <v>0</v>
      </c>
      <c r="T26" s="153">
        <f>'KB 07'!N73</f>
        <v>0</v>
      </c>
      <c r="U26" s="153">
        <f>'KB 07'!N80</f>
        <v>0</v>
      </c>
      <c r="V26" s="763">
        <f t="shared" si="10"/>
        <v>0</v>
      </c>
      <c r="W26" s="762">
        <f>'(F2) Shpenzimet sipas nenfunk.b'!Q26</f>
        <v>0</v>
      </c>
      <c r="X26" s="153">
        <f>'KB 07'!O73</f>
        <v>0</v>
      </c>
      <c r="Y26" s="153">
        <f>'KB 07'!O80</f>
        <v>0</v>
      </c>
      <c r="Z26" s="763">
        <f t="shared" si="11"/>
        <v>0</v>
      </c>
    </row>
    <row r="27" spans="1:26" s="104" customFormat="1" ht="15" hidden="1" customHeight="1" x14ac:dyDescent="0.2">
      <c r="A27" s="732" t="str">
        <f>'(F2) Shpenzimet sipas nenfunk.b'!A27</f>
        <v>04223</v>
      </c>
      <c r="B27" s="789" t="str">
        <f>'(F2) Shpenzimet sipas nenfunk.b'!B27</f>
        <v>Veterineria</v>
      </c>
      <c r="C27" s="762">
        <f>'(F2) Shpenzimet sipas nenfunk.b'!C27</f>
        <v>0</v>
      </c>
      <c r="D27" s="153">
        <f>'KB 07'!J151</f>
        <v>0</v>
      </c>
      <c r="E27" s="153">
        <f>'KB 07'!J158</f>
        <v>0</v>
      </c>
      <c r="F27" s="763">
        <f t="shared" si="6"/>
        <v>0</v>
      </c>
      <c r="G27" s="762">
        <f>'(F2) Shpenzimet sipas nenfunk.b'!D27</f>
        <v>0</v>
      </c>
      <c r="H27" s="153">
        <f>'KB 07'!K151</f>
        <v>0</v>
      </c>
      <c r="I27" s="153">
        <f>'KB 07'!K158</f>
        <v>0</v>
      </c>
      <c r="J27" s="763">
        <f t="shared" si="7"/>
        <v>0</v>
      </c>
      <c r="K27" s="762">
        <f>'(F2) Shpenzimet sipas nenfunk.b'!E27</f>
        <v>0</v>
      </c>
      <c r="L27" s="153">
        <f>'KB 07'!L151</f>
        <v>0</v>
      </c>
      <c r="M27" s="153">
        <f>'KB 07'!L158</f>
        <v>0</v>
      </c>
      <c r="N27" s="763">
        <f t="shared" si="8"/>
        <v>0</v>
      </c>
      <c r="O27" s="762">
        <f>'(F2) Shpenzimet sipas nenfunk.b'!I27</f>
        <v>0</v>
      </c>
      <c r="P27" s="153">
        <f>'KB 07'!M151</f>
        <v>0</v>
      </c>
      <c r="Q27" s="153">
        <f>'KB 07'!M158</f>
        <v>0</v>
      </c>
      <c r="R27" s="763">
        <f t="shared" si="9"/>
        <v>0</v>
      </c>
      <c r="S27" s="762">
        <f>'(F2) Shpenzimet sipas nenfunk.b'!M27</f>
        <v>0</v>
      </c>
      <c r="T27" s="153">
        <f>'KB 07'!N151</f>
        <v>0</v>
      </c>
      <c r="U27" s="153">
        <f>'KB 07'!N158</f>
        <v>0</v>
      </c>
      <c r="V27" s="763">
        <f t="shared" si="10"/>
        <v>0</v>
      </c>
      <c r="W27" s="762">
        <f>'(F2) Shpenzimet sipas nenfunk.b'!Q27</f>
        <v>0</v>
      </c>
      <c r="X27" s="153">
        <f>'KB 07'!O151</f>
        <v>0</v>
      </c>
      <c r="Y27" s="153">
        <f>'KB 07'!O158</f>
        <v>0</v>
      </c>
      <c r="Z27" s="763">
        <f t="shared" si="11"/>
        <v>0</v>
      </c>
    </row>
    <row r="28" spans="1:26" s="104" customFormat="1" ht="15" customHeight="1" x14ac:dyDescent="0.2">
      <c r="A28" s="732" t="str">
        <f>'(F2) Shpenzimet sipas nenfunk.b'!A28</f>
        <v>04240</v>
      </c>
      <c r="B28" s="789" t="str">
        <f>'(F2) Shpenzimet sipas nenfunk.b'!B28</f>
        <v>Menaxhimi i Infrastruktuës së ujitjes dhe kullimit</v>
      </c>
      <c r="C28" s="762">
        <f>'(F2) Shpenzimet sipas nenfunk.b'!C28</f>
        <v>0</v>
      </c>
      <c r="D28" s="153">
        <f>'KB 07'!J190</f>
        <v>0</v>
      </c>
      <c r="E28" s="153">
        <f>'KB 07'!J197</f>
        <v>0</v>
      </c>
      <c r="F28" s="763">
        <f t="shared" si="6"/>
        <v>0</v>
      </c>
      <c r="G28" s="762">
        <f>'(F2) Shpenzimet sipas nenfunk.b'!D28</f>
        <v>0</v>
      </c>
      <c r="H28" s="153">
        <f>'KB 07'!K190</f>
        <v>0</v>
      </c>
      <c r="I28" s="153">
        <f>'KB 07'!K197</f>
        <v>0</v>
      </c>
      <c r="J28" s="763">
        <f t="shared" si="7"/>
        <v>0</v>
      </c>
      <c r="K28" s="762">
        <f>'(F2) Shpenzimet sipas nenfunk.b'!E28</f>
        <v>0</v>
      </c>
      <c r="L28" s="153">
        <f>'KB 07'!L190</f>
        <v>0</v>
      </c>
      <c r="M28" s="153">
        <f>'KB 07'!L197</f>
        <v>0</v>
      </c>
      <c r="N28" s="763">
        <f t="shared" si="8"/>
        <v>0</v>
      </c>
      <c r="O28" s="762">
        <f>'(F2) Shpenzimet sipas nenfunk.b'!I28</f>
        <v>0</v>
      </c>
      <c r="P28" s="153">
        <f>'KB 07'!M190</f>
        <v>0</v>
      </c>
      <c r="Q28" s="153">
        <f>'KB 07'!M197</f>
        <v>0</v>
      </c>
      <c r="R28" s="763">
        <f t="shared" si="9"/>
        <v>0</v>
      </c>
      <c r="S28" s="762">
        <f>'(F2) Shpenzimet sipas nenfunk.b'!M28</f>
        <v>0</v>
      </c>
      <c r="T28" s="153">
        <f>'KB 07'!N190</f>
        <v>0</v>
      </c>
      <c r="U28" s="153">
        <f>'KB 07'!N197</f>
        <v>0</v>
      </c>
      <c r="V28" s="763">
        <f t="shared" si="10"/>
        <v>0</v>
      </c>
      <c r="W28" s="762">
        <f>'(F2) Shpenzimet sipas nenfunk.b'!Q28</f>
        <v>0</v>
      </c>
      <c r="X28" s="153">
        <f>'KB 07'!O190</f>
        <v>0</v>
      </c>
      <c r="Y28" s="153">
        <f>'KB 07'!O197</f>
        <v>0</v>
      </c>
      <c r="Z28" s="763">
        <f t="shared" si="11"/>
        <v>0</v>
      </c>
    </row>
    <row r="29" spans="1:26" s="104" customFormat="1" ht="15" customHeight="1" x14ac:dyDescent="0.2">
      <c r="A29" s="732" t="str">
        <f>'(F2) Shpenzimet sipas nenfunk.b'!A29</f>
        <v>04260</v>
      </c>
      <c r="B29" s="789" t="str">
        <f>'(F2) Shpenzimet sipas nenfunk.b'!B29</f>
        <v>Administrimi i pyjeve dhe kullotave</v>
      </c>
      <c r="C29" s="762">
        <f>'(F2) Shpenzimet sipas nenfunk.b'!C29</f>
        <v>0</v>
      </c>
      <c r="D29" s="153">
        <f>'KB 07'!J229</f>
        <v>0</v>
      </c>
      <c r="E29" s="153">
        <f>'KB 07'!J236</f>
        <v>0</v>
      </c>
      <c r="F29" s="763">
        <f t="shared" si="6"/>
        <v>0</v>
      </c>
      <c r="G29" s="762">
        <f>'(F2) Shpenzimet sipas nenfunk.b'!D29</f>
        <v>0</v>
      </c>
      <c r="H29" s="153">
        <f>'KB 07'!K229</f>
        <v>0</v>
      </c>
      <c r="I29" s="153">
        <f>'KB 07'!K236</f>
        <v>0</v>
      </c>
      <c r="J29" s="763">
        <f t="shared" si="7"/>
        <v>0</v>
      </c>
      <c r="K29" s="762">
        <f>'(F2) Shpenzimet sipas nenfunk.b'!E29</f>
        <v>0</v>
      </c>
      <c r="L29" s="153">
        <f>'KB 07'!L229</f>
        <v>0</v>
      </c>
      <c r="M29" s="153">
        <f>'KB 07'!L236</f>
        <v>0</v>
      </c>
      <c r="N29" s="763">
        <f t="shared" si="8"/>
        <v>0</v>
      </c>
      <c r="O29" s="762">
        <f>'(F2) Shpenzimet sipas nenfunk.b'!I29</f>
        <v>0</v>
      </c>
      <c r="P29" s="153">
        <f>'KB 07'!M229</f>
        <v>0</v>
      </c>
      <c r="Q29" s="153">
        <f>'KB 07'!M236</f>
        <v>0</v>
      </c>
      <c r="R29" s="763">
        <f t="shared" si="9"/>
        <v>0</v>
      </c>
      <c r="S29" s="762">
        <f>'(F2) Shpenzimet sipas nenfunk.b'!M29</f>
        <v>0</v>
      </c>
      <c r="T29" s="153">
        <f>'KB 07'!N229</f>
        <v>0</v>
      </c>
      <c r="U29" s="153">
        <f>'KB 07'!N236</f>
        <v>0</v>
      </c>
      <c r="V29" s="763">
        <f t="shared" si="10"/>
        <v>0</v>
      </c>
      <c r="W29" s="762">
        <f>'(F2) Shpenzimet sipas nenfunk.b'!Q29</f>
        <v>0</v>
      </c>
      <c r="X29" s="153">
        <f>'KB 07'!O229</f>
        <v>0</v>
      </c>
      <c r="Y29" s="153">
        <f>'KB 07'!O236</f>
        <v>0</v>
      </c>
      <c r="Z29" s="763">
        <f t="shared" si="11"/>
        <v>0</v>
      </c>
    </row>
    <row r="30" spans="1:26" ht="15" customHeight="1" x14ac:dyDescent="0.2">
      <c r="A30" s="731" t="str">
        <f>'(F2) Shpenzimet sipas nenfunk.b'!A30</f>
        <v>Nënfunksioni 8</v>
      </c>
      <c r="B30" s="758" t="str">
        <f>'(F2) Shpenzimet sipas nenfunk.b'!B30</f>
        <v>045 Trasporti</v>
      </c>
      <c r="C30" s="760">
        <f>'(F2) Shpenzimet sipas nenfunk.b'!C30</f>
        <v>0</v>
      </c>
      <c r="D30" s="741">
        <f>'KB 08'!J$19</f>
        <v>0</v>
      </c>
      <c r="E30" s="741">
        <f>'KB 08'!J$27</f>
        <v>0</v>
      </c>
      <c r="F30" s="761">
        <f t="shared" si="6"/>
        <v>0</v>
      </c>
      <c r="G30" s="760">
        <f>'(F2) Shpenzimet sipas nenfunk.b'!D30</f>
        <v>0</v>
      </c>
      <c r="H30" s="741">
        <f>'KB 08'!K$19</f>
        <v>0</v>
      </c>
      <c r="I30" s="741">
        <f>'KB 08'!K$27</f>
        <v>0</v>
      </c>
      <c r="J30" s="761">
        <f t="shared" si="7"/>
        <v>0</v>
      </c>
      <c r="K30" s="760">
        <f>'(F2) Shpenzimet sipas nenfunk.b'!E30</f>
        <v>0</v>
      </c>
      <c r="L30" s="741">
        <f>'KB 08'!L$19</f>
        <v>0</v>
      </c>
      <c r="M30" s="741">
        <f>'KB 08'!L$27</f>
        <v>0</v>
      </c>
      <c r="N30" s="761">
        <f t="shared" si="8"/>
        <v>0</v>
      </c>
      <c r="O30" s="760">
        <f>'(F2) Shpenzimet sipas nenfunk.b'!I30</f>
        <v>0</v>
      </c>
      <c r="P30" s="741">
        <f>'KB 08'!M$19</f>
        <v>0</v>
      </c>
      <c r="Q30" s="741">
        <f>'KB 08'!M$27</f>
        <v>0</v>
      </c>
      <c r="R30" s="761">
        <f t="shared" si="9"/>
        <v>0</v>
      </c>
      <c r="S30" s="760">
        <f>'(F2) Shpenzimet sipas nenfunk.b'!M30</f>
        <v>0</v>
      </c>
      <c r="T30" s="741">
        <f>'KB 08'!N$19</f>
        <v>0</v>
      </c>
      <c r="U30" s="741">
        <f>'KB 08'!N$27</f>
        <v>0</v>
      </c>
      <c r="V30" s="761">
        <f t="shared" si="10"/>
        <v>0</v>
      </c>
      <c r="W30" s="760">
        <f>'(F2) Shpenzimet sipas nenfunk.b'!Q30</f>
        <v>0</v>
      </c>
      <c r="X30" s="741">
        <f>'KB 08'!O$19</f>
        <v>0</v>
      </c>
      <c r="Y30" s="741">
        <f>'KB 08'!O$27</f>
        <v>0</v>
      </c>
      <c r="Z30" s="761">
        <f t="shared" si="11"/>
        <v>0</v>
      </c>
    </row>
    <row r="31" spans="1:26" s="104" customFormat="1" ht="15" customHeight="1" x14ac:dyDescent="0.2">
      <c r="A31" s="732" t="str">
        <f>'(F2) Shpenzimet sipas nenfunk.b'!A31</f>
        <v>04520</v>
      </c>
      <c r="B31" s="789" t="str">
        <f>'(F2) Shpenzimet sipas nenfunk.b'!B31</f>
        <v>Rrjeti rrugor rural</v>
      </c>
      <c r="C31" s="762">
        <f>'(F2) Shpenzimet sipas nenfunk.b'!C31</f>
        <v>0</v>
      </c>
      <c r="D31" s="153">
        <f>'KB 08'!J73</f>
        <v>0</v>
      </c>
      <c r="E31" s="153">
        <f>'KB 08'!J80</f>
        <v>0</v>
      </c>
      <c r="F31" s="763">
        <f t="shared" si="6"/>
        <v>0</v>
      </c>
      <c r="G31" s="762">
        <f>'(F2) Shpenzimet sipas nenfunk.b'!D31</f>
        <v>0</v>
      </c>
      <c r="H31" s="153">
        <f>'KB 08'!K73</f>
        <v>0</v>
      </c>
      <c r="I31" s="153">
        <f>'KB 08'!K80</f>
        <v>0</v>
      </c>
      <c r="J31" s="763">
        <f t="shared" si="7"/>
        <v>0</v>
      </c>
      <c r="K31" s="762">
        <f>'(F2) Shpenzimet sipas nenfunk.b'!E31</f>
        <v>0</v>
      </c>
      <c r="L31" s="153">
        <f>'KB 08'!L73</f>
        <v>0</v>
      </c>
      <c r="M31" s="153">
        <f>'KB 08'!L80</f>
        <v>0</v>
      </c>
      <c r="N31" s="763">
        <f t="shared" si="8"/>
        <v>0</v>
      </c>
      <c r="O31" s="762">
        <f>'(F2) Shpenzimet sipas nenfunk.b'!I31</f>
        <v>0</v>
      </c>
      <c r="P31" s="153">
        <f>'KB 08'!M73</f>
        <v>0</v>
      </c>
      <c r="Q31" s="153">
        <f>'KB 08'!M80</f>
        <v>0</v>
      </c>
      <c r="R31" s="763">
        <f t="shared" si="9"/>
        <v>0</v>
      </c>
      <c r="S31" s="762">
        <f>'(F2) Shpenzimet sipas nenfunk.b'!M31</f>
        <v>0</v>
      </c>
      <c r="T31" s="153">
        <f>'KB 08'!N73</f>
        <v>0</v>
      </c>
      <c r="U31" s="153">
        <f>'KB 08'!N80</f>
        <v>0</v>
      </c>
      <c r="V31" s="763">
        <f t="shared" si="10"/>
        <v>0</v>
      </c>
      <c r="W31" s="762">
        <f>'(F2) Shpenzimet sipas nenfunk.b'!Q31</f>
        <v>0</v>
      </c>
      <c r="X31" s="153">
        <f>'KB 08'!O73</f>
        <v>0</v>
      </c>
      <c r="Y31" s="153">
        <f>'KB 08'!O80</f>
        <v>0</v>
      </c>
      <c r="Z31" s="763">
        <f t="shared" si="11"/>
        <v>0</v>
      </c>
    </row>
    <row r="32" spans="1:26" s="104" customFormat="1" ht="15" hidden="1" customHeight="1" x14ac:dyDescent="0.2">
      <c r="A32" s="732" t="str">
        <f>'(F2) Shpenzimet sipas nenfunk.b'!A32</f>
        <v>04530</v>
      </c>
      <c r="B32" s="789" t="str">
        <f>'(F2) Shpenzimet sipas nenfunk.b'!B32</f>
        <v>Studimi i rrugëve</v>
      </c>
      <c r="C32" s="762">
        <f>'(F2) Shpenzimet sipas nenfunk.b'!C32</f>
        <v>0</v>
      </c>
      <c r="D32" s="153">
        <f>'KB 08'!J112</f>
        <v>0</v>
      </c>
      <c r="E32" s="153">
        <f>'KB 08'!J119</f>
        <v>0</v>
      </c>
      <c r="F32" s="763">
        <f t="shared" si="6"/>
        <v>0</v>
      </c>
      <c r="G32" s="762">
        <f>'(F2) Shpenzimet sipas nenfunk.b'!D32</f>
        <v>0</v>
      </c>
      <c r="H32" s="153">
        <f>'KB 08'!K112</f>
        <v>0</v>
      </c>
      <c r="I32" s="153">
        <f>'KB 08'!K119</f>
        <v>0</v>
      </c>
      <c r="J32" s="763">
        <f t="shared" si="7"/>
        <v>0</v>
      </c>
      <c r="K32" s="762">
        <f>'(F2) Shpenzimet sipas nenfunk.b'!E32</f>
        <v>0</v>
      </c>
      <c r="L32" s="153">
        <f>'KB 08'!L112</f>
        <v>0</v>
      </c>
      <c r="M32" s="153">
        <f>'KB 08'!L119</f>
        <v>0</v>
      </c>
      <c r="N32" s="763">
        <f t="shared" si="8"/>
        <v>0</v>
      </c>
      <c r="O32" s="762">
        <f>'(F2) Shpenzimet sipas nenfunk.b'!I32</f>
        <v>0</v>
      </c>
      <c r="P32" s="153">
        <f>'KB 08'!M112</f>
        <v>0</v>
      </c>
      <c r="Q32" s="153">
        <f>'KB 08'!M119</f>
        <v>0</v>
      </c>
      <c r="R32" s="763">
        <f t="shared" si="9"/>
        <v>0</v>
      </c>
      <c r="S32" s="762">
        <f>'(F2) Shpenzimet sipas nenfunk.b'!M32</f>
        <v>0</v>
      </c>
      <c r="T32" s="153">
        <f>'KB 08'!N112</f>
        <v>0</v>
      </c>
      <c r="U32" s="153">
        <f>'KB 08'!N119</f>
        <v>0</v>
      </c>
      <c r="V32" s="763">
        <f t="shared" si="10"/>
        <v>0</v>
      </c>
      <c r="W32" s="762">
        <f>'(F2) Shpenzimet sipas nenfunk.b'!Q32</f>
        <v>0</v>
      </c>
      <c r="X32" s="153">
        <f>'KB 08'!O112</f>
        <v>0</v>
      </c>
      <c r="Y32" s="153">
        <f>'KB 08'!O119</f>
        <v>0</v>
      </c>
      <c r="Z32" s="763">
        <f t="shared" si="11"/>
        <v>0</v>
      </c>
    </row>
    <row r="33" spans="1:26" s="104" customFormat="1" ht="15" customHeight="1" x14ac:dyDescent="0.2">
      <c r="A33" s="732" t="str">
        <f>'(F2) Shpenzimet sipas nenfunk.b'!A33</f>
        <v>04570</v>
      </c>
      <c r="B33" s="789" t="str">
        <f>'(F2) Shpenzimet sipas nenfunk.b'!B33</f>
        <v>Transporti publik</v>
      </c>
      <c r="C33" s="762">
        <f>'(F2) Shpenzimet sipas nenfunk.b'!C33</f>
        <v>0</v>
      </c>
      <c r="D33" s="153">
        <f>'KB 08'!J151</f>
        <v>0</v>
      </c>
      <c r="E33" s="153">
        <f>'KB 08'!J158</f>
        <v>0</v>
      </c>
      <c r="F33" s="763">
        <f t="shared" si="6"/>
        <v>0</v>
      </c>
      <c r="G33" s="762">
        <f>'(F2) Shpenzimet sipas nenfunk.b'!D33</f>
        <v>0</v>
      </c>
      <c r="H33" s="153">
        <f>'KB 08'!K151</f>
        <v>0</v>
      </c>
      <c r="I33" s="153">
        <f>'KB 08'!K158</f>
        <v>0</v>
      </c>
      <c r="J33" s="763">
        <f t="shared" si="7"/>
        <v>0</v>
      </c>
      <c r="K33" s="762">
        <f>'(F2) Shpenzimet sipas nenfunk.b'!E33</f>
        <v>0</v>
      </c>
      <c r="L33" s="153">
        <f>'KB 08'!L151</f>
        <v>0</v>
      </c>
      <c r="M33" s="153">
        <f>'KB 08'!L158</f>
        <v>0</v>
      </c>
      <c r="N33" s="763">
        <f t="shared" si="8"/>
        <v>0</v>
      </c>
      <c r="O33" s="762">
        <f>'(F2) Shpenzimet sipas nenfunk.b'!I33</f>
        <v>0</v>
      </c>
      <c r="P33" s="153">
        <f>'KB 08'!M151</f>
        <v>0</v>
      </c>
      <c r="Q33" s="153">
        <f>'KB 08'!M158</f>
        <v>0</v>
      </c>
      <c r="R33" s="763">
        <f t="shared" si="9"/>
        <v>0</v>
      </c>
      <c r="S33" s="762">
        <f>'(F2) Shpenzimet sipas nenfunk.b'!M33</f>
        <v>0</v>
      </c>
      <c r="T33" s="153">
        <f>'KB 08'!N151</f>
        <v>0</v>
      </c>
      <c r="U33" s="153">
        <f>'KB 08'!N158</f>
        <v>0</v>
      </c>
      <c r="V33" s="763">
        <f t="shared" si="10"/>
        <v>0</v>
      </c>
      <c r="W33" s="762">
        <f>'(F2) Shpenzimet sipas nenfunk.b'!Q33</f>
        <v>0</v>
      </c>
      <c r="X33" s="153">
        <f>'KB 08'!O151</f>
        <v>0</v>
      </c>
      <c r="Y33" s="153">
        <f>'KB 08'!O158</f>
        <v>0</v>
      </c>
      <c r="Z33" s="763">
        <f t="shared" si="11"/>
        <v>0</v>
      </c>
    </row>
    <row r="34" spans="1:26" ht="15" customHeight="1" x14ac:dyDescent="0.2">
      <c r="A34" s="731" t="str">
        <f>'(F2) Shpenzimet sipas nenfunk.b'!A34</f>
        <v>Nënfunksioni 9</v>
      </c>
      <c r="B34" s="758" t="str">
        <f>'(F2) Shpenzimet sipas nenfunk.b'!B34</f>
        <v>047 Industri të tjera</v>
      </c>
      <c r="C34" s="760">
        <f>'(F2) Shpenzimet sipas nenfunk.b'!C34</f>
        <v>0</v>
      </c>
      <c r="D34" s="741">
        <f>'KB 09'!J$19</f>
        <v>0</v>
      </c>
      <c r="E34" s="741">
        <f>'KB 09'!J$27</f>
        <v>0</v>
      </c>
      <c r="F34" s="761">
        <f t="shared" si="6"/>
        <v>0</v>
      </c>
      <c r="G34" s="760">
        <f>'(F2) Shpenzimet sipas nenfunk.b'!D34</f>
        <v>0</v>
      </c>
      <c r="H34" s="741">
        <f>'KB 09'!K$19</f>
        <v>0</v>
      </c>
      <c r="I34" s="741">
        <f>'KB 09'!K$27</f>
        <v>0</v>
      </c>
      <c r="J34" s="761">
        <f t="shared" si="7"/>
        <v>0</v>
      </c>
      <c r="K34" s="760">
        <f>'(F2) Shpenzimet sipas nenfunk.b'!E34</f>
        <v>0</v>
      </c>
      <c r="L34" s="741">
        <f>'KB 09'!L$19</f>
        <v>0</v>
      </c>
      <c r="M34" s="741">
        <f>'KB 09'!L$27</f>
        <v>0</v>
      </c>
      <c r="N34" s="761">
        <f t="shared" si="8"/>
        <v>0</v>
      </c>
      <c r="O34" s="760">
        <f>'(F2) Shpenzimet sipas nenfunk.b'!I34</f>
        <v>0</v>
      </c>
      <c r="P34" s="741">
        <f>'KB 09'!M$19</f>
        <v>0</v>
      </c>
      <c r="Q34" s="741">
        <f>'KB 09'!M$27</f>
        <v>0</v>
      </c>
      <c r="R34" s="761">
        <f t="shared" si="9"/>
        <v>0</v>
      </c>
      <c r="S34" s="760">
        <f>'(F2) Shpenzimet sipas nenfunk.b'!M34</f>
        <v>0</v>
      </c>
      <c r="T34" s="741">
        <f>'KB 09'!N$19</f>
        <v>0</v>
      </c>
      <c r="U34" s="741">
        <f>'KB 09'!N$27</f>
        <v>0</v>
      </c>
      <c r="V34" s="761">
        <f t="shared" si="10"/>
        <v>0</v>
      </c>
      <c r="W34" s="760">
        <f>'(F2) Shpenzimet sipas nenfunk.b'!Q34</f>
        <v>0</v>
      </c>
      <c r="X34" s="741">
        <f>'KB 09'!O$19</f>
        <v>0</v>
      </c>
      <c r="Y34" s="741">
        <f>'KB 09'!O$27</f>
        <v>0</v>
      </c>
      <c r="Z34" s="761">
        <f t="shared" si="11"/>
        <v>0</v>
      </c>
    </row>
    <row r="35" spans="1:26" s="104" customFormat="1" ht="15" customHeight="1" x14ac:dyDescent="0.2">
      <c r="A35" s="732" t="str">
        <f>'(F2) Shpenzimet sipas nenfunk.b'!A35</f>
        <v>04740</v>
      </c>
      <c r="B35" s="789" t="str">
        <f>'(F2) Shpenzimet sipas nenfunk.b'!B35</f>
        <v>Projekte Zhvillimi</v>
      </c>
      <c r="C35" s="762">
        <f>'(F2) Shpenzimet sipas nenfunk.b'!C35</f>
        <v>0</v>
      </c>
      <c r="D35" s="153">
        <f>'KB 09'!J73</f>
        <v>0</v>
      </c>
      <c r="E35" s="153">
        <f>'KB 09'!J80</f>
        <v>0</v>
      </c>
      <c r="F35" s="763">
        <f t="shared" si="6"/>
        <v>0</v>
      </c>
      <c r="G35" s="762">
        <f>'(F2) Shpenzimet sipas nenfunk.b'!D35</f>
        <v>0</v>
      </c>
      <c r="H35" s="153">
        <f>'KB 09'!K73</f>
        <v>0</v>
      </c>
      <c r="I35" s="153">
        <f>'KB 09'!K80</f>
        <v>0</v>
      </c>
      <c r="J35" s="763">
        <f t="shared" si="7"/>
        <v>0</v>
      </c>
      <c r="K35" s="762">
        <f>'(F2) Shpenzimet sipas nenfunk.b'!E35</f>
        <v>0</v>
      </c>
      <c r="L35" s="153">
        <f>'KB 09'!L73</f>
        <v>0</v>
      </c>
      <c r="M35" s="153">
        <f>'KB 09'!L80</f>
        <v>0</v>
      </c>
      <c r="N35" s="763">
        <f t="shared" si="8"/>
        <v>0</v>
      </c>
      <c r="O35" s="762">
        <f>'(F2) Shpenzimet sipas nenfunk.b'!I35</f>
        <v>0</v>
      </c>
      <c r="P35" s="153">
        <f>'KB 09'!M73</f>
        <v>0</v>
      </c>
      <c r="Q35" s="153">
        <f>'KB 09'!M80</f>
        <v>0</v>
      </c>
      <c r="R35" s="763">
        <f t="shared" si="9"/>
        <v>0</v>
      </c>
      <c r="S35" s="762">
        <f>'(F2) Shpenzimet sipas nenfunk.b'!M35</f>
        <v>0</v>
      </c>
      <c r="T35" s="153">
        <f>'KB 09'!N73</f>
        <v>0</v>
      </c>
      <c r="U35" s="153">
        <f>'KB 09'!NZ80</f>
        <v>0</v>
      </c>
      <c r="V35" s="763">
        <f t="shared" si="10"/>
        <v>0</v>
      </c>
      <c r="W35" s="762">
        <f>'(F2) Shpenzimet sipas nenfunk.b'!Q35</f>
        <v>0</v>
      </c>
      <c r="X35" s="153">
        <f>'KB 09'!O73</f>
        <v>0</v>
      </c>
      <c r="Y35" s="153">
        <f>'KB 09'!O80</f>
        <v>0</v>
      </c>
      <c r="Z35" s="763">
        <f t="shared" si="11"/>
        <v>0</v>
      </c>
    </row>
    <row r="36" spans="1:26" s="104" customFormat="1" ht="15" customHeight="1" x14ac:dyDescent="0.2">
      <c r="A36" s="732" t="str">
        <f>'(F2) Shpenzimet sipas nenfunk.b'!A36</f>
        <v>04760</v>
      </c>
      <c r="B36" s="789" t="str">
        <f>'(F2) Shpenzimet sipas nenfunk.b'!B36</f>
        <v>Zhvillimi i turizmit</v>
      </c>
      <c r="C36" s="762">
        <f>'(F2) Shpenzimet sipas nenfunk.b'!C36</f>
        <v>0</v>
      </c>
      <c r="D36" s="153">
        <f>'KB 09'!J112</f>
        <v>0</v>
      </c>
      <c r="E36" s="153">
        <f>'KB 09'!J119</f>
        <v>0</v>
      </c>
      <c r="F36" s="763">
        <f>C36-D36-E36</f>
        <v>0</v>
      </c>
      <c r="G36" s="762">
        <f>'(F2) Shpenzimet sipas nenfunk.b'!D36</f>
        <v>0</v>
      </c>
      <c r="H36" s="153">
        <f>'KB 09'!K112</f>
        <v>0</v>
      </c>
      <c r="I36" s="153">
        <f>'KB 09'!K119</f>
        <v>0</v>
      </c>
      <c r="J36" s="763">
        <f t="shared" si="7"/>
        <v>0</v>
      </c>
      <c r="K36" s="762">
        <f>'(F2) Shpenzimet sipas nenfunk.b'!E36</f>
        <v>0</v>
      </c>
      <c r="L36" s="153">
        <f>'KB 09'!L112</f>
        <v>0</v>
      </c>
      <c r="M36" s="153">
        <f>'KB 09'!L119</f>
        <v>0</v>
      </c>
      <c r="N36" s="763">
        <f t="shared" si="8"/>
        <v>0</v>
      </c>
      <c r="O36" s="762">
        <f>'(F2) Shpenzimet sipas nenfunk.b'!I36</f>
        <v>0</v>
      </c>
      <c r="P36" s="153">
        <f>'KB 09'!M112</f>
        <v>0</v>
      </c>
      <c r="Q36" s="153">
        <f>'KB 09'!M119</f>
        <v>0</v>
      </c>
      <c r="R36" s="763">
        <f t="shared" si="9"/>
        <v>0</v>
      </c>
      <c r="S36" s="762">
        <f>'(F2) Shpenzimet sipas nenfunk.b'!M36</f>
        <v>0</v>
      </c>
      <c r="T36" s="153">
        <f>'KB 09'!N112</f>
        <v>0</v>
      </c>
      <c r="U36" s="153">
        <f>'KB 09'!N119</f>
        <v>0</v>
      </c>
      <c r="V36" s="763">
        <f t="shared" si="10"/>
        <v>0</v>
      </c>
      <c r="W36" s="762">
        <f>'(F2) Shpenzimet sipas nenfunk.b'!Q36</f>
        <v>0</v>
      </c>
      <c r="X36" s="153">
        <f>'KB 09'!O112</f>
        <v>0</v>
      </c>
      <c r="Y36" s="153">
        <f>'KB 09'!O119</f>
        <v>0</v>
      </c>
      <c r="Z36" s="763">
        <f t="shared" si="11"/>
        <v>0</v>
      </c>
    </row>
    <row r="37" spans="1:26" ht="15" customHeight="1" x14ac:dyDescent="0.2">
      <c r="A37" s="731" t="str">
        <f>'(F2) Shpenzimet sipas nenfunk.b'!A37</f>
        <v>Nënfunksioni 10</v>
      </c>
      <c r="B37" s="758" t="str">
        <f>'(F2) Shpenzimet sipas nenfunk.b'!B37</f>
        <v>051 Menaxhimi i i mbetjeve</v>
      </c>
      <c r="C37" s="760">
        <f>'(F2) Shpenzimet sipas nenfunk.b'!C37</f>
        <v>0</v>
      </c>
      <c r="D37" s="741">
        <f>'KB 10'!J$19</f>
        <v>0</v>
      </c>
      <c r="E37" s="741">
        <f>'KB 10'!J$27</f>
        <v>0</v>
      </c>
      <c r="F37" s="761">
        <f t="shared" si="6"/>
        <v>0</v>
      </c>
      <c r="G37" s="760">
        <f>'(F2) Shpenzimet sipas nenfunk.b'!D37</f>
        <v>0</v>
      </c>
      <c r="H37" s="741">
        <f>'KB 10'!K$19</f>
        <v>0</v>
      </c>
      <c r="I37" s="741">
        <f>'KB 10'!K$27</f>
        <v>0</v>
      </c>
      <c r="J37" s="761">
        <f t="shared" si="7"/>
        <v>0</v>
      </c>
      <c r="K37" s="760">
        <f>'(F2) Shpenzimet sipas nenfunk.b'!E37</f>
        <v>0</v>
      </c>
      <c r="L37" s="741">
        <f>'KB 10'!L$19</f>
        <v>0</v>
      </c>
      <c r="M37" s="741">
        <f>'KB 10'!L$27</f>
        <v>0</v>
      </c>
      <c r="N37" s="761">
        <f t="shared" si="8"/>
        <v>0</v>
      </c>
      <c r="O37" s="760">
        <f>'(F2) Shpenzimet sipas nenfunk.b'!I37</f>
        <v>0</v>
      </c>
      <c r="P37" s="741">
        <f>'KB 10'!M$19</f>
        <v>0</v>
      </c>
      <c r="Q37" s="741">
        <f>'KB 10'!M$27</f>
        <v>0</v>
      </c>
      <c r="R37" s="761">
        <f t="shared" si="9"/>
        <v>0</v>
      </c>
      <c r="S37" s="760">
        <f>'(F2) Shpenzimet sipas nenfunk.b'!M37</f>
        <v>0</v>
      </c>
      <c r="T37" s="741">
        <f>'KB 10'!N$19</f>
        <v>0</v>
      </c>
      <c r="U37" s="741">
        <f>'KB 10'!N$27</f>
        <v>0</v>
      </c>
      <c r="V37" s="761">
        <f t="shared" si="10"/>
        <v>0</v>
      </c>
      <c r="W37" s="760">
        <f>'(F2) Shpenzimet sipas nenfunk.b'!Q37</f>
        <v>0</v>
      </c>
      <c r="X37" s="741">
        <f>'KB 10'!O$19</f>
        <v>0</v>
      </c>
      <c r="Y37" s="741">
        <f>'KB 10'!O$27</f>
        <v>0</v>
      </c>
      <c r="Z37" s="761">
        <f t="shared" si="11"/>
        <v>0</v>
      </c>
    </row>
    <row r="38" spans="1:26" s="104" customFormat="1" ht="15" customHeight="1" x14ac:dyDescent="0.2">
      <c r="A38" s="732" t="str">
        <f>'(F2) Shpenzimet sipas nenfunk.b'!A38</f>
        <v>05100</v>
      </c>
      <c r="B38" s="789" t="str">
        <f>'(F2) Shpenzimet sipas nenfunk.b'!B38</f>
        <v>Menaxhimi i mbetjeve</v>
      </c>
      <c r="C38" s="762">
        <f>'(F2) Shpenzimet sipas nenfunk.b'!C38</f>
        <v>0</v>
      </c>
      <c r="D38" s="153">
        <f>'KB 10'!J73</f>
        <v>0</v>
      </c>
      <c r="E38" s="153">
        <f>'KB 10'!J80</f>
        <v>0</v>
      </c>
      <c r="F38" s="763">
        <f t="shared" si="6"/>
        <v>0</v>
      </c>
      <c r="G38" s="762">
        <f>'(F2) Shpenzimet sipas nenfunk.b'!D38</f>
        <v>0</v>
      </c>
      <c r="H38" s="153">
        <f>'KB 10'!K73</f>
        <v>0</v>
      </c>
      <c r="I38" s="153">
        <f>'KB 10'!K80</f>
        <v>0</v>
      </c>
      <c r="J38" s="763">
        <f t="shared" si="7"/>
        <v>0</v>
      </c>
      <c r="K38" s="762">
        <f>'(F2) Shpenzimet sipas nenfunk.b'!E38</f>
        <v>0</v>
      </c>
      <c r="L38" s="153">
        <f>'KB 10'!L73</f>
        <v>0</v>
      </c>
      <c r="M38" s="153">
        <f>'KB 10'!L80</f>
        <v>0</v>
      </c>
      <c r="N38" s="763">
        <f t="shared" si="8"/>
        <v>0</v>
      </c>
      <c r="O38" s="762">
        <f>'(F2) Shpenzimet sipas nenfunk.b'!I38</f>
        <v>0</v>
      </c>
      <c r="P38" s="153">
        <f>'KB 10'!M73</f>
        <v>0</v>
      </c>
      <c r="Q38" s="153">
        <f>'KB 10'!M80</f>
        <v>0</v>
      </c>
      <c r="R38" s="763">
        <f t="shared" si="9"/>
        <v>0</v>
      </c>
      <c r="S38" s="762">
        <f>'(F2) Shpenzimet sipas nenfunk.b'!M38</f>
        <v>0</v>
      </c>
      <c r="T38" s="153">
        <f>'KB 10'!N73</f>
        <v>0</v>
      </c>
      <c r="U38" s="153">
        <f>'KB 10'!N80</f>
        <v>0</v>
      </c>
      <c r="V38" s="763">
        <f t="shared" si="10"/>
        <v>0</v>
      </c>
      <c r="W38" s="762">
        <f>'(F2) Shpenzimet sipas nenfunk.b'!Q38</f>
        <v>0</v>
      </c>
      <c r="X38" s="153">
        <f>'KB 10'!O73</f>
        <v>0</v>
      </c>
      <c r="Y38" s="153">
        <f>'KB 10'!O80</f>
        <v>0</v>
      </c>
      <c r="Z38" s="763"/>
    </row>
    <row r="39" spans="1:26" ht="15" customHeight="1" x14ac:dyDescent="0.2">
      <c r="A39" s="731" t="str">
        <f>'(F2) Shpenzimet sipas nenfunk.b'!A39</f>
        <v>Nënfunksioni 11</v>
      </c>
      <c r="B39" s="758" t="str">
        <f>'(F2) Shpenzimet sipas nenfunk.b'!B39</f>
        <v>052 Menaxhimi i ujrave të zeza</v>
      </c>
      <c r="C39" s="760">
        <f>'(F2) Shpenzimet sipas nenfunk.b'!C39</f>
        <v>0</v>
      </c>
      <c r="D39" s="741">
        <f>'KB 11'!J$19</f>
        <v>0</v>
      </c>
      <c r="E39" s="741">
        <f>'KB 11'!J$27</f>
        <v>0</v>
      </c>
      <c r="F39" s="761">
        <f t="shared" si="6"/>
        <v>0</v>
      </c>
      <c r="G39" s="760">
        <f>'(F2) Shpenzimet sipas nenfunk.b'!D39</f>
        <v>0</v>
      </c>
      <c r="H39" s="741">
        <f>'KB 11'!K$19</f>
        <v>0</v>
      </c>
      <c r="I39" s="741">
        <f>'KB 11'!K$27</f>
        <v>0</v>
      </c>
      <c r="J39" s="761">
        <f t="shared" si="7"/>
        <v>0</v>
      </c>
      <c r="K39" s="760">
        <f>'(F2) Shpenzimet sipas nenfunk.b'!E39</f>
        <v>0</v>
      </c>
      <c r="L39" s="741">
        <f>'KB 11'!L$19</f>
        <v>0</v>
      </c>
      <c r="M39" s="741">
        <f>'KB 11'!L$27</f>
        <v>0</v>
      </c>
      <c r="N39" s="761">
        <f t="shared" si="8"/>
        <v>0</v>
      </c>
      <c r="O39" s="760">
        <f>'(F2) Shpenzimet sipas nenfunk.b'!I39</f>
        <v>0</v>
      </c>
      <c r="P39" s="741">
        <f>'KB 11'!M$19</f>
        <v>0</v>
      </c>
      <c r="Q39" s="741">
        <f>'KB 11'!M$27</f>
        <v>0</v>
      </c>
      <c r="R39" s="761">
        <f t="shared" si="9"/>
        <v>0</v>
      </c>
      <c r="S39" s="760">
        <f>'(F2) Shpenzimet sipas nenfunk.b'!M39</f>
        <v>0</v>
      </c>
      <c r="T39" s="741">
        <f>'KB 11'!N$19</f>
        <v>0</v>
      </c>
      <c r="U39" s="741">
        <f>'KB 11'!N$27</f>
        <v>0</v>
      </c>
      <c r="V39" s="761">
        <f t="shared" si="10"/>
        <v>0</v>
      </c>
      <c r="W39" s="760">
        <f>'(F2) Shpenzimet sipas nenfunk.b'!Q39</f>
        <v>0</v>
      </c>
      <c r="X39" s="741">
        <f>'KB 11'!O$19</f>
        <v>0</v>
      </c>
      <c r="Y39" s="741">
        <f>'KB 11'!O$27</f>
        <v>0</v>
      </c>
      <c r="Z39" s="761">
        <f t="shared" si="11"/>
        <v>0</v>
      </c>
    </row>
    <row r="40" spans="1:26" s="104" customFormat="1" ht="15" customHeight="1" x14ac:dyDescent="0.2">
      <c r="A40" s="732" t="str">
        <f>'(F2) Shpenzimet sipas nenfunk.b'!A40</f>
        <v>05200</v>
      </c>
      <c r="B40" s="789" t="str">
        <f>'(F2) Shpenzimet sipas nenfunk.b'!B40</f>
        <v>Menaxhimi i ujrave të zeza dhe kanalizimeve</v>
      </c>
      <c r="C40" s="762">
        <f>'(F2) Shpenzimet sipas nenfunk.b'!C40</f>
        <v>0</v>
      </c>
      <c r="D40" s="153">
        <f>'KB 11'!J73</f>
        <v>0</v>
      </c>
      <c r="E40" s="153">
        <f>'KB 11'!J80</f>
        <v>0</v>
      </c>
      <c r="F40" s="763">
        <f>C40-D40-E40</f>
        <v>0</v>
      </c>
      <c r="G40" s="762">
        <f>'(F2) Shpenzimet sipas nenfunk.b'!D40</f>
        <v>0</v>
      </c>
      <c r="H40" s="153">
        <f>'KB 11'!K73</f>
        <v>0</v>
      </c>
      <c r="I40" s="153">
        <f>'KB 11'!K80</f>
        <v>0</v>
      </c>
      <c r="J40" s="763">
        <f t="shared" si="7"/>
        <v>0</v>
      </c>
      <c r="K40" s="762">
        <f>'(F2) Shpenzimet sipas nenfunk.b'!E40</f>
        <v>0</v>
      </c>
      <c r="L40" s="153">
        <f>'KB 11'!L73</f>
        <v>0</v>
      </c>
      <c r="M40" s="153">
        <f>'KB 11'!L80</f>
        <v>0</v>
      </c>
      <c r="N40" s="763">
        <f t="shared" si="8"/>
        <v>0</v>
      </c>
      <c r="O40" s="762">
        <f>'(F2) Shpenzimet sipas nenfunk.b'!I40</f>
        <v>0</v>
      </c>
      <c r="P40" s="153">
        <f>'KB 11'!M73</f>
        <v>0</v>
      </c>
      <c r="Q40" s="153">
        <f>'KB 11'!M80</f>
        <v>0</v>
      </c>
      <c r="R40" s="763">
        <f t="shared" si="9"/>
        <v>0</v>
      </c>
      <c r="S40" s="762">
        <f>'(F2) Shpenzimet sipas nenfunk.b'!M40</f>
        <v>0</v>
      </c>
      <c r="T40" s="153">
        <f>'KB 11'!N73</f>
        <v>0</v>
      </c>
      <c r="U40" s="153">
        <f>'KB 11'!N80</f>
        <v>0</v>
      </c>
      <c r="V40" s="763">
        <f t="shared" si="10"/>
        <v>0</v>
      </c>
      <c r="W40" s="762">
        <f>'(F2) Shpenzimet sipas nenfunk.b'!Q40</f>
        <v>0</v>
      </c>
      <c r="X40" s="153">
        <f>'KB 11'!O73</f>
        <v>0</v>
      </c>
      <c r="Y40" s="153">
        <f>'KB 11'!O80</f>
        <v>0</v>
      </c>
      <c r="Z40" s="763">
        <f t="shared" si="11"/>
        <v>0</v>
      </c>
    </row>
    <row r="41" spans="1:26" ht="15" customHeight="1" x14ac:dyDescent="0.2">
      <c r="A41" s="731" t="str">
        <f>'(F2) Shpenzimet sipas nenfunk.b'!A41</f>
        <v>Nënfunksioni 12</v>
      </c>
      <c r="B41" s="758" t="str">
        <f>'(F2) Shpenzimet sipas nenfunk.b'!B41</f>
        <v>053 Reduktimi i ndotjes</v>
      </c>
      <c r="C41" s="760">
        <f>'(F2) Shpenzimet sipas nenfunk.b'!C41</f>
        <v>0</v>
      </c>
      <c r="D41" s="741">
        <f>'KB 12'!J$19</f>
        <v>0</v>
      </c>
      <c r="E41" s="741">
        <f>'KB 12'!J$27</f>
        <v>0</v>
      </c>
      <c r="F41" s="761">
        <f t="shared" si="6"/>
        <v>0</v>
      </c>
      <c r="G41" s="760">
        <f>'(F2) Shpenzimet sipas nenfunk.b'!D41</f>
        <v>0</v>
      </c>
      <c r="H41" s="741">
        <f>'KB 12'!K$19</f>
        <v>0</v>
      </c>
      <c r="I41" s="741">
        <f>'KB 12'!K$27</f>
        <v>0</v>
      </c>
      <c r="J41" s="761">
        <f t="shared" si="7"/>
        <v>0</v>
      </c>
      <c r="K41" s="760">
        <f>'(F2) Shpenzimet sipas nenfunk.b'!E41</f>
        <v>0</v>
      </c>
      <c r="L41" s="741">
        <f>'KB 12'!L$19</f>
        <v>0</v>
      </c>
      <c r="M41" s="741">
        <f>'KB 12'!L$27</f>
        <v>0</v>
      </c>
      <c r="N41" s="761">
        <f t="shared" si="8"/>
        <v>0</v>
      </c>
      <c r="O41" s="760">
        <f>'(F2) Shpenzimet sipas nenfunk.b'!I41</f>
        <v>0</v>
      </c>
      <c r="P41" s="741">
        <f>'KB 12'!M$19</f>
        <v>0</v>
      </c>
      <c r="Q41" s="741">
        <f>'KB 12'!M$27</f>
        <v>0</v>
      </c>
      <c r="R41" s="761">
        <f t="shared" si="9"/>
        <v>0</v>
      </c>
      <c r="S41" s="760">
        <f>'(F2) Shpenzimet sipas nenfunk.b'!M41</f>
        <v>0</v>
      </c>
      <c r="T41" s="741">
        <f>'KB 12'!N$19</f>
        <v>0</v>
      </c>
      <c r="U41" s="741">
        <f>'KB 12'!N$27</f>
        <v>0</v>
      </c>
      <c r="V41" s="761">
        <f t="shared" si="10"/>
        <v>0</v>
      </c>
      <c r="W41" s="760">
        <f>'(F2) Shpenzimet sipas nenfunk.b'!Q41</f>
        <v>0</v>
      </c>
      <c r="X41" s="741">
        <f>'KB 12'!O$19</f>
        <v>0</v>
      </c>
      <c r="Y41" s="741">
        <f>'KB 12'!O$27</f>
        <v>0</v>
      </c>
      <c r="Z41" s="761">
        <f t="shared" si="11"/>
        <v>0</v>
      </c>
    </row>
    <row r="42" spans="1:26" s="104" customFormat="1" ht="15" customHeight="1" x14ac:dyDescent="0.2">
      <c r="A42" s="732" t="str">
        <f>'(F2) Shpenzimet sipas nenfunk.b'!A42</f>
        <v>05320</v>
      </c>
      <c r="B42" s="789" t="str">
        <f>'(F2) Shpenzimet sipas nenfunk.b'!B42</f>
        <v>Programet e mbrojtjes së mjedisit</v>
      </c>
      <c r="C42" s="762">
        <f>'(F2) Shpenzimet sipas nenfunk.b'!C42</f>
        <v>0</v>
      </c>
      <c r="D42" s="153">
        <f>'KB 12'!J73</f>
        <v>0</v>
      </c>
      <c r="E42" s="153">
        <f>'KB 12'!J80</f>
        <v>0</v>
      </c>
      <c r="F42" s="763">
        <f>C42-D42-E42</f>
        <v>0</v>
      </c>
      <c r="G42" s="762">
        <f>'(F2) Shpenzimet sipas nenfunk.b'!D42</f>
        <v>0</v>
      </c>
      <c r="H42" s="153">
        <f>'KB 12'!K73</f>
        <v>0</v>
      </c>
      <c r="I42" s="153">
        <f>'KB 12'!K80</f>
        <v>0</v>
      </c>
      <c r="J42" s="763">
        <f t="shared" si="7"/>
        <v>0</v>
      </c>
      <c r="K42" s="762">
        <f>'(F2) Shpenzimet sipas nenfunk.b'!E42</f>
        <v>0</v>
      </c>
      <c r="L42" s="153">
        <f>'KB 12'!L73</f>
        <v>0</v>
      </c>
      <c r="M42" s="153">
        <f>'KB 12'!L80</f>
        <v>0</v>
      </c>
      <c r="N42" s="763">
        <f t="shared" si="8"/>
        <v>0</v>
      </c>
      <c r="O42" s="762">
        <f>'(F2) Shpenzimet sipas nenfunk.b'!I42</f>
        <v>0</v>
      </c>
      <c r="P42" s="153">
        <f>'KB 12'!M73</f>
        <v>0</v>
      </c>
      <c r="Q42" s="153">
        <f>'KB 12'!M80</f>
        <v>0</v>
      </c>
      <c r="R42" s="763">
        <f t="shared" si="9"/>
        <v>0</v>
      </c>
      <c r="S42" s="762">
        <f>'(F2) Shpenzimet sipas nenfunk.b'!M42</f>
        <v>0</v>
      </c>
      <c r="T42" s="153">
        <f>'KB 12'!N73</f>
        <v>0</v>
      </c>
      <c r="U42" s="153">
        <f>'KB 12'!N80</f>
        <v>0</v>
      </c>
      <c r="V42" s="763">
        <f t="shared" si="10"/>
        <v>0</v>
      </c>
      <c r="W42" s="762">
        <f>'(F2) Shpenzimet sipas nenfunk.b'!Q42</f>
        <v>0</v>
      </c>
      <c r="X42" s="153">
        <f>'KB 12'!O73</f>
        <v>0</v>
      </c>
      <c r="Y42" s="153">
        <f>'KB 12'!O80</f>
        <v>0</v>
      </c>
      <c r="Z42" s="763">
        <f t="shared" si="11"/>
        <v>0</v>
      </c>
    </row>
    <row r="43" spans="1:26" ht="15" customHeight="1" x14ac:dyDescent="0.2">
      <c r="A43" s="731" t="str">
        <f>'(F2) Shpenzimet sipas nenfunk.b'!A43</f>
        <v>Nënfunksioni 13</v>
      </c>
      <c r="B43" s="758" t="str">
        <f>'(F2) Shpenzimet sipas nenfunk.b'!B43</f>
        <v>056 Mbrojtja e mjedisit</v>
      </c>
      <c r="C43" s="760">
        <f>'(F2) Shpenzimet sipas nenfunk.b'!C43</f>
        <v>0</v>
      </c>
      <c r="D43" s="741">
        <f>'KB 13'!J$19</f>
        <v>0</v>
      </c>
      <c r="E43" s="741">
        <f>'KB 13'!J$27</f>
        <v>0</v>
      </c>
      <c r="F43" s="761">
        <f>C43-D43-E43</f>
        <v>0</v>
      </c>
      <c r="G43" s="760">
        <f>'(F2) Shpenzimet sipas nenfunk.b'!D43</f>
        <v>0</v>
      </c>
      <c r="H43" s="741">
        <f>'KB 13'!K$19</f>
        <v>0</v>
      </c>
      <c r="I43" s="741">
        <f>'KB 13'!K$27</f>
        <v>0</v>
      </c>
      <c r="J43" s="761">
        <f t="shared" si="7"/>
        <v>0</v>
      </c>
      <c r="K43" s="760">
        <f>'(F2) Shpenzimet sipas nenfunk.b'!E43</f>
        <v>0</v>
      </c>
      <c r="L43" s="741">
        <f>'KB 13'!L$19</f>
        <v>0</v>
      </c>
      <c r="M43" s="741">
        <f>'KB 13'!L$27</f>
        <v>0</v>
      </c>
      <c r="N43" s="761">
        <f t="shared" si="8"/>
        <v>0</v>
      </c>
      <c r="O43" s="760">
        <f>'(F2) Shpenzimet sipas nenfunk.b'!I43</f>
        <v>0</v>
      </c>
      <c r="P43" s="741">
        <f>'KB 13'!M$19</f>
        <v>0</v>
      </c>
      <c r="Q43" s="741">
        <f>'KB 13'!M$27</f>
        <v>0</v>
      </c>
      <c r="R43" s="761">
        <f t="shared" si="9"/>
        <v>0</v>
      </c>
      <c r="S43" s="760">
        <f>'(F2) Shpenzimet sipas nenfunk.b'!M43</f>
        <v>0</v>
      </c>
      <c r="T43" s="741">
        <f>'KB 13'!N$19</f>
        <v>0</v>
      </c>
      <c r="U43" s="741">
        <f>'KB 13'!N$27</f>
        <v>0</v>
      </c>
      <c r="V43" s="761">
        <f t="shared" si="10"/>
        <v>0</v>
      </c>
      <c r="W43" s="760">
        <f>'(F2) Shpenzimet sipas nenfunk.b'!Q43</f>
        <v>0</v>
      </c>
      <c r="X43" s="741">
        <f>'KB 13'!O$19</f>
        <v>0</v>
      </c>
      <c r="Y43" s="741">
        <f>'KB 13'!O$27</f>
        <v>0</v>
      </c>
      <c r="Z43" s="761">
        <f t="shared" si="11"/>
        <v>0</v>
      </c>
    </row>
    <row r="44" spans="1:26" s="104" customFormat="1" ht="15" customHeight="1" x14ac:dyDescent="0.2">
      <c r="A44" s="732" t="str">
        <f>'(F2) Shpenzimet sipas nenfunk.b'!A44</f>
        <v>05630</v>
      </c>
      <c r="B44" s="789" t="str">
        <f>'(F2) Shpenzimet sipas nenfunk.b'!B44</f>
        <v>Ndërgjegjësimi mjedisor</v>
      </c>
      <c r="C44" s="762">
        <f>'(F2) Shpenzimet sipas nenfunk.b'!C44</f>
        <v>0</v>
      </c>
      <c r="D44" s="153">
        <f>'KB 13'!J73</f>
        <v>0</v>
      </c>
      <c r="E44" s="153">
        <f>'KB 13'!J80</f>
        <v>0</v>
      </c>
      <c r="F44" s="763">
        <f t="shared" ref="F44" si="12">C44-D44-E44</f>
        <v>0</v>
      </c>
      <c r="G44" s="762">
        <f>'(F2) Shpenzimet sipas nenfunk.b'!D44</f>
        <v>0</v>
      </c>
      <c r="H44" s="153">
        <f>'KB 13'!K73</f>
        <v>0</v>
      </c>
      <c r="I44" s="153">
        <f>'KB 13'!K80</f>
        <v>0</v>
      </c>
      <c r="J44" s="763">
        <f t="shared" si="7"/>
        <v>0</v>
      </c>
      <c r="K44" s="762">
        <f>'(F2) Shpenzimet sipas nenfunk.b'!E44</f>
        <v>0</v>
      </c>
      <c r="L44" s="153">
        <f>'KB 13'!L73</f>
        <v>0</v>
      </c>
      <c r="M44" s="153">
        <f>'KB 13'!L80</f>
        <v>0</v>
      </c>
      <c r="N44" s="763">
        <f t="shared" si="8"/>
        <v>0</v>
      </c>
      <c r="O44" s="762">
        <f>'(F2) Shpenzimet sipas nenfunk.b'!I44</f>
        <v>0</v>
      </c>
      <c r="P44" s="153">
        <f>'KB 13'!M73</f>
        <v>0</v>
      </c>
      <c r="Q44" s="153">
        <f>'KB 13'!M80</f>
        <v>0</v>
      </c>
      <c r="R44" s="763">
        <f t="shared" si="9"/>
        <v>0</v>
      </c>
      <c r="S44" s="762">
        <f>'(F2) Shpenzimet sipas nenfunk.b'!M44</f>
        <v>0</v>
      </c>
      <c r="T44" s="153">
        <f>'KB 13'!N73</f>
        <v>0</v>
      </c>
      <c r="U44" s="153">
        <f>'KB 13'!N80</f>
        <v>0</v>
      </c>
      <c r="V44" s="763">
        <f t="shared" si="10"/>
        <v>0</v>
      </c>
      <c r="W44" s="762">
        <f>'(F2) Shpenzimet sipas nenfunk.b'!Q44</f>
        <v>0</v>
      </c>
      <c r="X44" s="153">
        <f>'KB 13'!O73</f>
        <v>0</v>
      </c>
      <c r="Y44" s="153">
        <f>'KB 13'!O80</f>
        <v>0</v>
      </c>
      <c r="Z44" s="763">
        <f t="shared" si="11"/>
        <v>0</v>
      </c>
    </row>
    <row r="45" spans="1:26" s="104" customFormat="1" ht="15" hidden="1" customHeight="1" x14ac:dyDescent="0.2">
      <c r="A45" s="732" t="str">
        <f>'(F2) Shpenzimet sipas nenfunk.b'!A45</f>
        <v>05640</v>
      </c>
      <c r="B45" s="789" t="str">
        <f>'(F2) Shpenzimet sipas nenfunk.b'!B45</f>
        <v>Administrimi i resurseve ujore</v>
      </c>
      <c r="C45" s="762">
        <f>'(F2) Shpenzimet sipas nenfunk.b'!C45</f>
        <v>0</v>
      </c>
      <c r="D45" s="153">
        <f>'KB 13'!J112</f>
        <v>0</v>
      </c>
      <c r="E45" s="153">
        <f>'KB 13'!J119</f>
        <v>0</v>
      </c>
      <c r="F45" s="763">
        <f>C45-D45-E45</f>
        <v>0</v>
      </c>
      <c r="G45" s="762">
        <f>'(F2) Shpenzimet sipas nenfunk.b'!D45</f>
        <v>0</v>
      </c>
      <c r="H45" s="153">
        <f>'KB 13'!K112</f>
        <v>0</v>
      </c>
      <c r="I45" s="153">
        <f>'KB 13'!K119</f>
        <v>0</v>
      </c>
      <c r="J45" s="763">
        <f t="shared" si="7"/>
        <v>0</v>
      </c>
      <c r="K45" s="762">
        <f>'(F2) Shpenzimet sipas nenfunk.b'!E45</f>
        <v>0</v>
      </c>
      <c r="L45" s="153">
        <f>'KB 13'!L112</f>
        <v>0</v>
      </c>
      <c r="M45" s="153">
        <f>'KB 13'!L119</f>
        <v>0</v>
      </c>
      <c r="N45" s="763">
        <f t="shared" si="8"/>
        <v>0</v>
      </c>
      <c r="O45" s="762">
        <f>'(F2) Shpenzimet sipas nenfunk.b'!I45</f>
        <v>0</v>
      </c>
      <c r="P45" s="153">
        <f>'KB 13'!M112</f>
        <v>0</v>
      </c>
      <c r="Q45" s="153">
        <f>'KB 13'!M119</f>
        <v>0</v>
      </c>
      <c r="R45" s="763">
        <f t="shared" si="9"/>
        <v>0</v>
      </c>
      <c r="S45" s="762">
        <f>'(F2) Shpenzimet sipas nenfunk.b'!M45</f>
        <v>0</v>
      </c>
      <c r="T45" s="153">
        <f>'KB 13'!N112</f>
        <v>0</v>
      </c>
      <c r="U45" s="153">
        <f>'KB 13'!N119</f>
        <v>0</v>
      </c>
      <c r="V45" s="763">
        <f t="shared" si="10"/>
        <v>0</v>
      </c>
      <c r="W45" s="762">
        <f>'(F2) Shpenzimet sipas nenfunk.b'!Q45</f>
        <v>0</v>
      </c>
      <c r="X45" s="153">
        <f>'KB 13'!O112</f>
        <v>0</v>
      </c>
      <c r="Y45" s="153">
        <f>'KB 13'!O119</f>
        <v>0</v>
      </c>
      <c r="Z45" s="763">
        <f t="shared" si="11"/>
        <v>0</v>
      </c>
    </row>
    <row r="46" spans="1:26" ht="15" customHeight="1" x14ac:dyDescent="0.2">
      <c r="A46" s="731" t="str">
        <f>'(F2) Shpenzimet sipas nenfunk.b'!A46</f>
        <v>Nënfunksioni 14</v>
      </c>
      <c r="B46" s="758" t="str">
        <f>'(F2) Shpenzimet sipas nenfunk.b'!B46</f>
        <v>061 Urbanistika</v>
      </c>
      <c r="C46" s="760">
        <f>'(F2) Shpenzimet sipas nenfunk.b'!C46</f>
        <v>0</v>
      </c>
      <c r="D46" s="741">
        <f>'KB 14'!J$19</f>
        <v>0</v>
      </c>
      <c r="E46" s="741">
        <f>'KB 14'!J$27</f>
        <v>0</v>
      </c>
      <c r="F46" s="761">
        <f t="shared" si="6"/>
        <v>0</v>
      </c>
      <c r="G46" s="760">
        <f>'(F2) Shpenzimet sipas nenfunk.b'!D46</f>
        <v>0</v>
      </c>
      <c r="H46" s="741">
        <f>'KB 14'!K$19</f>
        <v>0</v>
      </c>
      <c r="I46" s="741">
        <f>'KB 14'!K$27</f>
        <v>0</v>
      </c>
      <c r="J46" s="761">
        <f t="shared" si="7"/>
        <v>0</v>
      </c>
      <c r="K46" s="760">
        <f>'(F2) Shpenzimet sipas nenfunk.b'!E46</f>
        <v>0</v>
      </c>
      <c r="L46" s="741">
        <f>'KB 14'!L$19</f>
        <v>0</v>
      </c>
      <c r="M46" s="741">
        <f>'KB 14'!L$27</f>
        <v>0</v>
      </c>
      <c r="N46" s="761">
        <f t="shared" si="8"/>
        <v>0</v>
      </c>
      <c r="O46" s="760">
        <f>'(F2) Shpenzimet sipas nenfunk.b'!I46</f>
        <v>0</v>
      </c>
      <c r="P46" s="741">
        <f>'KB 14'!M$19</f>
        <v>0</v>
      </c>
      <c r="Q46" s="741">
        <f>'KB 14'!M$27</f>
        <v>0</v>
      </c>
      <c r="R46" s="761">
        <f t="shared" si="9"/>
        <v>0</v>
      </c>
      <c r="S46" s="760">
        <f>'(F2) Shpenzimet sipas nenfunk.b'!M46</f>
        <v>0</v>
      </c>
      <c r="T46" s="741">
        <f>'KB 14'!N$19</f>
        <v>0</v>
      </c>
      <c r="U46" s="741">
        <f>'KB 14'!N$27</f>
        <v>0</v>
      </c>
      <c r="V46" s="761">
        <f t="shared" si="10"/>
        <v>0</v>
      </c>
      <c r="W46" s="760">
        <f>'(F2) Shpenzimet sipas nenfunk.b'!Q46</f>
        <v>0</v>
      </c>
      <c r="X46" s="741">
        <f>'KB 14'!O$19</f>
        <v>0</v>
      </c>
      <c r="Y46" s="741">
        <f>'KB 14'!O$27</f>
        <v>0</v>
      </c>
      <c r="Z46" s="761">
        <f t="shared" si="11"/>
        <v>0</v>
      </c>
    </row>
    <row r="47" spans="1:26" s="104" customFormat="1" ht="15" customHeight="1" x14ac:dyDescent="0.2">
      <c r="A47" s="732" t="str">
        <f>'(F2) Shpenzimet sipas nenfunk.b'!A47</f>
        <v>06140</v>
      </c>
      <c r="B47" s="789" t="str">
        <f>'(F2) Shpenzimet sipas nenfunk.b'!B47</f>
        <v>Planifikimi Urban Vendor</v>
      </c>
      <c r="C47" s="762">
        <f>'(F2) Shpenzimet sipas nenfunk.b'!C47</f>
        <v>0</v>
      </c>
      <c r="D47" s="153">
        <f>'KB 14'!J73</f>
        <v>0</v>
      </c>
      <c r="E47" s="153">
        <f>'KB 14'!J80</f>
        <v>0</v>
      </c>
      <c r="F47" s="763">
        <f t="shared" si="6"/>
        <v>0</v>
      </c>
      <c r="G47" s="762">
        <f>'(F2) Shpenzimet sipas nenfunk.b'!D47</f>
        <v>0</v>
      </c>
      <c r="H47" s="153">
        <f>'KB 14'!K73</f>
        <v>0</v>
      </c>
      <c r="I47" s="153">
        <f>'KB 14'!K80</f>
        <v>0</v>
      </c>
      <c r="J47" s="763">
        <f t="shared" si="7"/>
        <v>0</v>
      </c>
      <c r="K47" s="762">
        <f>'(F2) Shpenzimet sipas nenfunk.b'!E47</f>
        <v>0</v>
      </c>
      <c r="L47" s="153">
        <f>'KB 14'!L73</f>
        <v>0</v>
      </c>
      <c r="M47" s="153">
        <f>'KB 14'!L80</f>
        <v>0</v>
      </c>
      <c r="N47" s="763">
        <f t="shared" si="8"/>
        <v>0</v>
      </c>
      <c r="O47" s="762">
        <f>'(F2) Shpenzimet sipas nenfunk.b'!I47</f>
        <v>0</v>
      </c>
      <c r="P47" s="153">
        <f>'KB 14'!M73</f>
        <v>0</v>
      </c>
      <c r="Q47" s="153">
        <f>'KB 14'!M80</f>
        <v>0</v>
      </c>
      <c r="R47" s="763">
        <f t="shared" si="9"/>
        <v>0</v>
      </c>
      <c r="S47" s="762">
        <f>'(F2) Shpenzimet sipas nenfunk.b'!M47</f>
        <v>0</v>
      </c>
      <c r="T47" s="153">
        <f>'KB 14'!N73</f>
        <v>0</v>
      </c>
      <c r="U47" s="153">
        <f>'KB 14'!N80</f>
        <v>0</v>
      </c>
      <c r="V47" s="763">
        <f t="shared" si="10"/>
        <v>0</v>
      </c>
      <c r="W47" s="762">
        <f>'(F2) Shpenzimet sipas nenfunk.b'!Q47</f>
        <v>0</v>
      </c>
      <c r="X47" s="153">
        <f>'KB 14'!O73</f>
        <v>0</v>
      </c>
      <c r="Y47" s="153">
        <f>'KB 14'!O80</f>
        <v>0</v>
      </c>
      <c r="Z47" s="763">
        <f t="shared" si="11"/>
        <v>0</v>
      </c>
    </row>
    <row r="48" spans="1:26" s="104" customFormat="1" ht="15" hidden="1" customHeight="1" x14ac:dyDescent="0.2">
      <c r="A48" s="732" t="str">
        <f>'(F2) Shpenzimet sipas nenfunk.b'!A48</f>
        <v>06180</v>
      </c>
      <c r="B48" s="789" t="str">
        <f>'(F2) Shpenzimet sipas nenfunk.b'!B48</f>
        <v>Planifikimi urban dhe strehimi</v>
      </c>
      <c r="C48" s="762">
        <f>'(F2) Shpenzimet sipas nenfunk.b'!C48</f>
        <v>0</v>
      </c>
      <c r="D48" s="153">
        <f>'KB 14'!J112</f>
        <v>0</v>
      </c>
      <c r="E48" s="153">
        <f>'KB 14'!J119</f>
        <v>0</v>
      </c>
      <c r="F48" s="763">
        <f t="shared" si="6"/>
        <v>0</v>
      </c>
      <c r="G48" s="762">
        <f>'(F2) Shpenzimet sipas nenfunk.b'!D48</f>
        <v>0</v>
      </c>
      <c r="H48" s="153">
        <f>'KB 14'!K112</f>
        <v>0</v>
      </c>
      <c r="I48" s="153">
        <f>'KB 14'!K119</f>
        <v>0</v>
      </c>
      <c r="J48" s="763">
        <f t="shared" si="7"/>
        <v>0</v>
      </c>
      <c r="K48" s="762">
        <f>'(F2) Shpenzimet sipas nenfunk.b'!E48</f>
        <v>0</v>
      </c>
      <c r="L48" s="153">
        <f>'KB 14'!L112</f>
        <v>0</v>
      </c>
      <c r="M48" s="153">
        <f>'KB 14'!L119</f>
        <v>0</v>
      </c>
      <c r="N48" s="763">
        <f t="shared" si="8"/>
        <v>0</v>
      </c>
      <c r="O48" s="762">
        <f>'(F2) Shpenzimet sipas nenfunk.b'!I48</f>
        <v>0</v>
      </c>
      <c r="P48" s="153">
        <f>'KB 14'!M112</f>
        <v>0</v>
      </c>
      <c r="Q48" s="153">
        <f>'KB 14'!M119</f>
        <v>0</v>
      </c>
      <c r="R48" s="763">
        <f t="shared" si="9"/>
        <v>0</v>
      </c>
      <c r="S48" s="762">
        <f>'(F2) Shpenzimet sipas nenfunk.b'!M48</f>
        <v>0</v>
      </c>
      <c r="T48" s="153">
        <f>'KB 14'!N112</f>
        <v>0</v>
      </c>
      <c r="U48" s="153">
        <f>'KB 14'!N119</f>
        <v>0</v>
      </c>
      <c r="V48" s="763">
        <f t="shared" si="10"/>
        <v>0</v>
      </c>
      <c r="W48" s="762">
        <f>'(F2) Shpenzimet sipas nenfunk.b'!Q48</f>
        <v>0</v>
      </c>
      <c r="X48" s="153">
        <f>'KB 14'!O112</f>
        <v>0</v>
      </c>
      <c r="Y48" s="153">
        <f>'KB 14'!O119</f>
        <v>0</v>
      </c>
      <c r="Z48" s="763">
        <f t="shared" si="11"/>
        <v>0</v>
      </c>
    </row>
    <row r="49" spans="1:26" ht="15" customHeight="1" x14ac:dyDescent="0.2">
      <c r="A49" s="731" t="str">
        <f>'(F2) Shpenzimet sipas nenfunk.b'!A49</f>
        <v>Nënfunksioni 15</v>
      </c>
      <c r="B49" s="758" t="str">
        <f>'(F2) Shpenzimet sipas nenfunk.b'!B49</f>
        <v>062 Zhvillimi i komunitetit</v>
      </c>
      <c r="C49" s="760">
        <f>'(F2) Shpenzimet sipas nenfunk.b'!C49</f>
        <v>0</v>
      </c>
      <c r="D49" s="741">
        <f>'KB 15'!J$19</f>
        <v>0</v>
      </c>
      <c r="E49" s="741">
        <f>'KB 15'!J$27</f>
        <v>0</v>
      </c>
      <c r="F49" s="761">
        <f t="shared" si="6"/>
        <v>0</v>
      </c>
      <c r="G49" s="760">
        <f>'(F2) Shpenzimet sipas nenfunk.b'!D49</f>
        <v>0</v>
      </c>
      <c r="H49" s="741">
        <f>'KB 15'!K$19</f>
        <v>0</v>
      </c>
      <c r="I49" s="741">
        <f>'KB 15'!K$27</f>
        <v>0</v>
      </c>
      <c r="J49" s="761">
        <f t="shared" si="7"/>
        <v>0</v>
      </c>
      <c r="K49" s="760">
        <f>'(F2) Shpenzimet sipas nenfunk.b'!E49</f>
        <v>0</v>
      </c>
      <c r="L49" s="741">
        <f>'KB 15'!L$19</f>
        <v>0</v>
      </c>
      <c r="M49" s="741">
        <f>'KB 15'!L$27</f>
        <v>0</v>
      </c>
      <c r="N49" s="761">
        <f t="shared" si="8"/>
        <v>0</v>
      </c>
      <c r="O49" s="760">
        <f>'(F2) Shpenzimet sipas nenfunk.b'!I49</f>
        <v>0</v>
      </c>
      <c r="P49" s="741">
        <f>'KB 15'!M$19</f>
        <v>0</v>
      </c>
      <c r="Q49" s="741">
        <f>'KB 15'!M$27</f>
        <v>0</v>
      </c>
      <c r="R49" s="761">
        <f t="shared" si="9"/>
        <v>0</v>
      </c>
      <c r="S49" s="760">
        <f>'(F2) Shpenzimet sipas nenfunk.b'!M49</f>
        <v>0</v>
      </c>
      <c r="T49" s="741">
        <f>'KB 15'!N$19</f>
        <v>0</v>
      </c>
      <c r="U49" s="741">
        <f>'KB 15'!N$27</f>
        <v>0</v>
      </c>
      <c r="V49" s="761">
        <f t="shared" si="10"/>
        <v>0</v>
      </c>
      <c r="W49" s="760">
        <f>'(F2) Shpenzimet sipas nenfunk.b'!Q49</f>
        <v>0</v>
      </c>
      <c r="X49" s="741">
        <f>'KB 15'!O$19</f>
        <v>0</v>
      </c>
      <c r="Y49" s="741">
        <f>'KB 15'!O$27</f>
        <v>0</v>
      </c>
      <c r="Z49" s="761">
        <f t="shared" si="11"/>
        <v>0</v>
      </c>
    </row>
    <row r="50" spans="1:26" s="104" customFormat="1" ht="15" customHeight="1" x14ac:dyDescent="0.2">
      <c r="A50" s="732" t="str">
        <f>'(F2) Shpenzimet sipas nenfunk.b'!A50</f>
        <v>06210</v>
      </c>
      <c r="B50" s="789" t="str">
        <f>'(F2) Shpenzimet sipas nenfunk.b'!B50</f>
        <v>Programet e zhvillimit</v>
      </c>
      <c r="C50" s="762">
        <f>'(F2) Shpenzimet sipas nenfunk.b'!C50</f>
        <v>0</v>
      </c>
      <c r="D50" s="153">
        <f>'KB 15'!J73</f>
        <v>0</v>
      </c>
      <c r="E50" s="153">
        <f>'KB 15'!J80</f>
        <v>0</v>
      </c>
      <c r="F50" s="763">
        <f>C50-D50-E50</f>
        <v>0</v>
      </c>
      <c r="G50" s="762">
        <f>'(F2) Shpenzimet sipas nenfunk.b'!D50</f>
        <v>0</v>
      </c>
      <c r="H50" s="153">
        <f>'KB 15'!K73</f>
        <v>0</v>
      </c>
      <c r="I50" s="153">
        <f>'KB 15'!K80</f>
        <v>0</v>
      </c>
      <c r="J50" s="763">
        <f t="shared" si="7"/>
        <v>0</v>
      </c>
      <c r="K50" s="762">
        <f>'(F2) Shpenzimet sipas nenfunk.b'!E50</f>
        <v>0</v>
      </c>
      <c r="L50" s="153">
        <f>'KB 15'!L73</f>
        <v>0</v>
      </c>
      <c r="M50" s="153">
        <f>'KB 15'!L80</f>
        <v>0</v>
      </c>
      <c r="N50" s="763">
        <f t="shared" si="8"/>
        <v>0</v>
      </c>
      <c r="O50" s="762">
        <f>'(F2) Shpenzimet sipas nenfunk.b'!I50</f>
        <v>0</v>
      </c>
      <c r="P50" s="153">
        <f>'KB 15'!M73</f>
        <v>0</v>
      </c>
      <c r="Q50" s="153">
        <f>'KB 15'!M80</f>
        <v>0</v>
      </c>
      <c r="R50" s="763">
        <f t="shared" si="9"/>
        <v>0</v>
      </c>
      <c r="S50" s="762">
        <f>'(F2) Shpenzimet sipas nenfunk.b'!M50</f>
        <v>0</v>
      </c>
      <c r="T50" s="153">
        <f>'KB 15'!N73</f>
        <v>0</v>
      </c>
      <c r="U50" s="153">
        <f>'KB 15'!N80</f>
        <v>0</v>
      </c>
      <c r="V50" s="763">
        <f t="shared" si="10"/>
        <v>0</v>
      </c>
      <c r="W50" s="762">
        <f>'(F2) Shpenzimet sipas nenfunk.b'!Q50</f>
        <v>0</v>
      </c>
      <c r="X50" s="153">
        <f>'KB 15'!O73</f>
        <v>0</v>
      </c>
      <c r="Y50" s="153">
        <f>'KB 15'!O80</f>
        <v>0</v>
      </c>
      <c r="Z50" s="763">
        <f t="shared" si="11"/>
        <v>0</v>
      </c>
    </row>
    <row r="51" spans="1:26" s="104" customFormat="1" ht="15" customHeight="1" x14ac:dyDescent="0.2">
      <c r="A51" s="732" t="str">
        <f>'(F2) Shpenzimet sipas nenfunk.b'!A51</f>
        <v>06260</v>
      </c>
      <c r="B51" s="789" t="str">
        <f>'(F2) Shpenzimet sipas nenfunk.b'!B51</f>
        <v>Sherbime publike vendore</v>
      </c>
      <c r="C51" s="762">
        <f>'(F2) Shpenzimet sipas nenfunk.b'!C51</f>
        <v>0</v>
      </c>
      <c r="D51" s="153">
        <f>'KB 15'!J112</f>
        <v>0</v>
      </c>
      <c r="E51" s="153">
        <f>'KB 15'!J119</f>
        <v>0</v>
      </c>
      <c r="F51" s="763">
        <f t="shared" si="6"/>
        <v>0</v>
      </c>
      <c r="G51" s="762">
        <f>'(F2) Shpenzimet sipas nenfunk.b'!D51</f>
        <v>0</v>
      </c>
      <c r="H51" s="153">
        <f>'KB 15'!K112</f>
        <v>0</v>
      </c>
      <c r="I51" s="153">
        <f>'KB 15'!K119</f>
        <v>0</v>
      </c>
      <c r="J51" s="763">
        <f t="shared" si="7"/>
        <v>0</v>
      </c>
      <c r="K51" s="762">
        <f>'(F2) Shpenzimet sipas nenfunk.b'!E51</f>
        <v>0</v>
      </c>
      <c r="L51" s="153">
        <f>'KB 15'!L112</f>
        <v>0</v>
      </c>
      <c r="M51" s="153">
        <f>'KB 15'!L119</f>
        <v>0</v>
      </c>
      <c r="N51" s="763">
        <f t="shared" si="8"/>
        <v>0</v>
      </c>
      <c r="O51" s="762">
        <f>'(F2) Shpenzimet sipas nenfunk.b'!I51</f>
        <v>0</v>
      </c>
      <c r="P51" s="153">
        <f>'KB 15'!M112</f>
        <v>0</v>
      </c>
      <c r="Q51" s="153">
        <f>'KB 15'!M119</f>
        <v>0</v>
      </c>
      <c r="R51" s="763">
        <f t="shared" si="9"/>
        <v>0</v>
      </c>
      <c r="S51" s="762">
        <f>'(F2) Shpenzimet sipas nenfunk.b'!M51</f>
        <v>0</v>
      </c>
      <c r="T51" s="153">
        <f>'KB 15'!N112</f>
        <v>0</v>
      </c>
      <c r="U51" s="153">
        <f>'KB 15'!N119</f>
        <v>0</v>
      </c>
      <c r="V51" s="763">
        <f t="shared" si="10"/>
        <v>0</v>
      </c>
      <c r="W51" s="762">
        <f>'(F2) Shpenzimet sipas nenfunk.b'!Q51</f>
        <v>0</v>
      </c>
      <c r="X51" s="153">
        <f>'KB 15'!O112</f>
        <v>0</v>
      </c>
      <c r="Y51" s="153">
        <f>'KB 15'!O119</f>
        <v>0</v>
      </c>
      <c r="Z51" s="763">
        <f t="shared" si="11"/>
        <v>0</v>
      </c>
    </row>
    <row r="52" spans="1:26" ht="15" customHeight="1" x14ac:dyDescent="0.2">
      <c r="A52" s="731" t="str">
        <f>'(F2) Shpenzimet sipas nenfunk.b'!A52</f>
        <v>Nënfunksioni 16</v>
      </c>
      <c r="B52" s="758" t="str">
        <f>'(F2) Shpenzimet sipas nenfunk.b'!B52</f>
        <v>063 Furnizimi me ujë</v>
      </c>
      <c r="C52" s="760">
        <f>'(F2) Shpenzimet sipas nenfunk.b'!C52</f>
        <v>0</v>
      </c>
      <c r="D52" s="741">
        <f>'KB 16'!J$19</f>
        <v>0</v>
      </c>
      <c r="E52" s="741">
        <f>'KB 16'!J$27</f>
        <v>0</v>
      </c>
      <c r="F52" s="761">
        <f>C52-D52-E52</f>
        <v>0</v>
      </c>
      <c r="G52" s="760">
        <f>'(F2) Shpenzimet sipas nenfunk.b'!D52</f>
        <v>0</v>
      </c>
      <c r="H52" s="741">
        <f>'KB 16'!K$19</f>
        <v>0</v>
      </c>
      <c r="I52" s="741">
        <f>'KB 16'!K$27</f>
        <v>0</v>
      </c>
      <c r="J52" s="761">
        <f t="shared" si="7"/>
        <v>0</v>
      </c>
      <c r="K52" s="760">
        <f>'(F2) Shpenzimet sipas nenfunk.b'!E52</f>
        <v>0</v>
      </c>
      <c r="L52" s="741">
        <f>'KB 16'!L$19</f>
        <v>0</v>
      </c>
      <c r="M52" s="741">
        <f>'KB 16'!L$27</f>
        <v>0</v>
      </c>
      <c r="N52" s="761">
        <f t="shared" si="8"/>
        <v>0</v>
      </c>
      <c r="O52" s="760">
        <f>'(F2) Shpenzimet sipas nenfunk.b'!I52</f>
        <v>0</v>
      </c>
      <c r="P52" s="741">
        <f>'KB 16'!M$19</f>
        <v>0</v>
      </c>
      <c r="Q52" s="741">
        <f>'KB 16'!M$27</f>
        <v>0</v>
      </c>
      <c r="R52" s="761">
        <f t="shared" si="9"/>
        <v>0</v>
      </c>
      <c r="S52" s="760">
        <f>'(F2) Shpenzimet sipas nenfunk.b'!M52</f>
        <v>0</v>
      </c>
      <c r="T52" s="741">
        <f>'KB 16'!N$19</f>
        <v>0</v>
      </c>
      <c r="U52" s="741">
        <f>'KB 16'!N$27</f>
        <v>0</v>
      </c>
      <c r="V52" s="761">
        <f t="shared" si="10"/>
        <v>0</v>
      </c>
      <c r="W52" s="760">
        <f>'(F2) Shpenzimet sipas nenfunk.b'!Q52</f>
        <v>0</v>
      </c>
      <c r="X52" s="741">
        <f>'KB 16'!O$19</f>
        <v>0</v>
      </c>
      <c r="Y52" s="741">
        <f>'KB 16'!O$27</f>
        <v>0</v>
      </c>
      <c r="Z52" s="761">
        <f t="shared" si="11"/>
        <v>0</v>
      </c>
    </row>
    <row r="53" spans="1:26" s="104" customFormat="1" ht="15" customHeight="1" x14ac:dyDescent="0.2">
      <c r="A53" s="732" t="str">
        <f>'(F2) Shpenzimet sipas nenfunk.b'!A53</f>
        <v>06330</v>
      </c>
      <c r="B53" s="789" t="str">
        <f>'(F2) Shpenzimet sipas nenfunk.b'!B53</f>
        <v xml:space="preserve">Furnizimi me ujë </v>
      </c>
      <c r="C53" s="762">
        <f>'(F2) Shpenzimet sipas nenfunk.b'!C53</f>
        <v>0</v>
      </c>
      <c r="D53" s="153">
        <f>'KB 16'!J73</f>
        <v>0</v>
      </c>
      <c r="E53" s="153">
        <f>'KB 16'!J80</f>
        <v>0</v>
      </c>
      <c r="F53" s="763">
        <f>C53-D53-E53</f>
        <v>0</v>
      </c>
      <c r="G53" s="762">
        <f>'(F2) Shpenzimet sipas nenfunk.b'!D53</f>
        <v>0</v>
      </c>
      <c r="H53" s="153">
        <f>'KB 16'!K73</f>
        <v>0</v>
      </c>
      <c r="I53" s="153">
        <f>'KB 16'!K80</f>
        <v>0</v>
      </c>
      <c r="J53" s="763">
        <f t="shared" si="7"/>
        <v>0</v>
      </c>
      <c r="K53" s="762">
        <f>'(F2) Shpenzimet sipas nenfunk.b'!E53</f>
        <v>0</v>
      </c>
      <c r="L53" s="153">
        <f>'KB 16'!L73</f>
        <v>0</v>
      </c>
      <c r="M53" s="153">
        <f>'KB 16'!L80</f>
        <v>0</v>
      </c>
      <c r="N53" s="763">
        <f t="shared" si="8"/>
        <v>0</v>
      </c>
      <c r="O53" s="762">
        <f>'(F2) Shpenzimet sipas nenfunk.b'!I53</f>
        <v>0</v>
      </c>
      <c r="P53" s="153">
        <f>'KB 16'!M73</f>
        <v>0</v>
      </c>
      <c r="Q53" s="153">
        <f>'KB 16'!M80</f>
        <v>0</v>
      </c>
      <c r="R53" s="763">
        <f t="shared" si="9"/>
        <v>0</v>
      </c>
      <c r="S53" s="762">
        <f>'(F2) Shpenzimet sipas nenfunk.b'!M53</f>
        <v>0</v>
      </c>
      <c r="T53" s="153">
        <f>'KB 16'!N73</f>
        <v>0</v>
      </c>
      <c r="U53" s="153">
        <f>'KB 16'!N80</f>
        <v>0</v>
      </c>
      <c r="V53" s="763">
        <f t="shared" si="10"/>
        <v>0</v>
      </c>
      <c r="W53" s="762">
        <f>'(F2) Shpenzimet sipas nenfunk.b'!Q53</f>
        <v>0</v>
      </c>
      <c r="X53" s="153">
        <f>'KB 16'!O73</f>
        <v>0</v>
      </c>
      <c r="Y53" s="153">
        <f>'KB 16'!O80</f>
        <v>0</v>
      </c>
      <c r="Z53" s="763">
        <f t="shared" si="11"/>
        <v>0</v>
      </c>
    </row>
    <row r="54" spans="1:26" ht="15" customHeight="1" x14ac:dyDescent="0.2">
      <c r="A54" s="731" t="str">
        <f>'(F2) Shpenzimet sipas nenfunk.b'!A54</f>
        <v>Nënfunksioni 17</v>
      </c>
      <c r="B54" s="758" t="str">
        <f>'(F2) Shpenzimet sipas nenfunk.b'!B54</f>
        <v>064 Ndriçimi i rrugëve</v>
      </c>
      <c r="C54" s="760">
        <f>'(F2) Shpenzimet sipas nenfunk.b'!C54</f>
        <v>0</v>
      </c>
      <c r="D54" s="741">
        <f>'KB 17'!J$19</f>
        <v>0</v>
      </c>
      <c r="E54" s="741">
        <f>'KB 17'!J$27</f>
        <v>0</v>
      </c>
      <c r="F54" s="761">
        <f t="shared" si="6"/>
        <v>0</v>
      </c>
      <c r="G54" s="760">
        <f>'(F2) Shpenzimet sipas nenfunk.b'!D54</f>
        <v>0</v>
      </c>
      <c r="H54" s="741">
        <f>'KB 17'!K$19</f>
        <v>0</v>
      </c>
      <c r="I54" s="741">
        <f>'KB 17'!K$27</f>
        <v>0</v>
      </c>
      <c r="J54" s="761">
        <f t="shared" si="7"/>
        <v>0</v>
      </c>
      <c r="K54" s="760">
        <f>'(F2) Shpenzimet sipas nenfunk.b'!E54</f>
        <v>0</v>
      </c>
      <c r="L54" s="741">
        <f>'KB 17'!L$19</f>
        <v>0</v>
      </c>
      <c r="M54" s="741">
        <f>'KB 17'!L$27</f>
        <v>0</v>
      </c>
      <c r="N54" s="761">
        <f t="shared" si="8"/>
        <v>0</v>
      </c>
      <c r="O54" s="760">
        <f>'(F2) Shpenzimet sipas nenfunk.b'!I54</f>
        <v>0</v>
      </c>
      <c r="P54" s="741">
        <f>'KB 17'!M$19</f>
        <v>0</v>
      </c>
      <c r="Q54" s="741">
        <f>'KB 17'!M$27</f>
        <v>0</v>
      </c>
      <c r="R54" s="761">
        <f t="shared" si="9"/>
        <v>0</v>
      </c>
      <c r="S54" s="760">
        <f>'(F2) Shpenzimet sipas nenfunk.b'!M54</f>
        <v>0</v>
      </c>
      <c r="T54" s="741">
        <f>'KB 17'!N$19</f>
        <v>0</v>
      </c>
      <c r="U54" s="741">
        <f>'KB 17'!N$27</f>
        <v>0</v>
      </c>
      <c r="V54" s="761">
        <f t="shared" si="10"/>
        <v>0</v>
      </c>
      <c r="W54" s="760">
        <f>'(F2) Shpenzimet sipas nenfunk.b'!Q54</f>
        <v>0</v>
      </c>
      <c r="X54" s="741">
        <f>'KB 17'!O$19</f>
        <v>0</v>
      </c>
      <c r="Y54" s="741">
        <f>'KB 17'!O$27</f>
        <v>0</v>
      </c>
      <c r="Z54" s="761">
        <f t="shared" si="11"/>
        <v>0</v>
      </c>
    </row>
    <row r="55" spans="1:26" s="104" customFormat="1" ht="15" customHeight="1" x14ac:dyDescent="0.2">
      <c r="A55" s="732" t="str">
        <f>'(F2) Shpenzimet sipas nenfunk.b'!A55</f>
        <v>06440</v>
      </c>
      <c r="B55" s="789" t="str">
        <f>'(F2) Shpenzimet sipas nenfunk.b'!B55</f>
        <v>Ndriçim rrugësh</v>
      </c>
      <c r="C55" s="762">
        <f>'(F2) Shpenzimet sipas nenfunk.b'!C55</f>
        <v>0</v>
      </c>
      <c r="D55" s="153">
        <f>'KB 17'!J73</f>
        <v>0</v>
      </c>
      <c r="E55" s="153">
        <f>'KB 17'!J80</f>
        <v>0</v>
      </c>
      <c r="F55" s="763">
        <f t="shared" si="6"/>
        <v>0</v>
      </c>
      <c r="G55" s="762">
        <f>'(F2) Shpenzimet sipas nenfunk.b'!D55</f>
        <v>0</v>
      </c>
      <c r="H55" s="153">
        <f>'KB 17'!K73</f>
        <v>0</v>
      </c>
      <c r="I55" s="153">
        <f>'KB 17'!K80</f>
        <v>0</v>
      </c>
      <c r="J55" s="763">
        <f t="shared" si="7"/>
        <v>0</v>
      </c>
      <c r="K55" s="762">
        <f>'(F2) Shpenzimet sipas nenfunk.b'!E55</f>
        <v>0</v>
      </c>
      <c r="L55" s="153">
        <f>'KB 17'!L73</f>
        <v>0</v>
      </c>
      <c r="M55" s="153">
        <f>'KB 17'!L80</f>
        <v>0</v>
      </c>
      <c r="N55" s="763">
        <f t="shared" si="8"/>
        <v>0</v>
      </c>
      <c r="O55" s="762">
        <f>'(F2) Shpenzimet sipas nenfunk.b'!I55</f>
        <v>0</v>
      </c>
      <c r="P55" s="153">
        <f>'KB 17'!M73</f>
        <v>0</v>
      </c>
      <c r="Q55" s="153">
        <f>'KB 17'!M80</f>
        <v>0</v>
      </c>
      <c r="R55" s="763">
        <f t="shared" si="9"/>
        <v>0</v>
      </c>
      <c r="S55" s="762">
        <f>'(F2) Shpenzimet sipas nenfunk.b'!M55</f>
        <v>0</v>
      </c>
      <c r="T55" s="153">
        <f>'KB 17'!N73</f>
        <v>0</v>
      </c>
      <c r="U55" s="153">
        <f>'KB 17'!N80</f>
        <v>0</v>
      </c>
      <c r="V55" s="763">
        <f t="shared" si="10"/>
        <v>0</v>
      </c>
      <c r="W55" s="762">
        <f>'(F2) Shpenzimet sipas nenfunk.b'!Q55</f>
        <v>0</v>
      </c>
      <c r="X55" s="153">
        <f>'KB 17'!O73</f>
        <v>0</v>
      </c>
      <c r="Y55" s="153">
        <f>'KB 17'!O80</f>
        <v>0</v>
      </c>
      <c r="Z55" s="763">
        <f t="shared" si="11"/>
        <v>0</v>
      </c>
    </row>
    <row r="56" spans="1:26" s="742" customFormat="1" ht="15" customHeight="1" x14ac:dyDescent="0.2">
      <c r="A56" s="731" t="str">
        <f>'(F2) Shpenzimet sipas nenfunk.b'!A56</f>
        <v>Nënfunksioni 18</v>
      </c>
      <c r="B56" s="758" t="str">
        <f>'(F2) Shpenzimet sipas nenfunk.b'!B56</f>
        <v xml:space="preserve">072 Shërbimet e kujdesit parësor </v>
      </c>
      <c r="C56" s="760">
        <f>'(F2) Shpenzimet sipas nenfunk.b'!C56</f>
        <v>0</v>
      </c>
      <c r="D56" s="741">
        <f>'KB 18'!J$19</f>
        <v>0</v>
      </c>
      <c r="E56" s="741">
        <f>'KB 18'!J$27</f>
        <v>0</v>
      </c>
      <c r="F56" s="761">
        <f t="shared" si="6"/>
        <v>0</v>
      </c>
      <c r="G56" s="760">
        <f>'(F2) Shpenzimet sipas nenfunk.b'!D56</f>
        <v>0</v>
      </c>
      <c r="H56" s="741">
        <f>'KB 18'!K$19</f>
        <v>0</v>
      </c>
      <c r="I56" s="741">
        <f>'KB 18'!K$27</f>
        <v>0</v>
      </c>
      <c r="J56" s="761">
        <f t="shared" si="7"/>
        <v>0</v>
      </c>
      <c r="K56" s="760">
        <f>'(F2) Shpenzimet sipas nenfunk.b'!E56</f>
        <v>0</v>
      </c>
      <c r="L56" s="741">
        <f>'KB 18'!L$19</f>
        <v>0</v>
      </c>
      <c r="M56" s="741">
        <f>'KB 18'!L$27</f>
        <v>0</v>
      </c>
      <c r="N56" s="761">
        <f t="shared" si="8"/>
        <v>0</v>
      </c>
      <c r="O56" s="760">
        <f>'(F2) Shpenzimet sipas nenfunk.b'!I56</f>
        <v>0</v>
      </c>
      <c r="P56" s="741">
        <f>'KB 18'!M$19</f>
        <v>0</v>
      </c>
      <c r="Q56" s="741">
        <f>'KB 18'!M$27</f>
        <v>0</v>
      </c>
      <c r="R56" s="761">
        <f t="shared" si="9"/>
        <v>0</v>
      </c>
      <c r="S56" s="760">
        <f>'(F2) Shpenzimet sipas nenfunk.b'!M56</f>
        <v>0</v>
      </c>
      <c r="T56" s="741">
        <f>'KB 18'!N$19</f>
        <v>0</v>
      </c>
      <c r="U56" s="741">
        <f>'KB 18'!N$27</f>
        <v>0</v>
      </c>
      <c r="V56" s="761">
        <f t="shared" si="10"/>
        <v>0</v>
      </c>
      <c r="W56" s="760">
        <f>'(F2) Shpenzimet sipas nenfunk.b'!Q56</f>
        <v>0</v>
      </c>
      <c r="X56" s="741">
        <f>'KB 18'!O$19</f>
        <v>0</v>
      </c>
      <c r="Y56" s="741">
        <f>'KB 18'!O$27</f>
        <v>0</v>
      </c>
      <c r="Z56" s="761">
        <f t="shared" si="11"/>
        <v>0</v>
      </c>
    </row>
    <row r="57" spans="1:26" s="104" customFormat="1" ht="15" customHeight="1" x14ac:dyDescent="0.2">
      <c r="A57" s="732" t="str">
        <f>'(F2) Shpenzimet sipas nenfunk.b'!A57</f>
        <v>07220</v>
      </c>
      <c r="B57" s="789" t="str">
        <f>'(F2) Shpenzimet sipas nenfunk.b'!B57</f>
        <v>Shërbimet e kujdesit parësor</v>
      </c>
      <c r="C57" s="762">
        <f>'(F2) Shpenzimet sipas nenfunk.b'!C57</f>
        <v>0</v>
      </c>
      <c r="D57" s="153">
        <f>'KB 18'!J73</f>
        <v>0</v>
      </c>
      <c r="E57" s="153">
        <f>'KB 18'!J80</f>
        <v>0</v>
      </c>
      <c r="F57" s="763">
        <f t="shared" si="6"/>
        <v>0</v>
      </c>
      <c r="G57" s="762">
        <f>'(F2) Shpenzimet sipas nenfunk.b'!D57</f>
        <v>0</v>
      </c>
      <c r="H57" s="153">
        <f>'KB 18'!K73</f>
        <v>0</v>
      </c>
      <c r="I57" s="153">
        <f>'KB 18'!K80</f>
        <v>0</v>
      </c>
      <c r="J57" s="763">
        <f t="shared" si="7"/>
        <v>0</v>
      </c>
      <c r="K57" s="762">
        <f>'(F2) Shpenzimet sipas nenfunk.b'!E57</f>
        <v>0</v>
      </c>
      <c r="L57" s="153">
        <f>'KB 18'!L73</f>
        <v>0</v>
      </c>
      <c r="M57" s="153">
        <f>'KB 18'!L80</f>
        <v>0</v>
      </c>
      <c r="N57" s="763">
        <f t="shared" si="8"/>
        <v>0</v>
      </c>
      <c r="O57" s="762">
        <f>'(F2) Shpenzimet sipas nenfunk.b'!I57</f>
        <v>0</v>
      </c>
      <c r="P57" s="153">
        <f>'KB 18'!M73</f>
        <v>0</v>
      </c>
      <c r="Q57" s="153">
        <f>'KB 18'!M80</f>
        <v>0</v>
      </c>
      <c r="R57" s="763">
        <f t="shared" si="9"/>
        <v>0</v>
      </c>
      <c r="S57" s="762">
        <f>'(F2) Shpenzimet sipas nenfunk.b'!M57</f>
        <v>0</v>
      </c>
      <c r="T57" s="153">
        <f>'KB 18'!N73</f>
        <v>0</v>
      </c>
      <c r="U57" s="153">
        <f>'KB 18'!N80</f>
        <v>0</v>
      </c>
      <c r="V57" s="763">
        <f t="shared" si="10"/>
        <v>0</v>
      </c>
      <c r="W57" s="762">
        <f>'(F2) Shpenzimet sipas nenfunk.b'!Q57</f>
        <v>0</v>
      </c>
      <c r="X57" s="153">
        <f>'KB 18'!O73</f>
        <v>0</v>
      </c>
      <c r="Y57" s="153">
        <f>'KB 18'!O80</f>
        <v>0</v>
      </c>
      <c r="Z57" s="763">
        <f t="shared" si="11"/>
        <v>0</v>
      </c>
    </row>
    <row r="58" spans="1:26" s="742" customFormat="1" ht="15" customHeight="1" x14ac:dyDescent="0.2">
      <c r="A58" s="731" t="str">
        <f>'(F2) Shpenzimet sipas nenfunk.b'!A58</f>
        <v>Nënfunksioni 19</v>
      </c>
      <c r="B58" s="758" t="str">
        <f>'(F2) Shpenzimet sipas nenfunk.b'!B58</f>
        <v>081 Shërbimet rekreative dhe sportive</v>
      </c>
      <c r="C58" s="760">
        <f>'(F2) Shpenzimet sipas nenfunk.b'!C58</f>
        <v>0</v>
      </c>
      <c r="D58" s="741">
        <f>'KB 19'!J$19</f>
        <v>0</v>
      </c>
      <c r="E58" s="741">
        <f>'KB 19'!J$27</f>
        <v>0</v>
      </c>
      <c r="F58" s="761">
        <f t="shared" si="6"/>
        <v>0</v>
      </c>
      <c r="G58" s="760">
        <f>'(F2) Shpenzimet sipas nenfunk.b'!D58</f>
        <v>0</v>
      </c>
      <c r="H58" s="741">
        <f>'KB 19'!K$19</f>
        <v>0</v>
      </c>
      <c r="I58" s="741">
        <f>'KB 19'!K$27</f>
        <v>0</v>
      </c>
      <c r="J58" s="761">
        <f t="shared" si="7"/>
        <v>0</v>
      </c>
      <c r="K58" s="760">
        <f>'(F2) Shpenzimet sipas nenfunk.b'!E58</f>
        <v>0</v>
      </c>
      <c r="L58" s="741">
        <f>'KB 19'!L$19</f>
        <v>0</v>
      </c>
      <c r="M58" s="741">
        <f>'KB 19'!L$27</f>
        <v>0</v>
      </c>
      <c r="N58" s="761">
        <f t="shared" si="8"/>
        <v>0</v>
      </c>
      <c r="O58" s="760">
        <f>'(F2) Shpenzimet sipas nenfunk.b'!I58</f>
        <v>0</v>
      </c>
      <c r="P58" s="741">
        <f>'KB 19'!M$19</f>
        <v>0</v>
      </c>
      <c r="Q58" s="741">
        <f>'KB 19'!M$27</f>
        <v>0</v>
      </c>
      <c r="R58" s="761">
        <f t="shared" si="9"/>
        <v>0</v>
      </c>
      <c r="S58" s="760">
        <f>'(F2) Shpenzimet sipas nenfunk.b'!M58</f>
        <v>0</v>
      </c>
      <c r="T58" s="741">
        <f>'KB 19'!N$19</f>
        <v>0</v>
      </c>
      <c r="U58" s="741">
        <f>'KB 19'!N$27</f>
        <v>0</v>
      </c>
      <c r="V58" s="761">
        <f t="shared" si="10"/>
        <v>0</v>
      </c>
      <c r="W58" s="760">
        <f>'(F2) Shpenzimet sipas nenfunk.b'!Q58</f>
        <v>0</v>
      </c>
      <c r="X58" s="741">
        <f>'KB 19'!O$19</f>
        <v>0</v>
      </c>
      <c r="Y58" s="741">
        <f>'KB 19'!O$27</f>
        <v>0</v>
      </c>
      <c r="Z58" s="761">
        <f t="shared" si="11"/>
        <v>0</v>
      </c>
    </row>
    <row r="59" spans="1:26" s="104" customFormat="1" ht="15" hidden="1" customHeight="1" x14ac:dyDescent="0.2">
      <c r="A59" s="732" t="str">
        <f>'(F2) Shpenzimet sipas nenfunk.b'!A59</f>
        <v>08120</v>
      </c>
      <c r="B59" s="789" t="str">
        <f>'(F2) Shpenzimet sipas nenfunk.b'!B59</f>
        <v>Parqet</v>
      </c>
      <c r="C59" s="762">
        <f>'(F2) Shpenzimet sipas nenfunk.b'!C59</f>
        <v>0</v>
      </c>
      <c r="D59" s="153">
        <f>'KB 19'!J73</f>
        <v>0</v>
      </c>
      <c r="E59" s="153">
        <f>'KB 19'!J80</f>
        <v>0</v>
      </c>
      <c r="F59" s="763">
        <f t="shared" si="6"/>
        <v>0</v>
      </c>
      <c r="G59" s="762">
        <f>'(F2) Shpenzimet sipas nenfunk.b'!D59</f>
        <v>0</v>
      </c>
      <c r="H59" s="153">
        <f>'KB 19'!K73</f>
        <v>0</v>
      </c>
      <c r="I59" s="153">
        <f>'KB 19'!K80</f>
        <v>0</v>
      </c>
      <c r="J59" s="763">
        <f t="shared" si="7"/>
        <v>0</v>
      </c>
      <c r="K59" s="762">
        <f>'(F2) Shpenzimet sipas nenfunk.b'!E59</f>
        <v>0</v>
      </c>
      <c r="L59" s="153">
        <f>'KB 19'!L73</f>
        <v>0</v>
      </c>
      <c r="M59" s="153">
        <f>'KB 19'!L80</f>
        <v>0</v>
      </c>
      <c r="N59" s="763">
        <f t="shared" si="8"/>
        <v>0</v>
      </c>
      <c r="O59" s="762">
        <f>'(F2) Shpenzimet sipas nenfunk.b'!I59</f>
        <v>0</v>
      </c>
      <c r="P59" s="153">
        <f>'KB 19'!M73</f>
        <v>0</v>
      </c>
      <c r="Q59" s="153">
        <f>'KB 19'!M80</f>
        <v>0</v>
      </c>
      <c r="R59" s="763">
        <f t="shared" si="9"/>
        <v>0</v>
      </c>
      <c r="S59" s="762">
        <f>'(F2) Shpenzimet sipas nenfunk.b'!M59</f>
        <v>0</v>
      </c>
      <c r="T59" s="153">
        <f>'KB 19'!N73</f>
        <v>0</v>
      </c>
      <c r="U59" s="153">
        <f>'KB 19'!N80</f>
        <v>0</v>
      </c>
      <c r="V59" s="763">
        <f t="shared" si="10"/>
        <v>0</v>
      </c>
      <c r="W59" s="762">
        <f>'(F2) Shpenzimet sipas nenfunk.b'!Q59</f>
        <v>0</v>
      </c>
      <c r="X59" s="153">
        <f>'KB 19'!O73</f>
        <v>0</v>
      </c>
      <c r="Y59" s="153">
        <f>'KB 19'!O80</f>
        <v>0</v>
      </c>
      <c r="Z59" s="763">
        <f t="shared" si="11"/>
        <v>0</v>
      </c>
    </row>
    <row r="60" spans="1:26" s="104" customFormat="1" ht="15" customHeight="1" x14ac:dyDescent="0.2">
      <c r="A60" s="732" t="str">
        <f>'(F2) Shpenzimet sipas nenfunk.b'!A60</f>
        <v>08130</v>
      </c>
      <c r="B60" s="789" t="str">
        <f>'(F2) Shpenzimet sipas nenfunk.b'!B60</f>
        <v>Sport dhe argëtim</v>
      </c>
      <c r="C60" s="762">
        <f>'(F2) Shpenzimet sipas nenfunk.b'!C60</f>
        <v>0</v>
      </c>
      <c r="D60" s="153">
        <f>'KB 19'!J112</f>
        <v>0</v>
      </c>
      <c r="E60" s="153">
        <f>'KB 19'!J119</f>
        <v>0</v>
      </c>
      <c r="F60" s="763">
        <f t="shared" si="6"/>
        <v>0</v>
      </c>
      <c r="G60" s="762">
        <f>'(F2) Shpenzimet sipas nenfunk.b'!D60</f>
        <v>0</v>
      </c>
      <c r="H60" s="153">
        <f>'KB 19'!K112</f>
        <v>0</v>
      </c>
      <c r="I60" s="153">
        <f>'KB 19'!K119</f>
        <v>0</v>
      </c>
      <c r="J60" s="763">
        <f t="shared" si="7"/>
        <v>0</v>
      </c>
      <c r="K60" s="762">
        <f>'(F2) Shpenzimet sipas nenfunk.b'!E60</f>
        <v>0</v>
      </c>
      <c r="L60" s="153">
        <f>'KB 19'!L112</f>
        <v>0</v>
      </c>
      <c r="M60" s="153">
        <f>'KB 19'!L119</f>
        <v>0</v>
      </c>
      <c r="N60" s="763">
        <f t="shared" si="8"/>
        <v>0</v>
      </c>
      <c r="O60" s="762">
        <f>'(F2) Shpenzimet sipas nenfunk.b'!I60</f>
        <v>0</v>
      </c>
      <c r="P60" s="153">
        <f>'KB 19'!M112</f>
        <v>0</v>
      </c>
      <c r="Q60" s="153">
        <f>'KB 19'!M119</f>
        <v>0</v>
      </c>
      <c r="R60" s="763">
        <f t="shared" si="9"/>
        <v>0</v>
      </c>
      <c r="S60" s="762">
        <f>'(F2) Shpenzimet sipas nenfunk.b'!M60</f>
        <v>0</v>
      </c>
      <c r="T60" s="153">
        <f>'KB 19'!N112</f>
        <v>0</v>
      </c>
      <c r="U60" s="153">
        <f>'KB 19'!N119</f>
        <v>0</v>
      </c>
      <c r="V60" s="763">
        <f t="shared" si="10"/>
        <v>0</v>
      </c>
      <c r="W60" s="762">
        <f>'(F2) Shpenzimet sipas nenfunk.b'!Q60</f>
        <v>0</v>
      </c>
      <c r="X60" s="153">
        <f>'KB 19'!O112</f>
        <v>0</v>
      </c>
      <c r="Y60" s="153">
        <f>'KB 19'!O119</f>
        <v>0</v>
      </c>
      <c r="Z60" s="763">
        <f t="shared" si="11"/>
        <v>0</v>
      </c>
    </row>
    <row r="61" spans="1:26" s="742" customFormat="1" ht="15" customHeight="1" x14ac:dyDescent="0.2">
      <c r="A61" s="731" t="str">
        <f>'(F2) Shpenzimet sipas nenfunk.b'!A61</f>
        <v>Nënfunksioni 20</v>
      </c>
      <c r="B61" s="758" t="str">
        <f>'(F2) Shpenzimet sipas nenfunk.b'!B61</f>
        <v>082 Shërbimet kulturore</v>
      </c>
      <c r="C61" s="760">
        <f>'(F2) Shpenzimet sipas nenfunk.b'!C61</f>
        <v>0</v>
      </c>
      <c r="D61" s="741">
        <f>'KB 20'!J$19</f>
        <v>0</v>
      </c>
      <c r="E61" s="741">
        <f>'KB 20'!J$27</f>
        <v>0</v>
      </c>
      <c r="F61" s="761">
        <f t="shared" si="6"/>
        <v>0</v>
      </c>
      <c r="G61" s="760">
        <f>'(F2) Shpenzimet sipas nenfunk.b'!D61</f>
        <v>0</v>
      </c>
      <c r="H61" s="741">
        <f>'KB 20'!K$19</f>
        <v>0</v>
      </c>
      <c r="I61" s="741">
        <f>'KB 20'!K$27</f>
        <v>0</v>
      </c>
      <c r="J61" s="761">
        <f t="shared" si="7"/>
        <v>0</v>
      </c>
      <c r="K61" s="760">
        <f>'(F2) Shpenzimet sipas nenfunk.b'!E61</f>
        <v>0</v>
      </c>
      <c r="L61" s="741">
        <f>'KB 20'!L$19</f>
        <v>0</v>
      </c>
      <c r="M61" s="741">
        <f>'KB 20'!L$27</f>
        <v>0</v>
      </c>
      <c r="N61" s="761">
        <f t="shared" si="8"/>
        <v>0</v>
      </c>
      <c r="O61" s="760">
        <f>'(F2) Shpenzimet sipas nenfunk.b'!I61</f>
        <v>0</v>
      </c>
      <c r="P61" s="741">
        <f>'KB 20'!M$19</f>
        <v>0</v>
      </c>
      <c r="Q61" s="741">
        <f>'KB 20'!M$27</f>
        <v>0</v>
      </c>
      <c r="R61" s="761">
        <f t="shared" si="9"/>
        <v>0</v>
      </c>
      <c r="S61" s="760">
        <f>'(F2) Shpenzimet sipas nenfunk.b'!M61</f>
        <v>0</v>
      </c>
      <c r="T61" s="741">
        <f>'KB 20'!N$19</f>
        <v>0</v>
      </c>
      <c r="U61" s="741">
        <f>'KB 20'!N$27</f>
        <v>0</v>
      </c>
      <c r="V61" s="761">
        <f t="shared" si="10"/>
        <v>0</v>
      </c>
      <c r="W61" s="760">
        <f>'(F2) Shpenzimet sipas nenfunk.b'!Q61</f>
        <v>0</v>
      </c>
      <c r="X61" s="741">
        <f>'KB 20'!O$19</f>
        <v>0</v>
      </c>
      <c r="Y61" s="741">
        <f>'KB 20'!O$27</f>
        <v>0</v>
      </c>
      <c r="Z61" s="761">
        <f t="shared" si="11"/>
        <v>0</v>
      </c>
    </row>
    <row r="62" spans="1:26" s="104" customFormat="1" ht="15" customHeight="1" x14ac:dyDescent="0.2">
      <c r="A62" s="732" t="str">
        <f>'(F2) Shpenzimet sipas nenfunk.b'!A62</f>
        <v>08220</v>
      </c>
      <c r="B62" s="789" t="str">
        <f>'(F2) Shpenzimet sipas nenfunk.b'!B62</f>
        <v>Trashëgimia kulturore, eventet artistike dhe kulturore</v>
      </c>
      <c r="C62" s="762">
        <f>'(F2) Shpenzimet sipas nenfunk.b'!C62</f>
        <v>0</v>
      </c>
      <c r="D62" s="153">
        <f>'KB 20'!J$73</f>
        <v>0</v>
      </c>
      <c r="E62" s="153">
        <f>'KB 20'!J$80</f>
        <v>0</v>
      </c>
      <c r="F62" s="763">
        <f t="shared" si="6"/>
        <v>0</v>
      </c>
      <c r="G62" s="762">
        <f>'(F2) Shpenzimet sipas nenfunk.b'!D62</f>
        <v>0</v>
      </c>
      <c r="H62" s="153">
        <f>'KB 20'!K$73</f>
        <v>0</v>
      </c>
      <c r="I62" s="153">
        <f>'KB 20'!K$80</f>
        <v>0</v>
      </c>
      <c r="J62" s="763">
        <f t="shared" si="7"/>
        <v>0</v>
      </c>
      <c r="K62" s="762">
        <f>'(F2) Shpenzimet sipas nenfunk.b'!E62</f>
        <v>0</v>
      </c>
      <c r="L62" s="153">
        <f>'KB 20'!L$73</f>
        <v>0</v>
      </c>
      <c r="M62" s="153">
        <f>'KB 20'!L$80</f>
        <v>0</v>
      </c>
      <c r="N62" s="763">
        <f t="shared" si="8"/>
        <v>0</v>
      </c>
      <c r="O62" s="762">
        <f>'(F2) Shpenzimet sipas nenfunk.b'!I62</f>
        <v>0</v>
      </c>
      <c r="P62" s="153">
        <f>'KB 20'!M$73</f>
        <v>0</v>
      </c>
      <c r="Q62" s="153">
        <f>'KB 20'!M$80</f>
        <v>0</v>
      </c>
      <c r="R62" s="763">
        <f t="shared" si="9"/>
        <v>0</v>
      </c>
      <c r="S62" s="762">
        <f>'(F2) Shpenzimet sipas nenfunk.b'!M62</f>
        <v>0</v>
      </c>
      <c r="T62" s="153">
        <f>'KB 20'!N$73</f>
        <v>0</v>
      </c>
      <c r="U62" s="153">
        <f>'KB 20'!N$80</f>
        <v>0</v>
      </c>
      <c r="V62" s="763">
        <f t="shared" si="10"/>
        <v>0</v>
      </c>
      <c r="W62" s="762">
        <f>'(F2) Shpenzimet sipas nenfunk.b'!Q62</f>
        <v>0</v>
      </c>
      <c r="X62" s="153">
        <f>'KB 20'!O$73</f>
        <v>0</v>
      </c>
      <c r="Y62" s="153">
        <f>'KB 20'!O$80</f>
        <v>0</v>
      </c>
      <c r="Z62" s="763">
        <f t="shared" si="11"/>
        <v>0</v>
      </c>
    </row>
    <row r="63" spans="1:26" s="104" customFormat="1" ht="15" hidden="1" customHeight="1" x14ac:dyDescent="0.2">
      <c r="A63" s="732" t="str">
        <f>'(F2) Shpenzimet sipas nenfunk.b'!A63</f>
        <v>08230</v>
      </c>
      <c r="B63" s="789" t="str">
        <f>'(F2) Shpenzimet sipas nenfunk.b'!B63</f>
        <v>Arti dhe kultura</v>
      </c>
      <c r="C63" s="762">
        <f>'(F2) Shpenzimet sipas nenfunk.b'!C63</f>
        <v>0</v>
      </c>
      <c r="D63" s="153">
        <f>'KB 20'!J$112</f>
        <v>0</v>
      </c>
      <c r="E63" s="153">
        <f>'KB 20'!J$119</f>
        <v>0</v>
      </c>
      <c r="F63" s="763">
        <f t="shared" si="6"/>
        <v>0</v>
      </c>
      <c r="G63" s="762">
        <f>'(F2) Shpenzimet sipas nenfunk.b'!D63</f>
        <v>0</v>
      </c>
      <c r="H63" s="153">
        <f>'KB 20'!K$112</f>
        <v>0</v>
      </c>
      <c r="I63" s="153">
        <f>'KB 20'!K$119</f>
        <v>0</v>
      </c>
      <c r="J63" s="763">
        <f t="shared" si="7"/>
        <v>0</v>
      </c>
      <c r="K63" s="762">
        <f>'(F2) Shpenzimet sipas nenfunk.b'!E63</f>
        <v>0</v>
      </c>
      <c r="L63" s="153">
        <f>'KB 20'!L$112</f>
        <v>0</v>
      </c>
      <c r="M63" s="153">
        <f>'KB 20'!L$119</f>
        <v>0</v>
      </c>
      <c r="N63" s="763">
        <f t="shared" si="8"/>
        <v>0</v>
      </c>
      <c r="O63" s="762">
        <f>'(F2) Shpenzimet sipas nenfunk.b'!I63</f>
        <v>0</v>
      </c>
      <c r="P63" s="153">
        <f>'KB 20'!M$112</f>
        <v>0</v>
      </c>
      <c r="Q63" s="153">
        <f>'KB 20'!M$119</f>
        <v>0</v>
      </c>
      <c r="R63" s="763">
        <f t="shared" si="9"/>
        <v>0</v>
      </c>
      <c r="S63" s="762">
        <f>'(F2) Shpenzimet sipas nenfunk.b'!M63</f>
        <v>0</v>
      </c>
      <c r="T63" s="153">
        <f>'KB 20'!N$112</f>
        <v>0</v>
      </c>
      <c r="U63" s="153">
        <f>'KB 20'!N$119</f>
        <v>0</v>
      </c>
      <c r="V63" s="763">
        <f t="shared" si="10"/>
        <v>0</v>
      </c>
      <c r="W63" s="762">
        <f>'(F2) Shpenzimet sipas nenfunk.b'!Q63</f>
        <v>0</v>
      </c>
      <c r="X63" s="153">
        <f>'KB 20'!O$112</f>
        <v>0</v>
      </c>
      <c r="Y63" s="153">
        <f>'KB 20'!O$119</f>
        <v>0</v>
      </c>
      <c r="Z63" s="763">
        <f t="shared" si="11"/>
        <v>0</v>
      </c>
    </row>
    <row r="64" spans="1:26" s="104" customFormat="1" ht="15" hidden="1" customHeight="1" x14ac:dyDescent="0.2">
      <c r="A64" s="732" t="str">
        <f>'(F2) Shpenzimet sipas nenfunk.b'!A64</f>
        <v>08280</v>
      </c>
      <c r="B64" s="789" t="str">
        <f>'(F2) Shpenzimet sipas nenfunk.b'!B64</f>
        <v xml:space="preserve">Muzetë, teatrot dhe eventet kulturore </v>
      </c>
      <c r="C64" s="762">
        <f>'(F2) Shpenzimet sipas nenfunk.b'!C64</f>
        <v>0</v>
      </c>
      <c r="D64" s="153">
        <f>'KB 20'!J$151</f>
        <v>0</v>
      </c>
      <c r="E64" s="153">
        <f>'KB 20'!J$158</f>
        <v>0</v>
      </c>
      <c r="F64" s="763">
        <f t="shared" si="6"/>
        <v>0</v>
      </c>
      <c r="G64" s="762">
        <f>'(F2) Shpenzimet sipas nenfunk.b'!D64</f>
        <v>0</v>
      </c>
      <c r="H64" s="153">
        <f>'KB 20'!K$151</f>
        <v>0</v>
      </c>
      <c r="I64" s="153">
        <f>'KB 20'!K$158</f>
        <v>0</v>
      </c>
      <c r="J64" s="763">
        <f t="shared" si="7"/>
        <v>0</v>
      </c>
      <c r="K64" s="762">
        <f>'(F2) Shpenzimet sipas nenfunk.b'!E64</f>
        <v>0</v>
      </c>
      <c r="L64" s="153">
        <f>'KB 20'!L$151</f>
        <v>0</v>
      </c>
      <c r="M64" s="153">
        <f>'KB 20'!L$158</f>
        <v>0</v>
      </c>
      <c r="N64" s="763">
        <f t="shared" si="8"/>
        <v>0</v>
      </c>
      <c r="O64" s="762">
        <f>'(F2) Shpenzimet sipas nenfunk.b'!I64</f>
        <v>0</v>
      </c>
      <c r="P64" s="153">
        <f>'KB 20'!M$151</f>
        <v>0</v>
      </c>
      <c r="Q64" s="153">
        <f>'KB 20'!M$158</f>
        <v>0</v>
      </c>
      <c r="R64" s="763">
        <f t="shared" si="9"/>
        <v>0</v>
      </c>
      <c r="S64" s="762">
        <f>'(F2) Shpenzimet sipas nenfunk.b'!M64</f>
        <v>0</v>
      </c>
      <c r="T64" s="153">
        <f>'KB 20'!N$151</f>
        <v>0</v>
      </c>
      <c r="U64" s="153">
        <f>'KB 20'!N$158</f>
        <v>0</v>
      </c>
      <c r="V64" s="763">
        <f t="shared" si="10"/>
        <v>0</v>
      </c>
      <c r="W64" s="762">
        <f>'(F2) Shpenzimet sipas nenfunk.b'!Q64</f>
        <v>0</v>
      </c>
      <c r="X64" s="153">
        <f>'KB 20'!O$151</f>
        <v>0</v>
      </c>
      <c r="Y64" s="153">
        <f>'KB 20'!O$158</f>
        <v>0</v>
      </c>
      <c r="Z64" s="763">
        <f t="shared" si="11"/>
        <v>0</v>
      </c>
    </row>
    <row r="65" spans="1:26" s="742" customFormat="1" ht="15" customHeight="1" x14ac:dyDescent="0.2">
      <c r="A65" s="731" t="str">
        <f>'(F2) Shpenzimet sipas nenfunk.b'!A65</f>
        <v>Nënfunksioni 21</v>
      </c>
      <c r="B65" s="758" t="str">
        <f>'(F2) Shpenzimet sipas nenfunk.b'!B65</f>
        <v>091 Arsimi bazë dhe parashkollor</v>
      </c>
      <c r="C65" s="760">
        <f>'(F2) Shpenzimet sipas nenfunk.b'!C65</f>
        <v>0</v>
      </c>
      <c r="D65" s="741">
        <f>'KB 21'!J$19</f>
        <v>0</v>
      </c>
      <c r="E65" s="741">
        <f>'KB 21'!J$27</f>
        <v>0</v>
      </c>
      <c r="F65" s="761">
        <f t="shared" si="6"/>
        <v>0</v>
      </c>
      <c r="G65" s="760">
        <f>'(F2) Shpenzimet sipas nenfunk.b'!D65</f>
        <v>0</v>
      </c>
      <c r="H65" s="741">
        <f>'KB 21'!K$19</f>
        <v>0</v>
      </c>
      <c r="I65" s="741">
        <f>'KB 21'!K$27</f>
        <v>0</v>
      </c>
      <c r="J65" s="761">
        <f t="shared" si="7"/>
        <v>0</v>
      </c>
      <c r="K65" s="760">
        <f>'(F2) Shpenzimet sipas nenfunk.b'!E65</f>
        <v>0</v>
      </c>
      <c r="L65" s="741">
        <f>'KB 21'!L$19</f>
        <v>0</v>
      </c>
      <c r="M65" s="741">
        <f>'KB 21'!L$27</f>
        <v>0</v>
      </c>
      <c r="N65" s="761">
        <f t="shared" si="8"/>
        <v>0</v>
      </c>
      <c r="O65" s="760">
        <f>'(F2) Shpenzimet sipas nenfunk.b'!I65</f>
        <v>0</v>
      </c>
      <c r="P65" s="741">
        <f>'KB 21'!M$19</f>
        <v>0</v>
      </c>
      <c r="Q65" s="741">
        <f>'KB 21'!M$27</f>
        <v>0</v>
      </c>
      <c r="R65" s="761">
        <f t="shared" si="9"/>
        <v>0</v>
      </c>
      <c r="S65" s="760">
        <f>'(F2) Shpenzimet sipas nenfunk.b'!M65</f>
        <v>0</v>
      </c>
      <c r="T65" s="741">
        <f>'KB 21'!N$19</f>
        <v>0</v>
      </c>
      <c r="U65" s="741">
        <f>'KB 21'!N$27</f>
        <v>0</v>
      </c>
      <c r="V65" s="761">
        <f t="shared" si="10"/>
        <v>0</v>
      </c>
      <c r="W65" s="760">
        <f>'(F2) Shpenzimet sipas nenfunk.b'!Q65</f>
        <v>0</v>
      </c>
      <c r="X65" s="741">
        <f>'KB 21'!O$19</f>
        <v>0</v>
      </c>
      <c r="Y65" s="741">
        <f>'KB 21'!O$27</f>
        <v>0</v>
      </c>
      <c r="Z65" s="761">
        <f t="shared" si="11"/>
        <v>0</v>
      </c>
    </row>
    <row r="66" spans="1:26" s="104" customFormat="1" ht="15" customHeight="1" x14ac:dyDescent="0.2">
      <c r="A66" s="732" t="str">
        <f>'(F2) Shpenzimet sipas nenfunk.b'!A66</f>
        <v>09120</v>
      </c>
      <c r="B66" s="789" t="str">
        <f>'(F2) Shpenzimet sipas nenfunk.b'!B66</f>
        <v>Arsimi bazë përfshirë arsimin parashkollor.</v>
      </c>
      <c r="C66" s="762">
        <f>'(F2) Shpenzimet sipas nenfunk.b'!C66</f>
        <v>0</v>
      </c>
      <c r="D66" s="153">
        <f>'KB 21'!J$73</f>
        <v>0</v>
      </c>
      <c r="E66" s="153">
        <f>'KB 21'!J$80</f>
        <v>0</v>
      </c>
      <c r="F66" s="763">
        <f t="shared" si="6"/>
        <v>0</v>
      </c>
      <c r="G66" s="762">
        <f>'(F2) Shpenzimet sipas nenfunk.b'!D66</f>
        <v>0</v>
      </c>
      <c r="H66" s="153">
        <f>'KB 21'!K$73</f>
        <v>0</v>
      </c>
      <c r="I66" s="153">
        <f>'KB 21'!K$80</f>
        <v>0</v>
      </c>
      <c r="J66" s="763">
        <f t="shared" si="7"/>
        <v>0</v>
      </c>
      <c r="K66" s="762">
        <f>'(F2) Shpenzimet sipas nenfunk.b'!E66</f>
        <v>0</v>
      </c>
      <c r="L66" s="153">
        <f>'KB 21'!L$73</f>
        <v>0</v>
      </c>
      <c r="M66" s="153">
        <f>'KB 21'!L$80</f>
        <v>0</v>
      </c>
      <c r="N66" s="763">
        <f t="shared" si="8"/>
        <v>0</v>
      </c>
      <c r="O66" s="762">
        <f>'(F2) Shpenzimet sipas nenfunk.b'!I66</f>
        <v>0</v>
      </c>
      <c r="P66" s="153">
        <f>'KB 21'!M$73</f>
        <v>0</v>
      </c>
      <c r="Q66" s="153">
        <f>'KB 21'!M$80</f>
        <v>0</v>
      </c>
      <c r="R66" s="763">
        <f t="shared" si="9"/>
        <v>0</v>
      </c>
      <c r="S66" s="762">
        <f>'(F2) Shpenzimet sipas nenfunk.b'!M66</f>
        <v>0</v>
      </c>
      <c r="T66" s="153">
        <f>'KB 21'!N$73</f>
        <v>0</v>
      </c>
      <c r="U66" s="153">
        <f>'KB 21'!N$80</f>
        <v>0</v>
      </c>
      <c r="V66" s="763">
        <f t="shared" si="10"/>
        <v>0</v>
      </c>
      <c r="W66" s="762">
        <f>'(F2) Shpenzimet sipas nenfunk.b'!Q66</f>
        <v>0</v>
      </c>
      <c r="X66" s="153">
        <f>'KB 21'!O$73</f>
        <v>0</v>
      </c>
      <c r="Y66" s="153">
        <f>'KB 21'!O$80</f>
        <v>0</v>
      </c>
      <c r="Z66" s="763">
        <f t="shared" si="11"/>
        <v>0</v>
      </c>
    </row>
    <row r="67" spans="1:26" s="742" customFormat="1" ht="15" customHeight="1" x14ac:dyDescent="0.2">
      <c r="A67" s="731" t="str">
        <f>'(F2) Shpenzimet sipas nenfunk.b'!A67</f>
        <v>Nënfunksioni 22</v>
      </c>
      <c r="B67" s="758" t="str">
        <f>'(F2) Shpenzimet sipas nenfunk.b'!B67</f>
        <v>092 Arsimi  parauniversitar</v>
      </c>
      <c r="C67" s="760">
        <f>'(F2) Shpenzimet sipas nenfunk.b'!C67</f>
        <v>0</v>
      </c>
      <c r="D67" s="741">
        <f>'KB 22'!J$19</f>
        <v>0</v>
      </c>
      <c r="E67" s="741">
        <f>'KB 22'!J$27</f>
        <v>0</v>
      </c>
      <c r="F67" s="761">
        <f t="shared" si="6"/>
        <v>0</v>
      </c>
      <c r="G67" s="760">
        <f>'(F2) Shpenzimet sipas nenfunk.b'!D67</f>
        <v>0</v>
      </c>
      <c r="H67" s="741">
        <f>'KB 22'!K$19</f>
        <v>0</v>
      </c>
      <c r="I67" s="741">
        <f>'KB 22'!K$27</f>
        <v>0</v>
      </c>
      <c r="J67" s="761">
        <f t="shared" si="7"/>
        <v>0</v>
      </c>
      <c r="K67" s="760">
        <f>'(F2) Shpenzimet sipas nenfunk.b'!E67</f>
        <v>0</v>
      </c>
      <c r="L67" s="741">
        <f>'KB 22'!L$19</f>
        <v>0</v>
      </c>
      <c r="M67" s="741">
        <f>'KB 22'!L$27</f>
        <v>0</v>
      </c>
      <c r="N67" s="761">
        <f t="shared" si="8"/>
        <v>0</v>
      </c>
      <c r="O67" s="760">
        <f>'(F2) Shpenzimet sipas nenfunk.b'!I67</f>
        <v>0</v>
      </c>
      <c r="P67" s="741">
        <f>'KB 22'!M$19</f>
        <v>0</v>
      </c>
      <c r="Q67" s="741">
        <f>'KB 22'!M$27</f>
        <v>0</v>
      </c>
      <c r="R67" s="761">
        <f t="shared" si="9"/>
        <v>0</v>
      </c>
      <c r="S67" s="760">
        <f>'(F2) Shpenzimet sipas nenfunk.b'!M67</f>
        <v>0</v>
      </c>
      <c r="T67" s="741">
        <f>'KB 22'!N$19</f>
        <v>0</v>
      </c>
      <c r="U67" s="741">
        <f>'KB 22'!N$27</f>
        <v>0</v>
      </c>
      <c r="V67" s="761">
        <f t="shared" si="10"/>
        <v>0</v>
      </c>
      <c r="W67" s="760">
        <f>'(F2) Shpenzimet sipas nenfunk.b'!Q67</f>
        <v>0</v>
      </c>
      <c r="X67" s="741">
        <f>'KB 22'!O$19</f>
        <v>0</v>
      </c>
      <c r="Y67" s="741">
        <f>'KB 22'!O$27</f>
        <v>0</v>
      </c>
      <c r="Z67" s="761">
        <f t="shared" si="11"/>
        <v>0</v>
      </c>
    </row>
    <row r="68" spans="1:26" s="104" customFormat="1" ht="15" customHeight="1" x14ac:dyDescent="0.2">
      <c r="A68" s="732" t="str">
        <f>'(F2) Shpenzimet sipas nenfunk.b'!A68</f>
        <v>09230</v>
      </c>
      <c r="B68" s="789" t="str">
        <f>'(F2) Shpenzimet sipas nenfunk.b'!B68</f>
        <v>Arsimi i mesëm i përgjithshëm</v>
      </c>
      <c r="C68" s="762">
        <f>'(F2) Shpenzimet sipas nenfunk.b'!C68</f>
        <v>0</v>
      </c>
      <c r="D68" s="153">
        <f>'KB 22'!J$73</f>
        <v>0</v>
      </c>
      <c r="E68" s="153">
        <f>'KB 22'!J$80</f>
        <v>0</v>
      </c>
      <c r="F68" s="763">
        <f t="shared" si="6"/>
        <v>0</v>
      </c>
      <c r="G68" s="762">
        <f>'(F2) Shpenzimet sipas nenfunk.b'!D68</f>
        <v>0</v>
      </c>
      <c r="H68" s="153">
        <f>'KB 22'!K$73</f>
        <v>0</v>
      </c>
      <c r="I68" s="153">
        <f>'KB 22'!K$80</f>
        <v>0</v>
      </c>
      <c r="J68" s="763">
        <f t="shared" si="7"/>
        <v>0</v>
      </c>
      <c r="K68" s="762">
        <f>'(F2) Shpenzimet sipas nenfunk.b'!E68</f>
        <v>0</v>
      </c>
      <c r="L68" s="153">
        <f>'KB 22'!L$73</f>
        <v>0</v>
      </c>
      <c r="M68" s="153">
        <f>'KB 22'!L$80</f>
        <v>0</v>
      </c>
      <c r="N68" s="763">
        <f t="shared" si="8"/>
        <v>0</v>
      </c>
      <c r="O68" s="762">
        <f>'(F2) Shpenzimet sipas nenfunk.b'!I68</f>
        <v>0</v>
      </c>
      <c r="P68" s="153">
        <f>'KB 22'!M$73</f>
        <v>0</v>
      </c>
      <c r="Q68" s="153">
        <f>'KB 22'!M$80</f>
        <v>0</v>
      </c>
      <c r="R68" s="763">
        <f t="shared" si="9"/>
        <v>0</v>
      </c>
      <c r="S68" s="762">
        <f>'(F2) Shpenzimet sipas nenfunk.b'!M68</f>
        <v>0</v>
      </c>
      <c r="T68" s="153">
        <f>'KB 22'!N$73</f>
        <v>0</v>
      </c>
      <c r="U68" s="153">
        <f>'KB 22'!N$80</f>
        <v>0</v>
      </c>
      <c r="V68" s="763">
        <f t="shared" si="10"/>
        <v>0</v>
      </c>
      <c r="W68" s="762">
        <f>'(F2) Shpenzimet sipas nenfunk.b'!Q68</f>
        <v>0</v>
      </c>
      <c r="X68" s="153">
        <f>'KB 22'!O$73</f>
        <v>0</v>
      </c>
      <c r="Y68" s="153">
        <f>'KB 22'!O$80</f>
        <v>0</v>
      </c>
      <c r="Z68" s="763">
        <f t="shared" si="11"/>
        <v>0</v>
      </c>
    </row>
    <row r="69" spans="1:26" s="104" customFormat="1" ht="15" hidden="1" customHeight="1" x14ac:dyDescent="0.2">
      <c r="A69" s="732" t="str">
        <f>'(F2) Shpenzimet sipas nenfunk.b'!A69</f>
        <v>09232</v>
      </c>
      <c r="B69" s="789" t="str">
        <f>'(F2) Shpenzimet sipas nenfunk.b'!B69</f>
        <v>Pagat e stafit mbështetës</v>
      </c>
      <c r="C69" s="762">
        <f>'(F2) Shpenzimet sipas nenfunk.b'!C69</f>
        <v>0</v>
      </c>
      <c r="D69" s="153">
        <f>'KB 22'!J$112</f>
        <v>0</v>
      </c>
      <c r="E69" s="153">
        <f>'KB 22'!J$119</f>
        <v>0</v>
      </c>
      <c r="F69" s="763">
        <f t="shared" si="6"/>
        <v>0</v>
      </c>
      <c r="G69" s="762">
        <f>'(F2) Shpenzimet sipas nenfunk.b'!D69</f>
        <v>0</v>
      </c>
      <c r="H69" s="153">
        <f>'KB 22'!K$112</f>
        <v>0</v>
      </c>
      <c r="I69" s="153">
        <f>'KB 22'!K$119</f>
        <v>0</v>
      </c>
      <c r="J69" s="763">
        <f t="shared" si="7"/>
        <v>0</v>
      </c>
      <c r="K69" s="762">
        <f>'(F2) Shpenzimet sipas nenfunk.b'!E69</f>
        <v>0</v>
      </c>
      <c r="L69" s="153">
        <f>'KB 22'!L$112</f>
        <v>0</v>
      </c>
      <c r="M69" s="153">
        <f>'KB 22'!L$119</f>
        <v>0</v>
      </c>
      <c r="N69" s="763">
        <f t="shared" si="8"/>
        <v>0</v>
      </c>
      <c r="O69" s="762">
        <f>'(F2) Shpenzimet sipas nenfunk.b'!I69</f>
        <v>0</v>
      </c>
      <c r="P69" s="153">
        <f>'KB 22'!M$112</f>
        <v>0</v>
      </c>
      <c r="Q69" s="153">
        <f>'KB 22'!M$119</f>
        <v>0</v>
      </c>
      <c r="R69" s="763">
        <f t="shared" si="9"/>
        <v>0</v>
      </c>
      <c r="S69" s="762">
        <f>'(F2) Shpenzimet sipas nenfunk.b'!M69</f>
        <v>0</v>
      </c>
      <c r="T69" s="153">
        <f>'KB 22'!N$112</f>
        <v>0</v>
      </c>
      <c r="U69" s="153">
        <f>'KB 22'!N$119</f>
        <v>0</v>
      </c>
      <c r="V69" s="763">
        <f t="shared" si="10"/>
        <v>0</v>
      </c>
      <c r="W69" s="762">
        <f>'(F2) Shpenzimet sipas nenfunk.b'!Q69</f>
        <v>0</v>
      </c>
      <c r="X69" s="153">
        <f>'KB 22'!O$112</f>
        <v>0</v>
      </c>
      <c r="Y69" s="153">
        <f>'KB 22'!O$119</f>
        <v>0</v>
      </c>
      <c r="Z69" s="763">
        <f t="shared" si="11"/>
        <v>0</v>
      </c>
    </row>
    <row r="70" spans="1:26" s="104" customFormat="1" ht="15" customHeight="1" x14ac:dyDescent="0.2">
      <c r="A70" s="732" t="str">
        <f>'(F2) Shpenzimet sipas nenfunk.b'!A70</f>
        <v>09240</v>
      </c>
      <c r="B70" s="789" t="str">
        <f>'(F2) Shpenzimet sipas nenfunk.b'!B70</f>
        <v>Arsimi profesional</v>
      </c>
      <c r="C70" s="762">
        <f>'(F2) Shpenzimet sipas nenfunk.b'!C70</f>
        <v>0</v>
      </c>
      <c r="D70" s="153">
        <f>'KB 22'!J$151</f>
        <v>0</v>
      </c>
      <c r="E70" s="153">
        <f>'KB 22'!J$158</f>
        <v>0</v>
      </c>
      <c r="F70" s="763">
        <f t="shared" si="6"/>
        <v>0</v>
      </c>
      <c r="G70" s="762">
        <f>'(F2) Shpenzimet sipas nenfunk.b'!D70</f>
        <v>0</v>
      </c>
      <c r="H70" s="153">
        <f>'KB 22'!K$151</f>
        <v>0</v>
      </c>
      <c r="I70" s="153">
        <f>'KB 22'!K$158</f>
        <v>0</v>
      </c>
      <c r="J70" s="763">
        <f t="shared" si="7"/>
        <v>0</v>
      </c>
      <c r="K70" s="762">
        <f>'(F2) Shpenzimet sipas nenfunk.b'!E70</f>
        <v>0</v>
      </c>
      <c r="L70" s="153">
        <f>'KB 22'!L$151</f>
        <v>0</v>
      </c>
      <c r="M70" s="153">
        <f>'KB 22'!L$158</f>
        <v>0</v>
      </c>
      <c r="N70" s="763">
        <f t="shared" si="8"/>
        <v>0</v>
      </c>
      <c r="O70" s="762">
        <f>'(F2) Shpenzimet sipas nenfunk.b'!I70</f>
        <v>0</v>
      </c>
      <c r="P70" s="153">
        <f>'KB 22'!M$151</f>
        <v>0</v>
      </c>
      <c r="Q70" s="153">
        <f>'KB 22'!M$158</f>
        <v>0</v>
      </c>
      <c r="R70" s="763">
        <f t="shared" si="9"/>
        <v>0</v>
      </c>
      <c r="S70" s="762">
        <f>'(F2) Shpenzimet sipas nenfunk.b'!M70</f>
        <v>0</v>
      </c>
      <c r="T70" s="153">
        <f>'KB 22'!N$151</f>
        <v>0</v>
      </c>
      <c r="U70" s="153">
        <f>'KB 22'!N$158</f>
        <v>0</v>
      </c>
      <c r="V70" s="763">
        <f t="shared" si="10"/>
        <v>0</v>
      </c>
      <c r="W70" s="762">
        <f>'(F2) Shpenzimet sipas nenfunk.b'!Q70</f>
        <v>0</v>
      </c>
      <c r="X70" s="153">
        <f>'KB 22'!O$151</f>
        <v>0</v>
      </c>
      <c r="Y70" s="153">
        <f>'KB 22'!O$158</f>
        <v>0</v>
      </c>
      <c r="Z70" s="763">
        <f t="shared" si="11"/>
        <v>0</v>
      </c>
    </row>
    <row r="71" spans="1:26" s="742" customFormat="1" ht="15" customHeight="1" x14ac:dyDescent="0.2">
      <c r="A71" s="731" t="str">
        <f>'(F2) Shpenzimet sipas nenfunk.b'!A71</f>
        <v>Nënfunksioni 23</v>
      </c>
      <c r="B71" s="758" t="str">
        <f>'(F2) Shpenzimet sipas nenfunk.b'!B71</f>
        <v>101 Sëmundje dhe paaftësi</v>
      </c>
      <c r="C71" s="760">
        <f>'(F2) Shpenzimet sipas nenfunk.b'!C71</f>
        <v>0</v>
      </c>
      <c r="D71" s="741">
        <f>'KB 23'!J$19</f>
        <v>0</v>
      </c>
      <c r="E71" s="741">
        <f>'KB 23'!J$27</f>
        <v>0</v>
      </c>
      <c r="F71" s="761">
        <f t="shared" si="6"/>
        <v>0</v>
      </c>
      <c r="G71" s="760">
        <f>'(F2) Shpenzimet sipas nenfunk.b'!D71</f>
        <v>0</v>
      </c>
      <c r="H71" s="741">
        <f>'KB 23'!K$19</f>
        <v>0</v>
      </c>
      <c r="I71" s="741">
        <f>'KB 23'!K$27</f>
        <v>0</v>
      </c>
      <c r="J71" s="761">
        <f t="shared" si="7"/>
        <v>0</v>
      </c>
      <c r="K71" s="760">
        <f>'(F2) Shpenzimet sipas nenfunk.b'!E71</f>
        <v>0</v>
      </c>
      <c r="L71" s="741">
        <f>'KB 23'!L$19</f>
        <v>0</v>
      </c>
      <c r="M71" s="741">
        <f>'KB 23'!L$27</f>
        <v>0</v>
      </c>
      <c r="N71" s="761">
        <f t="shared" si="8"/>
        <v>0</v>
      </c>
      <c r="O71" s="760">
        <f>'(F2) Shpenzimet sipas nenfunk.b'!I71</f>
        <v>0</v>
      </c>
      <c r="P71" s="741">
        <f>'KB 23'!M$19</f>
        <v>0</v>
      </c>
      <c r="Q71" s="741">
        <f>'KB 23'!M$27</f>
        <v>0</v>
      </c>
      <c r="R71" s="761">
        <f t="shared" si="9"/>
        <v>0</v>
      </c>
      <c r="S71" s="760">
        <f>'(F2) Shpenzimet sipas nenfunk.b'!M71</f>
        <v>0</v>
      </c>
      <c r="T71" s="741">
        <f>'KB 23'!N$19</f>
        <v>0</v>
      </c>
      <c r="U71" s="741">
        <f>'KB 23'!N$27</f>
        <v>0</v>
      </c>
      <c r="V71" s="761">
        <f t="shared" si="10"/>
        <v>0</v>
      </c>
      <c r="W71" s="760">
        <f>'(F2) Shpenzimet sipas nenfunk.b'!Q71</f>
        <v>0</v>
      </c>
      <c r="X71" s="741">
        <f>'KB 23'!O$19</f>
        <v>0</v>
      </c>
      <c r="Y71" s="741">
        <f>'KB 23'!O$27</f>
        <v>0</v>
      </c>
      <c r="Z71" s="761">
        <f t="shared" si="11"/>
        <v>0</v>
      </c>
    </row>
    <row r="72" spans="1:26" s="104" customFormat="1" ht="15" customHeight="1" x14ac:dyDescent="0.2">
      <c r="A72" s="732" t="str">
        <f>'(F2) Shpenzimet sipas nenfunk.b'!A72</f>
        <v>10140</v>
      </c>
      <c r="B72" s="789" t="str">
        <f>'(F2) Shpenzimet sipas nenfunk.b'!B72</f>
        <v>Kujdesi social për personat e sëmurë dhe me aftësi të kufizuara</v>
      </c>
      <c r="C72" s="762">
        <f>'(F2) Shpenzimet sipas nenfunk.b'!C72</f>
        <v>0</v>
      </c>
      <c r="D72" s="153">
        <f>'KB 23'!J$73</f>
        <v>0</v>
      </c>
      <c r="E72" s="153">
        <f>'KB 23'!J$80</f>
        <v>0</v>
      </c>
      <c r="F72" s="763">
        <f t="shared" si="6"/>
        <v>0</v>
      </c>
      <c r="G72" s="762">
        <f>'(F2) Shpenzimet sipas nenfunk.b'!D72</f>
        <v>0</v>
      </c>
      <c r="H72" s="153">
        <f>'KB 23'!K$73</f>
        <v>0</v>
      </c>
      <c r="I72" s="153">
        <f>'KB 23'!K$80</f>
        <v>0</v>
      </c>
      <c r="J72" s="763">
        <f t="shared" si="7"/>
        <v>0</v>
      </c>
      <c r="K72" s="762">
        <f>'(F2) Shpenzimet sipas nenfunk.b'!E72</f>
        <v>0</v>
      </c>
      <c r="L72" s="153">
        <f>'KB 23'!L$73</f>
        <v>0</v>
      </c>
      <c r="M72" s="153">
        <f>'KB 23'!L$80</f>
        <v>0</v>
      </c>
      <c r="N72" s="763">
        <f t="shared" si="8"/>
        <v>0</v>
      </c>
      <c r="O72" s="762">
        <f>'(F2) Shpenzimet sipas nenfunk.b'!I72</f>
        <v>0</v>
      </c>
      <c r="P72" s="153">
        <f>'KB 23'!M$73</f>
        <v>0</v>
      </c>
      <c r="Q72" s="153">
        <f>'KB 23'!M$80</f>
        <v>0</v>
      </c>
      <c r="R72" s="763">
        <f t="shared" si="9"/>
        <v>0</v>
      </c>
      <c r="S72" s="762">
        <f>'(F2) Shpenzimet sipas nenfunk.b'!M72</f>
        <v>0</v>
      </c>
      <c r="T72" s="153">
        <f>'KB 23'!N$73</f>
        <v>0</v>
      </c>
      <c r="U72" s="153">
        <f>'KB 23'!N$80</f>
        <v>0</v>
      </c>
      <c r="V72" s="763">
        <f t="shared" si="10"/>
        <v>0</v>
      </c>
      <c r="W72" s="762">
        <f>'(F2) Shpenzimet sipas nenfunk.b'!Q72</f>
        <v>0</v>
      </c>
      <c r="X72" s="153">
        <f>'KB 23'!O$73</f>
        <v>0</v>
      </c>
      <c r="Y72" s="153">
        <f>'KB 23'!O$80</f>
        <v>0</v>
      </c>
      <c r="Z72" s="763">
        <f t="shared" si="11"/>
        <v>0</v>
      </c>
    </row>
    <row r="73" spans="1:26" s="742" customFormat="1" ht="15" customHeight="1" x14ac:dyDescent="0.2">
      <c r="A73" s="731" t="str">
        <f>'(F2) Shpenzimet sipas nenfunk.b'!A73</f>
        <v>Nënfunksioni 24</v>
      </c>
      <c r="B73" s="758" t="str">
        <f>'(F2) Shpenzimet sipas nenfunk.b'!B73</f>
        <v>102 Të moshuarit</v>
      </c>
      <c r="C73" s="760">
        <f>'(F2) Shpenzimet sipas nenfunk.b'!C73</f>
        <v>0</v>
      </c>
      <c r="D73" s="741">
        <f>'KB 24'!J$19</f>
        <v>0</v>
      </c>
      <c r="E73" s="741">
        <f>'KB 24'!J$27</f>
        <v>0</v>
      </c>
      <c r="F73" s="761">
        <f t="shared" si="6"/>
        <v>0</v>
      </c>
      <c r="G73" s="760">
        <f>'(F2) Shpenzimet sipas nenfunk.b'!D73</f>
        <v>0</v>
      </c>
      <c r="H73" s="741">
        <f>'KB 24'!K$19</f>
        <v>0</v>
      </c>
      <c r="I73" s="741">
        <f>'KB 24'!K$27</f>
        <v>0</v>
      </c>
      <c r="J73" s="761">
        <f t="shared" si="7"/>
        <v>0</v>
      </c>
      <c r="K73" s="760">
        <f>'(F2) Shpenzimet sipas nenfunk.b'!E73</f>
        <v>0</v>
      </c>
      <c r="L73" s="741">
        <f>'KB 24'!L$19</f>
        <v>0</v>
      </c>
      <c r="M73" s="741">
        <f>'KB 24'!L$27</f>
        <v>0</v>
      </c>
      <c r="N73" s="761">
        <f t="shared" si="8"/>
        <v>0</v>
      </c>
      <c r="O73" s="760">
        <f>'(F2) Shpenzimet sipas nenfunk.b'!I73</f>
        <v>0</v>
      </c>
      <c r="P73" s="741">
        <f>'KB 24'!M$19</f>
        <v>0</v>
      </c>
      <c r="Q73" s="741">
        <f>'KB 24'!M$27</f>
        <v>0</v>
      </c>
      <c r="R73" s="761">
        <f t="shared" si="9"/>
        <v>0</v>
      </c>
      <c r="S73" s="760">
        <f>'(F2) Shpenzimet sipas nenfunk.b'!M73</f>
        <v>0</v>
      </c>
      <c r="T73" s="741">
        <f>'KB 24'!N$19</f>
        <v>0</v>
      </c>
      <c r="U73" s="741">
        <f>'KB 24'!N$27</f>
        <v>0</v>
      </c>
      <c r="V73" s="761">
        <f t="shared" si="10"/>
        <v>0</v>
      </c>
      <c r="W73" s="760">
        <f>'(F2) Shpenzimet sipas nenfunk.b'!Q73</f>
        <v>0</v>
      </c>
      <c r="X73" s="741">
        <f>'KB 24'!O$19</f>
        <v>0</v>
      </c>
      <c r="Y73" s="741">
        <f>'KB 24'!O$27</f>
        <v>0</v>
      </c>
      <c r="Z73" s="761">
        <f t="shared" si="11"/>
        <v>0</v>
      </c>
    </row>
    <row r="74" spans="1:26" s="104" customFormat="1" ht="15" customHeight="1" x14ac:dyDescent="0.2">
      <c r="A74" s="732" t="str">
        <f>'(F2) Shpenzimet sipas nenfunk.b'!A74</f>
        <v>10220</v>
      </c>
      <c r="B74" s="789" t="str">
        <f>'(F2) Shpenzimet sipas nenfunk.b'!B74</f>
        <v>Sigurimi shoqëror</v>
      </c>
      <c r="C74" s="762">
        <f>'(F2) Shpenzimet sipas nenfunk.b'!C74</f>
        <v>0</v>
      </c>
      <c r="D74" s="153">
        <f>'KB 24'!J$73</f>
        <v>0</v>
      </c>
      <c r="E74" s="153">
        <f>'KB 24'!J$80</f>
        <v>0</v>
      </c>
      <c r="F74" s="763">
        <f t="shared" si="6"/>
        <v>0</v>
      </c>
      <c r="G74" s="762">
        <f>'(F2) Shpenzimet sipas nenfunk.b'!D74</f>
        <v>0</v>
      </c>
      <c r="H74" s="153">
        <f>'KB 24'!K$73</f>
        <v>0</v>
      </c>
      <c r="I74" s="153">
        <f>'KB 24'!K$80</f>
        <v>0</v>
      </c>
      <c r="J74" s="763">
        <f t="shared" si="7"/>
        <v>0</v>
      </c>
      <c r="K74" s="762">
        <f>'(F2) Shpenzimet sipas nenfunk.b'!E74</f>
        <v>0</v>
      </c>
      <c r="L74" s="153">
        <f>'KB 24'!L$73</f>
        <v>0</v>
      </c>
      <c r="M74" s="153">
        <f>'KB 24'!L$80</f>
        <v>0</v>
      </c>
      <c r="N74" s="763">
        <f t="shared" si="8"/>
        <v>0</v>
      </c>
      <c r="O74" s="762">
        <f>'(F2) Shpenzimet sipas nenfunk.b'!I74</f>
        <v>0</v>
      </c>
      <c r="P74" s="153">
        <f>'KB 24'!M$73</f>
        <v>0</v>
      </c>
      <c r="Q74" s="153">
        <f>'KB 24'!M$80</f>
        <v>0</v>
      </c>
      <c r="R74" s="763">
        <f t="shared" si="9"/>
        <v>0</v>
      </c>
      <c r="S74" s="762">
        <f>'(F2) Shpenzimet sipas nenfunk.b'!M74</f>
        <v>0</v>
      </c>
      <c r="T74" s="153">
        <f>'KB 24'!N$73</f>
        <v>0</v>
      </c>
      <c r="U74" s="153">
        <f>'KB 24'!N$80</f>
        <v>0</v>
      </c>
      <c r="V74" s="763">
        <f t="shared" si="10"/>
        <v>0</v>
      </c>
      <c r="W74" s="762">
        <f>'(F2) Shpenzimet sipas nenfunk.b'!Q74</f>
        <v>0</v>
      </c>
      <c r="X74" s="153">
        <f>'KB 24'!O$73</f>
        <v>0</v>
      </c>
      <c r="Y74" s="153">
        <f>'KB 24'!O$80</f>
        <v>0</v>
      </c>
      <c r="Z74" s="763">
        <f t="shared" si="11"/>
        <v>0</v>
      </c>
    </row>
    <row r="75" spans="1:26" s="742" customFormat="1" ht="15" customHeight="1" x14ac:dyDescent="0.2">
      <c r="A75" s="731" t="str">
        <f>'(F2) Shpenzimet sipas nenfunk.b'!A75</f>
        <v>Nënfunksioni 25</v>
      </c>
      <c r="B75" s="758" t="str">
        <f>'(F2) Shpenzimet sipas nenfunk.b'!B75</f>
        <v>104 Familje dhe fëmijë</v>
      </c>
      <c r="C75" s="760">
        <f>'(F2) Shpenzimet sipas nenfunk.b'!C75</f>
        <v>0</v>
      </c>
      <c r="D75" s="741">
        <f>'KB 25'!J$19</f>
        <v>0</v>
      </c>
      <c r="E75" s="741">
        <f>'KB 25'!J$27</f>
        <v>0</v>
      </c>
      <c r="F75" s="761">
        <f t="shared" si="6"/>
        <v>0</v>
      </c>
      <c r="G75" s="760">
        <f>'(F2) Shpenzimet sipas nenfunk.b'!D75</f>
        <v>0</v>
      </c>
      <c r="H75" s="741">
        <f>'KB 25'!K$19</f>
        <v>0</v>
      </c>
      <c r="I75" s="741">
        <f>'KB 25'!K$27</f>
        <v>0</v>
      </c>
      <c r="J75" s="761">
        <f t="shared" si="7"/>
        <v>0</v>
      </c>
      <c r="K75" s="760">
        <f>'(F2) Shpenzimet sipas nenfunk.b'!E75</f>
        <v>0</v>
      </c>
      <c r="L75" s="741">
        <f>'KB 25'!L$19</f>
        <v>0</v>
      </c>
      <c r="M75" s="741">
        <f>'KB 25'!L$27</f>
        <v>0</v>
      </c>
      <c r="N75" s="761">
        <f t="shared" si="8"/>
        <v>0</v>
      </c>
      <c r="O75" s="760">
        <f>'(F2) Shpenzimet sipas nenfunk.b'!I75</f>
        <v>0</v>
      </c>
      <c r="P75" s="741">
        <f>'KB 25'!M$19</f>
        <v>0</v>
      </c>
      <c r="Q75" s="741">
        <f>'KB 25'!M$27</f>
        <v>0</v>
      </c>
      <c r="R75" s="761">
        <f t="shared" si="9"/>
        <v>0</v>
      </c>
      <c r="S75" s="760">
        <f>'(F2) Shpenzimet sipas nenfunk.b'!M75</f>
        <v>0</v>
      </c>
      <c r="T75" s="741">
        <f>'KB 25'!N$19</f>
        <v>0</v>
      </c>
      <c r="U75" s="741">
        <f>'KB 25'!N$27</f>
        <v>0</v>
      </c>
      <c r="V75" s="761">
        <f t="shared" si="10"/>
        <v>0</v>
      </c>
      <c r="W75" s="760">
        <f>'(F2) Shpenzimet sipas nenfunk.b'!Q75</f>
        <v>0</v>
      </c>
      <c r="X75" s="741">
        <f>'KB 25'!O$19</f>
        <v>0</v>
      </c>
      <c r="Y75" s="741">
        <f>'KB 25'!O$27</f>
        <v>0</v>
      </c>
      <c r="Z75" s="761">
        <f t="shared" si="11"/>
        <v>0</v>
      </c>
    </row>
    <row r="76" spans="1:26" s="104" customFormat="1" ht="15" customHeight="1" x14ac:dyDescent="0.2">
      <c r="A76" s="732" t="str">
        <f>'(F2) Shpenzimet sipas nenfunk.b'!A76</f>
        <v>10430</v>
      </c>
      <c r="B76" s="789" t="str">
        <f>'(F2) Shpenzimet sipas nenfunk.b'!B76</f>
        <v>Kujdesi social për familjet dhe fëmijët</v>
      </c>
      <c r="C76" s="762">
        <f>'(F2) Shpenzimet sipas nenfunk.b'!C76</f>
        <v>0</v>
      </c>
      <c r="D76" s="153">
        <f>'KB 25'!J$73</f>
        <v>0</v>
      </c>
      <c r="E76" s="153">
        <f>'KB 25'!J$80</f>
        <v>0</v>
      </c>
      <c r="F76" s="763">
        <f t="shared" si="6"/>
        <v>0</v>
      </c>
      <c r="G76" s="762">
        <f>'(F2) Shpenzimet sipas nenfunk.b'!D76</f>
        <v>0</v>
      </c>
      <c r="H76" s="153">
        <f>'KB 25'!K$73</f>
        <v>0</v>
      </c>
      <c r="I76" s="153">
        <f>'KB 25'!K$80</f>
        <v>0</v>
      </c>
      <c r="J76" s="763">
        <f t="shared" si="7"/>
        <v>0</v>
      </c>
      <c r="K76" s="762">
        <f>'(F2) Shpenzimet sipas nenfunk.b'!E76</f>
        <v>0</v>
      </c>
      <c r="L76" s="153">
        <f>'KB 25'!L$73</f>
        <v>0</v>
      </c>
      <c r="M76" s="153">
        <f>'KB 25'!L$80</f>
        <v>0</v>
      </c>
      <c r="N76" s="763">
        <f t="shared" si="8"/>
        <v>0</v>
      </c>
      <c r="O76" s="762">
        <f>'(F2) Shpenzimet sipas nenfunk.b'!I76</f>
        <v>0</v>
      </c>
      <c r="P76" s="153">
        <f>'KB 25'!M$73</f>
        <v>0</v>
      </c>
      <c r="Q76" s="153">
        <f>'KB 25'!M$80</f>
        <v>0</v>
      </c>
      <c r="R76" s="763">
        <f t="shared" si="9"/>
        <v>0</v>
      </c>
      <c r="S76" s="762">
        <f>'(F2) Shpenzimet sipas nenfunk.b'!M76</f>
        <v>0</v>
      </c>
      <c r="T76" s="153">
        <f>'KB 25'!N$73</f>
        <v>0</v>
      </c>
      <c r="U76" s="153">
        <f>'KB 25'!N$80</f>
        <v>0</v>
      </c>
      <c r="V76" s="763">
        <f t="shared" si="10"/>
        <v>0</v>
      </c>
      <c r="W76" s="762">
        <f>'(F2) Shpenzimet sipas nenfunk.b'!Q76</f>
        <v>0</v>
      </c>
      <c r="X76" s="153">
        <f>'KB 25'!O$73</f>
        <v>0</v>
      </c>
      <c r="Y76" s="153">
        <f>'KB 25'!O$80</f>
        <v>0</v>
      </c>
      <c r="Z76" s="763">
        <f t="shared" si="11"/>
        <v>0</v>
      </c>
    </row>
    <row r="77" spans="1:26" s="104" customFormat="1" ht="15" hidden="1" customHeight="1" x14ac:dyDescent="0.2">
      <c r="A77" s="732" t="str">
        <f>'(F2) Shpenzimet sipas nenfunk.b'!A77</f>
        <v>10460</v>
      </c>
      <c r="B77" s="789" t="str">
        <f>'(F2) Shpenzimet sipas nenfunk.b'!B77</f>
        <v>Përfshirja sociale</v>
      </c>
      <c r="C77" s="762">
        <f>'(F2) Shpenzimet sipas nenfunk.b'!C77</f>
        <v>0</v>
      </c>
      <c r="D77" s="153">
        <f>'KB 25'!J$112</f>
        <v>0</v>
      </c>
      <c r="E77" s="153">
        <f>'KB 25'!J$119</f>
        <v>0</v>
      </c>
      <c r="F77" s="763">
        <f t="shared" si="6"/>
        <v>0</v>
      </c>
      <c r="G77" s="762">
        <f>'(F2) Shpenzimet sipas nenfunk.b'!D77</f>
        <v>0</v>
      </c>
      <c r="H77" s="153">
        <f>'KB 25'!K$112</f>
        <v>0</v>
      </c>
      <c r="I77" s="153">
        <f>'KB 25'!K$119</f>
        <v>0</v>
      </c>
      <c r="J77" s="763">
        <f t="shared" si="7"/>
        <v>0</v>
      </c>
      <c r="K77" s="762">
        <f>'(F2) Shpenzimet sipas nenfunk.b'!E77</f>
        <v>0</v>
      </c>
      <c r="L77" s="153">
        <f>'KB 25'!L$112</f>
        <v>0</v>
      </c>
      <c r="M77" s="153">
        <f>'KB 25'!L$119</f>
        <v>0</v>
      </c>
      <c r="N77" s="763">
        <f t="shared" si="8"/>
        <v>0</v>
      </c>
      <c r="O77" s="762">
        <f>'(F2) Shpenzimet sipas nenfunk.b'!I77</f>
        <v>0</v>
      </c>
      <c r="P77" s="153">
        <f>'KB 25'!M$112</f>
        <v>0</v>
      </c>
      <c r="Q77" s="153">
        <f>'KB 25'!M$119</f>
        <v>0</v>
      </c>
      <c r="R77" s="763">
        <f t="shared" si="9"/>
        <v>0</v>
      </c>
      <c r="S77" s="762">
        <f>'(F2) Shpenzimet sipas nenfunk.b'!M77</f>
        <v>0</v>
      </c>
      <c r="T77" s="153">
        <f>'KB 25'!N$112</f>
        <v>0</v>
      </c>
      <c r="U77" s="153">
        <f>'KB 25'!N$119</f>
        <v>0</v>
      </c>
      <c r="V77" s="763">
        <f t="shared" si="10"/>
        <v>0</v>
      </c>
      <c r="W77" s="762">
        <f>'(F2) Shpenzimet sipas nenfunk.b'!Q77</f>
        <v>0</v>
      </c>
      <c r="X77" s="153">
        <f>'KB 25'!O$112</f>
        <v>0</v>
      </c>
      <c r="Y77" s="153">
        <f>'KB 25'!O$119</f>
        <v>0</v>
      </c>
      <c r="Z77" s="763">
        <f t="shared" si="11"/>
        <v>0</v>
      </c>
    </row>
    <row r="78" spans="1:26" s="742" customFormat="1" ht="15" customHeight="1" x14ac:dyDescent="0.2">
      <c r="A78" s="731" t="str">
        <f>'(F2) Shpenzimet sipas nenfunk.b'!A78</f>
        <v>Nënfunksioni 26</v>
      </c>
      <c r="B78" s="758" t="str">
        <f>'(F2) Shpenzimet sipas nenfunk.b'!B78</f>
        <v>105 Papunësia</v>
      </c>
      <c r="C78" s="760">
        <f>'(F2) Shpenzimet sipas nenfunk.b'!C78</f>
        <v>0</v>
      </c>
      <c r="D78" s="741">
        <f>'KB 26'!J$19</f>
        <v>0</v>
      </c>
      <c r="E78" s="741">
        <f>'KB 26'!J$27</f>
        <v>0</v>
      </c>
      <c r="F78" s="761">
        <f t="shared" si="6"/>
        <v>0</v>
      </c>
      <c r="G78" s="760">
        <f>'(F2) Shpenzimet sipas nenfunk.b'!D78</f>
        <v>0</v>
      </c>
      <c r="H78" s="741">
        <f>'KB 26'!K$19</f>
        <v>0</v>
      </c>
      <c r="I78" s="741">
        <f>'KB 26'!K$27</f>
        <v>0</v>
      </c>
      <c r="J78" s="761">
        <f t="shared" si="7"/>
        <v>0</v>
      </c>
      <c r="K78" s="760">
        <f>'(F2) Shpenzimet sipas nenfunk.b'!E78</f>
        <v>0</v>
      </c>
      <c r="L78" s="741">
        <f>'KB 26'!L$19</f>
        <v>0</v>
      </c>
      <c r="M78" s="741">
        <f>'KB 26'!L$27</f>
        <v>0</v>
      </c>
      <c r="N78" s="761">
        <f t="shared" si="8"/>
        <v>0</v>
      </c>
      <c r="O78" s="760">
        <f>'(F2) Shpenzimet sipas nenfunk.b'!I78</f>
        <v>0</v>
      </c>
      <c r="P78" s="741">
        <f>'KB 26'!M$19</f>
        <v>0</v>
      </c>
      <c r="Q78" s="741">
        <f>'KB 26'!M$27</f>
        <v>0</v>
      </c>
      <c r="R78" s="761">
        <f t="shared" si="9"/>
        <v>0</v>
      </c>
      <c r="S78" s="760">
        <f>'(F2) Shpenzimet sipas nenfunk.b'!M78</f>
        <v>0</v>
      </c>
      <c r="T78" s="741">
        <f>'KB 26'!N$19</f>
        <v>0</v>
      </c>
      <c r="U78" s="741">
        <f>'KB 26'!N$27</f>
        <v>0</v>
      </c>
      <c r="V78" s="761">
        <f t="shared" si="10"/>
        <v>0</v>
      </c>
      <c r="W78" s="760">
        <f>'(F2) Shpenzimet sipas nenfunk.b'!Q78</f>
        <v>0</v>
      </c>
      <c r="X78" s="741">
        <f>'KB 26'!O$19</f>
        <v>0</v>
      </c>
      <c r="Y78" s="741">
        <f>'KB 26'!O$27</f>
        <v>0</v>
      </c>
      <c r="Z78" s="761">
        <f t="shared" si="11"/>
        <v>0</v>
      </c>
    </row>
    <row r="79" spans="1:26" s="104" customFormat="1" ht="15" customHeight="1" x14ac:dyDescent="0.2">
      <c r="A79" s="732" t="str">
        <f>'(F2) Shpenzimet sipas nenfunk.b'!A79</f>
        <v>10550</v>
      </c>
      <c r="B79" s="789" t="str">
        <f>'(F2) Shpenzimet sipas nenfunk.b'!B79</f>
        <v>Papunësia, arsim dhe aftësim</v>
      </c>
      <c r="C79" s="762">
        <f>'(F2) Shpenzimet sipas nenfunk.b'!C79</f>
        <v>0</v>
      </c>
      <c r="D79" s="153">
        <f>'KB 26'!J$73</f>
        <v>0</v>
      </c>
      <c r="E79" s="153">
        <f>'KB 26'!J$80</f>
        <v>0</v>
      </c>
      <c r="F79" s="763">
        <f t="shared" si="6"/>
        <v>0</v>
      </c>
      <c r="G79" s="762">
        <f>'(F2) Shpenzimet sipas nenfunk.b'!D79</f>
        <v>0</v>
      </c>
      <c r="H79" s="153">
        <f>'KB 26'!K$73</f>
        <v>0</v>
      </c>
      <c r="I79" s="153">
        <f>'KB 26'!K$80</f>
        <v>0</v>
      </c>
      <c r="J79" s="763">
        <f t="shared" si="7"/>
        <v>0</v>
      </c>
      <c r="K79" s="762">
        <f>'(F2) Shpenzimet sipas nenfunk.b'!E79</f>
        <v>0</v>
      </c>
      <c r="L79" s="153">
        <f>'KB 26'!L$73</f>
        <v>0</v>
      </c>
      <c r="M79" s="153">
        <f>'KB 26'!L$80</f>
        <v>0</v>
      </c>
      <c r="N79" s="763">
        <f t="shared" si="8"/>
        <v>0</v>
      </c>
      <c r="O79" s="762">
        <f>'(F2) Shpenzimet sipas nenfunk.b'!I79</f>
        <v>0</v>
      </c>
      <c r="P79" s="153">
        <f>'KB 26'!M$73</f>
        <v>0</v>
      </c>
      <c r="Q79" s="153">
        <f>'KB 26'!M$80</f>
        <v>0</v>
      </c>
      <c r="R79" s="763">
        <f t="shared" si="9"/>
        <v>0</v>
      </c>
      <c r="S79" s="762">
        <f>'(F2) Shpenzimet sipas nenfunk.b'!M79</f>
        <v>0</v>
      </c>
      <c r="T79" s="153">
        <f>'KB 26'!N$73</f>
        <v>0</v>
      </c>
      <c r="U79" s="153">
        <f>'KB 26'!N$80</f>
        <v>0</v>
      </c>
      <c r="V79" s="763">
        <f t="shared" si="10"/>
        <v>0</v>
      </c>
      <c r="W79" s="762">
        <f>'(F2) Shpenzimet sipas nenfunk.b'!Q79</f>
        <v>0</v>
      </c>
      <c r="X79" s="153">
        <f>'KB 26'!O$73</f>
        <v>0</v>
      </c>
      <c r="Y79" s="153">
        <f>'KB 26'!O$80</f>
        <v>0</v>
      </c>
      <c r="Z79" s="763">
        <f t="shared" si="11"/>
        <v>0</v>
      </c>
    </row>
    <row r="80" spans="1:26" s="742" customFormat="1" ht="15" customHeight="1" x14ac:dyDescent="0.2">
      <c r="A80" s="731" t="str">
        <f>'(F2) Shpenzimet sipas nenfunk.b'!A80</f>
        <v>Nënfunksioni 27</v>
      </c>
      <c r="B80" s="758" t="str">
        <f>'(F2) Shpenzimet sipas nenfunk.b'!B80</f>
        <v>106 Strehimi social</v>
      </c>
      <c r="C80" s="760">
        <f>'(F2) Shpenzimet sipas nenfunk.b'!C80</f>
        <v>0</v>
      </c>
      <c r="D80" s="741">
        <f>'KB27'!J$19</f>
        <v>0</v>
      </c>
      <c r="E80" s="741">
        <f>'KB27'!J$27</f>
        <v>0</v>
      </c>
      <c r="F80" s="761">
        <f t="shared" si="6"/>
        <v>0</v>
      </c>
      <c r="G80" s="760">
        <f>'(F2) Shpenzimet sipas nenfunk.b'!D80</f>
        <v>0</v>
      </c>
      <c r="H80" s="741">
        <f>'KB27'!K$19</f>
        <v>0</v>
      </c>
      <c r="I80" s="741">
        <f>'KB27'!K$27</f>
        <v>0</v>
      </c>
      <c r="J80" s="761">
        <f t="shared" si="7"/>
        <v>0</v>
      </c>
      <c r="K80" s="760">
        <f>'(F2) Shpenzimet sipas nenfunk.b'!E80</f>
        <v>0</v>
      </c>
      <c r="L80" s="741">
        <f>'KB27'!L$19</f>
        <v>0</v>
      </c>
      <c r="M80" s="741">
        <f>'KB27'!L$27</f>
        <v>0</v>
      </c>
      <c r="N80" s="761">
        <f t="shared" si="8"/>
        <v>0</v>
      </c>
      <c r="O80" s="760">
        <f>'(F2) Shpenzimet sipas nenfunk.b'!I80</f>
        <v>0</v>
      </c>
      <c r="P80" s="741">
        <f>'KB27'!M$19</f>
        <v>0</v>
      </c>
      <c r="Q80" s="741">
        <f>'KB27'!M$27</f>
        <v>0</v>
      </c>
      <c r="R80" s="761">
        <f t="shared" si="9"/>
        <v>0</v>
      </c>
      <c r="S80" s="760">
        <f>'(F2) Shpenzimet sipas nenfunk.b'!M80</f>
        <v>0</v>
      </c>
      <c r="T80" s="741">
        <f>'KB27'!N$19</f>
        <v>0</v>
      </c>
      <c r="U80" s="741">
        <f>'KB27'!N$27</f>
        <v>0</v>
      </c>
      <c r="V80" s="761">
        <f t="shared" si="10"/>
        <v>0</v>
      </c>
      <c r="W80" s="760">
        <f>'(F2) Shpenzimet sipas nenfunk.b'!Q80</f>
        <v>0</v>
      </c>
      <c r="X80" s="741">
        <f>'KB27'!O$19</f>
        <v>0</v>
      </c>
      <c r="Y80" s="741">
        <f>'KB27'!O$27</f>
        <v>0</v>
      </c>
      <c r="Z80" s="761">
        <f t="shared" si="11"/>
        <v>0</v>
      </c>
    </row>
    <row r="81" spans="1:26" s="104" customFormat="1" ht="15" customHeight="1" thickBot="1" x14ac:dyDescent="0.25">
      <c r="A81" s="732" t="str">
        <f>'(F2) Shpenzimet sipas nenfunk.b'!A81</f>
        <v>10661</v>
      </c>
      <c r="B81" s="789" t="str">
        <f>'(F2) Shpenzimet sipas nenfunk.b'!B81</f>
        <v>Strehimi social</v>
      </c>
      <c r="C81" s="762">
        <f>'(F2) Shpenzimet sipas nenfunk.b'!C81</f>
        <v>0</v>
      </c>
      <c r="D81" s="153">
        <f>'KB27'!J$73</f>
        <v>0</v>
      </c>
      <c r="E81" s="153">
        <f>'KB27'!J$80</f>
        <v>0</v>
      </c>
      <c r="F81" s="763">
        <f t="shared" si="6"/>
        <v>0</v>
      </c>
      <c r="G81" s="762">
        <f>'(F2) Shpenzimet sipas nenfunk.b'!D81</f>
        <v>0</v>
      </c>
      <c r="H81" s="153">
        <f>'KB27'!K$73</f>
        <v>0</v>
      </c>
      <c r="I81" s="153">
        <f>'KB27'!K$80</f>
        <v>0</v>
      </c>
      <c r="J81" s="763">
        <f t="shared" si="7"/>
        <v>0</v>
      </c>
      <c r="K81" s="762">
        <f>'(F2) Shpenzimet sipas nenfunk.b'!E81</f>
        <v>0</v>
      </c>
      <c r="L81" s="153">
        <f>'KB27'!L$73</f>
        <v>0</v>
      </c>
      <c r="M81" s="153">
        <f>'KB27'!L$80</f>
        <v>0</v>
      </c>
      <c r="N81" s="763">
        <f t="shared" si="8"/>
        <v>0</v>
      </c>
      <c r="O81" s="762">
        <f>'(F2) Shpenzimet sipas nenfunk.b'!I81</f>
        <v>0</v>
      </c>
      <c r="P81" s="153">
        <f>'KB27'!M$73</f>
        <v>0</v>
      </c>
      <c r="Q81" s="153">
        <f>'KB27'!M$80</f>
        <v>0</v>
      </c>
      <c r="R81" s="763">
        <f t="shared" si="9"/>
        <v>0</v>
      </c>
      <c r="S81" s="762">
        <f>'(F2) Shpenzimet sipas nenfunk.b'!M81</f>
        <v>0</v>
      </c>
      <c r="T81" s="153">
        <f>'KB27'!N$73</f>
        <v>0</v>
      </c>
      <c r="U81" s="153">
        <f>'KB27'!N$80</f>
        <v>0</v>
      </c>
      <c r="V81" s="763">
        <f t="shared" si="10"/>
        <v>0</v>
      </c>
      <c r="W81" s="762">
        <f>'(F2) Shpenzimet sipas nenfunk.b'!Q81</f>
        <v>0</v>
      </c>
      <c r="X81" s="153">
        <f>'KB27'!O$73</f>
        <v>0</v>
      </c>
      <c r="Y81" s="153">
        <f>'KB27'!O$80</f>
        <v>0</v>
      </c>
      <c r="Z81" s="763">
        <f t="shared" si="11"/>
        <v>0</v>
      </c>
    </row>
    <row r="82" spans="1:26" ht="18.75" customHeight="1" thickTop="1" thickBot="1" x14ac:dyDescent="0.25">
      <c r="A82" s="1028" t="str">
        <f>'(G1) Fjalori'!A426</f>
        <v>Totali</v>
      </c>
      <c r="B82" s="1029"/>
      <c r="C82" s="792">
        <f>C6+C10+C14+C16+C18+C20+C25+C30+C34+C37+C39+C41+C43+C46+C49+C52+C54+C56+C58+C61+C65+C67+C71+C73+C75+C78+C80</f>
        <v>0</v>
      </c>
      <c r="D82" s="792">
        <f t="shared" ref="D82:Z82" si="13">D6+D10+D14+D16+D18+D20+D25+D30+D34+D37+D39+D41+D43+D46+D49+D52+D54+D56+D58+D61+D65+D67+D71+D73+D75+D78+D80</f>
        <v>0</v>
      </c>
      <c r="E82" s="792">
        <f t="shared" si="13"/>
        <v>0</v>
      </c>
      <c r="F82" s="792">
        <f t="shared" si="13"/>
        <v>0</v>
      </c>
      <c r="G82" s="792">
        <f t="shared" si="13"/>
        <v>0</v>
      </c>
      <c r="H82" s="792">
        <f t="shared" si="13"/>
        <v>0</v>
      </c>
      <c r="I82" s="792">
        <f t="shared" si="13"/>
        <v>0</v>
      </c>
      <c r="J82" s="792">
        <f t="shared" si="13"/>
        <v>0</v>
      </c>
      <c r="K82" s="792">
        <f t="shared" si="13"/>
        <v>0</v>
      </c>
      <c r="L82" s="792">
        <f t="shared" si="13"/>
        <v>0</v>
      </c>
      <c r="M82" s="792">
        <f t="shared" si="13"/>
        <v>0</v>
      </c>
      <c r="N82" s="792">
        <f t="shared" si="13"/>
        <v>0</v>
      </c>
      <c r="O82" s="792">
        <f t="shared" si="13"/>
        <v>0</v>
      </c>
      <c r="P82" s="792">
        <f t="shared" si="13"/>
        <v>0</v>
      </c>
      <c r="Q82" s="792">
        <f t="shared" si="13"/>
        <v>0</v>
      </c>
      <c r="R82" s="792">
        <f t="shared" si="13"/>
        <v>0</v>
      </c>
      <c r="S82" s="792">
        <f t="shared" si="13"/>
        <v>0</v>
      </c>
      <c r="T82" s="792">
        <f t="shared" si="13"/>
        <v>0</v>
      </c>
      <c r="U82" s="792">
        <f t="shared" si="13"/>
        <v>0</v>
      </c>
      <c r="V82" s="792">
        <f t="shared" si="13"/>
        <v>0</v>
      </c>
      <c r="W82" s="792">
        <f t="shared" si="13"/>
        <v>0</v>
      </c>
      <c r="X82" s="792">
        <f t="shared" si="13"/>
        <v>0</v>
      </c>
      <c r="Y82" s="792">
        <f t="shared" si="13"/>
        <v>0</v>
      </c>
      <c r="Z82" s="792">
        <f t="shared" si="13"/>
        <v>0</v>
      </c>
    </row>
    <row r="83" spans="1:26" ht="13.5" thickTop="1" x14ac:dyDescent="0.2"/>
  </sheetData>
  <sheetProtection algorithmName="SHA-512" hashValue="on9LNu6PrBbs2PmwpmTrLOBbGQ/4/dsBeYw/56d7IeIfeaoTSMgJ2qUhMQOq74cGpFhq2kY0rXwLC+HlMEjpmw==" saltValue="nCMLzIKKj9n9i/UyaRCUFA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Fjalori'!A428</f>
        <v>(F5) GRAFIKU I SHPENZIMEVE SIPAS NËNFUNKSIONIT - VLERA NETO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0</v>
      </c>
      <c r="E4" s="154">
        <f>' (F4)Shpenzimet sipas nenf.neto'!J6</f>
        <v>0</v>
      </c>
      <c r="F4" s="155">
        <f>' (F4)Shpenzimet sipas nenf.neto'!N6</f>
        <v>0</v>
      </c>
      <c r="G4" s="154">
        <f>' (F4)Shpenzimet sipas nenf.neto'!R6</f>
        <v>0</v>
      </c>
      <c r="H4" s="154">
        <f>' (F4)Shpenzimet sipas nenf.neto'!V6</f>
        <v>0</v>
      </c>
      <c r="I4" s="154">
        <f>' (F4)Shpenzimet sipas nenf.neto'!Z6</f>
        <v>0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0</v>
      </c>
      <c r="G6" s="154">
        <f>' (F4)Shpenzimet sipas nenf.neto'!R14</f>
        <v>0</v>
      </c>
      <c r="H6" s="154">
        <f>' (F4)Shpenzimet sipas nenf.neto'!V14</f>
        <v>0</v>
      </c>
      <c r="I6" s="154">
        <f>' (F4)Shpenzimet sipas nenf.neto'!Z14</f>
        <v>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0</v>
      </c>
      <c r="E7" s="154">
        <f>' (F4)Shpenzimet sipas nenf.neto'!J16</f>
        <v>0</v>
      </c>
      <c r="F7" s="155">
        <f>' (F4)Shpenzimet sipas nenf.neto'!N16</f>
        <v>0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0</v>
      </c>
      <c r="E10" s="154">
        <f>' (F4)Shpenzimet sipas nenf.neto'!J25</f>
        <v>0</v>
      </c>
      <c r="F10" s="155">
        <f>' (F4)Shpenzimet sipas nenf.neto'!N25</f>
        <v>0</v>
      </c>
      <c r="G10" s="154">
        <f>' (F4)Shpenzimet sipas nenf.neto'!R25</f>
        <v>0</v>
      </c>
      <c r="H10" s="154">
        <f>' (F4)Shpenzimet sipas nenf.neto'!V25</f>
        <v>0</v>
      </c>
      <c r="I10" s="154">
        <f>' (F4)Shpenzimet sipas nenf.neto'!Z25</f>
        <v>0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0</v>
      </c>
      <c r="E11" s="154">
        <f>' (F4)Shpenzimet sipas nenf.neto'!J30</f>
        <v>0</v>
      </c>
      <c r="F11" s="155">
        <f>' (F4)Shpenzimet sipas nenf.neto'!N30</f>
        <v>0</v>
      </c>
      <c r="G11" s="154">
        <f>' (F4)Shpenzimet sipas nenf.neto'!R30</f>
        <v>0</v>
      </c>
      <c r="H11" s="154">
        <f>' (F4)Shpenzimet sipas nenf.neto'!V30</f>
        <v>0</v>
      </c>
      <c r="I11" s="154">
        <f>' (F4)Shpenzimet sipas nenf.neto'!Z30</f>
        <v>0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0</v>
      </c>
      <c r="F13" s="155">
        <f>' (F4)Shpenzimet sipas nenf.neto'!N37</f>
        <v>0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0</v>
      </c>
      <c r="E18" s="154">
        <f>' (F4)Shpenzimet sipas nenf.neto'!J49</f>
        <v>0</v>
      </c>
      <c r="F18" s="155">
        <f>' (F4)Shpenzimet sipas nenf.neto'!N49</f>
        <v>0</v>
      </c>
      <c r="G18" s="154">
        <f>' (F4)Shpenzimet sipas nenf.neto'!R49</f>
        <v>0</v>
      </c>
      <c r="H18" s="154">
        <f>' (F4)Shpenzimet sipas nenf.neto'!V49</f>
        <v>0</v>
      </c>
      <c r="I18" s="154">
        <f>' (F4)Shpenzimet sipas nenf.neto'!Z49</f>
        <v>0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0</v>
      </c>
      <c r="E19" s="154">
        <f>' (F4)Shpenzimet sipas nenf.neto'!J52</f>
        <v>0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0</v>
      </c>
      <c r="E22" s="154">
        <f>' (F4)Shpenzimet sipas nenf.neto'!J58</f>
        <v>0</v>
      </c>
      <c r="F22" s="155">
        <f>' (F4)Shpenzimet sipas nenf.neto'!N58</f>
        <v>0</v>
      </c>
      <c r="G22" s="154">
        <f>' (F4)Shpenzimet sipas nenf.neto'!R58</f>
        <v>0</v>
      </c>
      <c r="H22" s="154">
        <f>' (F4)Shpenzimet sipas nenf.neto'!V58</f>
        <v>0</v>
      </c>
      <c r="I22" s="154">
        <f>' (F4)Shpenzimet sipas nenf.neto'!Z58</f>
        <v>0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0</v>
      </c>
      <c r="E23" s="154">
        <f>' (F4)Shpenzimet sipas nenf.neto'!J61</f>
        <v>0</v>
      </c>
      <c r="F23" s="155">
        <f>' (F4)Shpenzimet sipas nenf.neto'!N61</f>
        <v>0</v>
      </c>
      <c r="G23" s="154">
        <f>' (F4)Shpenzimet sipas nenf.neto'!R61</f>
        <v>0</v>
      </c>
      <c r="H23" s="154">
        <f>' (F4)Shpenzimet sipas nenf.neto'!V61</f>
        <v>0</v>
      </c>
      <c r="I23" s="154">
        <f>' (F4)Shpenzimet sipas nenf.neto'!Z61</f>
        <v>0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0</v>
      </c>
      <c r="F24" s="155">
        <f>' (F4)Shpenzimet sipas nenf.neto'!N65</f>
        <v>0</v>
      </c>
      <c r="G24" s="154">
        <f>' (F4)Shpenzimet sipas nenf.neto'!R65</f>
        <v>0</v>
      </c>
      <c r="H24" s="154">
        <f>' (F4)Shpenzimet sipas nenf.neto'!V65</f>
        <v>0</v>
      </c>
      <c r="I24" s="154">
        <f>' (F4)Shpenzimet sipas nenf.neto'!Z65</f>
        <v>0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0</v>
      </c>
      <c r="E25" s="154">
        <f>' (F4)Shpenzimet sipas nenf.neto'!J67</f>
        <v>0</v>
      </c>
      <c r="F25" s="155">
        <f>' (F4)Shpenzimet sipas nenf.neto'!N67</f>
        <v>0</v>
      </c>
      <c r="G25" s="154">
        <f>' (F4)Shpenzimet sipas nenf.neto'!R67</f>
        <v>0</v>
      </c>
      <c r="H25" s="154">
        <f>' (F4)Shpenzimet sipas nenf.neto'!V67</f>
        <v>0</v>
      </c>
      <c r="I25" s="154">
        <f>' (F4)Shpenzimet sipas nenf.neto'!Z67</f>
        <v>0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0</v>
      </c>
      <c r="F26" s="155">
        <f>' (F4)Shpenzimet sipas nenf.neto'!N71</f>
        <v>0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0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0</v>
      </c>
      <c r="H28" s="154">
        <f>' (F4)Shpenzimet sipas nenf.neto'!V75</f>
        <v>0</v>
      </c>
      <c r="I28" s="154">
        <f>' (F4)Shpenzimet sipas nenf.neto'!Z75</f>
        <v>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38" t="str">
        <f>'(G1) Fjalori'!A426:B426</f>
        <v>Total</v>
      </c>
      <c r="C31" s="1039"/>
      <c r="D31" s="157">
        <f t="shared" ref="D31:I31" si="0">SUM(D4:D30)</f>
        <v>0</v>
      </c>
      <c r="E31" s="157">
        <f t="shared" si="0"/>
        <v>0</v>
      </c>
      <c r="F31" s="157">
        <f t="shared" si="0"/>
        <v>0</v>
      </c>
      <c r="G31" s="157">
        <f t="shared" si="0"/>
        <v>0</v>
      </c>
      <c r="H31" s="157">
        <f t="shared" si="0"/>
        <v>0</v>
      </c>
      <c r="I31" s="157">
        <f t="shared" si="0"/>
        <v>0</v>
      </c>
    </row>
  </sheetData>
  <sheetProtection algorithmName="SHA-512" hashValue="z9M2LACoVwh2HpdHue2JyogRPx2soW8GqTytdNHCQ0nVx4357QgL0FP0St3yyRsPSC4sYMoBbZZsuEKSMJF0sg==" saltValue="qGOmkvRuQJRv7bZ32zhEhQ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16" zoomScaleNormal="100" workbookViewId="0">
      <selection activeCell="U15" sqref="U1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7" t="str">
        <f>'(G1) Fjalori'!A430</f>
        <v>(F6) SHPENZIMET SIPAS FUNKSIONIT - VLERA BRUTO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9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4">
        <f>'(B1)Informacion i përgjithshëm '!B5</f>
        <v>-2</v>
      </c>
      <c r="D3" s="1034">
        <f>'(B1)Informacion i përgjithshëm '!B6</f>
        <v>-1</v>
      </c>
      <c r="E3" s="1034">
        <f>'(B1)Informacion i përgjithshëm '!B7</f>
        <v>0</v>
      </c>
      <c r="F3" s="1023">
        <f>'(B1)Informacion i përgjithshëm '!B8</f>
        <v>1</v>
      </c>
      <c r="G3" s="1023"/>
      <c r="H3" s="1023"/>
      <c r="I3" s="1023"/>
      <c r="J3" s="1023">
        <f>'(B1)Informacion i përgjithshëm '!B9</f>
        <v>2</v>
      </c>
      <c r="K3" s="1023"/>
      <c r="L3" s="1023"/>
      <c r="M3" s="1023"/>
      <c r="N3" s="1023">
        <f>'(B1)Informacion i përgjithshëm '!B10</f>
        <v>3</v>
      </c>
      <c r="O3" s="1023"/>
      <c r="P3" s="1023"/>
      <c r="Q3" s="1023"/>
    </row>
    <row r="4" spans="1:17" s="107" customFormat="1" x14ac:dyDescent="0.25">
      <c r="A4" s="106"/>
      <c r="B4" s="106"/>
      <c r="C4" s="1034"/>
      <c r="D4" s="1034"/>
      <c r="E4" s="1034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2.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0</v>
      </c>
      <c r="D6" s="147">
        <f>'(F2) Shpenzimet sipas nenfunk.b'!D6</f>
        <v>0</v>
      </c>
      <c r="E6" s="147">
        <f>'(F2) Shpenzimet sipas nenfunk.b'!E6</f>
        <v>0</v>
      </c>
      <c r="F6" s="80">
        <f>'(F2) Shpenzimet sipas nenfunk.b'!F6</f>
        <v>0</v>
      </c>
      <c r="G6" s="80">
        <f>'(F2) Shpenzimet sipas nenfunk.b'!G6</f>
        <v>0</v>
      </c>
      <c r="H6" s="80">
        <f>'(F2) Shpenzimet sipas nenfunk.b'!H6</f>
        <v>0</v>
      </c>
      <c r="I6" s="143">
        <f>'(F2) Shpenzimet sipas nenfunk.b'!I6</f>
        <v>0</v>
      </c>
      <c r="J6" s="80">
        <f>'(F2) Shpenzimet sipas nenfunk.b'!J6</f>
        <v>0</v>
      </c>
      <c r="K6" s="80">
        <f>'(F2) Shpenzimet sipas nenfunk.b'!K6</f>
        <v>0</v>
      </c>
      <c r="L6" s="80">
        <f>'(F2) Shpenzimet sipas nenfunk.b'!L6</f>
        <v>0</v>
      </c>
      <c r="M6" s="143">
        <f>'(F2) Shpenzimet sipas nenfunk.b'!M6</f>
        <v>0</v>
      </c>
      <c r="N6" s="80">
        <f>'(F2) Shpenzimet sipas nenfunk.b'!N6</f>
        <v>0</v>
      </c>
      <c r="O6" s="80">
        <f>'(F2) Shpenzimet sipas nenfunk.b'!O6</f>
        <v>0</v>
      </c>
      <c r="P6" s="80">
        <f>'(F2) Shpenzimet sipas nenfunk.b'!P6</f>
        <v>0</v>
      </c>
      <c r="Q6" s="143">
        <f>'(F2) Shpenzimet sipas nenfunk.b'!Q6</f>
        <v>0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42" t="str">
        <f>'(G1) Fjalori'!A433</f>
        <v>01 Shërbimet e Përgjithshme Publike</v>
      </c>
      <c r="B8" s="1043"/>
      <c r="C8" s="469">
        <f>SUM(C6:C7)</f>
        <v>0</v>
      </c>
      <c r="D8" s="469">
        <f t="shared" ref="D8:Q8" si="2">SUM(D6:D7)</f>
        <v>0</v>
      </c>
      <c r="E8" s="469">
        <f t="shared" si="2"/>
        <v>0</v>
      </c>
      <c r="F8" s="469">
        <f t="shared" si="2"/>
        <v>0</v>
      </c>
      <c r="G8" s="469">
        <f t="shared" si="2"/>
        <v>0</v>
      </c>
      <c r="H8" s="469">
        <f t="shared" si="2"/>
        <v>0</v>
      </c>
      <c r="I8" s="469">
        <f>SUM(I6:I7)</f>
        <v>0</v>
      </c>
      <c r="J8" s="469">
        <f t="shared" si="2"/>
        <v>0</v>
      </c>
      <c r="K8" s="469">
        <f t="shared" si="2"/>
        <v>0</v>
      </c>
      <c r="L8" s="469">
        <f t="shared" si="2"/>
        <v>0</v>
      </c>
      <c r="M8" s="469">
        <f t="shared" si="2"/>
        <v>0</v>
      </c>
      <c r="N8" s="469">
        <f t="shared" si="2"/>
        <v>0</v>
      </c>
      <c r="O8" s="469">
        <f t="shared" si="2"/>
        <v>0</v>
      </c>
      <c r="P8" s="469">
        <f t="shared" si="2"/>
        <v>0</v>
      </c>
      <c r="Q8" s="469">
        <f t="shared" si="2"/>
        <v>0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0</v>
      </c>
      <c r="F9" s="80">
        <f>'(F2) Shpenzimet sipas nenfunk.b'!F14</f>
        <v>0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0</v>
      </c>
      <c r="J9" s="80">
        <f>'(F2) Shpenzimet sipas nenfunk.b'!J14</f>
        <v>0</v>
      </c>
      <c r="K9" s="80">
        <f>'(F2) Shpenzimet sipas nenfunk.b'!K14</f>
        <v>0</v>
      </c>
      <c r="L9" s="80">
        <f>'(F2) Shpenzimet sipas nenfunk.b'!L14</f>
        <v>0</v>
      </c>
      <c r="M9" s="143">
        <f>'(F2) Shpenzimet sipas nenfunk.b'!M14</f>
        <v>0</v>
      </c>
      <c r="N9" s="80">
        <f>'(F2) Shpenzimet sipas nenfunk.b'!N14</f>
        <v>0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0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0</v>
      </c>
      <c r="D10" s="147">
        <f>'(F2) Shpenzimet sipas nenfunk.b'!D16</f>
        <v>0</v>
      </c>
      <c r="E10" s="147">
        <f>'(F2) Shpenzimet sipas nenfunk.b'!E16</f>
        <v>0</v>
      </c>
      <c r="F10" s="80">
        <f>'(F2) Shpenzimet sipas nenfunk.b'!F16</f>
        <v>0</v>
      </c>
      <c r="G10" s="80">
        <f>'(F2) Shpenzimet sipas nenfunk.b'!G16</f>
        <v>0</v>
      </c>
      <c r="H10" s="80">
        <f>'(F2) Shpenzimet sipas nenfunk.b'!H16</f>
        <v>0</v>
      </c>
      <c r="I10" s="143">
        <f>'(F2) Shpenzimet sipas nenfunk.b'!I16</f>
        <v>0</v>
      </c>
      <c r="J10" s="80">
        <f>'(F2) Shpenzimet sipas nenfunk.b'!J16</f>
        <v>0</v>
      </c>
      <c r="K10" s="80">
        <f>'(F2) Shpenzimet sipas nenfunk.b'!K16</f>
        <v>0</v>
      </c>
      <c r="L10" s="80">
        <f>'(F2) Shpenzimet sipas nenfunk.b'!L16</f>
        <v>0</v>
      </c>
      <c r="M10" s="143">
        <f>'(F2) Shpenzimet sipas nenfunk.b'!M16</f>
        <v>0</v>
      </c>
      <c r="N10" s="80">
        <f>'(F2) Shpenzimet sipas nenfunk.b'!N16</f>
        <v>0</v>
      </c>
      <c r="O10" s="80">
        <f>'(F2) Shpenzimet sipas nenfunk.b'!O16</f>
        <v>0</v>
      </c>
      <c r="P10" s="80">
        <f>'(F2) Shpenzimet sipas nenfunk.b'!P16</f>
        <v>0</v>
      </c>
      <c r="Q10" s="143">
        <f>'(F2) Shpenzimet sipas nenfunk.b'!Q16</f>
        <v>0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0</v>
      </c>
      <c r="D12" s="469">
        <f t="shared" ref="D12:Q12" si="3">SUM(D9:D11)</f>
        <v>0</v>
      </c>
      <c r="E12" s="469">
        <f t="shared" si="3"/>
        <v>0</v>
      </c>
      <c r="F12" s="469">
        <f t="shared" si="3"/>
        <v>0</v>
      </c>
      <c r="G12" s="469">
        <f t="shared" si="3"/>
        <v>0</v>
      </c>
      <c r="H12" s="469">
        <f t="shared" si="3"/>
        <v>0</v>
      </c>
      <c r="I12" s="469">
        <f t="shared" si="3"/>
        <v>0</v>
      </c>
      <c r="J12" s="469">
        <f t="shared" si="3"/>
        <v>0</v>
      </c>
      <c r="K12" s="469">
        <f t="shared" si="3"/>
        <v>0</v>
      </c>
      <c r="L12" s="469">
        <f t="shared" si="3"/>
        <v>0</v>
      </c>
      <c r="M12" s="469">
        <f t="shared" si="3"/>
        <v>0</v>
      </c>
      <c r="N12" s="469">
        <f t="shared" si="3"/>
        <v>0</v>
      </c>
      <c r="O12" s="469">
        <f t="shared" si="3"/>
        <v>0</v>
      </c>
      <c r="P12" s="469">
        <f t="shared" si="3"/>
        <v>0</v>
      </c>
      <c r="Q12" s="469">
        <f t="shared" si="3"/>
        <v>0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0</v>
      </c>
      <c r="D14" s="147">
        <f>'(F2) Shpenzimet sipas nenfunk.b'!D25</f>
        <v>0</v>
      </c>
      <c r="E14" s="147">
        <f>'(F2) Shpenzimet sipas nenfunk.b'!E25</f>
        <v>0</v>
      </c>
      <c r="F14" s="80">
        <f>'(F2) Shpenzimet sipas nenfunk.b'!F25</f>
        <v>0</v>
      </c>
      <c r="G14" s="80">
        <f>'(F2) Shpenzimet sipas nenfunk.b'!G25</f>
        <v>0</v>
      </c>
      <c r="H14" s="80">
        <f>'(F2) Shpenzimet sipas nenfunk.b'!H25</f>
        <v>0</v>
      </c>
      <c r="I14" s="143">
        <f>'(F2) Shpenzimet sipas nenfunk.b'!I25</f>
        <v>0</v>
      </c>
      <c r="J14" s="80">
        <f>'(F2) Shpenzimet sipas nenfunk.b'!J25</f>
        <v>0</v>
      </c>
      <c r="K14" s="80">
        <f>'(F2) Shpenzimet sipas nenfunk.b'!K25</f>
        <v>0</v>
      </c>
      <c r="L14" s="80">
        <f>'(F2) Shpenzimet sipas nenfunk.b'!L25</f>
        <v>0</v>
      </c>
      <c r="M14" s="143">
        <f>'(F2) Shpenzimet sipas nenfunk.b'!M25</f>
        <v>0</v>
      </c>
      <c r="N14" s="80">
        <f>'(F2) Shpenzimet sipas nenfunk.b'!N25</f>
        <v>0</v>
      </c>
      <c r="O14" s="80">
        <f>'(F2) Shpenzimet sipas nenfunk.b'!O25</f>
        <v>0</v>
      </c>
      <c r="P14" s="80">
        <f>'(F2) Shpenzimet sipas nenfunk.b'!P25</f>
        <v>0</v>
      </c>
      <c r="Q14" s="143">
        <f>'(F2) Shpenzimet sipas nenfunk.b'!Q25</f>
        <v>0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0</v>
      </c>
      <c r="D15" s="147">
        <f>'(F2) Shpenzimet sipas nenfunk.b'!D30</f>
        <v>0</v>
      </c>
      <c r="E15" s="147">
        <f>'(F2) Shpenzimet sipas nenfunk.b'!E30</f>
        <v>0</v>
      </c>
      <c r="F15" s="80">
        <f>'(F2) Shpenzimet sipas nenfunk.b'!F30</f>
        <v>0</v>
      </c>
      <c r="G15" s="80">
        <f>'(F2) Shpenzimet sipas nenfunk.b'!G30</f>
        <v>0</v>
      </c>
      <c r="H15" s="80">
        <f>'(F2) Shpenzimet sipas nenfunk.b'!H30</f>
        <v>0</v>
      </c>
      <c r="I15" s="143">
        <f>'(F2) Shpenzimet sipas nenfunk.b'!I30</f>
        <v>0</v>
      </c>
      <c r="J15" s="80">
        <f>'(F2) Shpenzimet sipas nenfunk.b'!J30</f>
        <v>0</v>
      </c>
      <c r="K15" s="80">
        <f>'(F2) Shpenzimet sipas nenfunk.b'!K30</f>
        <v>0</v>
      </c>
      <c r="L15" s="80">
        <f>'(F2) Shpenzimet sipas nenfunk.b'!L30</f>
        <v>0</v>
      </c>
      <c r="M15" s="143">
        <f>'(F2) Shpenzimet sipas nenfunk.b'!M30</f>
        <v>0</v>
      </c>
      <c r="N15" s="80">
        <f>'(F2) Shpenzimet sipas nenfunk.b'!N30</f>
        <v>0</v>
      </c>
      <c r="O15" s="80">
        <f>'(F2) Shpenzimet sipas nenfunk.b'!O30</f>
        <v>0</v>
      </c>
      <c r="P15" s="80">
        <f>'(F2) Shpenzimet sipas nenfunk.b'!P30</f>
        <v>0</v>
      </c>
      <c r="Q15" s="143">
        <f>'(F2) Shpenzimet sipas nenfunk.b'!Q30</f>
        <v>0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0</v>
      </c>
      <c r="D17" s="469">
        <f t="shared" ref="D17:Q17" si="4">SUM(D13:D16)</f>
        <v>0</v>
      </c>
      <c r="E17" s="469">
        <f t="shared" si="4"/>
        <v>0</v>
      </c>
      <c r="F17" s="469">
        <f t="shared" si="4"/>
        <v>0</v>
      </c>
      <c r="G17" s="469">
        <f t="shared" si="4"/>
        <v>0</v>
      </c>
      <c r="H17" s="469">
        <f t="shared" si="4"/>
        <v>0</v>
      </c>
      <c r="I17" s="469">
        <f t="shared" si="4"/>
        <v>0</v>
      </c>
      <c r="J17" s="469">
        <f t="shared" si="4"/>
        <v>0</v>
      </c>
      <c r="K17" s="469">
        <f t="shared" si="4"/>
        <v>0</v>
      </c>
      <c r="L17" s="469">
        <f t="shared" si="4"/>
        <v>0</v>
      </c>
      <c r="M17" s="469">
        <f t="shared" si="4"/>
        <v>0</v>
      </c>
      <c r="N17" s="469">
        <f t="shared" si="4"/>
        <v>0</v>
      </c>
      <c r="O17" s="469">
        <f t="shared" si="4"/>
        <v>0</v>
      </c>
      <c r="P17" s="469">
        <f t="shared" si="4"/>
        <v>0</v>
      </c>
      <c r="Q17" s="469">
        <f t="shared" si="4"/>
        <v>0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0</v>
      </c>
      <c r="D18" s="147">
        <f>'(F2) Shpenzimet sipas nenfunk.b'!D37</f>
        <v>0</v>
      </c>
      <c r="E18" s="147">
        <f>'(F2) Shpenzimet sipas nenfunk.b'!E37</f>
        <v>0</v>
      </c>
      <c r="F18" s="80">
        <f>'(F2) Shpenzimet sipas nenfunk.b'!F37</f>
        <v>0</v>
      </c>
      <c r="G18" s="80">
        <f>'(F2) Shpenzimet sipas nenfunk.b'!G37</f>
        <v>0</v>
      </c>
      <c r="H18" s="80">
        <f>'(F2) Shpenzimet sipas nenfunk.b'!H37</f>
        <v>0</v>
      </c>
      <c r="I18" s="143">
        <f>'(F2) Shpenzimet sipas nenfunk.b'!I37</f>
        <v>0</v>
      </c>
      <c r="J18" s="80">
        <f>'(F2) Shpenzimet sipas nenfunk.b'!J37</f>
        <v>0</v>
      </c>
      <c r="K18" s="80">
        <f>'(F2) Shpenzimet sipas nenfunk.b'!K37</f>
        <v>0</v>
      </c>
      <c r="L18" s="80">
        <f>'(F2) Shpenzimet sipas nenfunk.b'!L37</f>
        <v>0</v>
      </c>
      <c r="M18" s="143">
        <f>'(F2) Shpenzimet sipas nenfunk.b'!M37</f>
        <v>0</v>
      </c>
      <c r="N18" s="80">
        <f>'(F2) Shpenzimet sipas nenfunk.b'!N37</f>
        <v>0</v>
      </c>
      <c r="O18" s="80">
        <f>'(F2) Shpenzimet sipas nenfunk.b'!O37</f>
        <v>0</v>
      </c>
      <c r="P18" s="80">
        <f>'(F2) Shpenzimet sipas nenfunk.b'!P37</f>
        <v>0</v>
      </c>
      <c r="Q18" s="143">
        <f>'(F2) Shpenzimet sipas nenfunk.b'!Q37</f>
        <v>0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0</v>
      </c>
      <c r="D22" s="469">
        <f t="shared" ref="D22:Q22" si="5">SUM(D18:D21)</f>
        <v>0</v>
      </c>
      <c r="E22" s="469">
        <f t="shared" si="5"/>
        <v>0</v>
      </c>
      <c r="F22" s="469">
        <f t="shared" si="5"/>
        <v>0</v>
      </c>
      <c r="G22" s="469">
        <f t="shared" si="5"/>
        <v>0</v>
      </c>
      <c r="H22" s="469">
        <f t="shared" si="5"/>
        <v>0</v>
      </c>
      <c r="I22" s="469">
        <f t="shared" si="5"/>
        <v>0</v>
      </c>
      <c r="J22" s="469">
        <f t="shared" si="5"/>
        <v>0</v>
      </c>
      <c r="K22" s="469">
        <f t="shared" si="5"/>
        <v>0</v>
      </c>
      <c r="L22" s="469">
        <f t="shared" si="5"/>
        <v>0</v>
      </c>
      <c r="M22" s="469">
        <f t="shared" si="5"/>
        <v>0</v>
      </c>
      <c r="N22" s="469">
        <f t="shared" si="5"/>
        <v>0</v>
      </c>
      <c r="O22" s="469">
        <f t="shared" si="5"/>
        <v>0</v>
      </c>
      <c r="P22" s="469">
        <f t="shared" si="5"/>
        <v>0</v>
      </c>
      <c r="Q22" s="469">
        <f t="shared" si="5"/>
        <v>0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0</v>
      </c>
      <c r="D24" s="147">
        <f>'(F2) Shpenzimet sipas nenfunk.b'!D49</f>
        <v>0</v>
      </c>
      <c r="E24" s="147">
        <f>'(F2) Shpenzimet sipas nenfunk.b'!E49</f>
        <v>0</v>
      </c>
      <c r="F24" s="80">
        <f>'(F2) Shpenzimet sipas nenfunk.b'!F49</f>
        <v>0</v>
      </c>
      <c r="G24" s="80">
        <f>'(F2) Shpenzimet sipas nenfunk.b'!G49</f>
        <v>0</v>
      </c>
      <c r="H24" s="80">
        <f>'(F2) Shpenzimet sipas nenfunk.b'!H49</f>
        <v>0</v>
      </c>
      <c r="I24" s="143">
        <f>'(F2) Shpenzimet sipas nenfunk.b'!I49</f>
        <v>0</v>
      </c>
      <c r="J24" s="80">
        <f>'(F2) Shpenzimet sipas nenfunk.b'!J49</f>
        <v>0</v>
      </c>
      <c r="K24" s="80">
        <f>'(F2) Shpenzimet sipas nenfunk.b'!K49</f>
        <v>0</v>
      </c>
      <c r="L24" s="80">
        <f>'(F2) Shpenzimet sipas nenfunk.b'!L49</f>
        <v>0</v>
      </c>
      <c r="M24" s="143">
        <f>'(F2) Shpenzimet sipas nenfunk.b'!M49</f>
        <v>0</v>
      </c>
      <c r="N24" s="80">
        <f>'(F2) Shpenzimet sipas nenfunk.b'!N49</f>
        <v>0</v>
      </c>
      <c r="O24" s="80">
        <f>'(F2) Shpenzimet sipas nenfunk.b'!O49</f>
        <v>0</v>
      </c>
      <c r="P24" s="80">
        <f>'(F2) Shpenzimet sipas nenfunk.b'!P49</f>
        <v>0</v>
      </c>
      <c r="Q24" s="143">
        <f>'(F2) Shpenzimet sipas nenfunk.b'!Q49</f>
        <v>0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0</v>
      </c>
      <c r="D25" s="147">
        <f>'(F2) Shpenzimet sipas nenfunk.b'!D52</f>
        <v>0</v>
      </c>
      <c r="E25" s="147">
        <f>'(F2) Shpenzimet sipas nenfunk.b'!E52</f>
        <v>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0</v>
      </c>
      <c r="D27" s="469">
        <f t="shared" ref="D27:Q27" si="6">SUM(D23:D26)</f>
        <v>0</v>
      </c>
      <c r="E27" s="469">
        <f t="shared" si="6"/>
        <v>0</v>
      </c>
      <c r="F27" s="469">
        <f t="shared" si="6"/>
        <v>0</v>
      </c>
      <c r="G27" s="469">
        <f t="shared" si="6"/>
        <v>0</v>
      </c>
      <c r="H27" s="469">
        <f t="shared" si="6"/>
        <v>0</v>
      </c>
      <c r="I27" s="469">
        <f t="shared" si="6"/>
        <v>0</v>
      </c>
      <c r="J27" s="469">
        <f t="shared" si="6"/>
        <v>0</v>
      </c>
      <c r="K27" s="469">
        <f t="shared" si="6"/>
        <v>0</v>
      </c>
      <c r="L27" s="469">
        <f t="shared" si="6"/>
        <v>0</v>
      </c>
      <c r="M27" s="469">
        <f t="shared" si="6"/>
        <v>0</v>
      </c>
      <c r="N27" s="469">
        <f t="shared" si="6"/>
        <v>0</v>
      </c>
      <c r="O27" s="469">
        <f t="shared" si="6"/>
        <v>0</v>
      </c>
      <c r="P27" s="469">
        <f t="shared" si="6"/>
        <v>0</v>
      </c>
      <c r="Q27" s="469">
        <f t="shared" si="6"/>
        <v>0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6" t="str">
        <f>'(G1) Fjalori'!A438</f>
        <v>07 Shëndetësia</v>
      </c>
      <c r="B29" s="757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0</v>
      </c>
      <c r="D30" s="147">
        <f>'(F2) Shpenzimet sipas nenfunk.b'!D58</f>
        <v>0</v>
      </c>
      <c r="E30" s="147">
        <f>'(F2) Shpenzimet sipas nenfunk.b'!E58</f>
        <v>0</v>
      </c>
      <c r="F30" s="80">
        <f>'(F2) Shpenzimet sipas nenfunk.b'!F58</f>
        <v>0</v>
      </c>
      <c r="G30" s="80">
        <f>'(F2) Shpenzimet sipas nenfunk.b'!G58</f>
        <v>0</v>
      </c>
      <c r="H30" s="80">
        <f>'(F2) Shpenzimet sipas nenfunk.b'!H58</f>
        <v>0</v>
      </c>
      <c r="I30" s="143">
        <f>'(F2) Shpenzimet sipas nenfunk.b'!I58</f>
        <v>0</v>
      </c>
      <c r="J30" s="80">
        <f>'(F2) Shpenzimet sipas nenfunk.b'!J58</f>
        <v>0</v>
      </c>
      <c r="K30" s="80">
        <f>'(F2) Shpenzimet sipas nenfunk.b'!K58</f>
        <v>0</v>
      </c>
      <c r="L30" s="80">
        <f>'(F2) Shpenzimet sipas nenfunk.b'!L58</f>
        <v>0</v>
      </c>
      <c r="M30" s="143">
        <f>'(F2) Shpenzimet sipas nenfunk.b'!M58</f>
        <v>0</v>
      </c>
      <c r="N30" s="80">
        <f>'(F2) Shpenzimet sipas nenfunk.b'!N58</f>
        <v>0</v>
      </c>
      <c r="O30" s="80">
        <f>'(F2) Shpenzimet sipas nenfunk.b'!O58</f>
        <v>0</v>
      </c>
      <c r="P30" s="80">
        <f>'(F2) Shpenzimet sipas nenfunk.b'!P58</f>
        <v>0</v>
      </c>
      <c r="Q30" s="143">
        <f>'(F2) Shpenzimet sipas nenfunk.b'!Q58</f>
        <v>0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0</v>
      </c>
      <c r="D31" s="147">
        <f>'(F2) Shpenzimet sipas nenfunk.b'!D61</f>
        <v>0</v>
      </c>
      <c r="E31" s="147">
        <f>'(F2) Shpenzimet sipas nenfunk.b'!E61</f>
        <v>0</v>
      </c>
      <c r="F31" s="80">
        <f>'(F2) Shpenzimet sipas nenfunk.b'!F61</f>
        <v>0</v>
      </c>
      <c r="G31" s="80">
        <f>'(F2) Shpenzimet sipas nenfunk.b'!G61</f>
        <v>0</v>
      </c>
      <c r="H31" s="80">
        <f>'(F2) Shpenzimet sipas nenfunk.b'!H61</f>
        <v>0</v>
      </c>
      <c r="I31" s="143">
        <f>'(F2) Shpenzimet sipas nenfunk.b'!I61</f>
        <v>0</v>
      </c>
      <c r="J31" s="80">
        <f>'(F2) Shpenzimet sipas nenfunk.b'!J61</f>
        <v>0</v>
      </c>
      <c r="K31" s="80">
        <f>'(F2) Shpenzimet sipas nenfunk.b'!K61</f>
        <v>0</v>
      </c>
      <c r="L31" s="80">
        <f>'(F2) Shpenzimet sipas nenfunk.b'!L61</f>
        <v>0</v>
      </c>
      <c r="M31" s="143">
        <f>'(F2) Shpenzimet sipas nenfunk.b'!M61</f>
        <v>0</v>
      </c>
      <c r="N31" s="80">
        <f>'(F2) Shpenzimet sipas nenfunk.b'!N61</f>
        <v>0</v>
      </c>
      <c r="O31" s="80">
        <f>'(F2) Shpenzimet sipas nenfunk.b'!O61</f>
        <v>0</v>
      </c>
      <c r="P31" s="80">
        <f>'(F2) Shpenzimet sipas nenfunk.b'!P61</f>
        <v>0</v>
      </c>
      <c r="Q31" s="143">
        <f>'(F2) Shpenzimet sipas nenfunk.b'!Q61</f>
        <v>0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0</v>
      </c>
      <c r="D32" s="469">
        <f t="shared" ref="D32:Q32" si="8">SUM(D30:D31)</f>
        <v>0</v>
      </c>
      <c r="E32" s="469">
        <f t="shared" si="8"/>
        <v>0</v>
      </c>
      <c r="F32" s="469">
        <f t="shared" si="8"/>
        <v>0</v>
      </c>
      <c r="G32" s="469">
        <f t="shared" si="8"/>
        <v>0</v>
      </c>
      <c r="H32" s="469">
        <f t="shared" si="8"/>
        <v>0</v>
      </c>
      <c r="I32" s="469">
        <f t="shared" si="8"/>
        <v>0</v>
      </c>
      <c r="J32" s="469">
        <f t="shared" si="8"/>
        <v>0</v>
      </c>
      <c r="K32" s="469">
        <f t="shared" si="8"/>
        <v>0</v>
      </c>
      <c r="L32" s="469">
        <f t="shared" si="8"/>
        <v>0</v>
      </c>
      <c r="M32" s="469">
        <f t="shared" si="8"/>
        <v>0</v>
      </c>
      <c r="N32" s="469">
        <f t="shared" si="8"/>
        <v>0</v>
      </c>
      <c r="O32" s="469">
        <f t="shared" si="8"/>
        <v>0</v>
      </c>
      <c r="P32" s="469">
        <f t="shared" si="8"/>
        <v>0</v>
      </c>
      <c r="Q32" s="469">
        <f t="shared" si="8"/>
        <v>0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0</v>
      </c>
      <c r="D33" s="147">
        <f>'(F2) Shpenzimet sipas nenfunk.b'!D65</f>
        <v>0</v>
      </c>
      <c r="E33" s="147">
        <f>'(F2) Shpenzimet sipas nenfunk.b'!E65</f>
        <v>0</v>
      </c>
      <c r="F33" s="80">
        <f>'(F2) Shpenzimet sipas nenfunk.b'!F65</f>
        <v>0</v>
      </c>
      <c r="G33" s="80">
        <f>'(F2) Shpenzimet sipas nenfunk.b'!G65</f>
        <v>0</v>
      </c>
      <c r="H33" s="80">
        <f>'(F2) Shpenzimet sipas nenfunk.b'!H65</f>
        <v>0</v>
      </c>
      <c r="I33" s="143">
        <f>'(F2) Shpenzimet sipas nenfunk.b'!I65</f>
        <v>0</v>
      </c>
      <c r="J33" s="80">
        <f>'(F2) Shpenzimet sipas nenfunk.b'!J65</f>
        <v>0</v>
      </c>
      <c r="K33" s="80">
        <f>'(F2) Shpenzimet sipas nenfunk.b'!K65</f>
        <v>0</v>
      </c>
      <c r="L33" s="80">
        <f>'(F2) Shpenzimet sipas nenfunk.b'!L65</f>
        <v>0</v>
      </c>
      <c r="M33" s="143">
        <f>'(F2) Shpenzimet sipas nenfunk.b'!M65</f>
        <v>0</v>
      </c>
      <c r="N33" s="80">
        <f>'(F2) Shpenzimet sipas nenfunk.b'!N65</f>
        <v>0</v>
      </c>
      <c r="O33" s="80">
        <f>'(F2) Shpenzimet sipas nenfunk.b'!O65</f>
        <v>0</v>
      </c>
      <c r="P33" s="80">
        <f>'(F2) Shpenzimet sipas nenfunk.b'!P65</f>
        <v>0</v>
      </c>
      <c r="Q33" s="143">
        <f>'(F2) Shpenzimet sipas nenfunk.b'!Q65</f>
        <v>0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0</v>
      </c>
      <c r="D34" s="147">
        <f>'(F2) Shpenzimet sipas nenfunk.b'!D67</f>
        <v>0</v>
      </c>
      <c r="E34" s="147">
        <f>'(F2) Shpenzimet sipas nenfunk.b'!E67</f>
        <v>0</v>
      </c>
      <c r="F34" s="80">
        <f>'(F2) Shpenzimet sipas nenfunk.b'!F67</f>
        <v>0</v>
      </c>
      <c r="G34" s="80">
        <f>'(F2) Shpenzimet sipas nenfunk.b'!G67</f>
        <v>0</v>
      </c>
      <c r="H34" s="80">
        <f>'(F2) Shpenzimet sipas nenfunk.b'!H67</f>
        <v>0</v>
      </c>
      <c r="I34" s="143">
        <f>'(F2) Shpenzimet sipas nenfunk.b'!I67</f>
        <v>0</v>
      </c>
      <c r="J34" s="80">
        <f>'(F2) Shpenzimet sipas nenfunk.b'!J67</f>
        <v>0</v>
      </c>
      <c r="K34" s="80">
        <f>'(F2) Shpenzimet sipas nenfunk.b'!K67</f>
        <v>0</v>
      </c>
      <c r="L34" s="80">
        <f>'(F2) Shpenzimet sipas nenfunk.b'!L67</f>
        <v>0</v>
      </c>
      <c r="M34" s="143">
        <f>'(F2) Shpenzimet sipas nenfunk.b'!M67</f>
        <v>0</v>
      </c>
      <c r="N34" s="80">
        <f>'(F2) Shpenzimet sipas nenfunk.b'!N67</f>
        <v>0</v>
      </c>
      <c r="O34" s="80">
        <f>'(F2) Shpenzimet sipas nenfunk.b'!O67</f>
        <v>0</v>
      </c>
      <c r="P34" s="80">
        <f>'(F2) Shpenzimet sipas nenfunk.b'!P67</f>
        <v>0</v>
      </c>
      <c r="Q34" s="143">
        <f>'(F2) Shpenzimet sipas nenfunk.b'!Q67</f>
        <v>0</v>
      </c>
    </row>
    <row r="35" spans="1:17" ht="15" customHeight="1" x14ac:dyDescent="0.2">
      <c r="A35" s="756" t="str">
        <f>'(G1) Fjalori'!A440</f>
        <v>09 Arsimi</v>
      </c>
      <c r="B35" s="757"/>
      <c r="C35" s="469">
        <f t="shared" ref="C35:Q35" si="9">SUM(C33:C34)</f>
        <v>0</v>
      </c>
      <c r="D35" s="469">
        <f t="shared" si="9"/>
        <v>0</v>
      </c>
      <c r="E35" s="469">
        <f t="shared" si="9"/>
        <v>0</v>
      </c>
      <c r="F35" s="469">
        <f t="shared" si="9"/>
        <v>0</v>
      </c>
      <c r="G35" s="469">
        <f t="shared" si="9"/>
        <v>0</v>
      </c>
      <c r="H35" s="469">
        <f t="shared" si="9"/>
        <v>0</v>
      </c>
      <c r="I35" s="469">
        <f t="shared" si="9"/>
        <v>0</v>
      </c>
      <c r="J35" s="469">
        <f t="shared" si="9"/>
        <v>0</v>
      </c>
      <c r="K35" s="469">
        <f t="shared" si="9"/>
        <v>0</v>
      </c>
      <c r="L35" s="469">
        <f t="shared" si="9"/>
        <v>0</v>
      </c>
      <c r="M35" s="469">
        <f t="shared" si="9"/>
        <v>0</v>
      </c>
      <c r="N35" s="469">
        <f t="shared" si="9"/>
        <v>0</v>
      </c>
      <c r="O35" s="469">
        <f t="shared" si="9"/>
        <v>0</v>
      </c>
      <c r="P35" s="469">
        <f t="shared" si="9"/>
        <v>0</v>
      </c>
      <c r="Q35" s="469">
        <f t="shared" si="9"/>
        <v>0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0</v>
      </c>
      <c r="D36" s="147">
        <f>'(F2) Shpenzimet sipas nenfunk.b'!D71</f>
        <v>0</v>
      </c>
      <c r="E36" s="147">
        <f>'(F2) Shpenzimet sipas nenfunk.b'!E71</f>
        <v>0</v>
      </c>
      <c r="F36" s="80">
        <f>'(F2) Shpenzimet sipas nenfunk.b'!F71</f>
        <v>0</v>
      </c>
      <c r="G36" s="80">
        <f>'(F2) Shpenzimet sipas nenfunk.b'!G71</f>
        <v>0</v>
      </c>
      <c r="H36" s="80">
        <f>'(F2) Shpenzimet sipas nenfunk.b'!H71</f>
        <v>0</v>
      </c>
      <c r="I36" s="143">
        <f>'(F2) Shpenzimet sipas nenfunk.b'!I71</f>
        <v>0</v>
      </c>
      <c r="J36" s="80">
        <f>'(F2) Shpenzimet sipas nenfunk.b'!J71</f>
        <v>0</v>
      </c>
      <c r="K36" s="80">
        <f>'(F2) Shpenzimet sipas nenfunk.b'!K71</f>
        <v>0</v>
      </c>
      <c r="L36" s="80">
        <f>'(F2) Shpenzimet sipas nenfunk.b'!L71</f>
        <v>0</v>
      </c>
      <c r="M36" s="143">
        <f>'(F2) Shpenzimet sipas nenfunk.b'!M71</f>
        <v>0</v>
      </c>
      <c r="N36" s="80">
        <f>'(F2) Shpenzimet sipas nenfunk.b'!N71</f>
        <v>0</v>
      </c>
      <c r="O36" s="80">
        <f>'(F2) Shpenzimet sipas nenfunk.b'!O71</f>
        <v>0</v>
      </c>
      <c r="P36" s="80">
        <f>'(F2) Shpenzimet sipas nenfunk.b'!P71</f>
        <v>0</v>
      </c>
      <c r="Q36" s="143">
        <f>'(F2) Shpenzimet sipas nenfunk.b'!Q71</f>
        <v>0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0</v>
      </c>
      <c r="D38" s="147">
        <f>'(F2) Shpenzimet sipas nenfunk.b'!D75</f>
        <v>0</v>
      </c>
      <c r="E38" s="147">
        <f>'(F2) Shpenzimet sipas nenfunk.b'!E75</f>
        <v>0</v>
      </c>
      <c r="F38" s="80">
        <f>'(F2) Shpenzimet sipas nenfunk.b'!F75</f>
        <v>0</v>
      </c>
      <c r="G38" s="80">
        <f>'(F2) Shpenzimet sipas nenfunk.b'!G75</f>
        <v>0</v>
      </c>
      <c r="H38" s="80">
        <f>'(F2) Shpenzimet sipas nenfunk.b'!H75</f>
        <v>0</v>
      </c>
      <c r="I38" s="143">
        <f>'(F2) Shpenzimet sipas nenfunk.b'!I75</f>
        <v>0</v>
      </c>
      <c r="J38" s="80">
        <f>'(F2) Shpenzimet sipas nenfunk.b'!J75</f>
        <v>0</v>
      </c>
      <c r="K38" s="80">
        <f>'(F2) Shpenzimet sipas nenfunk.b'!K75</f>
        <v>0</v>
      </c>
      <c r="L38" s="80">
        <f>'(F2) Shpenzimet sipas nenfunk.b'!L75</f>
        <v>0</v>
      </c>
      <c r="M38" s="143">
        <f>'(F2) Shpenzimet sipas nenfunk.b'!M75</f>
        <v>0</v>
      </c>
      <c r="N38" s="80">
        <f>'(F2) Shpenzimet sipas nenfunk.b'!N75</f>
        <v>0</v>
      </c>
      <c r="O38" s="80">
        <f>'(F2) Shpenzimet sipas nenfunk.b'!O75</f>
        <v>0</v>
      </c>
      <c r="P38" s="80">
        <f>'(F2) Shpenzimet sipas nenfunk.b'!P75</f>
        <v>0</v>
      </c>
      <c r="Q38" s="143">
        <f>'(F2) Shpenzimet sipas nenfunk.b'!Q75</f>
        <v>0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56" t="str">
        <f>'(G1) Fjalori'!A441</f>
        <v>10 Mbrojtja Sociale</v>
      </c>
      <c r="B41" s="757"/>
      <c r="C41" s="469">
        <f t="shared" ref="C41:Q41" si="10">SUM(C36:C40)</f>
        <v>0</v>
      </c>
      <c r="D41" s="469">
        <f t="shared" si="10"/>
        <v>0</v>
      </c>
      <c r="E41" s="469">
        <f t="shared" si="10"/>
        <v>0</v>
      </c>
      <c r="F41" s="469">
        <f t="shared" si="10"/>
        <v>0</v>
      </c>
      <c r="G41" s="469">
        <f t="shared" si="10"/>
        <v>0</v>
      </c>
      <c r="H41" s="469">
        <f t="shared" si="10"/>
        <v>0</v>
      </c>
      <c r="I41" s="469">
        <f t="shared" si="10"/>
        <v>0</v>
      </c>
      <c r="J41" s="469">
        <f t="shared" si="10"/>
        <v>0</v>
      </c>
      <c r="K41" s="469">
        <f t="shared" si="10"/>
        <v>0</v>
      </c>
      <c r="L41" s="469">
        <f t="shared" si="10"/>
        <v>0</v>
      </c>
      <c r="M41" s="469">
        <f t="shared" si="10"/>
        <v>0</v>
      </c>
      <c r="N41" s="469">
        <f t="shared" si="10"/>
        <v>0</v>
      </c>
      <c r="O41" s="469">
        <f t="shared" si="10"/>
        <v>0</v>
      </c>
      <c r="P41" s="469">
        <f t="shared" si="10"/>
        <v>0</v>
      </c>
      <c r="Q41" s="469">
        <f t="shared" si="10"/>
        <v>0</v>
      </c>
    </row>
    <row r="42" spans="1:17" ht="15" customHeight="1" x14ac:dyDescent="0.2">
      <c r="A42" s="1040" t="str">
        <f>'(G1) Fjalori'!A751</f>
        <v>TOTALI I FONDEVE REZERVE + KONTIGJENCË</v>
      </c>
      <c r="B42" s="1041"/>
      <c r="C42" s="756"/>
      <c r="D42" s="767"/>
      <c r="E42" s="768"/>
      <c r="F42" s="756"/>
      <c r="G42" s="767"/>
      <c r="H42" s="768"/>
      <c r="I42" s="469">
        <f>'(D1) Tavanet buxhetore'!C494</f>
        <v>0</v>
      </c>
      <c r="J42" s="756"/>
      <c r="K42" s="767"/>
      <c r="L42" s="768"/>
      <c r="M42" s="469">
        <f>'(D1) Tavanet buxhetore'!D494</f>
        <v>0</v>
      </c>
      <c r="N42" s="756"/>
      <c r="O42" s="767"/>
      <c r="P42" s="768"/>
      <c r="Q42" s="469">
        <f>'(D1) Tavanet buxhetore'!E494</f>
        <v>0</v>
      </c>
    </row>
    <row r="43" spans="1:17" ht="15" customHeight="1" x14ac:dyDescent="0.2">
      <c r="A43" s="1019" t="str">
        <f>'(G1) Fjalori'!A426</f>
        <v>Totali</v>
      </c>
      <c r="B43" s="1019"/>
      <c r="C43" s="237">
        <f t="shared" ref="C43:Q43" si="11">C42+C41+C35+C32+C29+C27+C22+C17+C12+C8</f>
        <v>0</v>
      </c>
      <c r="D43" s="237">
        <f t="shared" si="11"/>
        <v>0</v>
      </c>
      <c r="E43" s="237">
        <f t="shared" si="11"/>
        <v>0</v>
      </c>
      <c r="F43" s="237">
        <f t="shared" si="11"/>
        <v>0</v>
      </c>
      <c r="G43" s="237">
        <f t="shared" si="11"/>
        <v>0</v>
      </c>
      <c r="H43" s="237">
        <f t="shared" si="11"/>
        <v>0</v>
      </c>
      <c r="I43" s="237">
        <f t="shared" si="11"/>
        <v>0</v>
      </c>
      <c r="J43" s="237">
        <f t="shared" si="11"/>
        <v>0</v>
      </c>
      <c r="K43" s="237">
        <f t="shared" si="11"/>
        <v>0</v>
      </c>
      <c r="L43" s="237">
        <f t="shared" si="11"/>
        <v>0</v>
      </c>
      <c r="M43" s="237">
        <f t="shared" si="11"/>
        <v>0</v>
      </c>
      <c r="N43" s="237">
        <f t="shared" si="11"/>
        <v>0</v>
      </c>
      <c r="O43" s="237">
        <f t="shared" si="11"/>
        <v>0</v>
      </c>
      <c r="P43" s="237">
        <f t="shared" si="11"/>
        <v>0</v>
      </c>
      <c r="Q43" s="237">
        <f t="shared" si="11"/>
        <v>0</v>
      </c>
    </row>
  </sheetData>
  <sheetProtection algorithmName="SHA-512" hashValue="dApVZzZM4DnTPCCcEv28MPk15XmhhWWyES6tHXkRZL95vvHXGZds3/25No2Z2E0US81xePIz/2+Kxe4cLvWahA==" saltValue="8TXx3cPf7Mp3bXnsBZta8Q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zoomScale="96" zoomScaleNormal="96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Fjalori'!A443</f>
        <v>(F7) GRAFIKU I SHPENZIMEVE SIPAS FUNKSIONIT - VLERA BRUTO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0</v>
      </c>
      <c r="E4" s="154">
        <f>'(F6) Shpenzimet sipas funks.bru'!D8</f>
        <v>0</v>
      </c>
      <c r="F4" s="154">
        <f>'(F6) Shpenzimet sipas funks.bru'!E8</f>
        <v>0</v>
      </c>
      <c r="G4" s="154">
        <f>'(F6) Shpenzimet sipas funks.bru'!I8</f>
        <v>0</v>
      </c>
      <c r="H4" s="154">
        <f>'(F6) Shpenzimet sipas funks.bru'!M8</f>
        <v>0</v>
      </c>
      <c r="I4" s="154">
        <f>'(F6) Shpenzimet sipas funks.bru'!Q8</f>
        <v>0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0</v>
      </c>
      <c r="E5" s="154">
        <f>'(F6) Shpenzimet sipas funks.bru'!D12</f>
        <v>0</v>
      </c>
      <c r="F5" s="154">
        <f>'(F6) Shpenzimet sipas funks.bru'!E12</f>
        <v>0</v>
      </c>
      <c r="G5" s="154">
        <f>'(F6) Shpenzimet sipas funks.bru'!I12</f>
        <v>0</v>
      </c>
      <c r="H5" s="154">
        <f>'(F6) Shpenzimet sipas funks.bru'!M12</f>
        <v>0</v>
      </c>
      <c r="I5" s="154">
        <f>'(F6) Shpenzimet sipas funks.bru'!Q12</f>
        <v>0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0</v>
      </c>
      <c r="E6" s="154">
        <f>'(F6) Shpenzimet sipas funks.bru'!D17</f>
        <v>0</v>
      </c>
      <c r="F6" s="154">
        <f>'(F6) Shpenzimet sipas funks.bru'!E17</f>
        <v>0</v>
      </c>
      <c r="G6" s="154">
        <f>'(F6) Shpenzimet sipas funks.bru'!I17</f>
        <v>0</v>
      </c>
      <c r="H6" s="154">
        <f>'(F6) Shpenzimet sipas funks.bru'!M17</f>
        <v>0</v>
      </c>
      <c r="I6" s="154">
        <f>'(F6) Shpenzimet sipas funks.bru'!Q17</f>
        <v>0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0</v>
      </c>
      <c r="F7" s="154">
        <f>'(F6) Shpenzimet sipas funks.bru'!E22</f>
        <v>0</v>
      </c>
      <c r="G7" s="154">
        <f>'(F6) Shpenzimet sipas funks.bru'!I22</f>
        <v>0</v>
      </c>
      <c r="H7" s="154">
        <f>'(F6) Shpenzimet sipas funks.bru'!M22</f>
        <v>0</v>
      </c>
      <c r="I7" s="154">
        <f>'(F6) Shpenzimet sipas funks.bru'!Q22</f>
        <v>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0</v>
      </c>
      <c r="E8" s="154">
        <f>'(F6) Shpenzimet sipas funks.bru'!D27</f>
        <v>0</v>
      </c>
      <c r="F8" s="154">
        <f>'(F6) Shpenzimet sipas funks.bru'!E27</f>
        <v>0</v>
      </c>
      <c r="G8" s="154">
        <f>'(F6) Shpenzimet sipas funks.bru'!I27</f>
        <v>0</v>
      </c>
      <c r="H8" s="154">
        <f>'(F6) Shpenzimet sipas funks.bru'!M27</f>
        <v>0</v>
      </c>
      <c r="I8" s="154">
        <f>'(F6) Shpenzimet sipas funks.bru'!Q27</f>
        <v>0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0</v>
      </c>
      <c r="E10" s="154">
        <f>'(F6) Shpenzimet sipas funks.bru'!D32</f>
        <v>0</v>
      </c>
      <c r="F10" s="154">
        <f>'(F6) Shpenzimet sipas funks.bru'!E32</f>
        <v>0</v>
      </c>
      <c r="G10" s="154">
        <f>'(F6) Shpenzimet sipas funks.bru'!I32</f>
        <v>0</v>
      </c>
      <c r="H10" s="154">
        <f>'(F6) Shpenzimet sipas funks.bru'!M32</f>
        <v>0</v>
      </c>
      <c r="I10" s="154">
        <f>'(F6) Shpenzimet sipas funks.bru'!Q32</f>
        <v>0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0</v>
      </c>
      <c r="E11" s="154">
        <f>'(F6) Shpenzimet sipas funks.bru'!D35</f>
        <v>0</v>
      </c>
      <c r="F11" s="154">
        <f>'(F6) Shpenzimet sipas funks.bru'!E35</f>
        <v>0</v>
      </c>
      <c r="G11" s="154">
        <f>'(F6) Shpenzimet sipas funks.bru'!I35</f>
        <v>0</v>
      </c>
      <c r="H11" s="154">
        <f>'(F6) Shpenzimet sipas funks.bru'!M35</f>
        <v>0</v>
      </c>
      <c r="I11" s="154">
        <f>'(F6) Shpenzimet sipas funks.bru'!Q35</f>
        <v>0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0</v>
      </c>
      <c r="E12" s="154">
        <f>'(F6) Shpenzimet sipas funks.bru'!D41</f>
        <v>0</v>
      </c>
      <c r="F12" s="154">
        <f>'(F6) Shpenzimet sipas funks.bru'!E41</f>
        <v>0</v>
      </c>
      <c r="G12" s="154">
        <f>'(F6) Shpenzimet sipas funks.bru'!I41</f>
        <v>0</v>
      </c>
      <c r="H12" s="154">
        <f>'(F6) Shpenzimet sipas funks.bru'!M41</f>
        <v>0</v>
      </c>
      <c r="I12" s="154">
        <f>'(F6) Shpenzimet sipas funks.bru'!Q41</f>
        <v>0</v>
      </c>
    </row>
    <row r="13" spans="1:10" ht="15" customHeight="1" thickBot="1" x14ac:dyDescent="0.25">
      <c r="B13" s="1038" t="str">
        <f>'(G1) Fjalori'!A426:B426</f>
        <v>Total</v>
      </c>
      <c r="C13" s="1039"/>
      <c r="D13" s="154">
        <f t="shared" ref="D13:I13" si="0">SUM(D4:D12)</f>
        <v>0</v>
      </c>
      <c r="E13" s="154">
        <f t="shared" si="0"/>
        <v>0</v>
      </c>
      <c r="F13" s="154">
        <f t="shared" si="0"/>
        <v>0</v>
      </c>
      <c r="G13" s="154">
        <f t="shared" si="0"/>
        <v>0</v>
      </c>
      <c r="H13" s="154">
        <f t="shared" si="0"/>
        <v>0</v>
      </c>
      <c r="I13" s="154">
        <f t="shared" si="0"/>
        <v>0</v>
      </c>
    </row>
  </sheetData>
  <sheetProtection algorithmName="SHA-512" hashValue="/3GBKycO2UzzQJHzR9QzShI5PAns6xNmvVYZ6+6KdLZAw9f5vnCHVvEKXYqsr+FnSd2vxLdysaodiuKDcu4Cvw==" saltValue="Otgkyq7YceIu0/jk/b62ZQ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A150" zoomScaleNormal="100" workbookViewId="0">
      <selection activeCell="E60" sqref="E60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7" ht="21" x14ac:dyDescent="0.35">
      <c r="A3" s="846" t="str">
        <f>'(G1) Fjalori'!A205</f>
        <v>(C1) SHPENZIMET: VITET E KALUARA DHE VITI AKTUAL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8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9">
        <f>'(B1)Informacion i përgjithshëm '!B5</f>
        <v>-2</v>
      </c>
      <c r="E5" s="849"/>
      <c r="F5" s="849"/>
      <c r="G5" s="849"/>
      <c r="H5" s="849">
        <f>'(B1)Informacion i përgjithshëm '!B6</f>
        <v>-1</v>
      </c>
      <c r="I5" s="849"/>
      <c r="J5" s="849"/>
      <c r="K5" s="849"/>
      <c r="L5" s="849">
        <f>'(B1)Informacion i përgjithshëm '!B7</f>
        <v>0</v>
      </c>
      <c r="M5" s="849"/>
      <c r="N5" s="849"/>
      <c r="O5" s="849"/>
    </row>
    <row r="6" spans="1:17" s="70" customFormat="1" ht="25.5" customHeight="1" x14ac:dyDescent="0.25">
      <c r="A6" s="69"/>
      <c r="B6" s="264"/>
      <c r="C6" s="69"/>
      <c r="D6" s="850" t="str">
        <f>'(G1) Fjalori'!A5</f>
        <v>Viti t-2</v>
      </c>
      <c r="E6" s="850"/>
      <c r="F6" s="850"/>
      <c r="G6" s="850"/>
      <c r="H6" s="850" t="str">
        <f>'(G1) Fjalori'!A6</f>
        <v>Viti i shkuar</v>
      </c>
      <c r="I6" s="850"/>
      <c r="J6" s="850"/>
      <c r="K6" s="850"/>
      <c r="L6" s="850" t="str">
        <f>'(G1) Fjalori'!A7</f>
        <v>Viti aktual</v>
      </c>
      <c r="M6" s="850"/>
      <c r="N6" s="850"/>
      <c r="O6" s="850"/>
    </row>
    <row r="7" spans="1:17" s="240" customFormat="1" ht="39" customHeight="1" thickBot="1" x14ac:dyDescent="0.3">
      <c r="B7" s="265"/>
      <c r="D7" s="660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60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60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5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6"/>
    </row>
    <row r="9" spans="1:17" ht="18.75" x14ac:dyDescent="0.2">
      <c r="A9" s="693" t="str">
        <f>'(B3) Struktura Funksionale'!A7</f>
        <v>Nënfunksioni 1</v>
      </c>
      <c r="B9" s="693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7"/>
      <c r="P9" s="255"/>
      <c r="Q9" s="256"/>
    </row>
    <row r="10" spans="1:17" x14ac:dyDescent="0.2">
      <c r="A10" s="196" t="str">
        <f>'(B3) Struktura Funksionale'!A8</f>
        <v>Programi 1a</v>
      </c>
      <c r="B10" s="671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0</v>
      </c>
      <c r="E10" s="392"/>
      <c r="F10" s="203"/>
      <c r="G10" s="203"/>
      <c r="H10" s="201">
        <f>+I10-J10-K10</f>
        <v>0</v>
      </c>
      <c r="I10" s="392"/>
      <c r="J10" s="203"/>
      <c r="K10" s="203"/>
      <c r="L10" s="201">
        <f>+M10-N10-O10</f>
        <v>0</v>
      </c>
      <c r="M10" s="392"/>
      <c r="N10" s="203"/>
      <c r="O10" s="203"/>
      <c r="P10" s="66">
        <f>I10-J10-K10</f>
        <v>0</v>
      </c>
      <c r="Q10" s="66">
        <f>M10-N10-O10</f>
        <v>0</v>
      </c>
    </row>
    <row r="11" spans="1:17" x14ac:dyDescent="0.2">
      <c r="A11" s="196" t="str">
        <f>'(B3) Struktura Funksionale'!A9</f>
        <v>Programi 1b</v>
      </c>
      <c r="B11" s="671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1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1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/>
      <c r="F13" s="206"/>
      <c r="G13" s="206"/>
      <c r="H13" s="201">
        <f t="shared" si="1"/>
        <v>0</v>
      </c>
      <c r="I13" s="206"/>
      <c r="J13" s="206"/>
      <c r="K13" s="206"/>
      <c r="L13" s="201">
        <f t="shared" si="2"/>
        <v>0</v>
      </c>
      <c r="M13" s="206"/>
      <c r="N13" s="206"/>
      <c r="O13" s="206"/>
    </row>
    <row r="14" spans="1:17" x14ac:dyDescent="0.2">
      <c r="A14" s="196" t="str">
        <f>'(B3) Struktura Funksionale'!A12</f>
        <v>Programi 1e</v>
      </c>
      <c r="B14" s="671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1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0</v>
      </c>
      <c r="E16" s="201">
        <f>SUM(E10:E15)</f>
        <v>0</v>
      </c>
      <c r="F16" s="201">
        <f>SUM(F10:F15)</f>
        <v>0</v>
      </c>
      <c r="G16" s="201">
        <f>SUM(G10:G15)</f>
        <v>0</v>
      </c>
      <c r="H16" s="201">
        <f t="shared" si="1"/>
        <v>0</v>
      </c>
      <c r="I16" s="201">
        <f>SUM(I10:I15)</f>
        <v>0</v>
      </c>
      <c r="J16" s="201">
        <f>SUM(J10:J15)</f>
        <v>0</v>
      </c>
      <c r="K16" s="201">
        <f>SUM(K10:K15)</f>
        <v>0</v>
      </c>
      <c r="L16" s="201">
        <f t="shared" si="2"/>
        <v>0</v>
      </c>
      <c r="M16" s="201">
        <f>SUM(M10:M15)</f>
        <v>0</v>
      </c>
      <c r="N16" s="201">
        <f>SUM(N10:N15)</f>
        <v>0</v>
      </c>
      <c r="O16" s="201">
        <f>SUM(O10:O15)</f>
        <v>0</v>
      </c>
      <c r="P16" s="66">
        <f>I16-J16-K16</f>
        <v>0</v>
      </c>
      <c r="Q16" s="66">
        <f>M16-N16-O16</f>
        <v>0</v>
      </c>
    </row>
    <row r="17" spans="1:19" ht="18.75" x14ac:dyDescent="0.2">
      <c r="A17" s="689" t="str">
        <f>'(B3) Struktura Funksionale'!A14</f>
        <v>Nënfunksioni 2</v>
      </c>
      <c r="B17" s="689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1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1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1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1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1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5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6"/>
    </row>
    <row r="25" spans="1:19" ht="18.75" x14ac:dyDescent="0.2">
      <c r="A25" s="689" t="str">
        <f>'(B3) Struktura Funksionale'!A21</f>
        <v>Nënfunksioni 3</v>
      </c>
      <c r="B25" s="689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1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0</v>
      </c>
      <c r="M26" s="51"/>
      <c r="N26" s="51"/>
      <c r="O26" s="51"/>
      <c r="P26" s="66">
        <f t="shared" si="8"/>
        <v>0</v>
      </c>
      <c r="Q26" s="66">
        <f t="shared" si="9"/>
        <v>0</v>
      </c>
    </row>
    <row r="27" spans="1:19" x14ac:dyDescent="0.2">
      <c r="A27" s="196" t="str">
        <f>'(B3) Struktura Funksionale'!A23</f>
        <v>Programi 3b</v>
      </c>
      <c r="B27" s="671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1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0</v>
      </c>
      <c r="M29" s="201">
        <f>SUM(M26:M28)</f>
        <v>0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0</v>
      </c>
    </row>
    <row r="30" spans="1:19" ht="18.75" x14ac:dyDescent="0.2">
      <c r="A30" s="689" t="str">
        <f>'(B3) Struktura Funksionale'!A25</f>
        <v>Nënfunksioni 4</v>
      </c>
      <c r="B30" s="689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1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0</v>
      </c>
      <c r="E31" s="51"/>
      <c r="F31" s="51"/>
      <c r="G31" s="51"/>
      <c r="H31" s="201">
        <f t="shared" ref="H31:H34" si="13">+I31-J31-K31</f>
        <v>0</v>
      </c>
      <c r="I31" s="52"/>
      <c r="J31" s="51"/>
      <c r="K31" s="51"/>
      <c r="L31" s="201">
        <f t="shared" ref="L31:L34" si="14">+M31-N31-O31</f>
        <v>0</v>
      </c>
      <c r="M31" s="51"/>
      <c r="N31" s="51"/>
      <c r="O31" s="51"/>
      <c r="P31" s="66">
        <f t="shared" si="8"/>
        <v>0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1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1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0</v>
      </c>
      <c r="E34" s="201">
        <f>SUM(E31:E33)</f>
        <v>0</v>
      </c>
      <c r="F34" s="201">
        <f>SUM(F31:F33)</f>
        <v>0</v>
      </c>
      <c r="G34" s="201">
        <f>SUM(G31:G33)</f>
        <v>0</v>
      </c>
      <c r="H34" s="201">
        <f t="shared" si="13"/>
        <v>0</v>
      </c>
      <c r="I34" s="201">
        <f t="shared" ref="I34:K34" si="15">SUM(I31:I33)</f>
        <v>0</v>
      </c>
      <c r="J34" s="201">
        <f t="shared" si="15"/>
        <v>0</v>
      </c>
      <c r="K34" s="201">
        <f t="shared" si="15"/>
        <v>0</v>
      </c>
      <c r="L34" s="201">
        <f t="shared" si="14"/>
        <v>0</v>
      </c>
      <c r="M34" s="201">
        <f>SUM(M31:M33)</f>
        <v>0</v>
      </c>
      <c r="N34" s="201">
        <f>SUM(N31:N33)</f>
        <v>0</v>
      </c>
      <c r="O34" s="201">
        <f>SUM(O31:O33)</f>
        <v>0</v>
      </c>
      <c r="P34" s="66">
        <f t="shared" si="8"/>
        <v>0</v>
      </c>
      <c r="Q34" s="66">
        <f t="shared" si="9"/>
        <v>0</v>
      </c>
    </row>
    <row r="35" spans="1:17" ht="18.75" x14ac:dyDescent="0.2">
      <c r="A35" s="689" t="str">
        <f>'(B3) Struktura Funksionale'!A29</f>
        <v>Nënfunksioni 5</v>
      </c>
      <c r="B35" s="689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2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1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1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5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6"/>
    </row>
    <row r="41" spans="1:17" ht="18.75" x14ac:dyDescent="0.2">
      <c r="A41" s="689" t="str">
        <f>'(B3) Struktura Funksionale'!A34</f>
        <v>Nënfunksioni 6</v>
      </c>
      <c r="B41" s="689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1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1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1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1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1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1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3">
        <f t="shared" si="20"/>
        <v>0</v>
      </c>
      <c r="Q48" s="201">
        <f t="shared" si="20"/>
        <v>0</v>
      </c>
    </row>
    <row r="49" spans="1:17" ht="18.75" x14ac:dyDescent="0.2">
      <c r="A49" s="689" t="str">
        <f>'(B3) Struktura Funksionale'!A41</f>
        <v>Nënfunksioni 7</v>
      </c>
      <c r="B49" s="689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1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 x14ac:dyDescent="0.2">
      <c r="A51" s="196" t="str">
        <f>'(B3) Struktura Funksionale'!A43</f>
        <v>Programi 7b</v>
      </c>
      <c r="B51" s="671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1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1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0</v>
      </c>
      <c r="E53" s="206"/>
      <c r="F53" s="206"/>
      <c r="G53" s="206"/>
      <c r="H53" s="201">
        <f t="shared" si="22"/>
        <v>0</v>
      </c>
      <c r="I53" s="207"/>
      <c r="J53" s="206"/>
      <c r="K53" s="206"/>
      <c r="L53" s="201">
        <f t="shared" si="23"/>
        <v>0</v>
      </c>
      <c r="M53" s="206"/>
      <c r="N53" s="206"/>
      <c r="O53" s="206"/>
    </row>
    <row r="54" spans="1:17" x14ac:dyDescent="0.2">
      <c r="A54" s="196" t="str">
        <f>'(B3) Struktura Funksionale'!A46</f>
        <v>Programi 7e</v>
      </c>
      <c r="B54" s="671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0</v>
      </c>
      <c r="E54" s="206"/>
      <c r="F54" s="206"/>
      <c r="G54" s="206"/>
      <c r="H54" s="201">
        <f t="shared" si="22"/>
        <v>0</v>
      </c>
      <c r="I54" s="207"/>
      <c r="J54" s="206"/>
      <c r="K54" s="206"/>
      <c r="L54" s="201">
        <f t="shared" si="23"/>
        <v>0</v>
      </c>
      <c r="M54" s="206"/>
      <c r="N54" s="206"/>
      <c r="O54" s="206"/>
    </row>
    <row r="55" spans="1:17" x14ac:dyDescent="0.2">
      <c r="A55" s="196" t="str">
        <f>'(B3) Struktura Funksionale'!A47</f>
        <v>Programi 7f</v>
      </c>
      <c r="B55" s="671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0</v>
      </c>
      <c r="E56" s="201">
        <f>SUM(E50:E55)</f>
        <v>0</v>
      </c>
      <c r="F56" s="201">
        <f t="shared" ref="F56:O56" si="24">SUM(F50:F55)</f>
        <v>0</v>
      </c>
      <c r="G56" s="201">
        <f t="shared" si="24"/>
        <v>0</v>
      </c>
      <c r="H56" s="201">
        <f t="shared" si="22"/>
        <v>0</v>
      </c>
      <c r="I56" s="201">
        <f t="shared" si="24"/>
        <v>0</v>
      </c>
      <c r="J56" s="201">
        <f t="shared" si="24"/>
        <v>0</v>
      </c>
      <c r="K56" s="201">
        <f t="shared" si="24"/>
        <v>0</v>
      </c>
      <c r="L56" s="201">
        <f t="shared" si="23"/>
        <v>0</v>
      </c>
      <c r="M56" s="201">
        <f t="shared" si="24"/>
        <v>0</v>
      </c>
      <c r="N56" s="201">
        <f t="shared" si="24"/>
        <v>0</v>
      </c>
      <c r="O56" s="201">
        <f t="shared" si="24"/>
        <v>0</v>
      </c>
      <c r="P56" s="66">
        <f>I56-J56-K56</f>
        <v>0</v>
      </c>
      <c r="Q56" s="66">
        <f>M56-N56-O56</f>
        <v>0</v>
      </c>
    </row>
    <row r="57" spans="1:17" ht="18.75" x14ac:dyDescent="0.2">
      <c r="A57" s="689" t="str">
        <f>'(B3) Struktura Funksionale'!A48</f>
        <v>Nënfunksioni 8</v>
      </c>
      <c r="B57" s="689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1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0</v>
      </c>
      <c r="E58" s="203"/>
      <c r="F58" s="203"/>
      <c r="G58" s="203"/>
      <c r="H58" s="201">
        <f t="shared" ref="H58:H62" si="25">+I58-J58-K58</f>
        <v>0</v>
      </c>
      <c r="I58" s="203"/>
      <c r="J58" s="203"/>
      <c r="K58" s="203"/>
      <c r="L58" s="201">
        <f t="shared" ref="L58:L62" si="26">+M58-N58-O58</f>
        <v>0</v>
      </c>
      <c r="M58" s="203"/>
      <c r="N58" s="203"/>
      <c r="O58" s="203"/>
      <c r="P58" s="66">
        <f>I58-J58-K58</f>
        <v>0</v>
      </c>
      <c r="Q58" s="66">
        <f>M58-N58-O58</f>
        <v>0</v>
      </c>
    </row>
    <row r="59" spans="1:17" hidden="1" x14ac:dyDescent="0.2">
      <c r="A59" s="196" t="str">
        <f>'(B3) Struktura Funksionale'!A50</f>
        <v>Programi 8b</v>
      </c>
      <c r="B59" s="671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1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1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0</v>
      </c>
      <c r="E62" s="201">
        <f>SUM(E58:E61)</f>
        <v>0</v>
      </c>
      <c r="F62" s="201">
        <f t="shared" ref="F62:O62" si="27">SUM(F58:F61)</f>
        <v>0</v>
      </c>
      <c r="G62" s="201">
        <f t="shared" si="27"/>
        <v>0</v>
      </c>
      <c r="H62" s="201">
        <f t="shared" si="25"/>
        <v>0</v>
      </c>
      <c r="I62" s="201">
        <f t="shared" si="27"/>
        <v>0</v>
      </c>
      <c r="J62" s="201">
        <f t="shared" si="27"/>
        <v>0</v>
      </c>
      <c r="K62" s="201">
        <f t="shared" si="27"/>
        <v>0</v>
      </c>
      <c r="L62" s="201">
        <f t="shared" si="26"/>
        <v>0</v>
      </c>
      <c r="M62" s="201">
        <f t="shared" si="27"/>
        <v>0</v>
      </c>
      <c r="N62" s="201">
        <f t="shared" si="27"/>
        <v>0</v>
      </c>
      <c r="O62" s="201">
        <f t="shared" si="27"/>
        <v>0</v>
      </c>
      <c r="P62" s="66">
        <f>I62-J62-K62</f>
        <v>0</v>
      </c>
      <c r="Q62" s="66">
        <f>M62-N62-O62</f>
        <v>0</v>
      </c>
    </row>
    <row r="63" spans="1:17" ht="18.75" x14ac:dyDescent="0.2">
      <c r="A63" s="689" t="str">
        <f>'(B3) Struktura Funksionale'!A53</f>
        <v>Nënfunksioni 9</v>
      </c>
      <c r="B63" s="689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1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1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1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1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4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5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6"/>
    </row>
    <row r="70" spans="1:17" ht="22.5" customHeight="1" x14ac:dyDescent="0.2">
      <c r="A70" s="689" t="str">
        <f>'(B3) Struktura Funksionale'!A59</f>
        <v>Nënfunksioni 10</v>
      </c>
      <c r="B70" s="689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1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/>
      <c r="G71" s="203"/>
      <c r="H71" s="201">
        <f t="shared" ref="H71:H74" si="33">+I71-J71-K71</f>
        <v>0</v>
      </c>
      <c r="I71" s="203"/>
      <c r="J71" s="203"/>
      <c r="K71" s="203"/>
      <c r="L71" s="201">
        <f t="shared" ref="L71:L74" si="34">+M71-N71-O71</f>
        <v>0</v>
      </c>
      <c r="M71" s="203"/>
      <c r="N71" s="203"/>
      <c r="O71" s="203"/>
      <c r="P71" s="66">
        <f t="shared" si="31"/>
        <v>0</v>
      </c>
      <c r="Q71" s="66">
        <f t="shared" si="32"/>
        <v>0</v>
      </c>
    </row>
    <row r="72" spans="1:17" x14ac:dyDescent="0.2">
      <c r="A72" s="196" t="str">
        <f>'(B3) Struktura Funksionale'!A61</f>
        <v>Programi 10b</v>
      </c>
      <c r="B72" s="671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1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0</v>
      </c>
      <c r="I74" s="201">
        <f>SUM(I71:I73)</f>
        <v>0</v>
      </c>
      <c r="J74" s="201">
        <f>SUM(J71:J73)</f>
        <v>0</v>
      </c>
      <c r="K74" s="201">
        <f>SUM(K71:K73)</f>
        <v>0</v>
      </c>
      <c r="L74" s="201">
        <f t="shared" si="34"/>
        <v>0</v>
      </c>
      <c r="M74" s="68">
        <f>SUM(M71:M73)</f>
        <v>0</v>
      </c>
      <c r="N74" s="201">
        <f>SUM(N71:N73)</f>
        <v>0</v>
      </c>
      <c r="O74" s="201">
        <f>SUM(O71:O73)</f>
        <v>0</v>
      </c>
      <c r="P74" s="66">
        <f t="shared" si="31"/>
        <v>0</v>
      </c>
      <c r="Q74" s="66">
        <f t="shared" si="32"/>
        <v>0</v>
      </c>
    </row>
    <row r="75" spans="1:17" ht="24" customHeight="1" x14ac:dyDescent="0.2">
      <c r="A75" s="689" t="str">
        <f>'(B3) Struktura Funksionale'!A63</f>
        <v>Nënfunksioni 11</v>
      </c>
      <c r="B75" s="689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1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1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1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89" t="str">
        <f>'(B3) Struktura Funksionale'!A67</f>
        <v>Nënfunksioni 12</v>
      </c>
      <c r="B80" s="689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1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1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1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9" t="str">
        <f>'(B3) Struktura Funksionale'!A71</f>
        <v>Nënfunksioni 13</v>
      </c>
      <c r="B85" s="689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1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1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1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5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6"/>
    </row>
    <row r="91" spans="1:17" ht="22.5" customHeight="1" x14ac:dyDescent="0.2">
      <c r="A91" s="689" t="str">
        <f>'(B3) Struktura Funksionale'!A76</f>
        <v>Nënfunksioni 14</v>
      </c>
      <c r="B91" s="689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1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1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1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89" t="str">
        <f>'(B3) Struktura Funksionale'!A80</f>
        <v>Nënfunksioni 15</v>
      </c>
      <c r="B96" s="689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1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1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0</v>
      </c>
      <c r="E98" s="51"/>
      <c r="F98" s="51"/>
      <c r="G98" s="51"/>
      <c r="H98" s="201">
        <f t="shared" si="44"/>
        <v>0</v>
      </c>
      <c r="I98" s="51"/>
      <c r="J98" s="51"/>
      <c r="K98" s="51"/>
      <c r="L98" s="201">
        <f t="shared" si="45"/>
        <v>0</v>
      </c>
      <c r="M98" s="51"/>
      <c r="N98" s="51"/>
      <c r="O98" s="51"/>
      <c r="P98" s="66">
        <f t="shared" si="31"/>
        <v>0</v>
      </c>
      <c r="Q98" s="66">
        <f t="shared" si="43"/>
        <v>0</v>
      </c>
    </row>
    <row r="99" spans="1:17" x14ac:dyDescent="0.2">
      <c r="A99" s="196" t="str">
        <f>'(B3) Struktura Funksionale'!A83</f>
        <v>Programi 15c</v>
      </c>
      <c r="B99" s="671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0</v>
      </c>
      <c r="E100" s="201">
        <f>SUM(E97:E99)</f>
        <v>0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0</v>
      </c>
      <c r="I100" s="201">
        <f t="shared" si="46"/>
        <v>0</v>
      </c>
      <c r="J100" s="201">
        <f t="shared" si="46"/>
        <v>0</v>
      </c>
      <c r="K100" s="201">
        <f t="shared" si="46"/>
        <v>0</v>
      </c>
      <c r="L100" s="201">
        <f t="shared" si="45"/>
        <v>0</v>
      </c>
      <c r="M100" s="201">
        <f t="shared" si="46"/>
        <v>0</v>
      </c>
      <c r="N100" s="201">
        <f>SUM(N97:N99)</f>
        <v>0</v>
      </c>
      <c r="O100" s="201">
        <f>SUM(O97:O99)</f>
        <v>0</v>
      </c>
      <c r="P100" s="66">
        <f t="shared" si="31"/>
        <v>0</v>
      </c>
      <c r="Q100" s="66">
        <f t="shared" si="43"/>
        <v>0</v>
      </c>
    </row>
    <row r="101" spans="1:17" ht="23.25" customHeight="1" x14ac:dyDescent="0.2">
      <c r="A101" s="689" t="str">
        <f>'(B3) Struktura Funksionale'!A84</f>
        <v>Nënfunksioni 16</v>
      </c>
      <c r="B101" s="689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1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0</v>
      </c>
      <c r="E102" s="203"/>
      <c r="F102" s="203"/>
      <c r="G102" s="203"/>
      <c r="H102" s="201">
        <f t="shared" ref="H102:H105" si="47">+I102-J102-K102</f>
        <v>0</v>
      </c>
      <c r="I102" s="203"/>
      <c r="J102" s="203"/>
      <c r="K102" s="203"/>
      <c r="L102" s="201">
        <f t="shared" ref="L102:L105" si="48">+M102-N102-O102</f>
        <v>0</v>
      </c>
      <c r="M102" s="203"/>
      <c r="N102" s="203"/>
      <c r="O102" s="203"/>
      <c r="P102" s="66">
        <f t="shared" si="31"/>
        <v>0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71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1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01">
        <f t="shared" si="47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01">
        <f t="shared" si="48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9"/>
        <v>0</v>
      </c>
      <c r="Q105" s="66">
        <f t="shared" si="43"/>
        <v>0</v>
      </c>
    </row>
    <row r="106" spans="1:17" ht="21.75" customHeight="1" x14ac:dyDescent="0.2">
      <c r="A106" s="689" t="str">
        <f>'(B3) Struktura Funksionale'!A88</f>
        <v>Nënfunksioni 17</v>
      </c>
      <c r="B106" s="689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1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1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1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5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6"/>
    </row>
    <row r="112" spans="1:17" ht="21.75" customHeight="1" x14ac:dyDescent="0.2">
      <c r="A112" s="689" t="str">
        <f>'(B3) Struktura Funksionale'!A93</f>
        <v>Nënfunksioni 18</v>
      </c>
      <c r="B112" s="689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1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1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1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5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6"/>
    </row>
    <row r="118" spans="1:17" ht="24.75" customHeight="1" x14ac:dyDescent="0.2">
      <c r="A118" s="689" t="str">
        <f>'(B3) Struktura Funksionale'!A98</f>
        <v>Nënfunksioni 19</v>
      </c>
      <c r="B118" s="689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1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1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0</v>
      </c>
      <c r="E120" s="51"/>
      <c r="F120" s="51"/>
      <c r="G120" s="51"/>
      <c r="H120" s="201">
        <f t="shared" si="54"/>
        <v>0</v>
      </c>
      <c r="I120" s="51"/>
      <c r="J120" s="51"/>
      <c r="K120" s="51"/>
      <c r="L120" s="201">
        <f t="shared" si="55"/>
        <v>0</v>
      </c>
      <c r="M120" s="51"/>
      <c r="N120" s="51"/>
      <c r="O120" s="51"/>
      <c r="P120" s="66">
        <f t="shared" si="49"/>
        <v>0</v>
      </c>
      <c r="Q120" s="66">
        <f t="shared" si="43"/>
        <v>0</v>
      </c>
    </row>
    <row r="121" spans="1:17" x14ac:dyDescent="0.2">
      <c r="A121" s="196" t="str">
        <f>'(B3) Struktura Funksionale'!A101</f>
        <v>Programi 19c</v>
      </c>
      <c r="B121" s="671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0</v>
      </c>
      <c r="E122" s="201">
        <f>SUM(E119:E121)</f>
        <v>0</v>
      </c>
      <c r="F122" s="201">
        <f>SUM(F119:F121)</f>
        <v>0</v>
      </c>
      <c r="G122" s="201">
        <f>SUM(G119:G121)</f>
        <v>0</v>
      </c>
      <c r="H122" s="201">
        <f t="shared" si="54"/>
        <v>0</v>
      </c>
      <c r="I122" s="201">
        <f>SUM(I119:I121)</f>
        <v>0</v>
      </c>
      <c r="J122" s="201">
        <f>SUM(J119:J121)</f>
        <v>0</v>
      </c>
      <c r="K122" s="201">
        <f>SUM(K119:K121)</f>
        <v>0</v>
      </c>
      <c r="L122" s="201">
        <f t="shared" si="55"/>
        <v>0</v>
      </c>
      <c r="M122" s="201">
        <f>SUM(M119:M121)</f>
        <v>0</v>
      </c>
      <c r="N122" s="201">
        <f>SUM(N119:N121)</f>
        <v>0</v>
      </c>
      <c r="O122" s="201">
        <f>SUM(O119:O121)</f>
        <v>0</v>
      </c>
      <c r="P122" s="66">
        <f t="shared" si="49"/>
        <v>0</v>
      </c>
      <c r="Q122" s="66">
        <f t="shared" si="43"/>
        <v>0</v>
      </c>
    </row>
    <row r="123" spans="1:17" ht="21" customHeight="1" x14ac:dyDescent="0.2">
      <c r="A123" s="689" t="str">
        <f>'(B3) Struktura Funksionale'!A102</f>
        <v>Nënfunksioni 20</v>
      </c>
      <c r="B123" s="689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1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/>
      <c r="F124" s="203"/>
      <c r="G124" s="203"/>
      <c r="H124" s="201">
        <f t="shared" ref="H124:H128" si="58">+I124-J124-K124</f>
        <v>0</v>
      </c>
      <c r="I124" s="203"/>
      <c r="J124" s="203"/>
      <c r="K124" s="537"/>
      <c r="L124" s="201">
        <f t="shared" ref="L124:L128" si="59">+M124-N124-O124</f>
        <v>0</v>
      </c>
      <c r="M124" s="203"/>
      <c r="N124" s="203"/>
      <c r="O124" s="203"/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1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1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1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0</v>
      </c>
      <c r="E128" s="201">
        <f>SUM(E124:E127)</f>
        <v>0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0</v>
      </c>
      <c r="I128" s="201">
        <f>SUM(I124:I127)</f>
        <v>0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0</v>
      </c>
      <c r="M128" s="201">
        <f>SUM(M124:M127)</f>
        <v>0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5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6"/>
    </row>
    <row r="130" spans="1:17" ht="22.5" customHeight="1" x14ac:dyDescent="0.2">
      <c r="A130" s="689" t="str">
        <f>'(B3) Struktura Funksionale'!A108</f>
        <v>Nënfunksioni 21</v>
      </c>
      <c r="B130" s="689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1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/>
      <c r="F131" s="203"/>
      <c r="G131" s="203"/>
      <c r="H131" s="201">
        <f t="shared" ref="H131:H135" si="63">+I131-J131-K131</f>
        <v>0</v>
      </c>
      <c r="I131" s="203"/>
      <c r="J131" s="203"/>
      <c r="K131" s="203"/>
      <c r="L131" s="201">
        <f t="shared" ref="L131:L135" si="64">+M131-N131-O131</f>
        <v>0</v>
      </c>
      <c r="M131" s="203"/>
      <c r="N131" s="203"/>
      <c r="O131" s="203"/>
      <c r="P131" s="66">
        <f>I131-J131-K131</f>
        <v>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1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1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1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0</v>
      </c>
      <c r="F135" s="201">
        <f t="shared" ref="F135:O135" si="65">SUM(F131:F134)</f>
        <v>0</v>
      </c>
      <c r="G135" s="201">
        <f t="shared" si="65"/>
        <v>0</v>
      </c>
      <c r="H135" s="201">
        <f t="shared" si="63"/>
        <v>0</v>
      </c>
      <c r="I135" s="201">
        <f t="shared" si="65"/>
        <v>0</v>
      </c>
      <c r="J135" s="201">
        <f t="shared" si="65"/>
        <v>0</v>
      </c>
      <c r="K135" s="201">
        <f t="shared" si="65"/>
        <v>0</v>
      </c>
      <c r="L135" s="201">
        <f t="shared" si="64"/>
        <v>0</v>
      </c>
      <c r="M135" s="201">
        <f t="shared" si="65"/>
        <v>0</v>
      </c>
      <c r="N135" s="201">
        <f t="shared" si="65"/>
        <v>0</v>
      </c>
      <c r="O135" s="201">
        <f t="shared" si="65"/>
        <v>0</v>
      </c>
      <c r="P135" s="66">
        <f>I135-J135-K135</f>
        <v>0</v>
      </c>
      <c r="Q135" s="66">
        <f t="shared" si="43"/>
        <v>0</v>
      </c>
    </row>
    <row r="136" spans="1:17" ht="24" customHeight="1" x14ac:dyDescent="0.2">
      <c r="A136" s="689" t="str">
        <f>'(B3) Struktura Funksionale'!A113</f>
        <v>Nënfunksioni 22</v>
      </c>
      <c r="B136" s="689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1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0</v>
      </c>
      <c r="E137" s="203"/>
      <c r="F137" s="203"/>
      <c r="G137" s="203"/>
      <c r="H137" s="201">
        <f t="shared" ref="H137:H141" si="66">+I137-J137-K137</f>
        <v>0</v>
      </c>
      <c r="I137" s="203"/>
      <c r="J137" s="203"/>
      <c r="K137" s="203"/>
      <c r="L137" s="201">
        <f t="shared" ref="L137:L141" si="67">+M137-N137-O137</f>
        <v>0</v>
      </c>
      <c r="M137" s="203"/>
      <c r="N137" s="203"/>
      <c r="O137" s="203"/>
      <c r="P137" s="66">
        <f>I137-J137-K137</f>
        <v>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1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1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/>
      <c r="F139" s="51"/>
      <c r="G139" s="51"/>
      <c r="H139" s="201">
        <f t="shared" si="66"/>
        <v>0</v>
      </c>
      <c r="I139" s="51"/>
      <c r="J139" s="51"/>
      <c r="K139" s="51"/>
      <c r="L139" s="201">
        <f t="shared" si="67"/>
        <v>0</v>
      </c>
      <c r="M139" s="51"/>
      <c r="N139" s="51"/>
      <c r="O139" s="51"/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1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0</v>
      </c>
      <c r="E141" s="68">
        <f>SUM(E137:E140)</f>
        <v>0</v>
      </c>
      <c r="F141" s="68">
        <f t="shared" ref="F141:O141" si="68">SUM(F137:F140)</f>
        <v>0</v>
      </c>
      <c r="G141" s="68">
        <f t="shared" si="68"/>
        <v>0</v>
      </c>
      <c r="H141" s="68">
        <f t="shared" si="66"/>
        <v>0</v>
      </c>
      <c r="I141" s="68">
        <f t="shared" si="68"/>
        <v>0</v>
      </c>
      <c r="J141" s="68">
        <f t="shared" si="68"/>
        <v>0</v>
      </c>
      <c r="K141" s="68">
        <f t="shared" si="68"/>
        <v>0</v>
      </c>
      <c r="L141" s="68">
        <f t="shared" si="67"/>
        <v>0</v>
      </c>
      <c r="M141" s="68">
        <f t="shared" si="68"/>
        <v>0</v>
      </c>
      <c r="N141" s="68">
        <f t="shared" si="68"/>
        <v>0</v>
      </c>
      <c r="O141" s="68">
        <f t="shared" si="68"/>
        <v>0</v>
      </c>
      <c r="P141" s="66">
        <f t="shared" ref="P141:P177" si="69">I141-J141-K141</f>
        <v>0</v>
      </c>
      <c r="Q141" s="66">
        <f t="shared" si="43"/>
        <v>0</v>
      </c>
    </row>
    <row r="142" spans="1:17" ht="24.75" hidden="1" customHeight="1" x14ac:dyDescent="0.2">
      <c r="A142" s="689" t="e">
        <f>'(B3) Struktura Funksionale'!A118</f>
        <v>#REF!</v>
      </c>
      <c r="B142" s="689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8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1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1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1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5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6"/>
    </row>
    <row r="148" spans="1:17" ht="24" customHeight="1" x14ac:dyDescent="0.2">
      <c r="A148" s="689" t="str">
        <f>'(B3) Struktura Funksionale'!A123</f>
        <v>Nënfunksioni 23</v>
      </c>
      <c r="B148" s="689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1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/>
      <c r="F149" s="203"/>
      <c r="G149" s="203"/>
      <c r="H149" s="201">
        <f t="shared" ref="H149:H152" si="74">+I149-J149-K149</f>
        <v>0</v>
      </c>
      <c r="I149" s="203"/>
      <c r="J149" s="203"/>
      <c r="K149" s="203"/>
      <c r="L149" s="201">
        <f t="shared" ref="L149:L152" si="75">+M149-N149-O149</f>
        <v>0</v>
      </c>
      <c r="M149" s="203"/>
      <c r="N149" s="203"/>
      <c r="O149" s="203"/>
      <c r="P149" s="66">
        <f t="shared" si="69"/>
        <v>0</v>
      </c>
      <c r="Q149" s="66">
        <f t="shared" si="73"/>
        <v>0</v>
      </c>
    </row>
    <row r="150" spans="1:17" x14ac:dyDescent="0.2">
      <c r="A150" s="196" t="str">
        <f>'(B3) Struktura Funksionale'!A125</f>
        <v>Programi 24b</v>
      </c>
      <c r="B150" s="671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1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0</v>
      </c>
      <c r="F152" s="201">
        <f>SUM(F149:F151)</f>
        <v>0</v>
      </c>
      <c r="G152" s="201">
        <f>SUM(G149:G151)</f>
        <v>0</v>
      </c>
      <c r="H152" s="201">
        <f t="shared" si="74"/>
        <v>0</v>
      </c>
      <c r="I152" s="201">
        <f>SUM(I149:I151)</f>
        <v>0</v>
      </c>
      <c r="J152" s="201">
        <f>SUM(J149:J151)</f>
        <v>0</v>
      </c>
      <c r="K152" s="201">
        <f>SUM(K149:K151)</f>
        <v>0</v>
      </c>
      <c r="L152" s="201">
        <f t="shared" si="75"/>
        <v>0</v>
      </c>
      <c r="M152" s="201">
        <f>SUM(M149:M151)</f>
        <v>0</v>
      </c>
      <c r="N152" s="201">
        <f>SUM(N149:N151)</f>
        <v>0</v>
      </c>
      <c r="O152" s="201">
        <f>SUM(O149:O151)</f>
        <v>0</v>
      </c>
      <c r="P152" s="66">
        <f t="shared" si="69"/>
        <v>0</v>
      </c>
      <c r="Q152" s="66">
        <f t="shared" ref="Q152:Q156" si="76">M152-N152-O152</f>
        <v>0</v>
      </c>
    </row>
    <row r="153" spans="1:17" ht="21.75" customHeight="1" x14ac:dyDescent="0.2">
      <c r="A153" s="689" t="str">
        <f>'(B3) Struktura Funksionale'!A127</f>
        <v>Nënfunksioni 24</v>
      </c>
      <c r="B153" s="689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1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1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1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9" t="str">
        <f>'(B3) Struktura Funksionale'!A131</f>
        <v>Nënfunksioni 25</v>
      </c>
      <c r="B158" s="689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1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/>
      <c r="F159" s="203"/>
      <c r="G159" s="203"/>
      <c r="H159" s="201">
        <f t="shared" ref="H159:H162" si="80">+I159-J159-K159</f>
        <v>0</v>
      </c>
      <c r="I159" s="203"/>
      <c r="J159" s="203"/>
      <c r="K159" s="203"/>
      <c r="L159" s="201">
        <f t="shared" ref="L159:L162" si="81">+M159-N159-O159</f>
        <v>0</v>
      </c>
      <c r="M159" s="203"/>
      <c r="N159" s="203"/>
      <c r="O159" s="203"/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1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1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0</v>
      </c>
      <c r="E162" s="201">
        <f>SUM(E159:E161)</f>
        <v>0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0</v>
      </c>
      <c r="J162" s="201">
        <f>SUM(J159:J161)</f>
        <v>0</v>
      </c>
      <c r="K162" s="201">
        <f>SUM(K159:K161)</f>
        <v>0</v>
      </c>
      <c r="L162" s="201">
        <f t="shared" si="81"/>
        <v>0</v>
      </c>
      <c r="M162" s="201">
        <f>SUM(M159:M161)</f>
        <v>0</v>
      </c>
      <c r="N162" s="201">
        <f>SUM(N159:N161)</f>
        <v>0</v>
      </c>
      <c r="O162" s="201">
        <f>SUM(O159:O161)</f>
        <v>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9" t="str">
        <f>'(B3) Struktura Funksionale'!A135</f>
        <v>Nënfunksioni 26</v>
      </c>
      <c r="B163" s="689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1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1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1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9" t="str">
        <f>'(B3) Struktura Funksionale'!A139</f>
        <v>Nënfunksioni 27</v>
      </c>
      <c r="B168" s="689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3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3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3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40"/>
      <c r="B172" s="841"/>
      <c r="C172" s="842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9" t="str">
        <f>'(B3) Struktura Funksionale'!A143</f>
        <v>Nënfunksioni 29</v>
      </c>
      <c r="B173" s="689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1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1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1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40" t="str">
        <f>'(G1) Fjalori'!A206</f>
        <v xml:space="preserve">Totali </v>
      </c>
      <c r="B179" s="841"/>
      <c r="C179" s="842"/>
      <c r="D179" s="68">
        <f t="shared" si="57"/>
        <v>0</v>
      </c>
      <c r="E179" s="68">
        <f t="shared" ref="E179:F179" si="92">E16+E23+E29+E34+E39+E48+E56+E62+E68+E74+E79+E84+E89+E95+E100+E105+E110+E116+E122+E128+E135+E141+E146+E152+E157+E162+E167+E172+E177</f>
        <v>0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0</v>
      </c>
      <c r="H179" s="68">
        <f t="shared" ref="H179" si="93">+I179-J179-K179</f>
        <v>0</v>
      </c>
      <c r="I179" s="68">
        <f t="shared" ref="I179:J179" si="94">I16+I23+I29+I34+I39+I48+I56+I62+I68+I74+I79+I84+I89+I95+I100+I105+I110+I116+I122+I128+I135+I141+I146+I152+I157+I162+I167+I172+I177</f>
        <v>0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0</v>
      </c>
      <c r="L179" s="68">
        <f t="shared" ref="L179" si="95">+M179-N179-O179</f>
        <v>0</v>
      </c>
      <c r="M179" s="68">
        <f t="shared" ref="M179:N179" si="96">M16+M23+M29+M34+M39+M48+M56+M62+M68+M74+M79+M84+M89+M95+M100+M105+M110+M116+M122+M128+M135+M141+M146+M152+M157+M162+M167+M172+M177</f>
        <v>0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0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1"/>
      <c r="E180" s="712"/>
      <c r="G180" s="68">
        <f>'(C2) Burimet viti kaluar'!D87+'(C2) Burimet viti kaluar'!D90+'(C2) Burimet viti kaluar'!D96</f>
        <v>0</v>
      </c>
      <c r="K180" s="68">
        <f>'(C2) Burimet viti kaluar'!E87+'(C2) Burimet viti kaluar'!E90+'(C2) Burimet viti kaluar'!E96</f>
        <v>0</v>
      </c>
      <c r="L180" s="72"/>
      <c r="O180" s="68">
        <f>'(C2) Burimet viti kaluar'!F87+'(C2) Burimet viti kaluar'!F90+'(C2) Burimet viti kaluar'!F96</f>
        <v>0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YwkOw2BqJRKOdblwDQwDgZ/0OUZhEmrVZanwpyCaRZqlYo9HxPOPBN+Ax6ssE2H5Z7TfKBs7EtoI/VwQ4MlZBg==" saltValue="xQMBR2DCZa+0NvjNucZR5w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7" t="str">
        <f>'(G1) Fjalori'!A445</f>
        <v>(F8) SHPENZIMET SIPAS TIPIT TË PROGRAMIT - VLERA BRUTO</v>
      </c>
      <c r="H1" s="1048"/>
      <c r="I1" s="1048"/>
      <c r="J1" s="1048"/>
      <c r="K1" s="1048"/>
      <c r="L1" s="1048"/>
      <c r="M1" s="1049"/>
    </row>
    <row r="2" spans="1:13" s="98" customFormat="1" ht="12.75" x14ac:dyDescent="0.2">
      <c r="A2" s="1050" t="s">
        <v>45</v>
      </c>
      <c r="B2" s="1051"/>
      <c r="C2" s="1051"/>
      <c r="D2" s="1051"/>
      <c r="E2" s="1051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20" t="str">
        <f>'(B3) Struktura Funksionale'!D5</f>
        <v>Programi:  detyrueshme / shtesë</v>
      </c>
      <c r="H3" s="821"/>
      <c r="I3" s="821"/>
      <c r="J3" s="821"/>
      <c r="K3" s="821"/>
      <c r="L3" s="821"/>
      <c r="M3" s="822"/>
    </row>
    <row r="4" spans="1:13" s="325" customFormat="1" ht="12" x14ac:dyDescent="0.2">
      <c r="A4" s="323"/>
      <c r="B4" s="324"/>
      <c r="C4" s="324"/>
      <c r="D4" s="324"/>
      <c r="E4" s="324"/>
      <c r="H4" s="1044" t="str">
        <f>'KB 01'!A69</f>
        <v>SHPENZIME TË PRITSHME</v>
      </c>
      <c r="I4" s="1045"/>
      <c r="J4" s="1045"/>
      <c r="K4" s="1045"/>
      <c r="L4" s="1045"/>
      <c r="M4" s="1046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-2</v>
      </c>
      <c r="I5" s="367">
        <f>'(A1) Titulli'!B40</f>
        <v>-1</v>
      </c>
      <c r="J5" s="367">
        <f>'(A1) Titulli'!B41</f>
        <v>0</v>
      </c>
      <c r="K5" s="368">
        <f>'(A1) Titulli'!B42</f>
        <v>1</v>
      </c>
      <c r="L5" s="368">
        <f>'(A1) Titulli'!B43</f>
        <v>2</v>
      </c>
      <c r="M5" s="368">
        <f>'(A1) Titulli'!B44</f>
        <v>3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0</v>
      </c>
      <c r="I6" s="328">
        <f t="shared" si="0"/>
        <v>0</v>
      </c>
      <c r="J6" s="328">
        <f t="shared" si="0"/>
        <v>0</v>
      </c>
      <c r="K6" s="331">
        <f t="shared" si="0"/>
        <v>0</v>
      </c>
      <c r="L6" s="331">
        <f t="shared" si="0"/>
        <v>0</v>
      </c>
      <c r="M6" s="331">
        <f t="shared" si="0"/>
        <v>0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0</v>
      </c>
      <c r="I8" s="112">
        <f t="shared" ref="I8:M8" si="2">SUM(I6:I7)</f>
        <v>0</v>
      </c>
      <c r="J8" s="112">
        <f t="shared" si="2"/>
        <v>0</v>
      </c>
      <c r="K8" s="112">
        <f t="shared" si="2"/>
        <v>0</v>
      </c>
      <c r="L8" s="112">
        <f t="shared" si="2"/>
        <v>0</v>
      </c>
      <c r="M8" s="112">
        <f t="shared" si="2"/>
        <v>0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4" t="str">
        <f>'KB 01'!I15</f>
        <v xml:space="preserve">TË ARDHURAT E PRITSHME </v>
      </c>
      <c r="I10" s="1045"/>
      <c r="J10" s="1045"/>
      <c r="K10" s="1045"/>
      <c r="L10" s="1045"/>
      <c r="M10" s="1046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-2</v>
      </c>
      <c r="I11" s="367">
        <f t="shared" ref="I11:M11" si="3">I5</f>
        <v>-1</v>
      </c>
      <c r="J11" s="367">
        <f t="shared" si="3"/>
        <v>0</v>
      </c>
      <c r="K11" s="368">
        <f t="shared" si="3"/>
        <v>1</v>
      </c>
      <c r="L11" s="368">
        <f t="shared" si="3"/>
        <v>2</v>
      </c>
      <c r="M11" s="368">
        <f t="shared" si="3"/>
        <v>3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0</v>
      </c>
      <c r="I12" s="328">
        <f>SUMIF($S$59:$S$260,$G$6,AC$59:AC$260)</f>
        <v>0</v>
      </c>
      <c r="J12" s="328">
        <f>SUMIF($S$59:$S$260,$G$6,AD$59:AD$260)</f>
        <v>0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0</v>
      </c>
      <c r="I14" s="112">
        <f t="shared" ref="I14:M14" si="5">SUM(I12:I13)</f>
        <v>0</v>
      </c>
      <c r="J14" s="112">
        <f t="shared" si="5"/>
        <v>0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4" t="str">
        <f>'KB 01'!I127</f>
        <v>SHUMA E KËRKUAR NETO</v>
      </c>
      <c r="I16" s="1045"/>
      <c r="J16" s="1045"/>
      <c r="K16" s="1045"/>
      <c r="L16" s="1045"/>
      <c r="M16" s="1046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-2</v>
      </c>
      <c r="I17" s="367">
        <f t="shared" ref="I17:M17" si="6">I11</f>
        <v>-1</v>
      </c>
      <c r="J17" s="367">
        <f t="shared" si="6"/>
        <v>0</v>
      </c>
      <c r="K17" s="368">
        <f t="shared" si="6"/>
        <v>1</v>
      </c>
      <c r="L17" s="368">
        <f t="shared" si="6"/>
        <v>2</v>
      </c>
      <c r="M17" s="368">
        <f t="shared" si="6"/>
        <v>3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0</v>
      </c>
      <c r="I18" s="328">
        <f t="shared" si="7"/>
        <v>0</v>
      </c>
      <c r="J18" s="328">
        <f t="shared" si="7"/>
        <v>0</v>
      </c>
      <c r="K18" s="331">
        <f t="shared" si="7"/>
        <v>0</v>
      </c>
      <c r="L18" s="331">
        <f t="shared" si="7"/>
        <v>0</v>
      </c>
      <c r="M18" s="331">
        <f t="shared" si="7"/>
        <v>0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0</v>
      </c>
      <c r="I20" s="112">
        <f t="shared" ref="I20" si="8">SUM(I18:I19)</f>
        <v>0</v>
      </c>
      <c r="J20" s="112">
        <f t="shared" ref="J20" si="9">SUM(J18:J19)</f>
        <v>0</v>
      </c>
      <c r="K20" s="112">
        <f t="shared" ref="K20" si="10">SUM(K18:K19)</f>
        <v>0</v>
      </c>
      <c r="L20" s="112">
        <f t="shared" ref="L20" si="11">SUM(L18:L19)</f>
        <v>0</v>
      </c>
      <c r="M20" s="112">
        <f t="shared" ref="M20" si="12">SUM(M18:M19)</f>
        <v>0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20" t="str">
        <f>'(B3) Struktura Funksionale'!E5</f>
        <v>Programi: I veti / I deleguar / Transferuar</v>
      </c>
      <c r="H24" s="821"/>
      <c r="I24" s="821"/>
      <c r="J24" s="821"/>
      <c r="K24" s="821"/>
      <c r="L24" s="821"/>
      <c r="M24" s="822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4" t="str">
        <f>H4</f>
        <v>SHPENZIME TË PRITSHME</v>
      </c>
      <c r="I25" s="1045"/>
      <c r="J25" s="1045"/>
      <c r="K25" s="1045"/>
      <c r="L25" s="1045"/>
      <c r="M25" s="1046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-2</v>
      </c>
      <c r="I26" s="367">
        <f t="shared" ref="I26:M26" si="13">I5</f>
        <v>-1</v>
      </c>
      <c r="J26" s="367">
        <f t="shared" si="13"/>
        <v>0</v>
      </c>
      <c r="K26" s="368">
        <f t="shared" si="13"/>
        <v>1</v>
      </c>
      <c r="L26" s="368">
        <f t="shared" si="13"/>
        <v>2</v>
      </c>
      <c r="M26" s="368">
        <f t="shared" si="13"/>
        <v>3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0</v>
      </c>
      <c r="I27" s="328">
        <f t="shared" ref="I27:M27" si="14">SUMIF($T$59:$T$260,$G$27,V$59:V$260)</f>
        <v>0</v>
      </c>
      <c r="J27" s="328">
        <f t="shared" si="14"/>
        <v>0</v>
      </c>
      <c r="K27" s="331">
        <f t="shared" si="14"/>
        <v>0</v>
      </c>
      <c r="L27" s="331">
        <f t="shared" si="14"/>
        <v>0</v>
      </c>
      <c r="M27" s="331">
        <f t="shared" si="14"/>
        <v>0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0</v>
      </c>
      <c r="I28" s="328">
        <f t="shared" ref="I28:M28" si="15">SUMIF($T$59:$T$260,$G$28,V$59:V$260)</f>
        <v>0</v>
      </c>
      <c r="J28" s="328">
        <f t="shared" si="15"/>
        <v>0</v>
      </c>
      <c r="K28" s="331">
        <f t="shared" si="15"/>
        <v>0</v>
      </c>
      <c r="L28" s="331">
        <f t="shared" si="15"/>
        <v>0</v>
      </c>
      <c r="M28" s="331">
        <f t="shared" si="15"/>
        <v>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0</v>
      </c>
      <c r="I29" s="328">
        <f t="shared" ref="I29:M29" si="16">SUMIF($T$59:$T$260,$G$29,V$59:V$260)</f>
        <v>0</v>
      </c>
      <c r="J29" s="328">
        <f t="shared" si="16"/>
        <v>0</v>
      </c>
      <c r="K29" s="331">
        <f t="shared" si="16"/>
        <v>0</v>
      </c>
      <c r="L29" s="331">
        <f t="shared" si="16"/>
        <v>0</v>
      </c>
      <c r="M29" s="331">
        <f t="shared" si="16"/>
        <v>0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0</v>
      </c>
      <c r="I30" s="112">
        <f t="shared" ref="I30:M30" si="17">SUM(I27:I29)</f>
        <v>0</v>
      </c>
      <c r="J30" s="112">
        <f t="shared" si="17"/>
        <v>0</v>
      </c>
      <c r="K30" s="112">
        <f t="shared" si="17"/>
        <v>0</v>
      </c>
      <c r="L30" s="112">
        <f t="shared" si="17"/>
        <v>0</v>
      </c>
      <c r="M30" s="112">
        <f t="shared" si="17"/>
        <v>0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4" t="str">
        <f>H10</f>
        <v xml:space="preserve">TË ARDHURAT E PRITSHME </v>
      </c>
      <c r="I32" s="1045"/>
      <c r="J32" s="1045"/>
      <c r="K32" s="1045"/>
      <c r="L32" s="1045"/>
      <c r="M32" s="1046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-2</v>
      </c>
      <c r="I33" s="367">
        <f t="shared" ref="I33:M33" si="18">I26</f>
        <v>-1</v>
      </c>
      <c r="J33" s="367">
        <f t="shared" si="18"/>
        <v>0</v>
      </c>
      <c r="K33" s="368">
        <f t="shared" si="18"/>
        <v>1</v>
      </c>
      <c r="L33" s="368">
        <f t="shared" si="18"/>
        <v>2</v>
      </c>
      <c r="M33" s="368">
        <f t="shared" si="18"/>
        <v>3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0</v>
      </c>
      <c r="I34" s="328">
        <f t="shared" ref="I34:M34" si="19">SUMIF($T$59:$T$260,$G$34,AC$59:AC$260)</f>
        <v>0</v>
      </c>
      <c r="J34" s="328">
        <f t="shared" si="19"/>
        <v>0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0</v>
      </c>
      <c r="J35" s="328">
        <f t="shared" si="20"/>
        <v>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0</v>
      </c>
      <c r="I36" s="328">
        <f t="shared" ref="I36:M36" si="21">SUMIF($T$59:$T$260,$G$36,AC$59:AC$260)</f>
        <v>0</v>
      </c>
      <c r="J36" s="328">
        <f t="shared" si="21"/>
        <v>0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0</v>
      </c>
      <c r="I37" s="112">
        <f t="shared" ref="I37" si="22">SUM(I34:I36)</f>
        <v>0</v>
      </c>
      <c r="J37" s="112">
        <f t="shared" ref="J37" si="23">SUM(J34:J36)</f>
        <v>0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4" t="str">
        <f>H16</f>
        <v>SHUMA E KËRKUAR NETO</v>
      </c>
      <c r="I39" s="1045"/>
      <c r="J39" s="1045"/>
      <c r="K39" s="1045"/>
      <c r="L39" s="1045"/>
      <c r="M39" s="1046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-2</v>
      </c>
      <c r="I40" s="367">
        <f t="shared" ref="I40:M40" si="27">I33</f>
        <v>-1</v>
      </c>
      <c r="J40" s="367">
        <f t="shared" si="27"/>
        <v>0</v>
      </c>
      <c r="K40" s="368">
        <f t="shared" si="27"/>
        <v>1</v>
      </c>
      <c r="L40" s="368">
        <f t="shared" si="27"/>
        <v>2</v>
      </c>
      <c r="M40" s="368">
        <f t="shared" si="27"/>
        <v>3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0</v>
      </c>
      <c r="I41" s="328">
        <f t="shared" ref="I41:M41" si="28">I27-I34</f>
        <v>0</v>
      </c>
      <c r="J41" s="328">
        <f t="shared" si="28"/>
        <v>0</v>
      </c>
      <c r="K41" s="331">
        <f t="shared" si="28"/>
        <v>0</v>
      </c>
      <c r="L41" s="331">
        <f t="shared" si="28"/>
        <v>0</v>
      </c>
      <c r="M41" s="331">
        <f t="shared" si="28"/>
        <v>0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0</v>
      </c>
      <c r="I42" s="328">
        <f t="shared" si="29"/>
        <v>0</v>
      </c>
      <c r="J42" s="328">
        <f t="shared" si="29"/>
        <v>0</v>
      </c>
      <c r="K42" s="331">
        <f t="shared" si="29"/>
        <v>0</v>
      </c>
      <c r="L42" s="331">
        <f t="shared" si="29"/>
        <v>0</v>
      </c>
      <c r="M42" s="331">
        <f t="shared" si="29"/>
        <v>0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0</v>
      </c>
      <c r="I43" s="328">
        <f t="shared" si="29"/>
        <v>0</v>
      </c>
      <c r="J43" s="328">
        <f t="shared" si="29"/>
        <v>0</v>
      </c>
      <c r="K43" s="331">
        <f t="shared" si="29"/>
        <v>0</v>
      </c>
      <c r="L43" s="331">
        <f t="shared" si="29"/>
        <v>0</v>
      </c>
      <c r="M43" s="331">
        <f t="shared" si="29"/>
        <v>0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0</v>
      </c>
      <c r="I44" s="112">
        <f t="shared" ref="I44" si="30">SUM(I41:I43)</f>
        <v>0</v>
      </c>
      <c r="J44" s="112">
        <f t="shared" ref="J44" si="31">SUM(J41:J43)</f>
        <v>0</v>
      </c>
      <c r="K44" s="112">
        <f t="shared" ref="K44" si="32">SUM(K41:K43)</f>
        <v>0</v>
      </c>
      <c r="L44" s="112">
        <f t="shared" ref="L44" si="33">SUM(L41:L43)</f>
        <v>0</v>
      </c>
      <c r="M44" s="112">
        <f t="shared" ref="M44" si="34">SUM(M41:M43)</f>
        <v>0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-2</v>
      </c>
      <c r="V57" s="475">
        <f>'KB 01'!C16</f>
        <v>-1</v>
      </c>
      <c r="W57" s="475">
        <f>'KB 01'!D16</f>
        <v>0</v>
      </c>
      <c r="X57" s="475">
        <f>'KB 01'!E16</f>
        <v>1</v>
      </c>
      <c r="Y57" s="475">
        <f>'KB 01'!F16</f>
        <v>2</v>
      </c>
      <c r="Z57" s="475">
        <f>'KB 01'!G16</f>
        <v>3</v>
      </c>
      <c r="AB57" s="475">
        <f>U57</f>
        <v>-2</v>
      </c>
      <c r="AC57" s="475">
        <f t="shared" ref="AC57:AG57" si="35">V57</f>
        <v>-1</v>
      </c>
      <c r="AD57" s="475">
        <f t="shared" si="35"/>
        <v>0</v>
      </c>
      <c r="AE57" s="475">
        <f t="shared" si="35"/>
        <v>1</v>
      </c>
      <c r="AF57" s="475">
        <f t="shared" si="35"/>
        <v>2</v>
      </c>
      <c r="AG57" s="475">
        <f t="shared" si="35"/>
        <v>3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0</v>
      </c>
      <c r="V59" s="473">
        <f>'KB 01'!C$72</f>
        <v>0</v>
      </c>
      <c r="W59" s="473">
        <f>'KB 01'!D$72</f>
        <v>0</v>
      </c>
      <c r="X59" s="473">
        <f>'KB 01'!E$72</f>
        <v>0</v>
      </c>
      <c r="Y59" s="473">
        <f>'KB 01'!F$72</f>
        <v>0</v>
      </c>
      <c r="Z59" s="473">
        <f>'KB 01'!G$72</f>
        <v>0</v>
      </c>
      <c r="AB59" s="473">
        <f>'KB 01'!J$82</f>
        <v>0</v>
      </c>
      <c r="AC59" s="473">
        <f>'KB 01'!K$82</f>
        <v>0</v>
      </c>
      <c r="AD59" s="473">
        <f>'KB 01'!L$82</f>
        <v>0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0</v>
      </c>
      <c r="V60" s="471">
        <f>'KB 01'!C$111</f>
        <v>0</v>
      </c>
      <c r="W60" s="471">
        <f>'KB 01'!D$111</f>
        <v>0</v>
      </c>
      <c r="X60" s="471">
        <f>'KB 01'!E$111</f>
        <v>0</v>
      </c>
      <c r="Y60" s="471">
        <f>'KB 01'!F$111</f>
        <v>0</v>
      </c>
      <c r="Z60" s="471">
        <f>'KB 01'!G$111</f>
        <v>0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0</v>
      </c>
      <c r="V62" s="471">
        <f>'KB 01'!C$189</f>
        <v>0</v>
      </c>
      <c r="W62" s="471">
        <f>'KB 01'!D$189</f>
        <v>0</v>
      </c>
      <c r="X62" s="471">
        <f>'KB 01'!E$189</f>
        <v>0</v>
      </c>
      <c r="Y62" s="471">
        <f>'KB 01'!F$189</f>
        <v>0</v>
      </c>
      <c r="Z62" s="471">
        <f>'KB 01'!G$189</f>
        <v>0</v>
      </c>
      <c r="AA62" s="471"/>
      <c r="AB62" s="471">
        <f>'KB 01'!J$199</f>
        <v>0</v>
      </c>
      <c r="AC62" s="471">
        <f>'KB 01'!K$199</f>
        <v>0</v>
      </c>
      <c r="AD62" s="471">
        <f>'KB 01'!L$199</f>
        <v>0</v>
      </c>
      <c r="AE62" s="471">
        <f>'KB 01'!M$199</f>
        <v>0</v>
      </c>
      <c r="AF62" s="471">
        <f>'KB 01'!N$199</f>
        <v>0</v>
      </c>
      <c r="AG62" s="471">
        <f>'KB 01'!O$199</f>
        <v>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0</v>
      </c>
      <c r="V69" s="471">
        <f>'KB 02'!C$189</f>
        <v>0</v>
      </c>
      <c r="W69" s="471">
        <f>'KB 02'!D$189</f>
        <v>0</v>
      </c>
      <c r="X69" s="471">
        <f>'KB 02'!E$189</f>
        <v>0</v>
      </c>
      <c r="Y69" s="471">
        <f>'KB 02'!F$189</f>
        <v>0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0</v>
      </c>
      <c r="V73" s="473">
        <f>'KB 03'!C$72</f>
        <v>0</v>
      </c>
      <c r="W73" s="473">
        <f>'KB 03'!D$72</f>
        <v>0</v>
      </c>
      <c r="X73" s="473">
        <f>'KB 03'!E$72</f>
        <v>0</v>
      </c>
      <c r="Y73" s="473">
        <f>'KB 03'!F$72</f>
        <v>0</v>
      </c>
      <c r="Z73" s="473">
        <f>'KB 03'!G$72</f>
        <v>0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0</v>
      </c>
      <c r="V80" s="473">
        <f>'KB 04'!C$72</f>
        <v>0</v>
      </c>
      <c r="W80" s="473">
        <f>'KB 04'!D$72</f>
        <v>0</v>
      </c>
      <c r="X80" s="473">
        <f>'KB 04'!E$72</f>
        <v>0</v>
      </c>
      <c r="Y80" s="473">
        <f>'KB 04'!F$72</f>
        <v>0</v>
      </c>
      <c r="Z80" s="473">
        <f>'KB 04'!G$72</f>
        <v>0</v>
      </c>
      <c r="AB80" s="473">
        <f>'KB 04'!J$82</f>
        <v>0</v>
      </c>
      <c r="AC80" s="473">
        <f>'KB 04'!K$82</f>
        <v>0</v>
      </c>
      <c r="AD80" s="473">
        <f>'KB 04'!L$82</f>
        <v>0</v>
      </c>
      <c r="AE80" s="473">
        <f>'KB 04'!M$82</f>
        <v>0</v>
      </c>
      <c r="AF80" s="473">
        <f>'KB 04'!N$82</f>
        <v>0</v>
      </c>
      <c r="AG80" s="473">
        <f>'KB 04'!O$82</f>
        <v>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0</v>
      </c>
      <c r="Y81" s="471">
        <f>'KB 04'!F$111</f>
        <v>0</v>
      </c>
      <c r="Z81" s="471">
        <f>'KB 04'!G$111</f>
        <v>0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0</v>
      </c>
      <c r="Y87" s="473">
        <f>'KB 05'!F$72</f>
        <v>0</v>
      </c>
      <c r="Z87" s="473">
        <f>'KB 05'!G$72</f>
        <v>0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0</v>
      </c>
      <c r="V95" s="471">
        <f>'KB 06'!C$111</f>
        <v>0</v>
      </c>
      <c r="W95" s="471">
        <f>'KB 06'!D$111</f>
        <v>0</v>
      </c>
      <c r="X95" s="471">
        <f>'KB 06'!E$111</f>
        <v>0</v>
      </c>
      <c r="Y95" s="471">
        <f>'KB 06'!F$111</f>
        <v>0</v>
      </c>
      <c r="Z95" s="471">
        <f>'KB 06'!G$111</f>
        <v>0</v>
      </c>
      <c r="AA95" s="471"/>
      <c r="AB95" s="471">
        <f>'KB 06'!J$121</f>
        <v>0</v>
      </c>
      <c r="AC95" s="471">
        <f>'KB 06'!K$121</f>
        <v>0</v>
      </c>
      <c r="AD95" s="471">
        <f>'KB 06'!L$121</f>
        <v>0</v>
      </c>
      <c r="AE95" s="471">
        <f>'KB 06'!M$121</f>
        <v>0</v>
      </c>
      <c r="AF95" s="471">
        <f>'KB 06'!N$121</f>
        <v>0</v>
      </c>
      <c r="AG95" s="471">
        <f>'KB 06'!O$121</f>
        <v>0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0</v>
      </c>
      <c r="V101" s="473">
        <f>'KB 07'!C$72</f>
        <v>0</v>
      </c>
      <c r="W101" s="473">
        <f>'KB 07'!D$72</f>
        <v>0</v>
      </c>
      <c r="X101" s="473">
        <f>'KB 07'!E$72</f>
        <v>0</v>
      </c>
      <c r="Y101" s="473">
        <f>'KB 07'!F$72</f>
        <v>0</v>
      </c>
      <c r="Z101" s="473">
        <f>'KB 07'!G$72</f>
        <v>0</v>
      </c>
      <c r="AB101" s="473">
        <f>'KB 07'!J$82</f>
        <v>0</v>
      </c>
      <c r="AC101" s="473">
        <f>'KB 07'!K$82</f>
        <v>0</v>
      </c>
      <c r="AD101" s="473">
        <f>'KB 07'!L$82</f>
        <v>0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0</v>
      </c>
      <c r="V104" s="471">
        <f>'KB 07'!C$189</f>
        <v>0</v>
      </c>
      <c r="W104" s="471">
        <f>'KB 07'!D$189</f>
        <v>0</v>
      </c>
      <c r="X104" s="471">
        <f>'KB 07'!E$189</f>
        <v>0</v>
      </c>
      <c r="Y104" s="471">
        <f>'KB 07'!F$189</f>
        <v>0</v>
      </c>
      <c r="Z104" s="471">
        <f>'KB 07'!G$189</f>
        <v>0</v>
      </c>
      <c r="AA104" s="471"/>
      <c r="AB104" s="471">
        <f>'KB 07'!J$199</f>
        <v>0</v>
      </c>
      <c r="AC104" s="471">
        <f>'KB 07'!K$199</f>
        <v>0</v>
      </c>
      <c r="AD104" s="471">
        <f>'KB 07'!L$199</f>
        <v>0</v>
      </c>
      <c r="AE104" s="471">
        <f>'KB 07'!M$199</f>
        <v>0</v>
      </c>
      <c r="AF104" s="471">
        <f>'KB 07'!N$199</f>
        <v>0</v>
      </c>
      <c r="AG104" s="471">
        <f>'KB 07'!O$199</f>
        <v>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0</v>
      </c>
      <c r="V105" s="471">
        <f>'KB 07'!C$228</f>
        <v>0</v>
      </c>
      <c r="W105" s="471">
        <f>'KB 07'!D$228</f>
        <v>0</v>
      </c>
      <c r="X105" s="471">
        <f>'KB 07'!E$228</f>
        <v>0</v>
      </c>
      <c r="Y105" s="471">
        <f>'KB 07'!F$228</f>
        <v>0</v>
      </c>
      <c r="Z105" s="471">
        <f>'KB 07'!G$228</f>
        <v>0</v>
      </c>
      <c r="AA105" s="471"/>
      <c r="AB105" s="471">
        <f>'KB 07'!J$238</f>
        <v>0</v>
      </c>
      <c r="AC105" s="471">
        <f>'KB 07'!K$238</f>
        <v>0</v>
      </c>
      <c r="AD105" s="471">
        <f>'KB 07'!L$238</f>
        <v>0</v>
      </c>
      <c r="AE105" s="471">
        <f>'KB 07'!M$238</f>
        <v>0</v>
      </c>
      <c r="AF105" s="471">
        <f>'KB 07'!N$238</f>
        <v>0</v>
      </c>
      <c r="AG105" s="471">
        <f>'KB 07'!O$238</f>
        <v>0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0</v>
      </c>
      <c r="V108" s="473">
        <f>'KB 08'!C$72</f>
        <v>0</v>
      </c>
      <c r="W108" s="473">
        <f>'KB 08'!D$72</f>
        <v>0</v>
      </c>
      <c r="X108" s="473">
        <f>'KB 08'!E$72</f>
        <v>0</v>
      </c>
      <c r="Y108" s="473">
        <f>'KB 08'!F$72</f>
        <v>0</v>
      </c>
      <c r="Z108" s="473">
        <f>'KB 08'!G$72</f>
        <v>0</v>
      </c>
      <c r="AB108" s="473">
        <f>'KB 08'!J$82</f>
        <v>0</v>
      </c>
      <c r="AC108" s="473">
        <f>'KB 08'!K$82</f>
        <v>0</v>
      </c>
      <c r="AD108" s="473">
        <f>'KB 08'!L$82</f>
        <v>0</v>
      </c>
      <c r="AE108" s="473">
        <f>'KB 08'!M$82</f>
        <v>0</v>
      </c>
      <c r="AF108" s="473">
        <f>'KB 08'!N$82</f>
        <v>0</v>
      </c>
      <c r="AG108" s="473">
        <f>'KB 08'!O$82</f>
        <v>0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0</v>
      </c>
      <c r="W116" s="471">
        <f>'KB 09'!D$111</f>
        <v>0</v>
      </c>
      <c r="X116" s="471">
        <f>'KB 09'!E$111</f>
        <v>0</v>
      </c>
      <c r="Y116" s="471">
        <f>'KB 09'!F$111</f>
        <v>0</v>
      </c>
      <c r="Z116" s="471">
        <f>'KB 09'!G$111</f>
        <v>0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0</v>
      </c>
      <c r="V122" s="473">
        <f>'KB 10'!C$72</f>
        <v>0</v>
      </c>
      <c r="W122" s="473">
        <f>'KB 10'!D$72</f>
        <v>0</v>
      </c>
      <c r="X122" s="473">
        <f>'KB 10'!E$72</f>
        <v>0</v>
      </c>
      <c r="Y122" s="473">
        <f>'KB 10'!F$72</f>
        <v>0</v>
      </c>
      <c r="Z122" s="473">
        <f>'KB 10'!G$72</f>
        <v>0</v>
      </c>
      <c r="AB122" s="473">
        <f>'KB 10'!J$82</f>
        <v>0</v>
      </c>
      <c r="AC122" s="473">
        <f>'KB 10'!K$82</f>
        <v>0</v>
      </c>
      <c r="AD122" s="473">
        <f>'KB 10'!L$82</f>
        <v>0</v>
      </c>
      <c r="AE122" s="473">
        <f>'KB 10'!M$82</f>
        <v>0</v>
      </c>
      <c r="AF122" s="473">
        <f>'KB 10'!N$82</f>
        <v>0</v>
      </c>
      <c r="AG122" s="473">
        <f>'KB 10'!O$82</f>
        <v>0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0</v>
      </c>
      <c r="V129" s="473">
        <f>'KB 11'!C$72</f>
        <v>0</v>
      </c>
      <c r="W129" s="473">
        <f>'KB 11'!D$72</f>
        <v>0</v>
      </c>
      <c r="X129" s="473">
        <f>'KB 11'!E$72</f>
        <v>0</v>
      </c>
      <c r="Y129" s="473">
        <f>'KB 11'!F$72</f>
        <v>0</v>
      </c>
      <c r="Z129" s="473">
        <f>'KB 11'!G$72</f>
        <v>0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0</v>
      </c>
      <c r="V150" s="473">
        <f>'KB 14'!C$72</f>
        <v>0</v>
      </c>
      <c r="W150" s="473">
        <f>'KB 14'!D$72</f>
        <v>0</v>
      </c>
      <c r="X150" s="473">
        <f>'KB 14'!E$72</f>
        <v>0</v>
      </c>
      <c r="Y150" s="473">
        <f>'KB 14'!F$72</f>
        <v>0</v>
      </c>
      <c r="Z150" s="473">
        <f>'KB 14'!G$72</f>
        <v>0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0</v>
      </c>
      <c r="AF150" s="473">
        <f>'KB 14'!N$82</f>
        <v>0</v>
      </c>
      <c r="AG150" s="473">
        <f>'KB 14'!O$82</f>
        <v>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0</v>
      </c>
      <c r="W152" s="471">
        <f>'KB 14'!D$150</f>
        <v>0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0</v>
      </c>
      <c r="V158" s="471">
        <f>'KB 15'!C$111</f>
        <v>0</v>
      </c>
      <c r="W158" s="471">
        <f>'KB 15'!D$111</f>
        <v>0</v>
      </c>
      <c r="X158" s="471">
        <f>'KB 15'!E$111</f>
        <v>0</v>
      </c>
      <c r="Y158" s="471">
        <f>'KB 15'!F$111</f>
        <v>0</v>
      </c>
      <c r="Z158" s="471">
        <f>'KB 15'!G$111</f>
        <v>0</v>
      </c>
      <c r="AA158" s="471"/>
      <c r="AB158" s="471">
        <f>'KB 15'!J$121</f>
        <v>0</v>
      </c>
      <c r="AC158" s="471">
        <f>'KB 15'!K$121</f>
        <v>0</v>
      </c>
      <c r="AD158" s="471">
        <f>'KB 15'!L$121</f>
        <v>0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0</v>
      </c>
      <c r="V164" s="473">
        <f>'KB 16'!C$72</f>
        <v>0</v>
      </c>
      <c r="W164" s="473">
        <f>'KB 16'!D$72</f>
        <v>0</v>
      </c>
      <c r="X164" s="473">
        <f>'KB 16'!E$72</f>
        <v>0</v>
      </c>
      <c r="Y164" s="473">
        <f>'KB 16'!F$72</f>
        <v>0</v>
      </c>
      <c r="Z164" s="473">
        <f>'KB 16'!G$72</f>
        <v>0</v>
      </c>
      <c r="AB164" s="473">
        <f>'KB 16'!J$82</f>
        <v>0</v>
      </c>
      <c r="AC164" s="473">
        <f>'KB 16'!K$82</f>
        <v>0</v>
      </c>
      <c r="AD164" s="473">
        <f>'KB 16'!L$82</f>
        <v>0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0</v>
      </c>
      <c r="V171" s="473">
        <f>'KB 17'!C$72</f>
        <v>0</v>
      </c>
      <c r="W171" s="473">
        <f>'KB 17'!D$72</f>
        <v>0</v>
      </c>
      <c r="X171" s="473">
        <f>'KB 17'!E$72</f>
        <v>0</v>
      </c>
      <c r="Y171" s="473">
        <f>'KB 17'!F$72</f>
        <v>0</v>
      </c>
      <c r="Z171" s="473">
        <f>'KB 17'!G$72</f>
        <v>0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0</v>
      </c>
      <c r="V186" s="471">
        <f>'KB 19'!C$111</f>
        <v>0</v>
      </c>
      <c r="W186" s="471">
        <f>'KB 19'!D$111</f>
        <v>0</v>
      </c>
      <c r="X186" s="471">
        <f>'KB 19'!E$111</f>
        <v>0</v>
      </c>
      <c r="Y186" s="471">
        <f>'KB 19'!F$111</f>
        <v>0</v>
      </c>
      <c r="Z186" s="471">
        <f>'KB 19'!G$111</f>
        <v>0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0</v>
      </c>
      <c r="V192" s="473">
        <f>'KB 20'!C$72</f>
        <v>0</v>
      </c>
      <c r="W192" s="473">
        <f>'KB 20'!D$72</f>
        <v>0</v>
      </c>
      <c r="X192" s="473">
        <f>'KB 20'!E$72</f>
        <v>0</v>
      </c>
      <c r="Y192" s="473">
        <f>'KB 20'!F$72</f>
        <v>0</v>
      </c>
      <c r="Z192" s="473">
        <f>'KB 20'!G$72</f>
        <v>0</v>
      </c>
      <c r="AB192" s="473">
        <f>'KB 20'!J$82</f>
        <v>0</v>
      </c>
      <c r="AC192" s="473">
        <f>'KB 20'!K$82</f>
        <v>0</v>
      </c>
      <c r="AD192" s="473">
        <f>'KB 20'!L$82</f>
        <v>0</v>
      </c>
      <c r="AE192" s="473">
        <f>'KB 20'!M$82</f>
        <v>0</v>
      </c>
      <c r="AF192" s="473">
        <f>'KB 20'!N$82</f>
        <v>0</v>
      </c>
      <c r="AG192" s="473">
        <f>'KB 20'!O$82</f>
        <v>0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0</v>
      </c>
      <c r="V199" s="473">
        <f>'KB 21'!C$72</f>
        <v>0</v>
      </c>
      <c r="W199" s="473">
        <f>'KB 21'!D$72</f>
        <v>0</v>
      </c>
      <c r="X199" s="473">
        <f>'KB 21'!E$72</f>
        <v>0</v>
      </c>
      <c r="Y199" s="473">
        <f>'KB 21'!F$72</f>
        <v>0</v>
      </c>
      <c r="Z199" s="473">
        <f>'KB 21'!G$72</f>
        <v>0</v>
      </c>
      <c r="AB199" s="473">
        <f>'KB 21'!J$82</f>
        <v>0</v>
      </c>
      <c r="AC199" s="473">
        <f>'KB 21'!K$82</f>
        <v>0</v>
      </c>
      <c r="AD199" s="473">
        <f>'KB 21'!L$82</f>
        <v>0</v>
      </c>
      <c r="AE199" s="473">
        <f>'KB 21'!M$82</f>
        <v>0</v>
      </c>
      <c r="AF199" s="473">
        <f>'KB 21'!N$82</f>
        <v>0</v>
      </c>
      <c r="AG199" s="473">
        <f>'KB 21'!O$82</f>
        <v>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0</v>
      </c>
      <c r="V206" s="473">
        <f>'KB 22'!C$72</f>
        <v>0</v>
      </c>
      <c r="W206" s="473">
        <f>'KB 22'!D$72</f>
        <v>0</v>
      </c>
      <c r="X206" s="473">
        <f>'KB 22'!E$72</f>
        <v>0</v>
      </c>
      <c r="Y206" s="473">
        <f>'KB 22'!F$72</f>
        <v>0</v>
      </c>
      <c r="Z206" s="473">
        <f>'KB 22'!G$72</f>
        <v>0</v>
      </c>
      <c r="AB206" s="473">
        <f>'KB 22'!J$82</f>
        <v>0</v>
      </c>
      <c r="AC206" s="473">
        <f>'KB 22'!K$82</f>
        <v>0</v>
      </c>
      <c r="AD206" s="473">
        <f>'KB 22'!L$82</f>
        <v>0</v>
      </c>
      <c r="AE206" s="473">
        <f>'KB 22'!M$82</f>
        <v>0</v>
      </c>
      <c r="AF206" s="473">
        <f>'KB 22'!N$82</f>
        <v>0</v>
      </c>
      <c r="AG206" s="473">
        <f>'KB 22'!O$82</f>
        <v>0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0</v>
      </c>
      <c r="V208" s="471">
        <f>'KB 22'!C$150</f>
        <v>0</v>
      </c>
      <c r="W208" s="471">
        <f>'KB 22'!D$150</f>
        <v>0</v>
      </c>
      <c r="X208" s="471">
        <f>'KB 22'!E$150</f>
        <v>0</v>
      </c>
      <c r="Y208" s="471">
        <f>'KB 22'!F$150</f>
        <v>0</v>
      </c>
      <c r="Z208" s="471">
        <f>'KB 22'!G$150</f>
        <v>0</v>
      </c>
      <c r="AA208" s="471"/>
      <c r="AB208" s="471">
        <f>'KB 22'!J$160</f>
        <v>0</v>
      </c>
      <c r="AC208" s="471">
        <f>'KB 22'!K$160</f>
        <v>0</v>
      </c>
      <c r="AD208" s="471">
        <f>'KB 22'!L$160</f>
        <v>0</v>
      </c>
      <c r="AE208" s="471">
        <f>'KB 22'!M$160</f>
        <v>0</v>
      </c>
      <c r="AF208" s="471">
        <f>'KB 22'!N$160</f>
        <v>0</v>
      </c>
      <c r="AG208" s="471">
        <f>'KB 22'!O$160</f>
        <v>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0</v>
      </c>
      <c r="V220" s="473">
        <f>'KB 23'!C$72</f>
        <v>0</v>
      </c>
      <c r="W220" s="473">
        <f>'KB 23'!D$72</f>
        <v>0</v>
      </c>
      <c r="X220" s="473">
        <f>'KB 23'!E$72</f>
        <v>0</v>
      </c>
      <c r="Y220" s="473">
        <f>'KB 23'!F$72</f>
        <v>0</v>
      </c>
      <c r="Z220" s="473">
        <f>'KB 23'!G$72</f>
        <v>0</v>
      </c>
      <c r="AB220" s="473">
        <f>'KB 23'!J$82</f>
        <v>0</v>
      </c>
      <c r="AC220" s="473">
        <f>'KB 23'!K$82</f>
        <v>0</v>
      </c>
      <c r="AD220" s="473">
        <f>'KB 23'!L$82</f>
        <v>0</v>
      </c>
      <c r="AE220" s="473">
        <f>'KB 23'!M$82</f>
        <v>0</v>
      </c>
      <c r="AF220" s="473">
        <f>'KB 23'!N$82</f>
        <v>0</v>
      </c>
      <c r="AG220" s="473">
        <f>'KB 23'!O$82</f>
        <v>0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0</v>
      </c>
      <c r="X227" s="473">
        <f>'KB 24'!E$72</f>
        <v>0</v>
      </c>
      <c r="Y227" s="473">
        <f>'KB 24'!F$72</f>
        <v>0</v>
      </c>
      <c r="Z227" s="473">
        <f>'KB 24'!G$72</f>
        <v>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0</v>
      </c>
      <c r="V234" s="473">
        <f>'KB 25'!C$72</f>
        <v>0</v>
      </c>
      <c r="W234" s="473">
        <f>'KB 25'!D$72</f>
        <v>0</v>
      </c>
      <c r="X234" s="473">
        <f>'KB 25'!E$72</f>
        <v>0</v>
      </c>
      <c r="Y234" s="473">
        <f>'KB 25'!F$72</f>
        <v>0</v>
      </c>
      <c r="Z234" s="473">
        <f>'KB 25'!G$72</f>
        <v>0</v>
      </c>
      <c r="AB234" s="473">
        <f>'KB 25'!J$82</f>
        <v>0</v>
      </c>
      <c r="AC234" s="473">
        <f>'KB 25'!K$82</f>
        <v>0</v>
      </c>
      <c r="AD234" s="473">
        <f>'KB 25'!L$82</f>
        <v>0</v>
      </c>
      <c r="AE234" s="473">
        <f>'KB 25'!M$82</f>
        <v>0</v>
      </c>
      <c r="AF234" s="473">
        <f>'KB 25'!N$82</f>
        <v>0</v>
      </c>
      <c r="AG234" s="473">
        <f>'KB 25'!O$82</f>
        <v>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0</v>
      </c>
      <c r="V248" s="473">
        <f>'KB27'!C$72</f>
        <v>0</v>
      </c>
      <c r="W248" s="473">
        <f>'KB27'!D$72</f>
        <v>0</v>
      </c>
      <c r="X248" s="473">
        <f>'KB27'!E$72</f>
        <v>0</v>
      </c>
      <c r="Y248" s="473">
        <f>'KB27'!F$72</f>
        <v>0</v>
      </c>
      <c r="Z248" s="473">
        <f>'KB27'!G$72</f>
        <v>0</v>
      </c>
      <c r="AB248" s="473">
        <f>'KB27'!J$82</f>
        <v>0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3r/aMbTS/3ZKTPkQvMgZIUT8XHUFCucClrjBgJw3lWgWAJsxy1wooe0R29tdsO2RGimNRdFeT1tsmgLWoN2fYg==" saltValue="5VBD0+kfpJandg8J2BAZ2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7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7" t="str">
        <f>'(G1) Fjalori'!A448</f>
        <v>(F9) GRAFIKU I SHPENZIMEVE SIPAS TIPIT TË PROGRAMIT - VLERA BRUTO</v>
      </c>
      <c r="B1" s="1048"/>
      <c r="C1" s="1048"/>
      <c r="D1" s="1048"/>
      <c r="E1" s="1048"/>
      <c r="F1" s="1048"/>
      <c r="G1" s="1048"/>
      <c r="H1" s="1048"/>
      <c r="I1" s="1049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-2</v>
      </c>
      <c r="D7" s="98">
        <f>'(F8) Shpenzimet sipas aktivitet'!I5</f>
        <v>-1</v>
      </c>
      <c r="E7" s="98">
        <f>'(F8) Shpenzimet sipas aktivitet'!J5</f>
        <v>0</v>
      </c>
      <c r="F7" s="98">
        <f>'(F8) Shpenzimet sipas aktivitet'!K5</f>
        <v>1</v>
      </c>
      <c r="G7" s="98">
        <f>'(F8) Shpenzimet sipas aktivitet'!L5</f>
        <v>2</v>
      </c>
      <c r="H7" s="98">
        <f>'(F8) Shpenzimet sipas aktivitet'!M5</f>
        <v>3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0</v>
      </c>
      <c r="D8" s="98">
        <f>'(F8) Shpenzimet sipas aktivitet'!I6</f>
        <v>0</v>
      </c>
      <c r="E8" s="98">
        <f>'(F8) Shpenzimet sipas aktivitet'!J6</f>
        <v>0</v>
      </c>
      <c r="F8" s="98">
        <f>'(F8) Shpenzimet sipas aktivitet'!K6</f>
        <v>0</v>
      </c>
      <c r="G8" s="98">
        <f>'(F8) Shpenzimet sipas aktivitet'!L6</f>
        <v>0</v>
      </c>
      <c r="H8" s="98">
        <f>'(F8) Shpenzimet sipas aktivitet'!M6</f>
        <v>0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0</v>
      </c>
      <c r="D10" s="98">
        <f>'(F8) Shpenzimet sipas aktivitet'!I8</f>
        <v>0</v>
      </c>
      <c r="E10" s="98">
        <f>'(F8) Shpenzimet sipas aktivitet'!J8</f>
        <v>0</v>
      </c>
      <c r="F10" s="98">
        <f>'(F8) Shpenzimet sipas aktivitet'!K8</f>
        <v>0</v>
      </c>
      <c r="G10" s="98">
        <f>'(F8) Shpenzimet sipas aktivitet'!L8</f>
        <v>0</v>
      </c>
      <c r="H10" s="98">
        <f>'(F8) Shpenzimet sipas aktivitet'!M8</f>
        <v>0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-2</v>
      </c>
      <c r="D40" s="109">
        <f>'(F8) Shpenzimet sipas aktivitet'!I26</f>
        <v>-1</v>
      </c>
      <c r="E40" s="109">
        <f>'(F8) Shpenzimet sipas aktivitet'!J26</f>
        <v>0</v>
      </c>
      <c r="F40" s="109">
        <f>'(F8) Shpenzimet sipas aktivitet'!K26</f>
        <v>1</v>
      </c>
      <c r="G40" s="109">
        <f>'(F8) Shpenzimet sipas aktivitet'!L26</f>
        <v>2</v>
      </c>
      <c r="H40" s="109">
        <f>'(F8) Shpenzimet sipas aktivitet'!M26</f>
        <v>3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0</v>
      </c>
      <c r="D41" s="109">
        <f>'(F8) Shpenzimet sipas aktivitet'!I27</f>
        <v>0</v>
      </c>
      <c r="E41" s="109">
        <f>'(F8) Shpenzimet sipas aktivitet'!J27</f>
        <v>0</v>
      </c>
      <c r="F41" s="109">
        <f>'(F8) Shpenzimet sipas aktivitet'!K27</f>
        <v>0</v>
      </c>
      <c r="G41" s="109">
        <f>'(F8) Shpenzimet sipas aktivitet'!L27</f>
        <v>0</v>
      </c>
      <c r="H41" s="109">
        <f>'(F8) Shpenzimet sipas aktivitet'!M27</f>
        <v>0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0</v>
      </c>
      <c r="D42" s="109">
        <f>'(F8) Shpenzimet sipas aktivitet'!I28</f>
        <v>0</v>
      </c>
      <c r="E42" s="109">
        <f>'(F8) Shpenzimet sipas aktivitet'!J28</f>
        <v>0</v>
      </c>
      <c r="F42" s="109">
        <f>'(F8) Shpenzimet sipas aktivitet'!K28</f>
        <v>0</v>
      </c>
      <c r="G42" s="109">
        <f>'(F8) Shpenzimet sipas aktivitet'!L28</f>
        <v>0</v>
      </c>
      <c r="H42" s="109">
        <f>'(F8) Shpenzimet sipas aktivitet'!M28</f>
        <v>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0</v>
      </c>
      <c r="D43" s="109">
        <f>'(F8) Shpenzimet sipas aktivitet'!I29</f>
        <v>0</v>
      </c>
      <c r="E43" s="109">
        <f>'(F8) Shpenzimet sipas aktivitet'!J29</f>
        <v>0</v>
      </c>
      <c r="F43" s="109">
        <f>'(F8) Shpenzimet sipas aktivitet'!K29</f>
        <v>0</v>
      </c>
      <c r="G43" s="109">
        <f>'(F8) Shpenzimet sipas aktivitet'!L29</f>
        <v>0</v>
      </c>
      <c r="H43" s="109">
        <f>'(F8) Shpenzimet sipas aktivitet'!M29</f>
        <v>0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0</v>
      </c>
      <c r="D44" s="109">
        <f>'(F8) Shpenzimet sipas aktivitet'!I30</f>
        <v>0</v>
      </c>
      <c r="E44" s="109">
        <f>'(F8) Shpenzimet sipas aktivitet'!J30</f>
        <v>0</v>
      </c>
      <c r="F44" s="109">
        <f>'(F8) Shpenzimet sipas aktivitet'!K30</f>
        <v>0</v>
      </c>
      <c r="G44" s="109">
        <f>'(F8) Shpenzimet sipas aktivitet'!L30</f>
        <v>0</v>
      </c>
      <c r="H44" s="109">
        <f>'(F8) Shpenzimet sipas aktivitet'!M30</f>
        <v>0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iLfQq8hbbmOnYz+F1pU9Vd4i/UZVTuRbBfvIHbaSRfzgCdFgLDVy3sFObs1Akv98DT2e4bCAYSfNi1hihbn/cA==" saltValue="jt/pcyFtOo/CY/sMyKkm2Q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55" t="str">
        <f>'(G1) Fjalori'!A450</f>
        <v>(F10) SHPENZIMET SIPAS KLASIFIKIMIT EKONOMIK (BRUTO)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7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7" t="str">
        <f>'(G1) Fjalori'!A359</f>
        <v>PËRMBLEDHJE E KËRKESËS BUXHETORE</v>
      </c>
      <c r="B13" s="958"/>
      <c r="C13" s="958"/>
      <c r="D13" s="958"/>
      <c r="E13" s="958"/>
      <c r="F13" s="958"/>
      <c r="G13" s="958"/>
      <c r="H13" s="958"/>
      <c r="I13" s="958"/>
      <c r="J13" s="958"/>
      <c r="K13" s="958"/>
      <c r="L13" s="958"/>
      <c r="M13" s="958"/>
      <c r="N13" s="958"/>
      <c r="O13" s="959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I28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63"/>
      <c r="B17" s="963"/>
      <c r="C17" s="963"/>
      <c r="D17" s="963"/>
      <c r="E17" s="963"/>
      <c r="F17" s="963"/>
      <c r="G17" s="963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0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0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0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0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0</v>
      </c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35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36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21" t="str">
        <f>'(G1) Fjalori'!A382</f>
        <v>KOSTO DIREKTE PËR PROJEKTET DHE SHPENZIMET KAPITALE</v>
      </c>
      <c r="B21" s="922"/>
      <c r="C21" s="922"/>
      <c r="D21" s="922"/>
      <c r="E21" s="922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22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23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21" t="str">
        <f>'(G1) Fjalori'!A389</f>
        <v>VLERËSIMI I TË ARDHURAVE ME DESTINACION</v>
      </c>
      <c r="J21" s="922"/>
      <c r="K21" s="922"/>
      <c r="L21" s="922"/>
      <c r="M21" s="922"/>
      <c r="N21" s="922"/>
      <c r="O21" s="923"/>
    </row>
    <row r="22" spans="1:15" ht="12.75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10" t="str">
        <f>'(G1) Fjalori'!A390</f>
        <v>Transferta e kushtëzuar</v>
      </c>
      <c r="J22" s="702"/>
      <c r="K22" s="701"/>
      <c r="L22" s="703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0</v>
      </c>
    </row>
    <row r="23" spans="1:15" ht="12.75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10" t="str">
        <f>'(G1) Fjalori'!A391</f>
        <v>Trasferta Specifike</v>
      </c>
      <c r="J23" s="704"/>
      <c r="K23" s="705"/>
      <c r="L23" s="706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0</v>
      </c>
    </row>
    <row r="24" spans="1:15" ht="12.75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10" t="str">
        <f>'(G1) Fjalori'!A392</f>
        <v>Trashëgimi me destinacion</v>
      </c>
      <c r="J24" s="704"/>
      <c r="K24" s="705"/>
      <c r="L24" s="706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10" t="str">
        <f>'(G1) Fjalori'!A393</f>
        <v>Burime të tjera (përfshirë gjobat)</v>
      </c>
      <c r="J25" s="707"/>
      <c r="K25" s="708"/>
      <c r="L25" s="709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10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0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0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0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0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0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0</v>
      </c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0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0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0</v>
      </c>
      <c r="H29" s="53"/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31"/>
      <c r="C33" s="932"/>
      <c r="D33" s="933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0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0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0</v>
      </c>
      <c r="H33" s="53"/>
      <c r="I33" s="946"/>
      <c r="J33" s="947"/>
      <c r="K33" s="947"/>
      <c r="L33" s="947"/>
      <c r="M33" s="947"/>
      <c r="N33" s="947"/>
      <c r="O33" s="948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22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23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0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0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0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0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0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0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0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31">
        <f t="shared" ref="B36:B45" si="2">B23</f>
        <v>601</v>
      </c>
      <c r="C36" s="932"/>
      <c r="D36" s="933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0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0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0</v>
      </c>
      <c r="H36" s="53"/>
    </row>
    <row r="37" spans="1:15" ht="12.75" x14ac:dyDescent="0.2">
      <c r="A37" s="124" t="str">
        <f t="shared" si="1"/>
        <v>Mallra dhe shërbime</v>
      </c>
      <c r="B37" s="931">
        <f t="shared" si="2"/>
        <v>602</v>
      </c>
      <c r="C37" s="932"/>
      <c r="D37" s="933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0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0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0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0</v>
      </c>
    </row>
    <row r="38" spans="1:15" ht="12.75" x14ac:dyDescent="0.2">
      <c r="A38" s="124" t="str">
        <f t="shared" si="1"/>
        <v>Subvencione</v>
      </c>
      <c r="B38" s="931">
        <f t="shared" si="2"/>
        <v>603</v>
      </c>
      <c r="C38" s="932"/>
      <c r="D38" s="933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31">
        <f t="shared" si="2"/>
        <v>604</v>
      </c>
      <c r="C39" s="932"/>
      <c r="D39" s="933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0</v>
      </c>
    </row>
    <row r="40" spans="1:15" ht="12.75" x14ac:dyDescent="0.2">
      <c r="A40" s="124" t="str">
        <f t="shared" si="1"/>
        <v>Transferta korrente të huaja</v>
      </c>
      <c r="B40" s="931">
        <f t="shared" si="2"/>
        <v>605</v>
      </c>
      <c r="C40" s="932"/>
      <c r="D40" s="933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31">
        <f t="shared" si="2"/>
        <v>606</v>
      </c>
      <c r="C41" s="932"/>
      <c r="D41" s="933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31" t="str">
        <f t="shared" si="2"/>
        <v>230 / 231</v>
      </c>
      <c r="C42" s="932"/>
      <c r="D42" s="933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31">
        <f t="shared" si="2"/>
        <v>609</v>
      </c>
      <c r="C43" s="932"/>
      <c r="D43" s="933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"/>
        <v>Interesa per kredi direkte ose bono</v>
      </c>
      <c r="B44" s="940">
        <f t="shared" si="2"/>
        <v>650</v>
      </c>
      <c r="C44" s="941"/>
      <c r="D44" s="942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24"/>
      <c r="K44" s="925"/>
      <c r="L44" s="925"/>
      <c r="M44" s="925"/>
      <c r="N44" s="925"/>
      <c r="O44" s="926"/>
    </row>
    <row r="45" spans="1:15" ht="12.75" x14ac:dyDescent="0.2">
      <c r="A45" s="252" t="str">
        <f t="shared" si="1"/>
        <v>Të tjera</v>
      </c>
      <c r="B45" s="931" t="str">
        <f t="shared" si="2"/>
        <v>69 / ?</v>
      </c>
      <c r="C45" s="932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24"/>
      <c r="K45" s="925"/>
      <c r="L45" s="925"/>
      <c r="M45" s="925"/>
      <c r="N45" s="925"/>
      <c r="O45" s="926"/>
    </row>
    <row r="46" spans="1:15" ht="12.75" x14ac:dyDescent="0.2">
      <c r="A46" s="137" t="str">
        <f>A34</f>
        <v>SHPENZIME KORRENTE</v>
      </c>
      <c r="B46" s="949"/>
      <c r="C46" s="950"/>
      <c r="D46" s="951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0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0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0</v>
      </c>
      <c r="H46" s="53"/>
      <c r="J46" s="924"/>
      <c r="K46" s="925"/>
      <c r="L46" s="925"/>
      <c r="M46" s="925"/>
      <c r="N46" s="925"/>
      <c r="O46" s="926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0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0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0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0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1</v>
      </c>
      <c r="N51" s="251">
        <f>N16</f>
        <v>2</v>
      </c>
      <c r="O51" s="251">
        <f>O16</f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0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0</v>
      </c>
      <c r="O52" s="674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0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0</v>
      </c>
      <c r="O53" s="675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0</v>
      </c>
      <c r="O55" s="674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0</v>
      </c>
      <c r="O56" s="675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0</v>
      </c>
      <c r="O58" s="674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0</v>
      </c>
      <c r="O59" s="675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0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0</v>
      </c>
      <c r="O61" s="674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0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0</v>
      </c>
      <c r="O62" s="675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2" t="str">
        <f>A20</f>
        <v>SHPENZIME TË PRITSHME</v>
      </c>
      <c r="B66" s="1053"/>
      <c r="C66" s="1053"/>
      <c r="D66" s="1053"/>
      <c r="E66" s="1053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3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4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-2</v>
      </c>
      <c r="C67" s="249">
        <f t="shared" si="4"/>
        <v>-1</v>
      </c>
      <c r="D67" s="249">
        <f t="shared" si="4"/>
        <v>0</v>
      </c>
      <c r="E67" s="250">
        <f t="shared" si="4"/>
        <v>1</v>
      </c>
      <c r="F67" s="250">
        <f t="shared" si="4"/>
        <v>2</v>
      </c>
      <c r="G67" s="250">
        <f t="shared" si="4"/>
        <v>3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0</v>
      </c>
      <c r="F68" s="305">
        <f t="shared" ref="F68:G68" si="6">F22+F35</f>
        <v>0</v>
      </c>
      <c r="G68" s="305">
        <f t="shared" si="6"/>
        <v>0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0</v>
      </c>
      <c r="F69" s="305">
        <f t="shared" si="8"/>
        <v>0</v>
      </c>
      <c r="G69" s="305">
        <f t="shared" si="8"/>
        <v>0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0</v>
      </c>
      <c r="F70" s="305">
        <f t="shared" si="10"/>
        <v>0</v>
      </c>
      <c r="G70" s="305">
        <f t="shared" si="10"/>
        <v>0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0</v>
      </c>
      <c r="F74" s="305">
        <f t="shared" si="18"/>
        <v>0</v>
      </c>
      <c r="G74" s="305">
        <f t="shared" si="18"/>
        <v>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0</v>
      </c>
      <c r="F75" s="305">
        <f t="shared" si="20"/>
        <v>0</v>
      </c>
      <c r="G75" s="305">
        <f t="shared" si="20"/>
        <v>0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0</v>
      </c>
      <c r="C80" s="353">
        <f t="shared" ref="C80:D80" si="27">C48</f>
        <v>0</v>
      </c>
      <c r="D80" s="353">
        <f t="shared" si="27"/>
        <v>0</v>
      </c>
      <c r="E80" s="354">
        <f t="shared" ref="E80:G80" si="28">E33+E46</f>
        <v>0</v>
      </c>
      <c r="F80" s="354">
        <f t="shared" si="28"/>
        <v>0</v>
      </c>
      <c r="G80" s="354">
        <f t="shared" si="28"/>
        <v>0</v>
      </c>
    </row>
  </sheetData>
  <sheetProtection algorithmName="SHA-512" hashValue="OCCfE6C4VPHmrhYVhJVaExQ1RhouXsMSLy5UY5Dc77UZ7HOwamrqqM01dWsfHfztWVfRkgKtfbVW6xUDS9UXbQ==" saltValue="vpA2vTYx/RnKMunFIGjAMw==" spinCount="100000"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7" t="str">
        <f>'(G1) Fjalori'!A458</f>
        <v>(F11) SHPENZIMET SIPAS KLASIFIKIMIT EKONOMIK (BRUTO)</v>
      </c>
      <c r="B1" s="1048"/>
      <c r="C1" s="1048"/>
      <c r="D1" s="1048"/>
      <c r="E1" s="1048"/>
      <c r="F1" s="1048"/>
      <c r="G1" s="1048"/>
      <c r="H1" s="1048"/>
      <c r="I1" s="1048"/>
      <c r="J1" s="1049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1</v>
      </c>
      <c r="D3" s="360">
        <f>'(F10) Shpenzimet klasifik. ekon'!F16</f>
        <v>2</v>
      </c>
      <c r="E3" s="360">
        <f>'(F10) Shpenzimet klasifik. ekon'!G16</f>
        <v>3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0</v>
      </c>
      <c r="D4" s="359">
        <f>'(F10) Shpenzimet klasifik. ekon'!F68</f>
        <v>0</v>
      </c>
      <c r="E4" s="359">
        <f>'(F10) Shpenzimet klasifik. ekon'!G68</f>
        <v>0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0</v>
      </c>
      <c r="D5" s="359">
        <f>'(F10) Shpenzimet klasifik. ekon'!F69</f>
        <v>0</v>
      </c>
      <c r="E5" s="359">
        <f>'(F10) Shpenzimet klasifik. ekon'!G69</f>
        <v>0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0</v>
      </c>
      <c r="D6" s="359">
        <f>'(F10) Shpenzimet klasifik. ekon'!F70</f>
        <v>0</v>
      </c>
      <c r="E6" s="359">
        <f>'(F10) Shpenzimet klasifik. ekon'!G70</f>
        <v>0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0</v>
      </c>
      <c r="D10" s="359">
        <f>'(F10) Shpenzimet klasifik. ekon'!F74</f>
        <v>0</v>
      </c>
      <c r="E10" s="359">
        <f>'(F10) Shpenzimet klasifik. ekon'!G74</f>
        <v>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0</v>
      </c>
      <c r="D11" s="359">
        <f>'(F10) Shpenzimet klasifik. ekon'!F75</f>
        <v>0</v>
      </c>
      <c r="E11" s="359">
        <f>'(F10) Shpenzimet klasifik. ekon'!G75</f>
        <v>0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47" t="str">
        <f>'(G1) Fjalori'!A491</f>
        <v>(F11) SHPENZIMET SIPAS KLASIFIKIMIT EKONOMIK (BRUTO)</v>
      </c>
      <c r="B32" s="1048"/>
      <c r="C32" s="1048"/>
      <c r="D32" s="1048"/>
      <c r="E32" s="1048"/>
      <c r="F32" s="1048"/>
      <c r="G32" s="1048"/>
      <c r="H32" s="1048"/>
      <c r="I32" s="1048"/>
      <c r="J32" s="1049"/>
    </row>
  </sheetData>
  <sheetProtection algorithmName="SHA-512" hashValue="saOoTX68cpZKXbe7V/X4knyysdQfpls390e+4vl01oeBHnQMsps+TL5jjq9VTDT8LfnabsXpMIbNV0DrEB7REw==" saltValue="o6++fEbpCX9wS/KEkbFgbg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7" t="str">
        <f>'(G1) Fjalori'!A460</f>
        <v>(F12) DETYRIMET E PRAPAMBETURA PËR VITIN E KALUAR</v>
      </c>
      <c r="B1" s="1048"/>
      <c r="C1" s="1048"/>
      <c r="D1" s="1048"/>
      <c r="E1" s="1048"/>
      <c r="F1" s="1048"/>
      <c r="G1" s="1048"/>
      <c r="H1" s="1048"/>
      <c r="I1" s="1049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0</v>
      </c>
      <c r="C5" s="303">
        <f>'(C3) Detyrimet e prapambetura'!H5</f>
        <v>1</v>
      </c>
      <c r="D5" s="303">
        <f>C5</f>
        <v>1</v>
      </c>
      <c r="E5" s="303">
        <f>'(C3) Detyrimet e prapambetura'!K5</f>
        <v>2</v>
      </c>
      <c r="F5" s="303">
        <f>E5</f>
        <v>2</v>
      </c>
      <c r="G5" s="303">
        <f>'(C3) Detyrimet e prapambetura'!N5</f>
        <v>3</v>
      </c>
      <c r="H5" s="303">
        <f t="shared" ref="H5" si="0">G5</f>
        <v>3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prapambetura'!F37</f>
        <v>0</v>
      </c>
      <c r="C7" s="303">
        <f>'(C3) Detyrimet e prapambetura'!H37</f>
        <v>0</v>
      </c>
      <c r="D7" s="303">
        <f>'(C3) Detyrimet e prapambetura'!I37</f>
        <v>0</v>
      </c>
      <c r="E7" s="303">
        <f>'(C3) Detyrimet e prapambetura'!K37</f>
        <v>0</v>
      </c>
      <c r="F7" s="303">
        <f>'(C3) Detyrimet e prapambetura'!L37</f>
        <v>0</v>
      </c>
      <c r="G7" s="303">
        <f>'(C3) Detyrimet e prapambetura'!N37</f>
        <v>0</v>
      </c>
      <c r="H7" s="303">
        <f>'(C3) Detyrimet e prapambetura'!O37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IsnllSBBPEnh4InynwhzacceNUmdQ1n2EK4/Hpbq2thitDitNsGo+foQCnl8FdjGbta4K49CLWE6eblWyd2tNQ==" saltValue="WrolksRCiT+A2SkdjS2r+w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7" t="str">
        <f>'(G1) Fjalori'!A462</f>
        <v>(F13) STATISTIKA FINANCIARE TË PËRGJITHSHME</v>
      </c>
      <c r="B1" s="838"/>
      <c r="C1" s="838"/>
      <c r="D1" s="838"/>
      <c r="E1" s="838"/>
      <c r="F1" s="838"/>
      <c r="G1" s="839"/>
    </row>
    <row r="2" spans="1:7" s="50" customFormat="1" x14ac:dyDescent="0.2"/>
    <row r="3" spans="1:7" x14ac:dyDescent="0.2">
      <c r="A3" s="66"/>
      <c r="B3" s="160">
        <f>'(A1) Titulli'!B39</f>
        <v>-2</v>
      </c>
      <c r="C3" s="160">
        <f>'(B1)Informacion i përgjithshëm '!B6</f>
        <v>-1</v>
      </c>
      <c r="D3" s="161">
        <f>'(B1)Informacion i përgjithshëm '!B7</f>
        <v>0</v>
      </c>
      <c r="E3" s="162">
        <f>'(B1)Informacion i përgjithshëm '!B8</f>
        <v>1</v>
      </c>
      <c r="F3" s="162">
        <f>'(B1)Informacion i përgjithshëm '!B9</f>
        <v>2</v>
      </c>
      <c r="G3" s="162">
        <f>'(B1)Informacion i përgjithshëm '!B10</f>
        <v>3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0</v>
      </c>
      <c r="C5" s="29">
        <f>'(F1) Burimet buxhetore'!E95</f>
        <v>0</v>
      </c>
      <c r="D5" s="29">
        <f>'(F1) Burimet buxhetore'!F95</f>
        <v>0</v>
      </c>
      <c r="E5" s="29">
        <f>'(F1) Burimet buxhetore'!G95</f>
        <v>0</v>
      </c>
      <c r="F5" s="29">
        <f>'(F1) Burimet buxhetore'!H95</f>
        <v>0</v>
      </c>
      <c r="G5" s="29">
        <f>'(F1) Burimet buxhetore'!I95</f>
        <v>0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0</v>
      </c>
      <c r="C7" s="29">
        <f>'(F10) Shpenzimet klasifik. ekon'!C18</f>
        <v>0</v>
      </c>
      <c r="D7" s="29">
        <f>'(F10) Shpenzimet klasifik. ekon'!D18</f>
        <v>0</v>
      </c>
      <c r="E7" s="29">
        <f>'(F10) Shpenzimet klasifik. ekon'!E18</f>
        <v>0</v>
      </c>
      <c r="F7" s="29">
        <f>'(F10) Shpenzimet klasifik. ekon'!F18</f>
        <v>0</v>
      </c>
      <c r="G7" s="29">
        <f>'(F10) Shpenzimet klasifik. ekon'!G18</f>
        <v>0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0</v>
      </c>
      <c r="F9" s="29">
        <f>'(D1) Tavanet buxhetore'!D494</f>
        <v>0</v>
      </c>
      <c r="G9" s="29">
        <f>'(D1) Tavanet buxhetore'!E494</f>
        <v>0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0</v>
      </c>
      <c r="C12" s="337">
        <f t="shared" si="0"/>
        <v>0</v>
      </c>
      <c r="D12" s="337">
        <f t="shared" si="0"/>
        <v>0</v>
      </c>
      <c r="E12" s="337">
        <f>E5-E7-E9</f>
        <v>0</v>
      </c>
      <c r="F12" s="337">
        <f>F5-F7-F9</f>
        <v>0</v>
      </c>
      <c r="G12" s="337">
        <f>G5-G7-G9</f>
        <v>0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70M0/RwSzb9x20nKDUlvbUQmqUJH/2Psyy5UqTg+c4Sqj+kHQ56ShGHz3qjslsNJMFz8c+s9QLERjdbFAOaFUw==" saltValue="VzohQlQMuHjwbxMzHEP05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7" t="str">
        <f>'(G1) Fjalori'!A470</f>
        <v>(F14) INDIKATORËT</v>
      </c>
      <c r="B1" s="838"/>
      <c r="C1" s="838"/>
      <c r="D1" s="838"/>
      <c r="E1" s="838"/>
      <c r="F1" s="838"/>
      <c r="G1" s="838"/>
      <c r="H1" s="838"/>
      <c r="I1" s="839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-2</v>
      </c>
      <c r="D3" s="160">
        <f>'(B1)Informacion i përgjithshëm '!B6</f>
        <v>-1</v>
      </c>
      <c r="E3" s="161">
        <f>'(B1)Informacion i përgjithshëm '!B7</f>
        <v>0</v>
      </c>
      <c r="F3" s="162">
        <f>'(B1)Informacion i përgjithshëm '!B8</f>
        <v>1</v>
      </c>
      <c r="G3" s="162">
        <f>'(B1)Informacion i përgjithshëm '!B9</f>
        <v>2</v>
      </c>
      <c r="H3" s="162">
        <f>'(B1)Informacion i përgjithshëm '!B10</f>
        <v>3</v>
      </c>
    </row>
    <row r="5" spans="1:9" x14ac:dyDescent="0.2">
      <c r="A5" s="244">
        <v>1</v>
      </c>
      <c r="B5" s="1058" t="str">
        <f>'(G1) Fjalori'!A472</f>
        <v>Norma e totalit të shpenzimeve ndaj totalit të të ardhurave</v>
      </c>
      <c r="C5" s="1059"/>
      <c r="D5" s="1059"/>
      <c r="E5" s="1059"/>
      <c r="F5" s="1059"/>
      <c r="G5" s="1059"/>
      <c r="H5" s="1060"/>
    </row>
    <row r="6" spans="1:9" x14ac:dyDescent="0.2">
      <c r="A6" s="245"/>
      <c r="B6" s="192" t="str">
        <f>'(G1) Fjalori'!A471</f>
        <v>Shpenzimet e përgjithshme /Të ardhurat e përgjithshme</v>
      </c>
      <c r="C6" s="116" t="e">
        <f>'(F13) Përmbledhja e të dhënave'!B7/'(F13) Përmbledhja e të dhënave'!B5</f>
        <v>#DIV/0!</v>
      </c>
      <c r="D6" s="116" t="e">
        <f>'(F13) Përmbledhja e të dhënave'!C7/'(F13) Përmbledhja e të dhënave'!C5</f>
        <v>#DIV/0!</v>
      </c>
      <c r="E6" s="116" t="e">
        <f>'(F13) Përmbledhja e të dhënave'!D7/'(F13) Përmbledhja e të dhënave'!D5</f>
        <v>#DIV/0!</v>
      </c>
      <c r="F6" s="118" t="e">
        <f>('(F13) Përmbledhja e të dhënave'!E7+'(F13) Përmbledhja e të dhënave'!E9)/'(F13) Përmbledhja e të dhënave'!E5</f>
        <v>#DIV/0!</v>
      </c>
      <c r="G6" s="118" t="e">
        <f>('(F13) Përmbledhja e të dhënave'!F7+'(F13) Përmbledhja e të dhënave'!F9)/'(F13) Përmbledhja e të dhënave'!F5</f>
        <v>#DIV/0!</v>
      </c>
      <c r="H6" s="118" t="e">
        <f>('(F13) Përmbledhja e të dhënave'!G7+'(F13) Përmbledhja e të dhënave'!G9)/'(F13) Përmbledhja e të dhënave'!G5</f>
        <v>#DIV/0!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8" t="str">
        <f>'(G1) Fjalori'!A473</f>
        <v>Norma e të ardhurave nga taksat dhe tarifat vendore ndaj totalit të të ardhurave</v>
      </c>
      <c r="C8" s="1059"/>
      <c r="D8" s="1059"/>
      <c r="E8" s="1059"/>
      <c r="F8" s="1059"/>
      <c r="G8" s="1059"/>
      <c r="H8" s="1060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 t="e">
        <f>('(F1) Burimet buxhetore'!D6+'(F1) Burimet buxhetore'!D26)/'(F1) Burimet buxhetore'!D95</f>
        <v>#DIV/0!</v>
      </c>
      <c r="D9" s="116" t="e">
        <f>('(F1) Burimet buxhetore'!E6+'(F1) Burimet buxhetore'!E26)/'(F1) Burimet buxhetore'!E95</f>
        <v>#DIV/0!</v>
      </c>
      <c r="E9" s="117" t="e">
        <f>('(F1) Burimet buxhetore'!F6+'(F1) Burimet buxhetore'!F26)/'(F1) Burimet buxhetore'!F95</f>
        <v>#DIV/0!</v>
      </c>
      <c r="F9" s="118" t="e">
        <f>('(F1) Burimet buxhetore'!G6+'(F1) Burimet buxhetore'!G26)/'(F1) Burimet buxhetore'!G95</f>
        <v>#DIV/0!</v>
      </c>
      <c r="G9" s="118" t="e">
        <f>('(F1) Burimet buxhetore'!H6+'(F1) Burimet buxhetore'!H26)/'(F1) Burimet buxhetore'!H95</f>
        <v>#DIV/0!</v>
      </c>
      <c r="H9" s="118" t="e">
        <f>('(F1) Burimet buxhetore'!I6+'(F1) Burimet buxhetore'!I26)/'(F1) Burimet buxhetore'!I95</f>
        <v>#DIV/0!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8" t="str">
        <f>'(G1) Fjalori'!A475</f>
        <v>Norma e të ardhurave nga burimet e veta ndaj totalit të të ardhurave</v>
      </c>
      <c r="C11" s="1059"/>
      <c r="D11" s="1059"/>
      <c r="E11" s="1059"/>
      <c r="F11" s="1059"/>
      <c r="G11" s="1059"/>
      <c r="H11" s="1060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 t="e">
        <f>'(F1) Burimet buxhetore'!D5/'(F1) Burimet buxhetore'!D95</f>
        <v>#DIV/0!</v>
      </c>
      <c r="D12" s="116" t="e">
        <f>'(F1) Burimet buxhetore'!E5/'(F1) Burimet buxhetore'!E95</f>
        <v>#DIV/0!</v>
      </c>
      <c r="E12" s="117" t="e">
        <f>'(F1) Burimet buxhetore'!F5/'(F1) Burimet buxhetore'!F95</f>
        <v>#DIV/0!</v>
      </c>
      <c r="F12" s="118" t="e">
        <f>'(F1) Burimet buxhetore'!G5/'(F1) Burimet buxhetore'!G95</f>
        <v>#DIV/0!</v>
      </c>
      <c r="G12" s="118" t="e">
        <f>'(F1) Burimet buxhetore'!H5/'(F1) Burimet buxhetore'!H95</f>
        <v>#DIV/0!</v>
      </c>
      <c r="H12" s="118" t="e">
        <f>'(F1) Burimet buxhetore'!I5/'(F1) Burimet buxhetore'!I95</f>
        <v>#DIV/0!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8" t="str">
        <f>'(G1) Fjalori'!A477</f>
        <v>Norma e shpenzimeve kapitale ndaj totalit të shpenzimeve</v>
      </c>
      <c r="C14" s="1059"/>
      <c r="D14" s="1059"/>
      <c r="E14" s="1059"/>
      <c r="F14" s="1059"/>
      <c r="G14" s="1059"/>
      <c r="H14" s="1060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 t="e">
        <f>'(F10) Shpenzimet klasifik. ekon'!E75/'(F10) Shpenzimet klasifik. ekon'!E80</f>
        <v>#DIV/0!</v>
      </c>
      <c r="G15" s="118" t="e">
        <f>'(F10) Shpenzimet klasifik. ekon'!F75/'(F10) Shpenzimet klasifik. ekon'!F80</f>
        <v>#DIV/0!</v>
      </c>
      <c r="H15" s="118" t="e">
        <f>'(F10) Shpenzimet klasifik. ekon'!G75/'(F10) Shpenzimet klasifik. ekon'!G80</f>
        <v>#DIV/0!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8" t="str">
        <f>'(G1) Fjalori'!A480</f>
        <v>Norma e shpenzimeve korrente ndaj shpenzimeve totale</v>
      </c>
      <c r="C17" s="1059"/>
      <c r="D17" s="1059"/>
      <c r="E17" s="1059"/>
      <c r="F17" s="1059"/>
      <c r="G17" s="1059"/>
      <c r="H17" s="1060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 t="e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#DIV/0!</v>
      </c>
      <c r="G18" s="118" t="e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#DIV/0!</v>
      </c>
      <c r="H18" s="118" t="e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#DIV/0!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8" t="str">
        <f>'(G1) Fjalori'!A479</f>
        <v>Normal e shpenzimeve të personelit ndaj totalit të shpenizmeve</v>
      </c>
      <c r="C20" s="1059"/>
      <c r="D20" s="1059"/>
      <c r="E20" s="1059"/>
      <c r="F20" s="1059"/>
      <c r="G20" s="1059"/>
      <c r="H20" s="1060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 t="e">
        <f>('(F10) Shpenzimet klasifik. ekon'!E68+'(F10) Shpenzimet klasifik. ekon'!E69)/'(F10) Shpenzimet klasifik. ekon'!E80</f>
        <v>#DIV/0!</v>
      </c>
      <c r="G21" s="118" t="e">
        <f>('(F10) Shpenzimet klasifik. ekon'!F68+'(F10) Shpenzimet klasifik. ekon'!F69)/'(F10) Shpenzimet klasifik. ekon'!F80</f>
        <v>#DIV/0!</v>
      </c>
      <c r="H21" s="118" t="e">
        <f>('(F10) Shpenzimet klasifik. ekon'!G68+'(F10) Shpenzimet klasifik. ekon'!G69)/'(F10) Shpenzimet klasifik. ekon'!G80</f>
        <v>#DIV/0!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8" t="str">
        <f>'(G1) Fjalori'!A483</f>
        <v>Norma e huamarrjes afatgjatë ndaj totalit të të ardhurave</v>
      </c>
      <c r="C23" s="1059"/>
      <c r="D23" s="1059"/>
      <c r="E23" s="1059"/>
      <c r="F23" s="1059"/>
      <c r="G23" s="1059"/>
      <c r="H23" s="1060"/>
    </row>
    <row r="24" spans="1:9" x14ac:dyDescent="0.2">
      <c r="A24" s="245"/>
      <c r="B24" s="192"/>
      <c r="C24" s="116" t="e">
        <f>'(F1) Burimet buxhetore'!D91/'(F1) Burimet buxhetore'!D95</f>
        <v>#DIV/0!</v>
      </c>
      <c r="D24" s="116" t="e">
        <f>'(F1) Burimet buxhetore'!E91/'(F1) Burimet buxhetore'!E95</f>
        <v>#DIV/0!</v>
      </c>
      <c r="E24" s="116" t="e">
        <f>'(F1) Burimet buxhetore'!F91/'(F1) Burimet buxhetore'!F95</f>
        <v>#DIV/0!</v>
      </c>
      <c r="F24" s="118" t="e">
        <f>'(F1) Burimet buxhetore'!G91/'(F1) Burimet buxhetore'!G95</f>
        <v>#DIV/0!</v>
      </c>
      <c r="G24" s="118" t="e">
        <f>'(F1) Burimet buxhetore'!H91/'(F1) Burimet buxhetore'!H95</f>
        <v>#DIV/0!</v>
      </c>
      <c r="H24" s="118" t="e">
        <f>'(F1) Burimet buxhetore'!I91/'(F1) Burimet buxhetore'!I95</f>
        <v>#DIV/0!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8" t="str">
        <f>'(G1) Fjalori'!A484</f>
        <v>Norma e huamarrjes afatgjatë ndaj të ardhurave të veta</v>
      </c>
      <c r="C26" s="1059"/>
      <c r="D26" s="1059"/>
      <c r="E26" s="1059"/>
      <c r="F26" s="1059"/>
      <c r="G26" s="1059"/>
      <c r="H26" s="1060"/>
    </row>
    <row r="27" spans="1:9" x14ac:dyDescent="0.2">
      <c r="A27" s="245"/>
      <c r="B27" s="192"/>
      <c r="C27" s="116" t="e">
        <f>'(F1) Burimet buxhetore'!D91/'(F1) Burimet buxhetore'!D5</f>
        <v>#DIV/0!</v>
      </c>
      <c r="D27" s="116" t="e">
        <f>'(F1) Burimet buxhetore'!E91/'(F1) Burimet buxhetore'!E5</f>
        <v>#DIV/0!</v>
      </c>
      <c r="E27" s="116" t="e">
        <f>'(F1) Burimet buxhetore'!F91/'(F1) Burimet buxhetore'!F5</f>
        <v>#DIV/0!</v>
      </c>
      <c r="F27" s="118" t="e">
        <f>'(F1) Burimet buxhetore'!G91/'(F1) Burimet buxhetore'!G5</f>
        <v>#DIV/0!</v>
      </c>
      <c r="G27" s="118" t="e">
        <f>'(F1) Burimet buxhetore'!H91/'(F1) Burimet buxhetore'!H5</f>
        <v>#DIV/0!</v>
      </c>
      <c r="H27" s="118" t="e">
        <f>'(F1) Burimet buxhetore'!I91/'(F1) Burimet buxhetore'!I5</f>
        <v>#DIV/0!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8" t="str">
        <f>'(G1) Fjalori'!A485</f>
        <v>Norma e detyrimeve të prapambetura ndaj totalit të të ardhurave</v>
      </c>
      <c r="C29" s="1059"/>
      <c r="D29" s="1059"/>
      <c r="E29" s="1059"/>
      <c r="F29" s="1059"/>
      <c r="G29" s="1059"/>
      <c r="H29" s="1060"/>
    </row>
    <row r="30" spans="1:9" x14ac:dyDescent="0.2">
      <c r="A30" s="245"/>
      <c r="B30" s="192"/>
      <c r="D30" s="101"/>
      <c r="E30" s="117" t="e">
        <f>'(C3) Detyrimet e prapambetura'!F37/'(F1) Burimet buxhetore'!F95</f>
        <v>#DIV/0!</v>
      </c>
      <c r="F30" s="118" t="e">
        <f>'(C3) Detyrimet e prapambetura'!I37/'(F1) Burimet buxhetore'!G95</f>
        <v>#DIV/0!</v>
      </c>
      <c r="G30" s="118" t="e">
        <f>'(C3) Detyrimet e prapambetura'!L37/'(F1) Burimet buxhetore'!H95</f>
        <v>#DIV/0!</v>
      </c>
      <c r="H30" s="118" t="e">
        <f>'(C3) Detyrimet e prapambetura'!O37/'(F1) Burimet buxhetore'!I95</f>
        <v>#DIV/0!</v>
      </c>
      <c r="I30" s="116" t="e">
        <f>'(C3) Detyrimet e prapambetura'!L37/'(F10)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8" t="str">
        <f>'(G1) Fjalori'!A486</f>
        <v>Norma e shpenzimeve në politikat sociale ndaj totalit të shpenzimeve</v>
      </c>
      <c r="C32" s="1059"/>
      <c r="D32" s="1059"/>
      <c r="E32" s="1059"/>
      <c r="F32" s="1059"/>
      <c r="G32" s="1059"/>
      <c r="H32" s="1060"/>
    </row>
    <row r="33" spans="1:8" x14ac:dyDescent="0.2">
      <c r="A33" s="245"/>
      <c r="B33" s="192"/>
      <c r="C33" s="117" t="e">
        <f>'(F6) Shpenzimet sipas funks.bru'!C41/'(F6) Shpenzimet sipas funks.bru'!C43</f>
        <v>#DIV/0!</v>
      </c>
      <c r="D33" s="117" t="e">
        <f>'(F6) Shpenzimet sipas funks.bru'!D41/'(F6) Shpenzimet sipas funks.bru'!D43</f>
        <v>#DIV/0!</v>
      </c>
      <c r="E33" s="117" t="e">
        <f>'(F6) Shpenzimet sipas funks.bru'!E41/'(F6) Shpenzimet sipas funks.bru'!E43</f>
        <v>#DIV/0!</v>
      </c>
      <c r="F33" s="118" t="e">
        <f>'(F6) Shpenzimet sipas funks.bru'!I41/'(F6) Shpenzimet sipas funks.bru'!I43</f>
        <v>#DIV/0!</v>
      </c>
      <c r="G33" s="118" t="e">
        <f>'(F6) Shpenzimet sipas funks.bru'!M41/'(F6) Shpenzimet sipas funks.bru'!M43</f>
        <v>#DIV/0!</v>
      </c>
      <c r="H33" s="118" t="e">
        <f>'(F6) Shpenzimet sipas funks.bru'!Q41/'(F6) Shpenzimet sipas funks.bru'!Q43</f>
        <v>#DIV/0!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jvrjtJqmEnXtUWb2a1Fl2D4F1tMmyIyMr6jiqS1HUm/vge/2uPkKeoF19F1cgJaH5rwUOK/SVFoM/XVGmBrm+A==" saltValue="RfBXQfmyuKAVYqP90Jw2Vw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53" zoomScaleNormal="100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9"/>
    </row>
    <row r="2" spans="1:8" x14ac:dyDescent="0.25">
      <c r="A2" s="1061"/>
      <c r="B2" s="1061"/>
      <c r="C2" s="1063"/>
      <c r="D2" s="1063"/>
      <c r="E2" s="1063"/>
      <c r="F2" s="1063"/>
      <c r="G2" s="1063"/>
      <c r="H2" s="1063"/>
    </row>
    <row r="3" spans="1:8" x14ac:dyDescent="0.25">
      <c r="A3" s="1062"/>
      <c r="B3" s="1062"/>
      <c r="C3" s="680">
        <f>'(C1b)Shpenzimet vitet e kaluar '!D5</f>
        <v>-2</v>
      </c>
      <c r="D3" s="680">
        <f>'(C1b)Shpenzimet vitet e kaluar '!E5</f>
        <v>-1</v>
      </c>
      <c r="E3" s="680">
        <f>'(C1b)Shpenzimet vitet e kaluar '!F5</f>
        <v>0</v>
      </c>
      <c r="F3" s="681">
        <f>'(A1) Titulli'!B42</f>
        <v>1</v>
      </c>
      <c r="G3" s="681">
        <f>'(A1) Titulli'!B43</f>
        <v>2</v>
      </c>
      <c r="H3" s="681">
        <f>'(A1) Titulli'!B44</f>
        <v>3</v>
      </c>
    </row>
    <row r="4" spans="1:8" x14ac:dyDescent="0.25">
      <c r="A4" s="722" t="str">
        <f>'(F2) Shpenzimet sipas nenfunk.b'!A6</f>
        <v>Nënfunksioni 1</v>
      </c>
      <c r="B4" s="723" t="str">
        <f>' (F4)Shpenzimet sipas nenf.neto'!B6</f>
        <v>011 Organet ekzekutive dhe legjislative, për çështjet financiare dhe fiskale, çështjet e brendshme</v>
      </c>
      <c r="C4" s="724">
        <f>'(C1b)Shpenzimet vitet e kaluar '!D15</f>
        <v>0</v>
      </c>
      <c r="D4" s="724">
        <f>'(C1b)Shpenzimet vitet e kaluar '!E15</f>
        <v>0</v>
      </c>
      <c r="E4" s="724">
        <f>'(C1b)Shpenzimet vitet e kaluar '!F15</f>
        <v>0</v>
      </c>
      <c r="F4" s="725">
        <f>'(F2) Shpenzimet sipas nenfunk.b'!H6</f>
        <v>0</v>
      </c>
      <c r="G4" s="726">
        <f>'(F2) Shpenzimet sipas nenfunk.b'!L6</f>
        <v>0</v>
      </c>
      <c r="H4" s="726">
        <f>'(F2) Shpenzimet sipas nenfunk.b'!P6</f>
        <v>0</v>
      </c>
    </row>
    <row r="5" spans="1:8" x14ac:dyDescent="0.25">
      <c r="A5" s="673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0</v>
      </c>
      <c r="D5" s="467">
        <f>'(C1b)Shpenzimet vitet e kaluar '!E9</f>
        <v>0</v>
      </c>
      <c r="E5" s="467">
        <f>'(C1b)Shpenzimet vitet e kaluar '!F9</f>
        <v>0</v>
      </c>
      <c r="F5" s="80">
        <f>'(F2) Shpenzimet sipas nenfunk.b'!H7</f>
        <v>0</v>
      </c>
      <c r="G5" s="459">
        <f>'(F2) Shpenzimet sipas nenfunk.b'!L7</f>
        <v>0</v>
      </c>
      <c r="H5" s="459">
        <f>'(F2) Shpenzimet sipas nenfunk.b'!P7</f>
        <v>0</v>
      </c>
    </row>
    <row r="6" spans="1:8" x14ac:dyDescent="0.25">
      <c r="A6" s="673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3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2" t="str">
        <f>'(F2) Shpenzimet sipas nenfunk.b'!A10</f>
        <v>Nënfunksioni 2</v>
      </c>
      <c r="B8" s="723" t="str">
        <f>' (F4)Shpenzimet sipas nenf.neto'!B10</f>
        <v>017 Shërbime të  huamarrjes vendore</v>
      </c>
      <c r="C8" s="724">
        <f>'(C1b)Shpenzimet vitet e kaluar '!D22</f>
        <v>0</v>
      </c>
      <c r="D8" s="724">
        <f>'(C1b)Shpenzimet vitet e kaluar '!E22</f>
        <v>0</v>
      </c>
      <c r="E8" s="724">
        <f>'(C1b)Shpenzimet vitet e kaluar '!F22</f>
        <v>0</v>
      </c>
      <c r="F8" s="725">
        <f>'(F2) Shpenzimet sipas nenfunk.b'!H10</f>
        <v>0</v>
      </c>
      <c r="G8" s="726">
        <f>'(F2) Shpenzimet sipas nenfunk.b'!L10</f>
        <v>0</v>
      </c>
      <c r="H8" s="726">
        <f>'(F2) Shpenzimet sipas nenfunk.b'!P10</f>
        <v>0</v>
      </c>
    </row>
    <row r="9" spans="1:8" hidden="1" x14ac:dyDescent="0.25">
      <c r="A9" s="673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3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3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2" t="str">
        <f>'(F2) Shpenzimet sipas nenfunk.b'!A14</f>
        <v>Nënfunksioni 3</v>
      </c>
      <c r="B12" s="723" t="str">
        <f>' (F4)Shpenzimet sipas nenf.neto'!B14</f>
        <v>031 Shërbimet Policore</v>
      </c>
      <c r="C12" s="724">
        <f>'(C1b)Shpenzimet vitet e kaluar '!D28</f>
        <v>0</v>
      </c>
      <c r="D12" s="724">
        <f>'(C1b)Shpenzimet vitet e kaluar '!E28</f>
        <v>0</v>
      </c>
      <c r="E12" s="724">
        <f>'(C1b)Shpenzimet vitet e kaluar '!F28</f>
        <v>0</v>
      </c>
      <c r="F12" s="725">
        <f>'(F2) Shpenzimet sipas nenfunk.b'!H14</f>
        <v>0</v>
      </c>
      <c r="G12" s="726">
        <f>'(F2) Shpenzimet sipas nenfunk.b'!L14</f>
        <v>0</v>
      </c>
      <c r="H12" s="726">
        <f>'(F2) Shpenzimet sipas nenfunk.b'!P14</f>
        <v>0</v>
      </c>
    </row>
    <row r="13" spans="1:8" x14ac:dyDescent="0.25">
      <c r="A13" s="673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2" t="str">
        <f>'(F2) Shpenzimet sipas nenfunk.b'!A16</f>
        <v>Nënfunksioni 4</v>
      </c>
      <c r="B14" s="723" t="str">
        <f>' (F4)Shpenzimet sipas nenf.neto'!B16</f>
        <v>032 Shërbimet e mbrojtjes ndaj zjarrit</v>
      </c>
      <c r="C14" s="724">
        <f>'(C1b)Shpenzimet vitet e kaluar '!D33</f>
        <v>0</v>
      </c>
      <c r="D14" s="724">
        <f>'(C1b)Shpenzimet vitet e kaluar '!E33</f>
        <v>0</v>
      </c>
      <c r="E14" s="724">
        <f>'(C1b)Shpenzimet vitet e kaluar '!F33</f>
        <v>0</v>
      </c>
      <c r="F14" s="725">
        <f>'(F2) Shpenzimet sipas nenfunk.b'!H16</f>
        <v>0</v>
      </c>
      <c r="G14" s="726">
        <f>'(F2) Shpenzimet sipas nenfunk.b'!L16</f>
        <v>0</v>
      </c>
      <c r="H14" s="726">
        <f>'(F2) Shpenzimet sipas nenfunk.b'!P16</f>
        <v>0</v>
      </c>
    </row>
    <row r="15" spans="1:8" x14ac:dyDescent="0.25">
      <c r="A15" s="673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0</v>
      </c>
      <c r="E15" s="467">
        <f>'(C1b)Shpenzimet vitet e kaluar '!F30</f>
        <v>0</v>
      </c>
      <c r="F15" s="80">
        <f>'(F2) Shpenzimet sipas nenfunk.b'!H17</f>
        <v>0</v>
      </c>
      <c r="G15" s="459">
        <f>'(F2) Shpenzimet sipas nenfunk.b'!L17</f>
        <v>0</v>
      </c>
      <c r="H15" s="459">
        <f>'(F2) Shpenzimet sipas nenfunk.b'!P17</f>
        <v>0</v>
      </c>
    </row>
    <row r="16" spans="1:8" x14ac:dyDescent="0.25">
      <c r="A16" s="722" t="str">
        <f>'(F2) Shpenzimet sipas nenfunk.b'!A18</f>
        <v>Nënfunksioni 5</v>
      </c>
      <c r="B16" s="723" t="str">
        <f>' (F4)Shpenzimet sipas nenf.neto'!B18</f>
        <v>036 Marrdheniet me komunitetin</v>
      </c>
      <c r="C16" s="724">
        <f>'(C1b)Shpenzimet vitet e kaluar '!D38</f>
        <v>0</v>
      </c>
      <c r="D16" s="724">
        <f>'(C1b)Shpenzimet vitet e kaluar '!E38</f>
        <v>0</v>
      </c>
      <c r="E16" s="724">
        <f>'(C1b)Shpenzimet vitet e kaluar '!F38</f>
        <v>0</v>
      </c>
      <c r="F16" s="725">
        <f>'(F2) Shpenzimet sipas nenfunk.b'!H18</f>
        <v>0</v>
      </c>
      <c r="G16" s="726">
        <f>'(F2) Shpenzimet sipas nenfunk.b'!L18</f>
        <v>0</v>
      </c>
      <c r="H16" s="726">
        <f>'(F2) Shpenzimet sipas nenfunk.b'!P18</f>
        <v>0</v>
      </c>
    </row>
    <row r="17" spans="1:8" x14ac:dyDescent="0.25">
      <c r="A17" s="673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2" t="str">
        <f>'(F2) Shpenzimet sipas nenfunk.b'!A20</f>
        <v>Nënfunksioni 6</v>
      </c>
      <c r="B18" s="723" t="str">
        <f>' (F4)Shpenzimet sipas nenf.neto'!B20</f>
        <v>041 Çështjet e përgjithshme ekonomike, tregtare dhe të punës</v>
      </c>
      <c r="C18" s="724">
        <f>'(C1b)Shpenzimet vitet e kaluar '!D46</f>
        <v>0</v>
      </c>
      <c r="D18" s="724">
        <f>'(C1b)Shpenzimet vitet e kaluar '!E46</f>
        <v>0</v>
      </c>
      <c r="E18" s="724">
        <f>'(C1b)Shpenzimet vitet e kaluar '!F46</f>
        <v>0</v>
      </c>
      <c r="F18" s="725">
        <f>'(F2) Shpenzimet sipas nenfunk.b'!H20</f>
        <v>0</v>
      </c>
      <c r="G18" s="726">
        <f>'(F2) Shpenzimet sipas nenfunk.b'!L20</f>
        <v>0</v>
      </c>
      <c r="H18" s="726">
        <f>'(F2) Shpenzimet sipas nenfunk.b'!P20</f>
        <v>0</v>
      </c>
    </row>
    <row r="19" spans="1:8" hidden="1" x14ac:dyDescent="0.25">
      <c r="A19" s="673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3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3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3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2" t="str">
        <f>'(F2) Shpenzimet sipas nenfunk.b'!A25</f>
        <v>Nënfunksioni 7</v>
      </c>
      <c r="B23" s="723" t="str">
        <f>' (F4)Shpenzimet sipas nenf.neto'!B25</f>
        <v>042 Bujqësia, pyjet, peshkimi dhe gjuetia</v>
      </c>
      <c r="C23" s="724">
        <f>'(C1b)Shpenzimet vitet e kaluar '!D54</f>
        <v>0</v>
      </c>
      <c r="D23" s="724">
        <f>'(C1b)Shpenzimet vitet e kaluar '!E54</f>
        <v>0</v>
      </c>
      <c r="E23" s="724">
        <f>'(C1b)Shpenzimet vitet e kaluar '!F54</f>
        <v>0</v>
      </c>
      <c r="F23" s="725">
        <f>'(F2) Shpenzimet sipas nenfunk.b'!H25</f>
        <v>0</v>
      </c>
      <c r="G23" s="726">
        <f>'(F2) Shpenzimet sipas nenfunk.b'!L25</f>
        <v>0</v>
      </c>
      <c r="H23" s="726">
        <f>'(F2) Shpenzimet sipas nenfunk.b'!P25</f>
        <v>0</v>
      </c>
    </row>
    <row r="24" spans="1:8" x14ac:dyDescent="0.25">
      <c r="A24" s="673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3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3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0</v>
      </c>
      <c r="D26" s="467">
        <f>'(C1b)Shpenzimet vitet e kaluar '!E51</f>
        <v>0</v>
      </c>
      <c r="E26" s="467">
        <f>'(C1b)Shpenzimet vitet e kaluar '!F51</f>
        <v>0</v>
      </c>
      <c r="F26" s="80">
        <f>'(F2) Shpenzimet sipas nenfunk.b'!H28</f>
        <v>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3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2" t="str">
        <f>'(F2) Shpenzimet sipas nenfunk.b'!A30</f>
        <v>Nënfunksioni 8</v>
      </c>
      <c r="B28" s="723" t="str">
        <f>' (F4)Shpenzimet sipas nenf.neto'!B30</f>
        <v>045 Trasporti</v>
      </c>
      <c r="C28" s="724">
        <f>'(C1b)Shpenzimet vitet e kaluar '!D60</f>
        <v>0</v>
      </c>
      <c r="D28" s="724">
        <f>'(C1b)Shpenzimet vitet e kaluar '!E60</f>
        <v>0</v>
      </c>
      <c r="E28" s="724">
        <f>'(C1b)Shpenzimet vitet e kaluar '!F60</f>
        <v>0</v>
      </c>
      <c r="F28" s="725">
        <f>'(F2) Shpenzimet sipas nenfunk.b'!H30</f>
        <v>0</v>
      </c>
      <c r="G28" s="726">
        <f>'(F2) Shpenzimet sipas nenfunk.b'!L30</f>
        <v>0</v>
      </c>
      <c r="H28" s="726">
        <f>'(F2) Shpenzimet sipas nenfunk.b'!P30</f>
        <v>0</v>
      </c>
    </row>
    <row r="29" spans="1:8" x14ac:dyDescent="0.25">
      <c r="A29" s="673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0</v>
      </c>
      <c r="D29" s="467">
        <f>'(C1b)Shpenzimet vitet e kaluar '!E56</f>
        <v>0</v>
      </c>
      <c r="E29" s="467">
        <f>'(C1b)Shpenzimet vitet e kaluar '!F56</f>
        <v>0</v>
      </c>
      <c r="F29" s="80">
        <f>'(F2) Shpenzimet sipas nenfunk.b'!H31</f>
        <v>0</v>
      </c>
      <c r="G29" s="459">
        <f>'(F2) Shpenzimet sipas nenfunk.b'!L31</f>
        <v>0</v>
      </c>
      <c r="H29" s="459">
        <f>'(F2) Shpenzimet sipas nenfunk.b'!P31</f>
        <v>0</v>
      </c>
    </row>
    <row r="30" spans="1:8" hidden="1" x14ac:dyDescent="0.25">
      <c r="A30" s="673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3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2" t="str">
        <f>'(F2) Shpenzimet sipas nenfunk.b'!A34</f>
        <v>Nënfunksioni 9</v>
      </c>
      <c r="B32" s="723" t="str">
        <f>' (F4)Shpenzimet sipas nenf.neto'!B34</f>
        <v>047 Industri të tjera</v>
      </c>
      <c r="C32" s="724">
        <f>'(C1b)Shpenzimet vitet e kaluar '!D66</f>
        <v>0</v>
      </c>
      <c r="D32" s="724">
        <f>'(C1b)Shpenzimet vitet e kaluar '!E66</f>
        <v>0</v>
      </c>
      <c r="E32" s="724">
        <f>'(C1b)Shpenzimet vitet e kaluar '!F66</f>
        <v>0</v>
      </c>
      <c r="F32" s="725">
        <f>'(F2) Shpenzimet sipas nenfunk.b'!H34</f>
        <v>0</v>
      </c>
      <c r="G32" s="726">
        <f>'(F2) Shpenzimet sipas nenfunk.b'!L34</f>
        <v>0</v>
      </c>
      <c r="H32" s="726">
        <f>'(F2) Shpenzimet sipas nenfunk.b'!P34</f>
        <v>0</v>
      </c>
    </row>
    <row r="33" spans="1:8" x14ac:dyDescent="0.25">
      <c r="A33" s="673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3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2" t="str">
        <f>'(F2) Shpenzimet sipas nenfunk.b'!A37</f>
        <v>Nënfunksioni 10</v>
      </c>
      <c r="B35" s="723" t="str">
        <f>' (F4)Shpenzimet sipas nenf.neto'!B37</f>
        <v>051 Menaxhimi i i mbetjeve</v>
      </c>
      <c r="C35" s="724">
        <f>'(C1b)Shpenzimet vitet e kaluar '!D72</f>
        <v>0</v>
      </c>
      <c r="D35" s="724">
        <f>'(C1b)Shpenzimet vitet e kaluar '!E72</f>
        <v>0</v>
      </c>
      <c r="E35" s="724">
        <f>'(C1b)Shpenzimet vitet e kaluar '!F72</f>
        <v>0</v>
      </c>
      <c r="F35" s="725">
        <f>'(F2) Shpenzimet sipas nenfunk.b'!H37</f>
        <v>0</v>
      </c>
      <c r="G35" s="726">
        <f>'(F2) Shpenzimet sipas nenfunk.b'!L37</f>
        <v>0</v>
      </c>
      <c r="H35" s="726">
        <f>'(F2) Shpenzimet sipas nenfunk.b'!P37</f>
        <v>0</v>
      </c>
    </row>
    <row r="36" spans="1:8" x14ac:dyDescent="0.25">
      <c r="A36" s="673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2" t="str">
        <f>'(F2) Shpenzimet sipas nenfunk.b'!A39</f>
        <v>Nënfunksioni 11</v>
      </c>
      <c r="B37" s="723" t="str">
        <f>' (F4)Shpenzimet sipas nenf.neto'!B39</f>
        <v>052 Menaxhimi i ujrave të zeza</v>
      </c>
      <c r="C37" s="724">
        <f>'(C1b)Shpenzimet vitet e kaluar '!D77</f>
        <v>0</v>
      </c>
      <c r="D37" s="724">
        <f>'(C1b)Shpenzimet vitet e kaluar '!E77</f>
        <v>0</v>
      </c>
      <c r="E37" s="724">
        <f>'(C1b)Shpenzimet vitet e kaluar '!F77</f>
        <v>0</v>
      </c>
      <c r="F37" s="725">
        <f>'(F2) Shpenzimet sipas nenfunk.b'!H39</f>
        <v>0</v>
      </c>
      <c r="G37" s="726">
        <f>'(F2) Shpenzimet sipas nenfunk.b'!L39</f>
        <v>0</v>
      </c>
      <c r="H37" s="726">
        <f>'(F2) Shpenzimet sipas nenfunk.b'!P39</f>
        <v>0</v>
      </c>
    </row>
    <row r="38" spans="1:8" x14ac:dyDescent="0.25">
      <c r="A38" s="673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0</v>
      </c>
      <c r="D38" s="467">
        <f>'(C1b)Shpenzimet vitet e kaluar '!E74</f>
        <v>0</v>
      </c>
      <c r="E38" s="467">
        <f>'(C1b)Shpenzimet vitet e kaluar '!F74</f>
        <v>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2" t="str">
        <f>'(F2) Shpenzimet sipas nenfunk.b'!A41</f>
        <v>Nënfunksioni 12</v>
      </c>
      <c r="B39" s="723" t="str">
        <f>' (F4)Shpenzimet sipas nenf.neto'!B41</f>
        <v>053 Reduktimi i ndotjes</v>
      </c>
      <c r="C39" s="724">
        <f>'(C1b)Shpenzimet vitet e kaluar '!D82</f>
        <v>0</v>
      </c>
      <c r="D39" s="724">
        <f>'(C1b)Shpenzimet vitet e kaluar '!E82</f>
        <v>0</v>
      </c>
      <c r="E39" s="724">
        <f>'(C1b)Shpenzimet vitet e kaluar '!F82</f>
        <v>0</v>
      </c>
      <c r="F39" s="725">
        <f>'(F2) Shpenzimet sipas nenfunk.b'!H41</f>
        <v>0</v>
      </c>
      <c r="G39" s="726">
        <f>'(F2) Shpenzimet sipas nenfunk.b'!L41</f>
        <v>0</v>
      </c>
      <c r="H39" s="726">
        <f>'(F2) Shpenzimet sipas nenfunk.b'!P41</f>
        <v>0</v>
      </c>
    </row>
    <row r="40" spans="1:8" x14ac:dyDescent="0.25">
      <c r="A40" s="673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2" t="str">
        <f>'(F2) Shpenzimet sipas nenfunk.b'!A43</f>
        <v>Nënfunksioni 13</v>
      </c>
      <c r="B41" s="723" t="str">
        <f>' (F4)Shpenzimet sipas nenf.neto'!B43</f>
        <v>056 Mbrojtja e mjedisit</v>
      </c>
      <c r="C41" s="724">
        <f>'(C1b)Shpenzimet vitet e kaluar '!D87</f>
        <v>0</v>
      </c>
      <c r="D41" s="724">
        <f>'(C1b)Shpenzimet vitet e kaluar '!E87</f>
        <v>0</v>
      </c>
      <c r="E41" s="724">
        <f>'(C1b)Shpenzimet vitet e kaluar '!F87</f>
        <v>0</v>
      </c>
      <c r="F41" s="725">
        <f>'(F2) Shpenzimet sipas nenfunk.b'!H43</f>
        <v>0</v>
      </c>
      <c r="G41" s="726">
        <f>'(F2) Shpenzimet sipas nenfunk.b'!L43</f>
        <v>0</v>
      </c>
      <c r="H41" s="726">
        <f>'(F2) Shpenzimet sipas nenfunk.b'!P43</f>
        <v>0</v>
      </c>
    </row>
    <row r="42" spans="1:8" x14ac:dyDescent="0.25">
      <c r="A42" s="673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3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2" t="str">
        <f>'(F2) Shpenzimet sipas nenfunk.b'!A46</f>
        <v>Nënfunksioni 14</v>
      </c>
      <c r="B44" s="723" t="str">
        <f>' (F4)Shpenzimet sipas nenf.neto'!B46</f>
        <v>061 Urbanistika</v>
      </c>
      <c r="C44" s="724">
        <f>'(C1b)Shpenzimet vitet e kaluar '!D93</f>
        <v>0</v>
      </c>
      <c r="D44" s="724">
        <f>'(C1b)Shpenzimet vitet e kaluar '!E93</f>
        <v>0</v>
      </c>
      <c r="E44" s="724">
        <f>'(C1b)Shpenzimet vitet e kaluar '!F93</f>
        <v>0</v>
      </c>
      <c r="F44" s="725">
        <f>'(F2) Shpenzimet sipas nenfunk.b'!H46</f>
        <v>0</v>
      </c>
      <c r="G44" s="726">
        <f>'(F2) Shpenzimet sipas nenfunk.b'!L46</f>
        <v>0</v>
      </c>
      <c r="H44" s="726">
        <f>'(F2) Shpenzimet sipas nenfunk.b'!P46</f>
        <v>0</v>
      </c>
    </row>
    <row r="45" spans="1:8" x14ac:dyDescent="0.25">
      <c r="A45" s="673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3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2" t="str">
        <f>'(F2) Shpenzimet sipas nenfunk.b'!A49</f>
        <v>Nënfunksioni 15</v>
      </c>
      <c r="B47" s="723" t="str">
        <f>' (F4)Shpenzimet sipas nenf.neto'!B49</f>
        <v>062 Zhvillimi i komunitetit</v>
      </c>
      <c r="C47" s="724">
        <f>'(C1b)Shpenzimet vitet e kaluar '!D98</f>
        <v>0</v>
      </c>
      <c r="D47" s="724">
        <f>'(C1b)Shpenzimet vitet e kaluar '!E98</f>
        <v>0</v>
      </c>
      <c r="E47" s="724">
        <f>'(C1b)Shpenzimet vitet e kaluar '!F98</f>
        <v>0</v>
      </c>
      <c r="F47" s="725">
        <f>'(F2) Shpenzimet sipas nenfunk.b'!H49</f>
        <v>0</v>
      </c>
      <c r="G47" s="726">
        <f>'(F2) Shpenzimet sipas nenfunk.b'!L49</f>
        <v>0</v>
      </c>
      <c r="H47" s="726">
        <f>'(F2) Shpenzimet sipas nenfunk.b'!P49</f>
        <v>0</v>
      </c>
    </row>
    <row r="48" spans="1:8" x14ac:dyDescent="0.25">
      <c r="A48" s="673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3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0</v>
      </c>
      <c r="D49" s="467">
        <f>'(C1b)Shpenzimet vitet e kaluar '!E96</f>
        <v>0</v>
      </c>
      <c r="E49" s="467">
        <f>'(C1b)Shpenzimet vitet e kaluar '!F96</f>
        <v>0</v>
      </c>
      <c r="F49" s="80">
        <f>'(F2) Shpenzimet sipas nenfunk.b'!H51</f>
        <v>0</v>
      </c>
      <c r="G49" s="459">
        <f>'(F2) Shpenzimet sipas nenfunk.b'!L51</f>
        <v>0</v>
      </c>
      <c r="H49" s="459">
        <f>'(F2) Shpenzimet sipas nenfunk.b'!P51</f>
        <v>0</v>
      </c>
    </row>
    <row r="50" spans="1:8" x14ac:dyDescent="0.25">
      <c r="A50" s="722" t="str">
        <f>'(F2) Shpenzimet sipas nenfunk.b'!A52</f>
        <v>Nënfunksioni 16</v>
      </c>
      <c r="B50" s="723" t="str">
        <f>' (F4)Shpenzimet sipas nenf.neto'!B52</f>
        <v>063 Furnizimi me ujë</v>
      </c>
      <c r="C50" s="724">
        <f>'(C1b)Shpenzimet vitet e kaluar '!D103</f>
        <v>0</v>
      </c>
      <c r="D50" s="724">
        <f>'(C1b)Shpenzimet vitet e kaluar '!E103</f>
        <v>0</v>
      </c>
      <c r="E50" s="724">
        <f>'(C1b)Shpenzimet vitet e kaluar '!F103</f>
        <v>0</v>
      </c>
      <c r="F50" s="725">
        <f>'(F2) Shpenzimet sipas nenfunk.b'!H52</f>
        <v>0</v>
      </c>
      <c r="G50" s="726">
        <f>'(F2) Shpenzimet sipas nenfunk.b'!L52</f>
        <v>0</v>
      </c>
      <c r="H50" s="726">
        <f>'(F2) Shpenzimet sipas nenfunk.b'!P52</f>
        <v>0</v>
      </c>
    </row>
    <row r="51" spans="1:8" x14ac:dyDescent="0.25">
      <c r="A51" s="673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0</v>
      </c>
      <c r="D51" s="467">
        <f>'(C1b)Shpenzimet vitet e kaluar '!E100</f>
        <v>0</v>
      </c>
      <c r="E51" s="467">
        <f>'(C1b)Shpenzimet vitet e kaluar '!F100</f>
        <v>0</v>
      </c>
      <c r="F51" s="80">
        <f>'(F2) Shpenzimet sipas nenfunk.b'!H53</f>
        <v>0</v>
      </c>
      <c r="G51" s="459">
        <f>'(F2) Shpenzimet sipas nenfunk.b'!L53</f>
        <v>0</v>
      </c>
      <c r="H51" s="459">
        <f>'(F2) Shpenzimet sipas nenfunk.b'!P53</f>
        <v>0</v>
      </c>
    </row>
    <row r="52" spans="1:8" x14ac:dyDescent="0.25">
      <c r="A52" s="722" t="str">
        <f>'(F2) Shpenzimet sipas nenfunk.b'!A54</f>
        <v>Nënfunksioni 17</v>
      </c>
      <c r="B52" s="723" t="str">
        <f>' (F4)Shpenzimet sipas nenf.neto'!B54</f>
        <v>064 Ndriçimi i rrugëve</v>
      </c>
      <c r="C52" s="724">
        <f>'(C1b)Shpenzimet vitet e kaluar '!D108</f>
        <v>0</v>
      </c>
      <c r="D52" s="724">
        <f>'(C1b)Shpenzimet vitet e kaluar '!E108</f>
        <v>0</v>
      </c>
      <c r="E52" s="724">
        <f>'(C1b)Shpenzimet vitet e kaluar '!F108</f>
        <v>0</v>
      </c>
      <c r="F52" s="725">
        <f>'(F2) Shpenzimet sipas nenfunk.b'!H54</f>
        <v>0</v>
      </c>
      <c r="G52" s="726">
        <f>'(F2) Shpenzimet sipas nenfunk.b'!L54</f>
        <v>0</v>
      </c>
      <c r="H52" s="726">
        <f>'(F2) Shpenzimet sipas nenfunk.b'!P54</f>
        <v>0</v>
      </c>
    </row>
    <row r="53" spans="1:8" x14ac:dyDescent="0.25">
      <c r="A53" s="673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0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2" t="str">
        <f>'(F2) Shpenzimet sipas nenfunk.b'!A56</f>
        <v>Nënfunksioni 18</v>
      </c>
      <c r="B54" s="723" t="str">
        <f>' (F4)Shpenzimet sipas nenf.neto'!B56</f>
        <v xml:space="preserve">072 Shërbimet e kujdesit parësor </v>
      </c>
      <c r="C54" s="724">
        <f>'(C1b)Shpenzimet vitet e kaluar '!D114</f>
        <v>0</v>
      </c>
      <c r="D54" s="724">
        <f>'(C1b)Shpenzimet vitet e kaluar '!E114</f>
        <v>0</v>
      </c>
      <c r="E54" s="724">
        <f>'(C1b)Shpenzimet vitet e kaluar '!F114</f>
        <v>0</v>
      </c>
      <c r="F54" s="725">
        <f>'(F2) Shpenzimet sipas nenfunk.b'!H56</f>
        <v>0</v>
      </c>
      <c r="G54" s="726">
        <f>'(F2) Shpenzimet sipas nenfunk.b'!L56</f>
        <v>0</v>
      </c>
      <c r="H54" s="726">
        <f>'(F2) Shpenzimet sipas nenfunk.b'!P56</f>
        <v>0</v>
      </c>
    </row>
    <row r="55" spans="1:8" x14ac:dyDescent="0.25">
      <c r="A55" s="673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2" t="str">
        <f>'(F2) Shpenzimet sipas nenfunk.b'!A58</f>
        <v>Nënfunksioni 19</v>
      </c>
      <c r="B56" s="723" t="str">
        <f>' (F4)Shpenzimet sipas nenf.neto'!B58</f>
        <v>081 Shërbimet rekreative dhe sportive</v>
      </c>
      <c r="C56" s="724">
        <f>'(C1b)Shpenzimet vitet e kaluar '!D120</f>
        <v>0</v>
      </c>
      <c r="D56" s="724">
        <f>'(C1b)Shpenzimet vitet e kaluar '!E120</f>
        <v>0</v>
      </c>
      <c r="E56" s="724">
        <f>'(C1b)Shpenzimet vitet e kaluar '!F120</f>
        <v>0</v>
      </c>
      <c r="F56" s="725">
        <f>'(F2) Shpenzimet sipas nenfunk.b'!H58</f>
        <v>0</v>
      </c>
      <c r="G56" s="726">
        <f>'(F2) Shpenzimet sipas nenfunk.b'!L58</f>
        <v>0</v>
      </c>
      <c r="H56" s="726">
        <f>'(F2) Shpenzimet sipas nenfunk.b'!P58</f>
        <v>0</v>
      </c>
    </row>
    <row r="57" spans="1:8" hidden="1" x14ac:dyDescent="0.25">
      <c r="A57" s="673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3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0</v>
      </c>
    </row>
    <row r="59" spans="1:8" x14ac:dyDescent="0.25">
      <c r="A59" s="722" t="str">
        <f>'(F2) Shpenzimet sipas nenfunk.b'!A61</f>
        <v>Nënfunksioni 20</v>
      </c>
      <c r="B59" s="723" t="str">
        <f>' (F4)Shpenzimet sipas nenf.neto'!B61</f>
        <v>082 Shërbimet kulturore</v>
      </c>
      <c r="C59" s="724">
        <f>'(C1b)Shpenzimet vitet e kaluar '!D126</f>
        <v>0</v>
      </c>
      <c r="D59" s="724">
        <f>'(C1b)Shpenzimet vitet e kaluar '!E126</f>
        <v>0</v>
      </c>
      <c r="E59" s="724">
        <f>'(C1b)Shpenzimet vitet e kaluar '!F126</f>
        <v>0</v>
      </c>
      <c r="F59" s="725">
        <f>'(F2) Shpenzimet sipas nenfunk.b'!H61</f>
        <v>0</v>
      </c>
      <c r="G59" s="726">
        <f>'(F2) Shpenzimet sipas nenfunk.b'!L61</f>
        <v>0</v>
      </c>
      <c r="H59" s="726">
        <f>'(F2) Shpenzimet sipas nenfunk.b'!P61</f>
        <v>0</v>
      </c>
    </row>
    <row r="60" spans="1:8" x14ac:dyDescent="0.25">
      <c r="A60" s="673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0</v>
      </c>
      <c r="E60" s="467">
        <f>'(C1b)Shpenzimet vitet e kaluar '!F122</f>
        <v>0</v>
      </c>
      <c r="F60" s="80">
        <f>'(F2) Shpenzimet sipas nenfunk.b'!H62</f>
        <v>0</v>
      </c>
      <c r="G60" s="459">
        <f>'(F2) Shpenzimet sipas nenfunk.b'!L62</f>
        <v>0</v>
      </c>
      <c r="H60" s="459">
        <f>'(F2) Shpenzimet sipas nenfunk.b'!P62</f>
        <v>0</v>
      </c>
    </row>
    <row r="61" spans="1:8" hidden="1" x14ac:dyDescent="0.25">
      <c r="A61" s="673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3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2" t="str">
        <f>'(F2) Shpenzimet sipas nenfunk.b'!A65</f>
        <v>Nënfunksioni 21</v>
      </c>
      <c r="B63" s="723" t="str">
        <f>' (F4)Shpenzimet sipas nenf.neto'!B65</f>
        <v>091 Arsimi bazë dhe parashkollor</v>
      </c>
      <c r="C63" s="724">
        <f>'(C1b)Shpenzimet vitet e kaluar '!D133</f>
        <v>0</v>
      </c>
      <c r="D63" s="724">
        <f>'(C1b)Shpenzimet vitet e kaluar '!E133</f>
        <v>0</v>
      </c>
      <c r="E63" s="724">
        <f>'(C1b)Shpenzimet vitet e kaluar '!F133</f>
        <v>0</v>
      </c>
      <c r="F63" s="725">
        <f>'(F2) Shpenzimet sipas nenfunk.b'!H65</f>
        <v>0</v>
      </c>
      <c r="G63" s="726">
        <f>'(F2) Shpenzimet sipas nenfunk.b'!L65</f>
        <v>0</v>
      </c>
      <c r="H63" s="726">
        <f>'(F2) Shpenzimet sipas nenfunk.b'!P65</f>
        <v>0</v>
      </c>
    </row>
    <row r="64" spans="1:8" x14ac:dyDescent="0.25">
      <c r="A64" s="673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0</v>
      </c>
      <c r="D64" s="467">
        <f>'(C1b)Shpenzimet vitet e kaluar '!E129</f>
        <v>0</v>
      </c>
      <c r="E64" s="467">
        <f>'(C1b)Shpenzimet vitet e kaluar '!F129</f>
        <v>0</v>
      </c>
      <c r="F64" s="80">
        <f>'(F2) Shpenzimet sipas nenfunk.b'!H66</f>
        <v>0</v>
      </c>
      <c r="G64" s="459">
        <f>'(F2) Shpenzimet sipas nenfunk.b'!L66</f>
        <v>0</v>
      </c>
      <c r="H64" s="459">
        <f>'(F2) Shpenzimet sipas nenfunk.b'!P66</f>
        <v>0</v>
      </c>
    </row>
    <row r="65" spans="1:8" x14ac:dyDescent="0.25">
      <c r="A65" s="722" t="str">
        <f>'(F2) Shpenzimet sipas nenfunk.b'!A67</f>
        <v>Nënfunksioni 22</v>
      </c>
      <c r="B65" s="723" t="str">
        <f>' (F4)Shpenzimet sipas nenf.neto'!B67</f>
        <v>092 Arsimi  parauniversitar</v>
      </c>
      <c r="C65" s="724">
        <f>'(C1b)Shpenzimet vitet e kaluar '!D139</f>
        <v>0</v>
      </c>
      <c r="D65" s="724">
        <f>'(C1b)Shpenzimet vitet e kaluar '!E139</f>
        <v>0</v>
      </c>
      <c r="E65" s="724">
        <f>'(C1b)Shpenzimet vitet e kaluar '!F139</f>
        <v>0</v>
      </c>
      <c r="F65" s="725">
        <f>'(F2) Shpenzimet sipas nenfunk.b'!H67</f>
        <v>0</v>
      </c>
      <c r="G65" s="726">
        <f>'(F2) Shpenzimet sipas nenfunk.b'!L67</f>
        <v>0</v>
      </c>
      <c r="H65" s="726">
        <f>'(F2) Shpenzimet sipas nenfunk.b'!P67</f>
        <v>0</v>
      </c>
    </row>
    <row r="66" spans="1:8" x14ac:dyDescent="0.25">
      <c r="A66" s="673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0</v>
      </c>
      <c r="D66" s="467">
        <f>'(C1b)Shpenzimet vitet e kaluar '!E135</f>
        <v>0</v>
      </c>
      <c r="E66" s="467">
        <f>'(C1b)Shpenzimet vitet e kaluar '!F135</f>
        <v>0</v>
      </c>
      <c r="F66" s="80">
        <f>'(F2) Shpenzimet sipas nenfunk.b'!H68</f>
        <v>0</v>
      </c>
      <c r="G66" s="459">
        <f>'(F2) Shpenzimet sipas nenfunk.b'!L68</f>
        <v>0</v>
      </c>
      <c r="H66" s="459">
        <f>'(F2) Shpenzimet sipas nenfunk.b'!P68</f>
        <v>0</v>
      </c>
    </row>
    <row r="67" spans="1:8" hidden="1" x14ac:dyDescent="0.25">
      <c r="A67" s="673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3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2" t="str">
        <f>'(F2) Shpenzimet sipas nenfunk.b'!A71</f>
        <v>Nënfunksioni 23</v>
      </c>
      <c r="B69" s="723" t="str">
        <f>' (F4)Shpenzimet sipas nenf.neto'!B71</f>
        <v>101 Sëmundje dhe paaftësi</v>
      </c>
      <c r="C69" s="724">
        <f>'(C1b)Shpenzimet vitet e kaluar '!D150</f>
        <v>0</v>
      </c>
      <c r="D69" s="724">
        <f>'(C1b)Shpenzimet vitet e kaluar '!E150</f>
        <v>0</v>
      </c>
      <c r="E69" s="724">
        <f>'(C1b)Shpenzimet vitet e kaluar '!F150</f>
        <v>0</v>
      </c>
      <c r="F69" s="725">
        <f>'(F2) Shpenzimet sipas nenfunk.b'!H71</f>
        <v>0</v>
      </c>
      <c r="G69" s="726">
        <f>'(F2) Shpenzimet sipas nenfunk.b'!L71</f>
        <v>0</v>
      </c>
      <c r="H69" s="726">
        <f>'(F2) Shpenzimet sipas nenfunk.b'!P71</f>
        <v>0</v>
      </c>
    </row>
    <row r="70" spans="1:8" x14ac:dyDescent="0.25">
      <c r="A70" s="673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2" t="str">
        <f>'(F2) Shpenzimet sipas nenfunk.b'!A73</f>
        <v>Nënfunksioni 24</v>
      </c>
      <c r="B71" s="723" t="str">
        <f>' (F4)Shpenzimet sipas nenf.neto'!B73</f>
        <v>102 Të moshuarit</v>
      </c>
      <c r="C71" s="724">
        <f>'(C1b)Shpenzimet vitet e kaluar '!D155</f>
        <v>0</v>
      </c>
      <c r="D71" s="724">
        <f>'(C1b)Shpenzimet vitet e kaluar '!E155</f>
        <v>0</v>
      </c>
      <c r="E71" s="724">
        <f>'(C1b)Shpenzimet vitet e kaluar '!F155</f>
        <v>0</v>
      </c>
      <c r="F71" s="725">
        <f>'(F2) Shpenzimet sipas nenfunk.b'!H73</f>
        <v>0</v>
      </c>
      <c r="G71" s="726">
        <f>'(F2) Shpenzimet sipas nenfunk.b'!L73</f>
        <v>0</v>
      </c>
      <c r="H71" s="726">
        <f>'(F2) Shpenzimet sipas nenfunk.b'!P73</f>
        <v>0</v>
      </c>
    </row>
    <row r="72" spans="1:8" x14ac:dyDescent="0.25">
      <c r="A72" s="673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2" t="str">
        <f>'(F2) Shpenzimet sipas nenfunk.b'!A75</f>
        <v>Nënfunksioni 25</v>
      </c>
      <c r="B73" s="723" t="str">
        <f>' (F4)Shpenzimet sipas nenf.neto'!B75</f>
        <v>104 Familje dhe fëmijë</v>
      </c>
      <c r="C73" s="724">
        <f>'(C1b)Shpenzimet vitet e kaluar '!D160</f>
        <v>0</v>
      </c>
      <c r="D73" s="724">
        <f>'(C1b)Shpenzimet vitet e kaluar '!E160</f>
        <v>0</v>
      </c>
      <c r="E73" s="724">
        <f>'(C1b)Shpenzimet vitet e kaluar '!F160</f>
        <v>0</v>
      </c>
      <c r="F73" s="725">
        <f>'(F2) Shpenzimet sipas nenfunk.b'!H75</f>
        <v>0</v>
      </c>
      <c r="G73" s="726">
        <f>'(F2) Shpenzimet sipas nenfunk.b'!L75</f>
        <v>0</v>
      </c>
      <c r="H73" s="726">
        <f>'(F2) Shpenzimet sipas nenfunk.b'!P75</f>
        <v>0</v>
      </c>
    </row>
    <row r="74" spans="1:8" x14ac:dyDescent="0.25">
      <c r="A74" s="673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0</v>
      </c>
      <c r="E74" s="467">
        <f>'(C1b)Shpenzimet vitet e kaluar '!F157</f>
        <v>0</v>
      </c>
      <c r="F74" s="80">
        <f>'(F2) Shpenzimet sipas nenfunk.b'!H76</f>
        <v>0</v>
      </c>
      <c r="G74" s="459">
        <f>'(F2) Shpenzimet sipas nenfunk.b'!L76</f>
        <v>0</v>
      </c>
      <c r="H74" s="459">
        <f>'(F2) Shpenzimet sipas nenfunk.b'!P76</f>
        <v>0</v>
      </c>
    </row>
    <row r="75" spans="1:8" hidden="1" x14ac:dyDescent="0.25">
      <c r="A75" s="673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2" t="str">
        <f>'(F2) Shpenzimet sipas nenfunk.b'!A78</f>
        <v>Nënfunksioni 26</v>
      </c>
      <c r="B76" s="723" t="str">
        <f>' (F4)Shpenzimet sipas nenf.neto'!B78</f>
        <v>105 Papunësia</v>
      </c>
      <c r="C76" s="724">
        <f>'(C1b)Shpenzimet vitet e kaluar '!D165</f>
        <v>0</v>
      </c>
      <c r="D76" s="724">
        <f>'(C1b)Shpenzimet vitet e kaluar '!E165</f>
        <v>0</v>
      </c>
      <c r="E76" s="724">
        <f>'(C1b)Shpenzimet vitet e kaluar '!F165</f>
        <v>0</v>
      </c>
      <c r="F76" s="725">
        <f>'(F2) Shpenzimet sipas nenfunk.b'!H78</f>
        <v>0</v>
      </c>
      <c r="G76" s="726">
        <f>'(F2) Shpenzimet sipas nenfunk.b'!L78</f>
        <v>0</v>
      </c>
      <c r="H76" s="726">
        <f>'(F2) Shpenzimet sipas nenfunk.b'!P78</f>
        <v>0</v>
      </c>
    </row>
    <row r="77" spans="1:8" x14ac:dyDescent="0.25">
      <c r="A77" s="673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2" t="str">
        <f>'(F2) Shpenzimet sipas nenfunk.b'!A80</f>
        <v>Nënfunksioni 27</v>
      </c>
      <c r="B78" s="723" t="str">
        <f>' (F4)Shpenzimet sipas nenf.neto'!B80</f>
        <v>106 Strehimi social</v>
      </c>
      <c r="C78" s="724">
        <f>'(C1b)Shpenzimet vitet e kaluar '!D170</f>
        <v>0</v>
      </c>
      <c r="D78" s="724">
        <f>'(C1b)Shpenzimet vitet e kaluar '!E170</f>
        <v>0</v>
      </c>
      <c r="E78" s="724">
        <f>'(C1b)Shpenzimet vitet e kaluar '!F170</f>
        <v>0</v>
      </c>
      <c r="F78" s="725">
        <f>'(F2) Shpenzimet sipas nenfunk.b'!H80</f>
        <v>0</v>
      </c>
      <c r="G78" s="726">
        <f>'(F2) Shpenzimet sipas nenfunk.b'!L80</f>
        <v>0</v>
      </c>
      <c r="H78" s="726">
        <f>'(F2) Shpenzimet sipas nenfunk.b'!P80</f>
        <v>0</v>
      </c>
    </row>
    <row r="79" spans="1:8" x14ac:dyDescent="0.25">
      <c r="A79" s="673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40" t="str">
        <f>'(G1) Fjalori'!A426:B426</f>
        <v>Totali</v>
      </c>
      <c r="B80" s="842"/>
      <c r="C80" s="468">
        <f>C4+C8+C12+C14+C16+C18+C23+C28+C32+C35+C37+C39+C41+C44+C47+C50+C52+C54+C56+C59+C63+C65+C69+C71+C73+C76+C78</f>
        <v>0</v>
      </c>
      <c r="D80" s="468">
        <f t="shared" ref="D80:H80" si="0">D4+D8+D12+D14+D16+D18+D23+D28+D32+D35+D37+D39+D41+D44+D47+D50+D52+D54+D56+D59+D63+D65+D69+D71+D73+D76+D78</f>
        <v>0</v>
      </c>
      <c r="E80" s="468">
        <f t="shared" si="0"/>
        <v>0</v>
      </c>
      <c r="F80" s="468">
        <f t="shared" si="0"/>
        <v>0</v>
      </c>
      <c r="G80" s="468">
        <f t="shared" si="0"/>
        <v>0</v>
      </c>
      <c r="H80" s="468">
        <f t="shared" si="0"/>
        <v>0</v>
      </c>
    </row>
  </sheetData>
  <sheetProtection algorithmName="SHA-512" hashValue="HancH+N3D6Ft6G8Ip/E1i0RG+McpZZGFphnMd1EWEjtESvY9Tko3gM1rws/EajSWh16OjZh4nkHStyoGphHe+Q==" saltValue="pBf797yRLKs8bhIBmsgpzQ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-2</v>
      </c>
      <c r="E3" s="456">
        <f>'(C1b)Shpenzimet vitet e kaluar '!E5</f>
        <v>-1</v>
      </c>
      <c r="F3" s="456">
        <f>'(C1b)Shpenzimet vitet e kaluar '!F5</f>
        <v>0</v>
      </c>
      <c r="G3" s="460">
        <f>'(A1) Titulli'!B42</f>
        <v>1</v>
      </c>
      <c r="H3" s="460">
        <f>'(A1) Titulli'!B43</f>
        <v>2</v>
      </c>
      <c r="I3" s="460">
        <f>'(A1) Titulli'!B44</f>
        <v>3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0</v>
      </c>
      <c r="E4" s="235">
        <f>'(C1b)Shpenzimet vitet e kaluar '!E15</f>
        <v>0</v>
      </c>
      <c r="F4" s="235">
        <f>'(C1b)Shpenzimet vitet e kaluar '!F15</f>
        <v>0</v>
      </c>
      <c r="G4" s="459">
        <f>'(F6) Shpenzimet sipas funks.bru'!H6</f>
        <v>0</v>
      </c>
      <c r="H4" s="459">
        <f>'(F6) Shpenzimet sipas funks.bru'!L6</f>
        <v>0</v>
      </c>
      <c r="I4" s="459">
        <f>'(F6) Shpenzimet sipas funks.bru'!P6</f>
        <v>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0</v>
      </c>
      <c r="G7" s="459">
        <f>'(F6) Shpenzimet sipas funks.bru'!H10</f>
        <v>0</v>
      </c>
      <c r="H7" s="459">
        <f>'(F6) Shpenzimet sipas funks.bru'!L10</f>
        <v>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0</v>
      </c>
      <c r="E10" s="235">
        <f>'(C1b)Shpenzimet vitet e kaluar '!E54</f>
        <v>0</v>
      </c>
      <c r="F10" s="235">
        <f>'(C1b)Shpenzimet vitet e kaluar '!F54</f>
        <v>0</v>
      </c>
      <c r="G10" s="459">
        <f>'(F6) Shpenzimet sipas funks.bru'!H14</f>
        <v>0</v>
      </c>
      <c r="H10" s="459">
        <f>'(F6) Shpenzimet sipas funks.bru'!L14</f>
        <v>0</v>
      </c>
      <c r="I10" s="459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0</v>
      </c>
      <c r="E11" s="235">
        <f>'(C1b)Shpenzimet vitet e kaluar '!E60</f>
        <v>0</v>
      </c>
      <c r="F11" s="235">
        <f>'(C1b)Shpenzimet vitet e kaluar '!F60</f>
        <v>0</v>
      </c>
      <c r="G11" s="459">
        <f>'(F6) Shpenzimet sipas funks.bru'!H15</f>
        <v>0</v>
      </c>
      <c r="H11" s="459">
        <f>'(F6) Shpenzimet sipas funks.bru'!L15</f>
        <v>0</v>
      </c>
      <c r="I11" s="459">
        <f>'(F6) Shpenzimet sipas funks.bru'!P15</f>
        <v>0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59">
        <f>'(F6) Shpenzimet sipas funks.bru'!H23</f>
        <v>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0</v>
      </c>
      <c r="G18" s="459">
        <f>'(F6) Shpenzimet sipas funks.bru'!H24</f>
        <v>0</v>
      </c>
      <c r="H18" s="459">
        <f>'(F6) Shpenzimet sipas funks.bru'!L24</f>
        <v>0</v>
      </c>
      <c r="I18" s="459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0</v>
      </c>
      <c r="E19" s="235">
        <f>'(C1b)Shpenzimet vitet e kaluar '!E103</f>
        <v>0</v>
      </c>
      <c r="F19" s="235">
        <f>'(C1b)Shpenzimet vitet e kaluar '!F103</f>
        <v>0</v>
      </c>
      <c r="G19" s="459">
        <f>'(F6) Shpenzimet sipas funks.bru'!H25</f>
        <v>0</v>
      </c>
      <c r="H19" s="459">
        <f>'(F6) Shpenzimet sipas funks.bru'!L25</f>
        <v>0</v>
      </c>
      <c r="I19" s="459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59">
        <f>'(F6) Shpenzimet sipas funks.bru'!H31</f>
        <v>0</v>
      </c>
      <c r="H23" s="459">
        <f>'(F6) Shpenzimet sipas funks.bru'!L31</f>
        <v>0</v>
      </c>
      <c r="I23" s="459">
        <f>'(F6) Shpenzimet sipas funks.bru'!P31</f>
        <v>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0</v>
      </c>
      <c r="E24" s="235">
        <f>'(C1b)Shpenzimet vitet e kaluar '!E133</f>
        <v>0</v>
      </c>
      <c r="F24" s="235">
        <f>'(C1b)Shpenzimet vitet e kaluar '!F133</f>
        <v>0</v>
      </c>
      <c r="G24" s="459">
        <f>'(F6) Shpenzimet sipas funks.bru'!H33</f>
        <v>0</v>
      </c>
      <c r="H24" s="459">
        <f>'(F6) Shpenzimet sipas funks.bru'!L33</f>
        <v>0</v>
      </c>
      <c r="I24" s="459">
        <f>'(F6) Shpenzimet sipas funks.bru'!P33</f>
        <v>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0</v>
      </c>
      <c r="G25" s="459">
        <f>'(F6) Shpenzimet sipas funks.bru'!H34</f>
        <v>0</v>
      </c>
      <c r="H25" s="459">
        <f>'(F6) Shpenzimet sipas funks.bru'!L34</f>
        <v>0</v>
      </c>
      <c r="I25" s="459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59">
        <f>'(F6) Shpenzimet sipas funks.bru'!H38</f>
        <v>0</v>
      </c>
      <c r="H28" s="459">
        <f>'(F6) Shpenzimet sipas funks.bru'!L38</f>
        <v>0</v>
      </c>
      <c r="I28" s="459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4" t="str">
        <f>'(G1) Fjalori'!A426:B426</f>
        <v>Total</v>
      </c>
      <c r="C31" s="1064"/>
      <c r="D31" s="462">
        <f t="shared" ref="D31:I31" si="0">SUM(D4:D30)</f>
        <v>0</v>
      </c>
      <c r="E31" s="462">
        <f t="shared" si="0"/>
        <v>0</v>
      </c>
      <c r="F31" s="462">
        <f t="shared" si="0"/>
        <v>0</v>
      </c>
      <c r="G31" s="461">
        <f t="shared" si="0"/>
        <v>0</v>
      </c>
      <c r="H31" s="461">
        <f t="shared" si="0"/>
        <v>0</v>
      </c>
      <c r="I31" s="461">
        <f t="shared" si="0"/>
        <v>0</v>
      </c>
    </row>
  </sheetData>
  <sheetProtection algorithmName="SHA-512" hashValue="sEcgafFIgSxE3pCT/GS3hADMJdjW/DlkHcP/WsuPnKuLCuUWO4rCEugQWN81/70cBb6+lafBSxm0TR47ZqXtuQ==" saltValue="axPDv7ptOKY+jPGD6k9yk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1" t="s">
        <v>1041</v>
      </c>
      <c r="B5" s="493" t="s">
        <v>944</v>
      </c>
    </row>
    <row r="6" spans="1:4" ht="42" x14ac:dyDescent="0.35">
      <c r="A6" s="651" t="s">
        <v>1042</v>
      </c>
      <c r="B6" s="493" t="s">
        <v>943</v>
      </c>
    </row>
    <row r="7" spans="1:4" ht="42" x14ac:dyDescent="0.35">
      <c r="A7" s="651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4" t="s">
        <v>1080</v>
      </c>
      <c r="B57" s="769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4" t="s">
        <v>1085</v>
      </c>
      <c r="B63" s="769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4" t="s">
        <v>1746</v>
      </c>
      <c r="B86" s="769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4" t="s">
        <v>1751</v>
      </c>
      <c r="B92" s="769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2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Kn4/h6xtX8Fkn8o51xJXRoa48bhSEbBNil8mkAFGY7ZXyrdI6j1jDqhnmgYuSyJUHAkocho0BW89KkOv6Xyenw==" saltValue="/XjruUp786JWnP5yAtF3QA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42" zoomScaleNormal="100" workbookViewId="0">
      <selection activeCell="D52" sqref="D52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5"/>
    </row>
    <row r="3" spans="1:8" ht="21" x14ac:dyDescent="0.35">
      <c r="A3" s="846" t="str">
        <f>'(G1) Fjalori'!A212</f>
        <v>(C1b) INVESTIMET: VITET E KALUARA DHE VITI AKTUAL</v>
      </c>
      <c r="B3" s="847"/>
      <c r="C3" s="847"/>
      <c r="D3" s="847"/>
      <c r="E3" s="847"/>
      <c r="F3" s="848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-2</v>
      </c>
      <c r="E5" s="457">
        <f>'(B1)Informacion i përgjithshëm '!B6</f>
        <v>-1</v>
      </c>
      <c r="F5" s="456">
        <f>'(B1)Informacion i përgjithshëm '!B7</f>
        <v>0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5" t="str">
        <f>'(B3) Struktura Funksionale'!A6</f>
        <v>01 Shërbimet e Përgjithshme Publike</v>
      </c>
      <c r="B7" s="374"/>
      <c r="C7" s="374"/>
      <c r="D7" s="374"/>
      <c r="E7" s="374"/>
      <c r="F7" s="716"/>
    </row>
    <row r="8" spans="1:8" ht="18.75" x14ac:dyDescent="0.2">
      <c r="A8" s="693" t="str">
        <f>'(B3) Struktura Funksionale'!A7</f>
        <v>Nënfunksioni 1</v>
      </c>
      <c r="B8" s="693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7"/>
      <c r="G8" s="255"/>
      <c r="H8" s="256"/>
    </row>
    <row r="9" spans="1:8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53"/>
      <c r="E9" s="51"/>
      <c r="F9" s="51"/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0</v>
      </c>
      <c r="E15" s="68">
        <f t="shared" ref="E15:F15" si="0">SUM(E9:E14)</f>
        <v>0</v>
      </c>
      <c r="F15" s="68">
        <f t="shared" si="0"/>
        <v>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5" t="str">
        <f>'(B3) Struktura Funksionale'!A20</f>
        <v>03 Rendi dhe Siguria Publike</v>
      </c>
      <c r="B23" s="374"/>
      <c r="C23" s="374"/>
      <c r="D23" s="374"/>
      <c r="E23" s="374"/>
      <c r="F23" s="716"/>
    </row>
    <row r="24" spans="1:8" ht="18.75" x14ac:dyDescent="0.2">
      <c r="A24" s="689" t="str">
        <f>'(B3) Struktura Funksionale'!A21</f>
        <v>Nënfunksioni 3</v>
      </c>
      <c r="B24" s="689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1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1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1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9" t="str">
        <f>'(B3) Struktura Funksionale'!A25</f>
        <v>Nënfunksioni 4</v>
      </c>
      <c r="B29" s="689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1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1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1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9" t="str">
        <f>'(B3) Struktura Funksionale'!A29</f>
        <v>Nënfunksioni 5</v>
      </c>
      <c r="B34" s="689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2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1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1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5" t="str">
        <f>'(B3) Struktura Funksionale'!A33</f>
        <v>04 Çeshtjet Ekonomike</v>
      </c>
      <c r="B39" s="374"/>
      <c r="C39" s="374"/>
      <c r="D39" s="374"/>
      <c r="E39" s="374"/>
      <c r="F39" s="716"/>
    </row>
    <row r="40" spans="1:8" ht="18.75" x14ac:dyDescent="0.2">
      <c r="A40" s="689" t="str">
        <f>'(B3) Struktura Funksionale'!A34</f>
        <v>Nënfunksioni 6</v>
      </c>
      <c r="B40" s="689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1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1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1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1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1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3" t="e">
        <f t="shared" si="3"/>
        <v>#REF!</v>
      </c>
      <c r="H46" s="201" t="e">
        <f t="shared" si="3"/>
        <v>#REF!</v>
      </c>
    </row>
    <row r="47" spans="1:8" ht="18.75" x14ac:dyDescent="0.2">
      <c r="A47" s="689" t="str">
        <f>'(B3) Struktura Funksionale'!A41</f>
        <v>Nënfunksioni 7</v>
      </c>
      <c r="B47" s="689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1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1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1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1" t="str">
        <f>'(B3) Struktura Funksionale'!B45</f>
        <v>04240</v>
      </c>
      <c r="C51" s="196" t="str">
        <f>'(B3) Struktura Funksionale'!C45</f>
        <v>Menaxhimi i Infrastruktuës së ujitjes dhe kullimit</v>
      </c>
      <c r="D51" s="206"/>
      <c r="E51" s="207"/>
      <c r="F51" s="206"/>
    </row>
    <row r="52" spans="1:8" x14ac:dyDescent="0.2">
      <c r="A52" s="196" t="str">
        <f>'(B3) Struktura Funksionale'!A46</f>
        <v>Programi 7e</v>
      </c>
      <c r="B52" s="671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1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0</v>
      </c>
      <c r="E54" s="201">
        <f t="shared" ref="E54:F54" si="4">SUM(E48:E53)</f>
        <v>0</v>
      </c>
      <c r="F54" s="201">
        <f t="shared" si="4"/>
        <v>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9" t="str">
        <f>'(B3) Struktura Funksionale'!A48</f>
        <v>Nënfunksioni 8</v>
      </c>
      <c r="B55" s="689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1" t="str">
        <f>'(B3) Struktura Funksionale'!B49</f>
        <v>04520</v>
      </c>
      <c r="C56" s="196" t="str">
        <f>'(B3) Struktura Funksionale'!C49</f>
        <v>Rrjeti rrugor rural</v>
      </c>
      <c r="D56" s="203"/>
      <c r="E56" s="203"/>
      <c r="F56" s="203"/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1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1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1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0</v>
      </c>
      <c r="E60" s="201">
        <f t="shared" ref="E60:F60" si="5">SUM(E56:E59)</f>
        <v>0</v>
      </c>
      <c r="F60" s="201">
        <f t="shared" si="5"/>
        <v>0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9" t="str">
        <f>'(B3) Struktura Funksionale'!A53</f>
        <v>Nënfunksioni 9</v>
      </c>
      <c r="B61" s="689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1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1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1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1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4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5" t="str">
        <f>'(B3) Struktura Funksionale'!A58</f>
        <v>05 Mbrojtja Mjedisore</v>
      </c>
      <c r="B67" s="374"/>
      <c r="C67" s="374"/>
      <c r="D67" s="374"/>
      <c r="E67" s="374"/>
      <c r="F67" s="716"/>
    </row>
    <row r="68" spans="1:8" ht="20.25" customHeight="1" x14ac:dyDescent="0.2">
      <c r="A68" s="689" t="str">
        <f>'(B3) Struktura Funksionale'!A59</f>
        <v>Nënfunksioni 10</v>
      </c>
      <c r="B68" s="689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1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1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1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9" t="str">
        <f>'(B3) Struktura Funksionale'!A63</f>
        <v>Nënfunksioni 11</v>
      </c>
      <c r="B73" s="689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1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1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1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9" t="str">
        <f>'(B3) Struktura Funksionale'!A67</f>
        <v>Nënfunksioni 12</v>
      </c>
      <c r="B78" s="689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1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1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1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9" t="str">
        <f>'(B3) Struktura Funksionale'!A71</f>
        <v>Nënfunksioni 13</v>
      </c>
      <c r="B83" s="689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1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1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1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5" t="str">
        <f>'(B3) Struktura Funksionale'!A75</f>
        <v>06 Strehimi dhe Komoditetet e Komunitetit</v>
      </c>
      <c r="B88" s="374"/>
      <c r="C88" s="374"/>
      <c r="D88" s="374"/>
      <c r="E88" s="374"/>
      <c r="F88" s="716"/>
    </row>
    <row r="89" spans="1:8" ht="21.75" customHeight="1" x14ac:dyDescent="0.2">
      <c r="A89" s="689" t="str">
        <f>'(B3) Struktura Funksionale'!A76</f>
        <v>Nënfunksioni 14</v>
      </c>
      <c r="B89" s="689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1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1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1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9" t="str">
        <f>'(B3) Struktura Funksionale'!A80</f>
        <v>Nënfunksioni 15</v>
      </c>
      <c r="B94" s="689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1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1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1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9" t="str">
        <f>'(B3) Struktura Funksionale'!A84</f>
        <v>Nënfunksioni 16</v>
      </c>
      <c r="B99" s="689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1" t="str">
        <f>'(B3) Struktura Funksionale'!B85</f>
        <v>06330</v>
      </c>
      <c r="C100" s="196" t="str">
        <f>'(B3) Struktura Funksionale'!C85</f>
        <v xml:space="preserve">Furnizimi me ujë </v>
      </c>
      <c r="D100" s="203"/>
      <c r="E100" s="203"/>
      <c r="F100" s="203"/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1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1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0</v>
      </c>
      <c r="E103" s="68">
        <f>SUM(E100:E102)</f>
        <v>0</v>
      </c>
      <c r="F103" s="68">
        <f>SUM(F100:F102)</f>
        <v>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9" t="str">
        <f>'(B3) Struktura Funksionale'!A88</f>
        <v>Nënfunksioni 17</v>
      </c>
      <c r="B104" s="689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1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1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1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5" t="str">
        <f>'(B3) Struktura Funksionale'!A92</f>
        <v>07 Shëndetësia</v>
      </c>
      <c r="B109" s="374"/>
      <c r="C109" s="374"/>
      <c r="D109" s="374"/>
      <c r="E109" s="374"/>
      <c r="F109" s="716"/>
    </row>
    <row r="110" spans="1:8" ht="20.25" customHeight="1" x14ac:dyDescent="0.2">
      <c r="A110" s="689" t="str">
        <f>'(B3) Struktura Funksionale'!A93</f>
        <v>Nënfunksioni 18</v>
      </c>
      <c r="B110" s="689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1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1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1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5" t="str">
        <f>'(B3) Struktura Funksionale'!A97</f>
        <v>08 Argëtimi, Kultura dhe Feja</v>
      </c>
      <c r="B115" s="374"/>
      <c r="C115" s="374"/>
      <c r="D115" s="374"/>
      <c r="E115" s="374"/>
      <c r="F115" s="716"/>
    </row>
    <row r="116" spans="1:8" ht="21" customHeight="1" x14ac:dyDescent="0.2">
      <c r="A116" s="689" t="str">
        <f>'(B3) Struktura Funksionale'!A98</f>
        <v>Nënfunksioni 19</v>
      </c>
      <c r="B116" s="689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1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1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1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9" t="str">
        <f>'(B3) Struktura Funksionale'!A102</f>
        <v>Nënfunksioni 20</v>
      </c>
      <c r="B121" s="689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1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1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1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1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0</v>
      </c>
      <c r="F126" s="201">
        <f t="shared" si="8"/>
        <v>0</v>
      </c>
    </row>
    <row r="127" spans="1:8" s="240" customFormat="1" ht="19.5" thickBot="1" x14ac:dyDescent="0.35">
      <c r="A127" s="715" t="str">
        <f>'(B3) Struktura Funksionale'!A107</f>
        <v>09 Arsimi</v>
      </c>
      <c r="B127" s="374"/>
      <c r="C127" s="374"/>
      <c r="D127" s="374"/>
      <c r="E127" s="374"/>
      <c r="F127" s="716"/>
    </row>
    <row r="128" spans="1:8" ht="20.25" customHeight="1" x14ac:dyDescent="0.2">
      <c r="A128" s="689" t="str">
        <f>'(B3) Struktura Funksionale'!A108</f>
        <v>Nënfunksioni 21</v>
      </c>
      <c r="B128" s="689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1" t="str">
        <f>'(B3) Struktura Funksionale'!B109</f>
        <v>09120</v>
      </c>
      <c r="C129" s="196" t="str">
        <f>'(B3) Struktura Funksionale'!C109</f>
        <v>Arsimi bazë përfshirë arsimin parashkollor.</v>
      </c>
      <c r="D129" s="203"/>
      <c r="E129" s="203"/>
      <c r="F129" s="203"/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1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1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1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0</v>
      </c>
      <c r="E133" s="201">
        <f t="shared" ref="E133:F133" si="9">SUM(E129:E132)</f>
        <v>0</v>
      </c>
      <c r="F133" s="201">
        <f t="shared" si="9"/>
        <v>0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9" t="str">
        <f>'(B3) Struktura Funksionale'!A113</f>
        <v>Nënfunksioni 22</v>
      </c>
      <c r="B134" s="689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1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/>
      <c r="F135" s="203"/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1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1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1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9" t="e">
        <f>'(B3) Struktura Funksionale'!A118</f>
        <v>#REF!</v>
      </c>
      <c r="B140" s="689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8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1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1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1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5" t="str">
        <f>'(B3) Struktura Funksionale'!A122</f>
        <v>10 Mbrojtja Sociale</v>
      </c>
      <c r="B145" s="374"/>
      <c r="C145" s="374"/>
      <c r="D145" s="374"/>
      <c r="E145" s="374"/>
      <c r="F145" s="716"/>
    </row>
    <row r="146" spans="1:8" ht="19.5" customHeight="1" x14ac:dyDescent="0.2">
      <c r="A146" s="689" t="str">
        <f>'(B3) Struktura Funksionale'!A123</f>
        <v>Nënfunksioni 23</v>
      </c>
      <c r="B146" s="689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1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1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1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9" t="str">
        <f>'(B3) Struktura Funksionale'!A127</f>
        <v>Nënfunksioni 24</v>
      </c>
      <c r="B151" s="689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1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1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1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9" t="str">
        <f>'(B3) Struktura Funksionale'!A131</f>
        <v>Nënfunksioni 25</v>
      </c>
      <c r="B156" s="689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1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1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1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9" t="str">
        <f>'(B3) Struktura Funksionale'!A135</f>
        <v>Nënfunksioni 26</v>
      </c>
      <c r="B161" s="689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1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1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1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9" t="str">
        <f>'(B3) Struktura Funksionale'!A139</f>
        <v>Nënfunksioni 27</v>
      </c>
      <c r="B166" s="689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1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1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1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9" t="str">
        <f>'(B3) Struktura Funksionale'!A143</f>
        <v>Nënfunksioni 29</v>
      </c>
      <c r="B171" s="689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1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1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1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0</v>
      </c>
      <c r="E177" s="76">
        <f t="shared" ref="E177:F177" si="11">E15+E22+E28+E33+E38+E46+E54+E60+E66+E72+E77+E82+E87+E93+E98+E103+E108+E114+E120+E126+E133+E139+E144+E150+E155+E160+E165+E170+E175</f>
        <v>0</v>
      </c>
      <c r="F177" s="76">
        <f t="shared" si="11"/>
        <v>0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lskCx5oBlj6pI4cDESGCCRjwjrs5fb4aMWeV4uQnQ6YeQJyXSkWSDcEJv/xQ7XXNaSYYh76JyvRbKyG1hJlsiA==" saltValue="7tKXrHjuyFeEXZ1wkZxkA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26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3" t="s">
        <v>1911</v>
      </c>
      <c r="B7" s="654" t="s">
        <v>1913</v>
      </c>
      <c r="C7" s="655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3" t="s">
        <v>1680</v>
      </c>
      <c r="B11" s="654" t="s">
        <v>1681</v>
      </c>
      <c r="C11" s="655" t="s">
        <v>1682</v>
      </c>
    </row>
    <row r="12" spans="1:5" ht="20.25" hidden="1" customHeight="1" x14ac:dyDescent="0.35">
      <c r="A12" s="653" t="s">
        <v>1015</v>
      </c>
      <c r="B12" s="654" t="s">
        <v>1623</v>
      </c>
      <c r="C12" s="656" t="s">
        <v>984</v>
      </c>
    </row>
    <row r="13" spans="1:5" ht="20.25" customHeight="1" x14ac:dyDescent="0.35">
      <c r="A13" s="653" t="s">
        <v>1683</v>
      </c>
      <c r="B13" s="654" t="s">
        <v>1684</v>
      </c>
      <c r="C13" s="655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3" t="s">
        <v>607</v>
      </c>
      <c r="B22" s="654" t="s">
        <v>1629</v>
      </c>
      <c r="C22" s="655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3" t="s">
        <v>1690</v>
      </c>
      <c r="B25" s="654" t="s">
        <v>1691</v>
      </c>
      <c r="C25" s="655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3" t="s">
        <v>608</v>
      </c>
      <c r="B27" s="654" t="s">
        <v>1632</v>
      </c>
      <c r="C27" s="655" t="s">
        <v>278</v>
      </c>
    </row>
    <row r="28" spans="1:3" ht="20.25" customHeight="1" x14ac:dyDescent="0.35">
      <c r="A28" s="653" t="s">
        <v>609</v>
      </c>
      <c r="B28" s="654" t="s">
        <v>1633</v>
      </c>
      <c r="C28" s="655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3" t="s">
        <v>610</v>
      </c>
      <c r="B32" s="654" t="s">
        <v>1635</v>
      </c>
      <c r="C32" s="655" t="s">
        <v>281</v>
      </c>
    </row>
    <row r="33" spans="1:3" ht="20.25" customHeight="1" x14ac:dyDescent="0.35">
      <c r="A33" s="653" t="s">
        <v>611</v>
      </c>
      <c r="B33" s="654" t="s">
        <v>1636</v>
      </c>
      <c r="C33" s="655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3" t="s">
        <v>991</v>
      </c>
      <c r="B38" s="654" t="s">
        <v>1638</v>
      </c>
      <c r="C38" s="655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3" t="s">
        <v>612</v>
      </c>
      <c r="B43" s="654" t="s">
        <v>1716</v>
      </c>
      <c r="C43" s="655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3" t="s">
        <v>995</v>
      </c>
      <c r="B53" s="654" t="s">
        <v>1709</v>
      </c>
      <c r="C53" s="655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3" t="s">
        <v>997</v>
      </c>
      <c r="B57" s="654" t="s">
        <v>1647</v>
      </c>
      <c r="C57" s="655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3" t="s">
        <v>1002</v>
      </c>
      <c r="B70" s="654" t="s">
        <v>1654</v>
      </c>
      <c r="C70" s="655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3" t="s">
        <v>1004</v>
      </c>
      <c r="B74" s="654" t="s">
        <v>1656</v>
      </c>
      <c r="C74" s="655" t="s">
        <v>304</v>
      </c>
    </row>
    <row r="75" spans="1:3" ht="20.25" customHeight="1" x14ac:dyDescent="0.35">
      <c r="A75" s="653" t="s">
        <v>1005</v>
      </c>
      <c r="B75" s="654" t="s">
        <v>1673</v>
      </c>
      <c r="C75" s="655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3" t="s">
        <v>613</v>
      </c>
      <c r="B79" s="654" t="s">
        <v>1659</v>
      </c>
      <c r="C79" s="655" t="s">
        <v>307</v>
      </c>
    </row>
    <row r="80" spans="1:3" ht="20.25" customHeight="1" x14ac:dyDescent="0.35">
      <c r="A80" s="653" t="s">
        <v>614</v>
      </c>
      <c r="B80" s="654" t="s">
        <v>1660</v>
      </c>
      <c r="C80" s="655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7" t="s">
        <v>1717</v>
      </c>
      <c r="B82" s="658" t="s">
        <v>1718</v>
      </c>
      <c r="C82" s="659" t="s">
        <v>1723</v>
      </c>
    </row>
    <row r="83" spans="1:3" ht="20.25" customHeight="1" x14ac:dyDescent="0.35">
      <c r="A83" s="653" t="s">
        <v>1672</v>
      </c>
      <c r="B83" s="654" t="s">
        <v>1661</v>
      </c>
      <c r="C83" s="655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3" t="s">
        <v>676</v>
      </c>
      <c r="B85" s="654" t="s">
        <v>1662</v>
      </c>
      <c r="C85" s="655" t="s">
        <v>677</v>
      </c>
    </row>
    <row r="86" spans="1:3" ht="20.25" customHeight="1" x14ac:dyDescent="0.35">
      <c r="A86" s="653" t="s">
        <v>1007</v>
      </c>
      <c r="B86" s="654" t="s">
        <v>1663</v>
      </c>
      <c r="C86" s="655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4" t="s">
        <v>1668</v>
      </c>
      <c r="C94" s="655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3" t="s">
        <v>674</v>
      </c>
      <c r="B99" s="654" t="s">
        <v>1671</v>
      </c>
      <c r="C99" s="655" t="s">
        <v>675</v>
      </c>
    </row>
    <row r="100" spans="1:3" ht="20.25" customHeight="1" x14ac:dyDescent="0.35">
      <c r="A100" s="653" t="s">
        <v>1013</v>
      </c>
      <c r="B100" s="654" t="s">
        <v>1671</v>
      </c>
      <c r="C100" s="655" t="s">
        <v>317</v>
      </c>
    </row>
  </sheetData>
  <sheetProtection algorithmName="SHA-512" hashValue="l597xYVe/wIy5/55+eYwdJngHo7Yg0p+wCcRtRojahxZQovTXp5csuMQdso741ID5tKDZxgs8tl+f4kzx8IQlw==" saltValue="JytbeezYocMrZlSTXQcFTA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65" zoomScaleNormal="100" workbookViewId="0">
      <selection activeCell="D95" sqref="D95:F96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7" t="str">
        <f>'(G1) Fjalori'!A215</f>
        <v>(C2) VLERËSIMI I BURIMEVE BUXHETORE</v>
      </c>
      <c r="B3" s="838"/>
      <c r="C3" s="838"/>
      <c r="D3" s="838"/>
      <c r="E3" s="838"/>
      <c r="F3" s="839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</row>
    <row r="6" spans="1:6" s="226" customFormat="1" ht="26.25" customHeight="1" x14ac:dyDescent="0.25">
      <c r="A6" s="851" t="str">
        <f>'(G1) Fjalori'!A217</f>
        <v>Lloji i të ardhurava</v>
      </c>
      <c r="B6" s="852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7" t="str">
        <f>'(G1) Fjalori'!A218</f>
        <v>TË ARDHURA NGA BURIMET E VETA</v>
      </c>
      <c r="B7" s="858"/>
      <c r="C7" s="463" t="s">
        <v>838</v>
      </c>
      <c r="D7" s="440">
        <f>D8+D22+D28+D70</f>
        <v>0</v>
      </c>
      <c r="E7" s="440">
        <f>E8+E22+E28+E70</f>
        <v>0</v>
      </c>
      <c r="F7" s="719">
        <f>F8+F22+F28+F70</f>
        <v>0</v>
      </c>
    </row>
    <row r="8" spans="1:6" s="221" customFormat="1" ht="18.75" x14ac:dyDescent="0.25">
      <c r="A8" s="859" t="str">
        <f>'(G1) Fjalori'!A219</f>
        <v>TË ARDHURA NGA TAKSAT LOKALE</v>
      </c>
      <c r="B8" s="860"/>
      <c r="C8" s="464" t="s">
        <v>842</v>
      </c>
      <c r="D8" s="441">
        <f>D9+D10+D15+D16+D17+D18+D19+D20+D21</f>
        <v>0</v>
      </c>
      <c r="E8" s="441">
        <f t="shared" ref="E8:F8" si="0">E9+E10+E15+E16+E17+E18+E19+E20+E21</f>
        <v>0</v>
      </c>
      <c r="F8" s="720">
        <f t="shared" si="0"/>
        <v>0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/>
      <c r="E9" s="397"/>
      <c r="F9" s="397"/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0</v>
      </c>
      <c r="E10" s="396">
        <f t="shared" ref="E10:F10" si="1">SUM(E11:E14)</f>
        <v>0</v>
      </c>
      <c r="F10" s="396">
        <f t="shared" si="1"/>
        <v>0</v>
      </c>
    </row>
    <row r="11" spans="1:6" s="221" customFormat="1" x14ac:dyDescent="0.2">
      <c r="A11" s="863" t="str">
        <f>'(G1) Fjalori'!A222</f>
        <v>Taksa mbi ndërtesën</v>
      </c>
      <c r="B11" s="864"/>
      <c r="C11" s="402" t="s">
        <v>862</v>
      </c>
      <c r="D11" s="227"/>
      <c r="E11" s="227"/>
      <c r="F11" s="227"/>
    </row>
    <row r="12" spans="1:6" s="221" customFormat="1" x14ac:dyDescent="0.2">
      <c r="A12" s="863" t="str">
        <f>'(G1) Fjalori'!A223</f>
        <v>Taksa mbi tokën bujqësore</v>
      </c>
      <c r="B12" s="864"/>
      <c r="C12" s="248" t="s">
        <v>863</v>
      </c>
      <c r="D12" s="227"/>
      <c r="E12" s="227"/>
      <c r="F12" s="227"/>
    </row>
    <row r="13" spans="1:6" s="221" customFormat="1" x14ac:dyDescent="0.2">
      <c r="A13" s="863" t="str">
        <f>'(G1) Fjalori'!A224</f>
        <v>Taksa mbi truallin</v>
      </c>
      <c r="B13" s="864"/>
      <c r="C13" s="248" t="s">
        <v>864</v>
      </c>
      <c r="D13" s="227"/>
      <c r="E13" s="227"/>
      <c r="F13" s="227"/>
    </row>
    <row r="14" spans="1:6" s="221" customFormat="1" x14ac:dyDescent="0.2">
      <c r="A14" s="863" t="str">
        <f>'(G1) Fjalori'!A225</f>
        <v>Taksa mbi transaksionet e pasurisë</v>
      </c>
      <c r="B14" s="864"/>
      <c r="C14" s="248" t="s">
        <v>865</v>
      </c>
      <c r="D14" s="227"/>
      <c r="E14" s="227"/>
      <c r="F14" s="227"/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/>
      <c r="E15" s="397"/>
      <c r="F15" s="397"/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/>
      <c r="E16" s="397"/>
      <c r="F16" s="397"/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/>
      <c r="E17" s="397"/>
      <c r="F17" s="397"/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8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8" t="s">
        <v>966</v>
      </c>
      <c r="C20" s="396" t="s">
        <v>860</v>
      </c>
      <c r="D20" s="397"/>
      <c r="E20" s="397"/>
      <c r="F20" s="397"/>
    </row>
    <row r="21" spans="1:6" s="221" customFormat="1" x14ac:dyDescent="0.25">
      <c r="A21" s="396" t="str">
        <f>'(G1) Fjalori'!A232</f>
        <v>Taksa e përkohëshme 2</v>
      </c>
      <c r="B21" s="788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9" t="str">
        <f>'(G1) Fjalori'!A233</f>
        <v>TË ARDHURA NGA TAKSAT E NDARA (GRANTE)</v>
      </c>
      <c r="B22" s="861"/>
      <c r="C22" s="502" t="s">
        <v>843</v>
      </c>
      <c r="D22" s="441">
        <f>SUM(D23:D27)</f>
        <v>0</v>
      </c>
      <c r="E22" s="441">
        <f t="shared" ref="E22:F22" si="2">SUM(E23:E27)</f>
        <v>0</v>
      </c>
      <c r="F22" s="441">
        <f t="shared" si="2"/>
        <v>0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/>
      <c r="E23" s="397"/>
      <c r="F23" s="397"/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/>
      <c r="E24" s="397"/>
      <c r="F24" s="397"/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/>
      <c r="E25" s="397"/>
      <c r="F25" s="397"/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/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59" t="str">
        <f>'(G1) Fjalori'!A239</f>
        <v>TË ARDHURA NGA TARIFA VENDORE</v>
      </c>
      <c r="B28" s="861"/>
      <c r="C28" s="502" t="s">
        <v>844</v>
      </c>
      <c r="D28" s="441">
        <f>D29+D33+D34+D38+D42+D56+D66+D67+D68+D69</f>
        <v>0</v>
      </c>
      <c r="E28" s="441">
        <f>E29+E33+E34+E38+E42+E56+E66+E67+E68+E69</f>
        <v>0</v>
      </c>
      <c r="F28" s="441">
        <f>F29+F33+F34+F38+F42+F56+F66+F67+F68+F69</f>
        <v>0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0</v>
      </c>
      <c r="E29" s="396">
        <f t="shared" ref="E29:F29" si="3">SUM(E30:E32)</f>
        <v>0</v>
      </c>
      <c r="F29" s="396">
        <f t="shared" si="3"/>
        <v>0</v>
      </c>
    </row>
    <row r="30" spans="1:6" s="221" customFormat="1" x14ac:dyDescent="0.2">
      <c r="A30" s="863" t="str">
        <f>'(G1) Fjalori'!A241</f>
        <v>Tarifa e pastrimit për familjet</v>
      </c>
      <c r="B30" s="864"/>
      <c r="C30" s="248" t="s">
        <v>903</v>
      </c>
      <c r="D30" s="227"/>
      <c r="E30" s="227"/>
      <c r="F30" s="227"/>
    </row>
    <row r="31" spans="1:6" s="221" customFormat="1" x14ac:dyDescent="0.2">
      <c r="A31" s="863" t="str">
        <f>'(G1) Fjalori'!A242</f>
        <v>Tarifa e pastrimit për institucionet</v>
      </c>
      <c r="B31" s="864"/>
      <c r="C31" s="248" t="s">
        <v>904</v>
      </c>
      <c r="D31" s="227"/>
      <c r="E31" s="227"/>
      <c r="F31" s="227"/>
    </row>
    <row r="32" spans="1:6" s="221" customFormat="1" x14ac:dyDescent="0.2">
      <c r="A32" s="863" t="str">
        <f>'(G1) Fjalori'!A243</f>
        <v>Tarifa e pastrimit për biznesin</v>
      </c>
      <c r="B32" s="864"/>
      <c r="C32" s="248" t="s">
        <v>905</v>
      </c>
      <c r="D32" s="227"/>
      <c r="E32" s="227"/>
      <c r="F32" s="227"/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0</v>
      </c>
      <c r="E34" s="396">
        <f t="shared" ref="E34:F34" si="4">SUM(E35:E37)</f>
        <v>0</v>
      </c>
      <c r="F34" s="396">
        <f t="shared" si="4"/>
        <v>0</v>
      </c>
    </row>
    <row r="35" spans="1:6" s="221" customFormat="1" x14ac:dyDescent="0.2">
      <c r="A35" s="863" t="str">
        <f>'(G1) Fjalori'!A246</f>
        <v>Tarifa për ndriçimin publik nga familjet</v>
      </c>
      <c r="B35" s="864"/>
      <c r="C35" s="248" t="s">
        <v>906</v>
      </c>
      <c r="D35" s="227"/>
      <c r="E35" s="227"/>
      <c r="F35" s="227"/>
    </row>
    <row r="36" spans="1:6" s="221" customFormat="1" x14ac:dyDescent="0.2">
      <c r="A36" s="863" t="str">
        <f>'(G1) Fjalori'!A247</f>
        <v>Tarifa për ndriçimin publik nga institucionet</v>
      </c>
      <c r="B36" s="864"/>
      <c r="C36" s="248" t="s">
        <v>907</v>
      </c>
      <c r="D36" s="227"/>
      <c r="E36" s="227"/>
      <c r="F36" s="227"/>
    </row>
    <row r="37" spans="1:6" s="221" customFormat="1" x14ac:dyDescent="0.2">
      <c r="A37" s="863" t="str">
        <f>'(G1) Fjalori'!A248</f>
        <v>Tarifa për ndriçimin publik nga biznesi</v>
      </c>
      <c r="B37" s="864"/>
      <c r="C37" s="248" t="s">
        <v>908</v>
      </c>
      <c r="D37" s="227"/>
      <c r="E37" s="227"/>
      <c r="F37" s="227"/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0</v>
      </c>
      <c r="E38" s="396">
        <f t="shared" ref="E38:F38" si="5">SUM(E39:E41)</f>
        <v>0</v>
      </c>
      <c r="F38" s="396">
        <f t="shared" si="5"/>
        <v>0</v>
      </c>
    </row>
    <row r="39" spans="1:6" s="221" customFormat="1" x14ac:dyDescent="0.2">
      <c r="A39" s="863" t="str">
        <f>'(G1) Fjalori'!A250</f>
        <v>Tarifa për gjelbërimin nga familjet</v>
      </c>
      <c r="B39" s="864"/>
      <c r="C39" s="248" t="s">
        <v>909</v>
      </c>
      <c r="D39" s="227"/>
      <c r="E39" s="227"/>
      <c r="F39" s="227"/>
    </row>
    <row r="40" spans="1:6" s="221" customFormat="1" x14ac:dyDescent="0.2">
      <c r="A40" s="863" t="str">
        <f>'(G1) Fjalori'!A251</f>
        <v>Tarifa për gjelbërimin nga Institucionet</v>
      </c>
      <c r="B40" s="864"/>
      <c r="C40" s="248" t="s">
        <v>910</v>
      </c>
      <c r="D40" s="227"/>
      <c r="E40" s="227"/>
      <c r="F40" s="227"/>
    </row>
    <row r="41" spans="1:6" s="221" customFormat="1" x14ac:dyDescent="0.2">
      <c r="A41" s="863" t="str">
        <f>'(G1) Fjalori'!A252</f>
        <v>Tarifa për gjelbërimin nga bizneset</v>
      </c>
      <c r="B41" s="864"/>
      <c r="C41" s="248" t="s">
        <v>911</v>
      </c>
      <c r="D41" s="227"/>
      <c r="E41" s="227"/>
      <c r="F41" s="227"/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0</v>
      </c>
      <c r="E42" s="396">
        <f>SUM(E43:E55)</f>
        <v>0</v>
      </c>
      <c r="F42" s="396">
        <f>SUM(F43:F55)</f>
        <v>0</v>
      </c>
    </row>
    <row r="43" spans="1:6" s="221" customFormat="1" x14ac:dyDescent="0.2">
      <c r="A43" s="863" t="str">
        <f>'(G1) Fjalori'!A254</f>
        <v>Tarifa për shërbimet administrative të bashkisë</v>
      </c>
      <c r="B43" s="864"/>
      <c r="C43" s="248" t="s">
        <v>878</v>
      </c>
      <c r="D43" s="227"/>
      <c r="E43" s="227"/>
      <c r="F43" s="227"/>
    </row>
    <row r="44" spans="1:6" s="221" customFormat="1" x14ac:dyDescent="0.2">
      <c r="A44" s="863" t="str">
        <f>'(G1) Fjalori'!A255</f>
        <v>Tarifa për dhënien e liçensave, lejeve e autorizimeve</v>
      </c>
      <c r="B44" s="864"/>
      <c r="C44" s="248" t="s">
        <v>879</v>
      </c>
      <c r="D44" s="227"/>
      <c r="E44" s="227"/>
      <c r="F44" s="227"/>
    </row>
    <row r="45" spans="1:6" s="221" customFormat="1" x14ac:dyDescent="0.2">
      <c r="A45" s="863" t="str">
        <f>'(G1) Fjalori'!A256</f>
        <v>Tarifa të kontrollit të zhvillimit të territorit</v>
      </c>
      <c r="B45" s="864"/>
      <c r="C45" s="248" t="s">
        <v>880</v>
      </c>
      <c r="D45" s="227"/>
      <c r="E45" s="227"/>
      <c r="F45" s="227"/>
    </row>
    <row r="46" spans="1:6" s="221" customFormat="1" x14ac:dyDescent="0.2">
      <c r="A46" s="863" t="str">
        <f>'(G1) Fjalori'!A257</f>
        <v>Tarifa për vulosje veterinarie të bagëtive të therura</v>
      </c>
      <c r="B46" s="864"/>
      <c r="C46" s="248" t="s">
        <v>881</v>
      </c>
      <c r="D46" s="227"/>
      <c r="E46" s="227"/>
      <c r="F46" s="227"/>
    </row>
    <row r="47" spans="1:6" s="221" customFormat="1" x14ac:dyDescent="0.2">
      <c r="A47" s="863" t="str">
        <f>'(G1) Fjalori'!A258</f>
        <v>Tarifa e liçensimit të veprimtarive të transportit</v>
      </c>
      <c r="B47" s="864"/>
      <c r="C47" s="248" t="s">
        <v>882</v>
      </c>
      <c r="D47" s="227"/>
      <c r="E47" s="227"/>
      <c r="F47" s="227"/>
    </row>
    <row r="48" spans="1:6" s="221" customFormat="1" x14ac:dyDescent="0.2">
      <c r="A48" s="863" t="str">
        <f>'(G1) Fjalori'!A259</f>
        <v>Tarifa e parkimit për mjetet e liçensuara dhe vendparkime publike</v>
      </c>
      <c r="B48" s="864"/>
      <c r="C48" s="248" t="s">
        <v>883</v>
      </c>
      <c r="D48" s="227"/>
      <c r="E48" s="227"/>
      <c r="F48" s="227"/>
    </row>
    <row r="49" spans="1:6" s="221" customFormat="1" x14ac:dyDescent="0.2">
      <c r="A49" s="863" t="str">
        <f>'(G1) Fjalori'!A260</f>
        <v>Tarifa për dhënie liçense për tregtimin e naftës bruto dhe nënprodukteve të saj</v>
      </c>
      <c r="B49" s="864"/>
      <c r="C49" s="248" t="s">
        <v>884</v>
      </c>
      <c r="D49" s="227"/>
      <c r="E49" s="227"/>
      <c r="F49" s="227"/>
    </row>
    <row r="50" spans="1:6" s="221" customFormat="1" x14ac:dyDescent="0.2">
      <c r="A50" s="863" t="str">
        <f>'(G1) Fjalori'!A261</f>
        <v>Tarifa për pyejt dhe kullotat</v>
      </c>
      <c r="B50" s="864"/>
      <c r="C50" s="248" t="s">
        <v>885</v>
      </c>
      <c r="D50" s="227"/>
      <c r="E50" s="227"/>
      <c r="F50" s="227"/>
    </row>
    <row r="51" spans="1:6" s="221" customFormat="1" x14ac:dyDescent="0.2">
      <c r="A51" s="863" t="str">
        <f>'(G1) Fjalori'!A262</f>
        <v>Tarifa për shërbimet shtesë nga zjarrëfiksja</v>
      </c>
      <c r="B51" s="864"/>
      <c r="C51" s="248" t="s">
        <v>886</v>
      </c>
      <c r="D51" s="227"/>
      <c r="E51" s="227"/>
      <c r="F51" s="227"/>
    </row>
    <row r="52" spans="1:6" s="221" customFormat="1" x14ac:dyDescent="0.2">
      <c r="A52" s="863" t="str">
        <f>'(G1) Fjalori'!A263</f>
        <v>Tarifa për zënien dhe përdorimin e hapsirës publike dhe fasadave</v>
      </c>
      <c r="B52" s="864"/>
      <c r="C52" s="248" t="s">
        <v>887</v>
      </c>
      <c r="D52" s="227"/>
      <c r="E52" s="227"/>
      <c r="F52" s="227"/>
    </row>
    <row r="53" spans="1:6" s="221" customFormat="1" x14ac:dyDescent="0.2">
      <c r="A53" s="863" t="str">
        <f>'(G1) Fjalori'!A264</f>
        <v xml:space="preserve">Tarifa për trajtimin e mbetjeve inerte në landfille </v>
      </c>
      <c r="B53" s="864"/>
      <c r="C53" s="248" t="s">
        <v>888</v>
      </c>
      <c r="D53" s="227"/>
      <c r="E53" s="227"/>
      <c r="F53" s="227"/>
    </row>
    <row r="54" spans="1:6" s="221" customFormat="1" x14ac:dyDescent="0.2">
      <c r="A54" s="863" t="str">
        <f>'(G1) Fjalori'!A265</f>
        <v>Tarifa për linjat ajrore dhe nëntoksore (Telefoni, Energji, TV Kabllor, Internet)</v>
      </c>
      <c r="B54" s="864"/>
      <c r="C54" s="248" t="s">
        <v>889</v>
      </c>
      <c r="D54" s="227"/>
      <c r="E54" s="227"/>
      <c r="F54" s="227"/>
    </row>
    <row r="55" spans="1:6" s="221" customFormat="1" x14ac:dyDescent="0.2">
      <c r="A55" s="863" t="str">
        <f>'(G1) Fjalori'!A266</f>
        <v>Tarifa nga dokumentat për tender, ankand etj</v>
      </c>
      <c r="B55" s="864"/>
      <c r="C55" s="248" t="s">
        <v>890</v>
      </c>
      <c r="D55" s="227"/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0</v>
      </c>
      <c r="E56" s="396">
        <f t="shared" ref="E56:F56" si="6">SUM(E57:E65)</f>
        <v>0</v>
      </c>
      <c r="F56" s="396">
        <f t="shared" si="6"/>
        <v>0</v>
      </c>
    </row>
    <row r="57" spans="1:6" s="221" customFormat="1" x14ac:dyDescent="0.2">
      <c r="A57" s="863" t="str">
        <f>'(G1) Fjalori'!A268</f>
        <v>Bibloteka</v>
      </c>
      <c r="B57" s="864"/>
      <c r="C57" s="248" t="s">
        <v>891</v>
      </c>
      <c r="D57" s="227"/>
      <c r="E57" s="227"/>
      <c r="F57" s="227"/>
    </row>
    <row r="58" spans="1:6" s="221" customFormat="1" x14ac:dyDescent="0.2">
      <c r="A58" s="863" t="str">
        <f>'(G1) Fjalori'!A269</f>
        <v>Muzeumet</v>
      </c>
      <c r="B58" s="864"/>
      <c r="C58" s="248" t="s">
        <v>892</v>
      </c>
      <c r="D58" s="227"/>
      <c r="E58" s="227"/>
      <c r="F58" s="227"/>
    </row>
    <row r="59" spans="1:6" s="221" customFormat="1" x14ac:dyDescent="0.2">
      <c r="A59" s="863" t="str">
        <f>'(G1) Fjalori'!A270</f>
        <v>Teatri</v>
      </c>
      <c r="B59" s="864"/>
      <c r="C59" s="248" t="s">
        <v>893</v>
      </c>
      <c r="D59" s="227"/>
      <c r="E59" s="227"/>
      <c r="F59" s="227"/>
    </row>
    <row r="60" spans="1:6" s="221" customFormat="1" x14ac:dyDescent="0.2">
      <c r="A60" s="863" t="str">
        <f>'(G1) Fjalori'!A271</f>
        <v>Qendra kulturore e fëmijëve</v>
      </c>
      <c r="B60" s="864"/>
      <c r="C60" s="248" t="s">
        <v>894</v>
      </c>
      <c r="D60" s="227"/>
      <c r="E60" s="227"/>
      <c r="F60" s="227"/>
    </row>
    <row r="61" spans="1:6" s="221" customFormat="1" x14ac:dyDescent="0.2">
      <c r="A61" s="863" t="str">
        <f>'(G1) Fjalori'!A272</f>
        <v>Pallati i sportit</v>
      </c>
      <c r="B61" s="864"/>
      <c r="C61" s="248" t="s">
        <v>895</v>
      </c>
      <c r="D61" s="227"/>
      <c r="E61" s="227"/>
      <c r="F61" s="227"/>
    </row>
    <row r="62" spans="1:6" s="221" customFormat="1" x14ac:dyDescent="0.2">
      <c r="A62" s="863" t="str">
        <f>'(G1) Fjalori'!A273</f>
        <v>Qendra Komunitare</v>
      </c>
      <c r="B62" s="864"/>
      <c r="C62" s="248" t="s">
        <v>896</v>
      </c>
      <c r="D62" s="227"/>
      <c r="E62" s="227"/>
      <c r="F62" s="227"/>
    </row>
    <row r="63" spans="1:6" s="221" customFormat="1" x14ac:dyDescent="0.2">
      <c r="A63" s="863" t="str">
        <f>'(G1) Fjalori'!A274</f>
        <v>Mensa (Konviktet)</v>
      </c>
      <c r="B63" s="864"/>
      <c r="C63" s="248" t="s">
        <v>897</v>
      </c>
      <c r="D63" s="227"/>
      <c r="E63" s="227"/>
      <c r="F63" s="227"/>
    </row>
    <row r="64" spans="1:6" s="221" customFormat="1" x14ac:dyDescent="0.2">
      <c r="A64" s="863" t="str">
        <f>'(G1) Fjalori'!A275</f>
        <v>Kopshtet</v>
      </c>
      <c r="B64" s="864"/>
      <c r="C64" s="248" t="s">
        <v>898</v>
      </c>
      <c r="D64" s="227"/>
      <c r="E64" s="227"/>
      <c r="F64" s="227"/>
    </row>
    <row r="65" spans="1:6" s="221" customFormat="1" x14ac:dyDescent="0.2">
      <c r="A65" s="863" t="str">
        <f>'(G1) Fjalori'!A276</f>
        <v>Çerdhet</v>
      </c>
      <c r="B65" s="864"/>
      <c r="C65" s="248" t="s">
        <v>899</v>
      </c>
      <c r="D65" s="227"/>
      <c r="E65" s="227"/>
      <c r="F65" s="227"/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/>
      <c r="E66" s="397"/>
      <c r="F66" s="397"/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/>
      <c r="F67" s="397"/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/>
      <c r="E69" s="397"/>
      <c r="F69" s="397"/>
    </row>
    <row r="70" spans="1:6" s="221" customFormat="1" ht="18.75" x14ac:dyDescent="0.25">
      <c r="A70" s="859" t="str">
        <f>'(G1) Fjalori'!A281</f>
        <v>TË ARDHURAT E TJERA</v>
      </c>
      <c r="B70" s="861"/>
      <c r="C70" s="502" t="s">
        <v>845</v>
      </c>
      <c r="D70" s="441">
        <f>SUM(D71:D84)</f>
        <v>0</v>
      </c>
      <c r="E70" s="441">
        <f>SUM(E71:E84)</f>
        <v>0</v>
      </c>
      <c r="F70" s="441">
        <f>SUM(F71:F84)</f>
        <v>0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/>
      <c r="E71" s="397"/>
      <c r="F71" s="397"/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/>
      <c r="E77" s="397"/>
      <c r="F77" s="397"/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/>
      <c r="E81" s="397"/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/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/>
      <c r="E84" s="397"/>
      <c r="F84" s="397"/>
    </row>
    <row r="85" spans="1:6" s="221" customFormat="1" ht="18.75" x14ac:dyDescent="0.25">
      <c r="A85" s="857" t="str">
        <f>'(G1) Fjalori'!A296</f>
        <v>TË ARDHURA NGA BUXHETI QENDROR</v>
      </c>
      <c r="B85" s="862"/>
      <c r="C85" s="501" t="s">
        <v>839</v>
      </c>
      <c r="D85" s="440">
        <f>D86+D87+D90</f>
        <v>0</v>
      </c>
      <c r="E85" s="440">
        <f t="shared" ref="E85:F85" si="7">E86+E87+E90</f>
        <v>0</v>
      </c>
      <c r="F85" s="440">
        <f t="shared" si="7"/>
        <v>0</v>
      </c>
    </row>
    <row r="86" spans="1:6" s="221" customFormat="1" ht="18.75" x14ac:dyDescent="0.25">
      <c r="A86" s="853" t="str">
        <f>'(G1) Fjalori'!A297</f>
        <v>Transferta e pakushtëzuar</v>
      </c>
      <c r="B86" s="854"/>
      <c r="C86" s="502" t="s">
        <v>846</v>
      </c>
      <c r="D86" s="500"/>
      <c r="E86" s="397"/>
      <c r="F86" s="397"/>
    </row>
    <row r="87" spans="1:6" s="221" customFormat="1" ht="18.75" x14ac:dyDescent="0.25">
      <c r="A87" s="853" t="str">
        <f>'(G1) Fjalori'!A298</f>
        <v>Transferta e kushtëzuar</v>
      </c>
      <c r="B87" s="854"/>
      <c r="C87" s="502" t="s">
        <v>848</v>
      </c>
      <c r="D87" s="441">
        <f>SUM(D88:D89)</f>
        <v>0</v>
      </c>
      <c r="E87" s="441">
        <f t="shared" ref="E87:F87" si="8">SUM(E88:E89)</f>
        <v>0</v>
      </c>
      <c r="F87" s="441">
        <f t="shared" si="8"/>
        <v>0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/>
      <c r="E88" s="227"/>
      <c r="F88" s="227"/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/>
      <c r="E89" s="227"/>
      <c r="F89" s="227"/>
    </row>
    <row r="90" spans="1:6" s="221" customFormat="1" ht="18.75" x14ac:dyDescent="0.25">
      <c r="A90" s="853" t="str">
        <f>'(G1) Fjalori'!A301</f>
        <v>Trasferta specifike</v>
      </c>
      <c r="B90" s="854"/>
      <c r="C90" s="502" t="s">
        <v>847</v>
      </c>
      <c r="D90" s="500"/>
      <c r="E90" s="397"/>
      <c r="F90" s="397"/>
    </row>
    <row r="91" spans="1:6" s="221" customFormat="1" ht="18.75" x14ac:dyDescent="0.25">
      <c r="A91" s="857" t="str">
        <f>'(G1) Fjalori'!A302</f>
        <v>HUAMARRJA</v>
      </c>
      <c r="B91" s="862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3" t="str">
        <f>'(G1) Fjalori'!A303</f>
        <v>Huamarrja afatshkurtë</v>
      </c>
      <c r="B92" s="854"/>
      <c r="C92" s="502" t="s">
        <v>849</v>
      </c>
      <c r="D92" s="500"/>
      <c r="E92" s="397"/>
      <c r="F92" s="397"/>
    </row>
    <row r="93" spans="1:6" s="221" customFormat="1" ht="18.75" x14ac:dyDescent="0.25">
      <c r="A93" s="853" t="str">
        <f>'(G1) Fjalori'!A304</f>
        <v>Huamarrja afatgjatë</v>
      </c>
      <c r="B93" s="854"/>
      <c r="C93" s="502" t="s">
        <v>850</v>
      </c>
      <c r="D93" s="500"/>
      <c r="E93" s="397"/>
      <c r="F93" s="397"/>
    </row>
    <row r="94" spans="1:6" s="221" customFormat="1" ht="18.75" x14ac:dyDescent="0.25">
      <c r="A94" s="857" t="str">
        <f>'(G1) Fjalori'!A305</f>
        <v>TRASHËGIMI NGA VITI I SHKUAR</v>
      </c>
      <c r="B94" s="862"/>
      <c r="C94" s="501" t="s">
        <v>841</v>
      </c>
      <c r="D94" s="440">
        <f>SUM(D95:D96)</f>
        <v>0</v>
      </c>
      <c r="E94" s="440">
        <f t="shared" ref="E94:F94" si="10">SUM(E95:E96)</f>
        <v>0</v>
      </c>
      <c r="F94" s="440">
        <f t="shared" si="10"/>
        <v>0</v>
      </c>
    </row>
    <row r="95" spans="1:6" s="221" customFormat="1" ht="18.75" x14ac:dyDescent="0.25">
      <c r="A95" s="853" t="str">
        <f>'(G1) Fjalori'!A306</f>
        <v>Trashëgimi pa destinacion</v>
      </c>
      <c r="B95" s="854"/>
      <c r="C95" s="502" t="s">
        <v>851</v>
      </c>
      <c r="D95" s="500"/>
      <c r="E95" s="500"/>
      <c r="F95" s="397"/>
    </row>
    <row r="96" spans="1:6" s="221" customFormat="1" ht="18.75" x14ac:dyDescent="0.25">
      <c r="A96" s="853" t="str">
        <f>'(G1) Fjalori'!A307</f>
        <v>Trashëgimi me destinacion</v>
      </c>
      <c r="B96" s="854"/>
      <c r="C96" s="502" t="s">
        <v>852</v>
      </c>
      <c r="D96" s="500"/>
      <c r="E96" s="500"/>
      <c r="F96" s="397"/>
    </row>
    <row r="97" spans="1:6" s="445" customFormat="1" ht="19.5" thickBot="1" x14ac:dyDescent="0.3">
      <c r="A97" s="855" t="str">
        <f>'(G1) Fjalori'!A352</f>
        <v>TOTALI I BURIMEVE BUXHETORE</v>
      </c>
      <c r="B97" s="856"/>
      <c r="C97" s="721"/>
      <c r="D97" s="795">
        <f>D94+D91+D85+D7</f>
        <v>0</v>
      </c>
      <c r="E97" s="795">
        <f>E94+E91+E85+E7</f>
        <v>0</v>
      </c>
      <c r="F97" s="795">
        <f>F94+F91+F85+F7</f>
        <v>0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N41S1zu9AKap0D0X+ut5ILVGpTnOXGk9t9IPPk25xZgcliM6cd/88ZrTHzCIT0zz3D+rC6y3i4iy6YjZVluGng==" saltValue="HvMuA6tUnmHyGMNDkn0ONg==" spinCount="100000" sheet="1" objects="1" scenarios="1" selectLockedCells="1"/>
  <mergeCells count="53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67"/>
  <sheetViews>
    <sheetView showGridLines="0" zoomScaleNormal="100" workbookViewId="0">
      <selection activeCell="H14" sqref="H14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6" ht="21" x14ac:dyDescent="0.35">
      <c r="A3" s="869" t="str">
        <f>'(G1) Fjalori'!A311</f>
        <v>(C3) DETYRIMET E PRAPAMBETURA</v>
      </c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</row>
    <row r="4" spans="1:16" s="97" customFormat="1" x14ac:dyDescent="0.2">
      <c r="A4" s="67"/>
      <c r="B4" s="67"/>
      <c r="J4" s="67"/>
      <c r="M4" s="67"/>
    </row>
    <row r="5" spans="1:16" x14ac:dyDescent="0.2">
      <c r="C5" s="691">
        <f>'(B1)Informacion i përgjithshëm '!B7</f>
        <v>0</v>
      </c>
      <c r="D5" s="71"/>
      <c r="E5" s="865">
        <f>'(B1)Informacion i përgjithshëm '!B7</f>
        <v>0</v>
      </c>
      <c r="F5" s="865"/>
      <c r="G5" s="71"/>
      <c r="H5" s="865">
        <f>'(B1)Informacion i përgjithshëm '!B8</f>
        <v>1</v>
      </c>
      <c r="I5" s="865"/>
      <c r="J5" s="71"/>
      <c r="K5" s="865">
        <f>'(B1)Informacion i përgjithshëm '!B9</f>
        <v>2</v>
      </c>
      <c r="L5" s="865"/>
      <c r="M5" s="71"/>
      <c r="N5" s="865">
        <f>'(B1)Informacion i përgjithshëm '!B10</f>
        <v>3</v>
      </c>
      <c r="O5" s="865"/>
    </row>
    <row r="6" spans="1:16" s="70" customFormat="1" ht="12.75" customHeight="1" x14ac:dyDescent="0.25">
      <c r="A6" s="69"/>
      <c r="B6" s="69"/>
      <c r="C6" s="692" t="str">
        <f>'(G1) Fjalori'!A7</f>
        <v>Viti aktual</v>
      </c>
      <c r="D6" s="241"/>
      <c r="E6" s="868" t="str">
        <f>'(G1) Fjalori'!A7</f>
        <v>Viti aktual</v>
      </c>
      <c r="F6" s="868"/>
      <c r="G6" s="241"/>
      <c r="H6" s="866" t="str">
        <f>'(G1) Fjalori'!A8</f>
        <v>Viti t+1 (I pritur)</v>
      </c>
      <c r="I6" s="867"/>
      <c r="J6" s="241"/>
      <c r="K6" s="866" t="str">
        <f>'(G1) Fjalori'!A9</f>
        <v>Viti t+2 (I pritur)</v>
      </c>
      <c r="L6" s="867"/>
      <c r="M6" s="241"/>
      <c r="N6" s="866" t="str">
        <f>'(G1) Fjalori'!A10</f>
        <v>Viti t+3 (I pritur)</v>
      </c>
      <c r="O6" s="867"/>
    </row>
    <row r="7" spans="1:16" s="231" customFormat="1" ht="51" x14ac:dyDescent="0.25">
      <c r="A7" s="661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/>
      <c r="B8" s="542"/>
      <c r="C8" s="51"/>
      <c r="D8" s="73"/>
      <c r="E8" s="51"/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/>
      <c r="B9" s="543"/>
      <c r="C9" s="51"/>
      <c r="D9" s="73"/>
      <c r="E9" s="51"/>
      <c r="F9" s="272">
        <f t="shared" ref="F9:F36" si="0">C9-E9</f>
        <v>0</v>
      </c>
      <c r="G9" s="73"/>
      <c r="H9" s="51"/>
      <c r="I9" s="272">
        <f t="shared" ref="I9:I36" si="1">F9-H9</f>
        <v>0</v>
      </c>
      <c r="J9" s="73"/>
      <c r="K9" s="51"/>
      <c r="L9" s="272">
        <f t="shared" ref="L9:L36" si="2">I9-K9</f>
        <v>0</v>
      </c>
      <c r="M9" s="73"/>
      <c r="N9" s="51"/>
      <c r="O9" s="272">
        <f t="shared" ref="O9:O36" si="3">L9-N9</f>
        <v>0</v>
      </c>
      <c r="P9" s="115" t="str">
        <f t="shared" ref="P9:P36" si="4">IF(L9&lt;0,"INCORRECT ENTRY!","OK!")</f>
        <v>OK!</v>
      </c>
    </row>
    <row r="10" spans="1:16" x14ac:dyDescent="0.2">
      <c r="A10" s="271"/>
      <c r="B10" s="543"/>
      <c r="C10" s="51"/>
      <c r="D10" s="73"/>
      <c r="E10" s="51"/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/>
      <c r="B11" s="544"/>
      <c r="C11" s="206"/>
      <c r="D11" s="73"/>
      <c r="E11" s="51"/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4"/>
      <c r="C12" s="206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/>
      <c r="B13" s="544"/>
      <c r="C13" s="206"/>
      <c r="D13" s="73"/>
      <c r="E13" s="51"/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/>
      <c r="B14" s="544"/>
      <c r="C14" s="206"/>
      <c r="D14" s="73"/>
      <c r="E14" s="51"/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4"/>
      <c r="C15" s="206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4"/>
      <c r="C16" s="206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/>
      <c r="B17" s="544"/>
      <c r="C17" s="206"/>
      <c r="D17" s="73"/>
      <c r="E17" s="51"/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4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/>
      <c r="B19" s="544"/>
      <c r="C19" s="206"/>
      <c r="D19" s="73"/>
      <c r="E19" s="51"/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4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/>
      <c r="B21" s="544"/>
      <c r="C21" s="206"/>
      <c r="D21" s="73"/>
      <c r="E21" s="51"/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/>
      <c r="B22" s="544"/>
      <c r="C22" s="206"/>
      <c r="D22" s="73"/>
      <c r="E22" s="51"/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4"/>
      <c r="C23" s="206"/>
      <c r="D23" s="73"/>
      <c r="E23" s="51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/>
      <c r="B24" s="544"/>
      <c r="C24" s="206"/>
      <c r="D24" s="73"/>
      <c r="E24" s="51"/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/>
      <c r="B25" s="544"/>
      <c r="C25" s="206"/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/>
      <c r="B26" s="544"/>
      <c r="C26" s="206"/>
      <c r="D26" s="73"/>
      <c r="E26" s="51"/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/>
      <c r="B27" s="544"/>
      <c r="C27" s="206"/>
      <c r="D27" s="73"/>
      <c r="E27" s="51"/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/>
      <c r="B28" s="544"/>
      <c r="C28" s="206"/>
      <c r="D28" s="73"/>
      <c r="E28" s="51"/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/>
      <c r="B29" s="544"/>
      <c r="C29" s="206"/>
      <c r="D29" s="73"/>
      <c r="E29" s="51"/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4"/>
      <c r="C30" s="206"/>
      <c r="D30" s="73"/>
      <c r="E30" s="51"/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/>
      <c r="B31" s="544"/>
      <c r="C31" s="206"/>
      <c r="D31" s="73"/>
      <c r="E31" s="51"/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/>
      <c r="B32" s="544"/>
      <c r="C32" s="206"/>
      <c r="D32" s="73"/>
      <c r="E32" s="51"/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4"/>
      <c r="C33" s="206"/>
      <c r="D33" s="73"/>
      <c r="E33" s="51"/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4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/>
      <c r="B35" s="544"/>
      <c r="C35" s="206"/>
      <c r="D35" s="73"/>
      <c r="E35" s="51"/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/>
      <c r="B36" s="544"/>
      <c r="C36" s="206"/>
      <c r="D36" s="73"/>
      <c r="E36" s="51"/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744" t="str">
        <f>'(G1) Fjalori'!A319</f>
        <v>Total</v>
      </c>
      <c r="B37" s="20"/>
      <c r="C37" s="76">
        <f>SUM(C8:C36)</f>
        <v>0</v>
      </c>
      <c r="D37" s="208"/>
      <c r="E37" s="76">
        <f>SUM(E8:E36)</f>
        <v>0</v>
      </c>
      <c r="F37" s="76">
        <f>SUM(F8:F36)</f>
        <v>0</v>
      </c>
      <c r="G37" s="208"/>
      <c r="H37" s="76">
        <f>SUM(H8:H36)</f>
        <v>0</v>
      </c>
      <c r="I37" s="76">
        <f>SUM(I8:I36)</f>
        <v>0</v>
      </c>
      <c r="J37" s="208"/>
      <c r="K37" s="76">
        <f>SUM(K8:K36)</f>
        <v>0</v>
      </c>
      <c r="L37" s="76">
        <f>SUM(L8:L36)</f>
        <v>0</v>
      </c>
      <c r="M37" s="208"/>
      <c r="N37" s="76">
        <f>SUM(N8:N36)</f>
        <v>0</v>
      </c>
      <c r="O37" s="76">
        <f>SUM(O8:O36)</f>
        <v>0</v>
      </c>
    </row>
    <row r="38" spans="1:16" x14ac:dyDescent="0.2">
      <c r="J38" s="72"/>
      <c r="M38" s="72"/>
    </row>
    <row r="39" spans="1:16" x14ac:dyDescent="0.2">
      <c r="A39" s="114"/>
      <c r="B39" s="114"/>
      <c r="J39" s="72"/>
      <c r="M39" s="72"/>
    </row>
    <row r="40" spans="1:16" x14ac:dyDescent="0.2">
      <c r="C40" s="66"/>
      <c r="D40" s="66"/>
      <c r="E40" s="66"/>
      <c r="F40" s="66"/>
      <c r="G40" s="66"/>
      <c r="H40" s="66"/>
      <c r="J40" s="66"/>
      <c r="M40" s="66"/>
    </row>
    <row r="41" spans="1:16" x14ac:dyDescent="0.2">
      <c r="C41" s="66"/>
      <c r="D41" s="66"/>
      <c r="E41" s="66"/>
      <c r="F41" s="66"/>
      <c r="G41" s="66"/>
      <c r="H41" s="66"/>
      <c r="J41" s="66"/>
      <c r="M41" s="66"/>
    </row>
    <row r="42" spans="1:16" x14ac:dyDescent="0.2">
      <c r="J42" s="72"/>
      <c r="M42" s="72"/>
    </row>
    <row r="43" spans="1:16" x14ac:dyDescent="0.2">
      <c r="J43" s="72"/>
      <c r="M43" s="72"/>
    </row>
    <row r="44" spans="1:16" x14ac:dyDescent="0.2">
      <c r="J44" s="72"/>
      <c r="M44" s="72"/>
    </row>
    <row r="45" spans="1:16" x14ac:dyDescent="0.2">
      <c r="J45" s="72"/>
      <c r="M45" s="72"/>
    </row>
    <row r="46" spans="1:16" x14ac:dyDescent="0.2">
      <c r="J46" s="72"/>
      <c r="M46" s="72"/>
    </row>
    <row r="47" spans="1:16" x14ac:dyDescent="0.2">
      <c r="J47" s="72"/>
      <c r="M47" s="72"/>
    </row>
    <row r="48" spans="1:16" x14ac:dyDescent="0.2">
      <c r="J48" s="72"/>
      <c r="M48" s="72"/>
    </row>
    <row r="49" spans="10:13" x14ac:dyDescent="0.2">
      <c r="J49" s="72"/>
      <c r="M49" s="72"/>
    </row>
    <row r="50" spans="10:13" x14ac:dyDescent="0.2">
      <c r="J50" s="72"/>
      <c r="M50" s="72"/>
    </row>
    <row r="51" spans="10:13" x14ac:dyDescent="0.2">
      <c r="J51" s="72"/>
      <c r="M51" s="72"/>
    </row>
    <row r="52" spans="10:13" x14ac:dyDescent="0.2">
      <c r="J52" s="72"/>
      <c r="M52" s="72"/>
    </row>
    <row r="53" spans="10:13" x14ac:dyDescent="0.2">
      <c r="J53" s="72"/>
      <c r="M53" s="72"/>
    </row>
    <row r="54" spans="10:13" x14ac:dyDescent="0.2">
      <c r="J54" s="72"/>
      <c r="M54" s="72"/>
    </row>
    <row r="55" spans="10:13" x14ac:dyDescent="0.2">
      <c r="J55" s="72"/>
      <c r="M55" s="72"/>
    </row>
    <row r="56" spans="10:13" x14ac:dyDescent="0.2">
      <c r="J56" s="72"/>
      <c r="M56" s="72"/>
    </row>
    <row r="57" spans="10:13" x14ac:dyDescent="0.2">
      <c r="J57" s="72"/>
      <c r="M57" s="72"/>
    </row>
    <row r="58" spans="10:13" x14ac:dyDescent="0.2">
      <c r="J58" s="72"/>
      <c r="M58" s="72"/>
    </row>
    <row r="59" spans="10:13" x14ac:dyDescent="0.2">
      <c r="J59" s="72"/>
      <c r="M59" s="72"/>
    </row>
    <row r="60" spans="10:13" x14ac:dyDescent="0.2">
      <c r="J60" s="72"/>
      <c r="M60" s="72"/>
    </row>
    <row r="61" spans="10:13" x14ac:dyDescent="0.2">
      <c r="J61" s="72"/>
      <c r="M61" s="72"/>
    </row>
    <row r="62" spans="10:13" x14ac:dyDescent="0.2">
      <c r="J62" s="72"/>
      <c r="M62" s="72"/>
    </row>
    <row r="63" spans="10:13" x14ac:dyDescent="0.2">
      <c r="J63" s="72"/>
      <c r="M63" s="72"/>
    </row>
    <row r="64" spans="10:13" x14ac:dyDescent="0.2">
      <c r="J64" s="72"/>
      <c r="M64" s="72"/>
    </row>
    <row r="65" spans="10:13" x14ac:dyDescent="0.2">
      <c r="J65" s="72"/>
      <c r="M65" s="72"/>
    </row>
    <row r="66" spans="10:13" x14ac:dyDescent="0.2">
      <c r="J66" s="72"/>
      <c r="M66" s="72"/>
    </row>
    <row r="67" spans="10:13" x14ac:dyDescent="0.2">
      <c r="J67" s="72"/>
      <c r="M67" s="72"/>
    </row>
  </sheetData>
  <sheetProtection algorithmName="SHA-512" hashValue="rrBM+X2juV57nKyVPh7zpGUOucYu07x6USaLS9V9PyQGoUSZVF0oQDdAcmBX5ktktjW7iVTXMwLDk5I5DZDDSQ==" saltValue="A3v3DcBym7/66M9Juj91RA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16" zoomScaleNormal="100" workbookViewId="0">
      <selection activeCell="D34" sqref="D34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6" t="str">
        <f>'(G1) Fjalori'!A321</f>
        <v>(C4) TRASHËGIMI ME DESTINACION</v>
      </c>
      <c r="B3" s="847"/>
      <c r="C3" s="847"/>
      <c r="D3" s="847"/>
      <c r="E3" s="847"/>
      <c r="F3" s="848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2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3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3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2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3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3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3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3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3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2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3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3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3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2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3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3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3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2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3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3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3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2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3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3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3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3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3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3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2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3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3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3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3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3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3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2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3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3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3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3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2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3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3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3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3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2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3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3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3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2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3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3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3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2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3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3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3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2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3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3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3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2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3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3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3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2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3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3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3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2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3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3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3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2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3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3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3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2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3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3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3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2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3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3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3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2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3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3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3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3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2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3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3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3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3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2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3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3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3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3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6" customFormat="1" ht="22.5" hidden="1" customHeight="1" x14ac:dyDescent="0.2">
      <c r="A134" s="773" t="e">
        <f>'(B3) Struktura Funksionale'!A118</f>
        <v>#REF!</v>
      </c>
      <c r="B134" s="773" t="str">
        <f>'(B3) Struktura Funksionale'!B118</f>
        <v>096</v>
      </c>
      <c r="C134" s="774" t="str">
        <f>'(B3) Struktura Funksionale'!C118</f>
        <v>Shërbimet plotësuese në arsim</v>
      </c>
      <c r="D134" s="775"/>
      <c r="E134" s="775"/>
      <c r="F134" s="775"/>
    </row>
    <row r="135" spans="1:6" s="776" customFormat="1" hidden="1" x14ac:dyDescent="0.2">
      <c r="A135" s="113" t="str">
        <f>'(B3) Struktura Funksionale'!A119</f>
        <v>Programi 23a</v>
      </c>
      <c r="B135" s="673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8"/>
      <c r="E135" s="779"/>
      <c r="F135" s="779"/>
    </row>
    <row r="136" spans="1:6" s="776" customFormat="1" hidden="1" x14ac:dyDescent="0.2">
      <c r="A136" s="113" t="str">
        <f>'(B3) Struktura Funksionale'!A120</f>
        <v>Programi 23b</v>
      </c>
      <c r="B136" s="777">
        <f>'(B3) Struktura Funksionale'!B120</f>
        <v>0</v>
      </c>
      <c r="C136" s="655">
        <f>'(B3) Struktura Funksionale'!C120</f>
        <v>0</v>
      </c>
      <c r="D136" s="778"/>
      <c r="E136" s="779"/>
      <c r="F136" s="779"/>
    </row>
    <row r="137" spans="1:6" s="776" customFormat="1" hidden="1" x14ac:dyDescent="0.2">
      <c r="A137" s="113" t="str">
        <f>'(B3) Struktura Funksionale'!A121</f>
        <v>Programi 23c</v>
      </c>
      <c r="B137" s="777">
        <f>'(B3) Struktura Funksionale'!B121</f>
        <v>0</v>
      </c>
      <c r="C137" s="655">
        <f>'(B3) Struktura Funksionale'!C121</f>
        <v>0</v>
      </c>
      <c r="D137" s="778"/>
      <c r="E137" s="779"/>
      <c r="F137" s="779"/>
    </row>
    <row r="138" spans="1:6" s="776" customFormat="1" hidden="1" x14ac:dyDescent="0.2">
      <c r="A138" s="780"/>
      <c r="B138" s="781"/>
      <c r="C138" s="780"/>
      <c r="D138" s="782">
        <f>SUM(D135:D137)</f>
        <v>0</v>
      </c>
      <c r="E138" s="782">
        <f>SUM(E135:E137)</f>
        <v>0</v>
      </c>
      <c r="F138" s="782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2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3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3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3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3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2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3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3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3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2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3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3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3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2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3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3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3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3" t="str">
        <f>'(B3) Struktura Funksionale'!A143</f>
        <v>Nënfunksioni 29</v>
      </c>
      <c r="B164" s="773" t="str">
        <f>'(B3) Struktura Funksionale'!B143</f>
        <v>107</v>
      </c>
      <c r="C164" s="774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3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3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3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rr0rZGZVE9sDY469Y7eJrfneZNw+eJiMFkhge+dvXmhzagi0z6//mn2eP81tH3C53mDNfPKuDZTrVHotnvdVnQ==" saltValue="CSo1YgclVnIuEGDAQqJk2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Almira Ferraj</cp:lastModifiedBy>
  <cp:lastPrinted>2018-11-09T10:47:52Z</cp:lastPrinted>
  <dcterms:created xsi:type="dcterms:W3CDTF">2010-09-29T13:46:00Z</dcterms:created>
  <dcterms:modified xsi:type="dcterms:W3CDTF">2019-07-23T10:14:18Z</dcterms:modified>
</cp:coreProperties>
</file>