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ion.cenalia.GOV\Desktop\PBA\PBA 2020-2022\PBA 2020-2022 FAZA 1\DOKUMENTI I PBA\E-Akte\2. Aneksi - Formatet e  PBA 2020-2022\"/>
    </mc:Choice>
  </mc:AlternateContent>
  <bookViews>
    <workbookView xWindow="0" yWindow="0" windowWidth="28755" windowHeight="11760"/>
  </bookViews>
  <sheets>
    <sheet name="Formati 1 Misioni" sheetId="31" r:id="rId1"/>
    <sheet name="01120-MSHP" sheetId="28" r:id="rId2"/>
    <sheet name="01140-Tatimet" sheetId="25" r:id="rId3"/>
    <sheet name="01150-Doganat" sheetId="32" r:id="rId4"/>
    <sheet name="01160-Lufta Financiare joligjor" sheetId="26" r:id="rId5"/>
    <sheet name="04160-Mbikeqyrja e Tregut" sheetId="24" r:id="rId6"/>
    <sheet name="10220-Sigurimi Shoqeror" sheetId="22" r:id="rId7"/>
    <sheet name="10550-Tregu i Punes" sheetId="30" r:id="rId8"/>
    <sheet name="09240-Arsimi Profesional" sheetId="23" r:id="rId9"/>
    <sheet name="06190 - Strehimi" sheetId="27" r:id="rId10"/>
  </sheets>
  <externalReferences>
    <externalReference r:id="rId11"/>
    <externalReference r:id="rId12"/>
  </externalReferences>
  <definedNames>
    <definedName name="_xlnm.Print_Area" localSheetId="2">'01140-Tatimet'!$A$1:$E$371</definedName>
    <definedName name="_xlnm.Print_Area" localSheetId="3">'01150-Doganat'!$A$1:$E$474</definedName>
    <definedName name="_xlnm.Print_Area" localSheetId="5">'04160-Mbikeqyrja e Tregut'!$A$1:$E$1531</definedName>
    <definedName name="_xlnm.Print_Area" localSheetId="9">'06190 - Strehimi'!$A$1:$E$289</definedName>
    <definedName name="_xlnm.Print_Area" localSheetId="8">'09240-Arsimi Profesional'!$A$1:$E$1299</definedName>
    <definedName name="_xlnm.Print_Area" localSheetId="6">'10220-Sigurimi Shoqeror'!$A$1:$E$990</definedName>
    <definedName name="_xlnm.Print_Area" localSheetId="7">'10550-Tregu i Punes'!$A$1:$E$459</definedName>
    <definedName name="_xlnm.Print_Area" localSheetId="0">'Formati 1 Misioni'!$A$1:$G$19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4" i="32" l="1"/>
  <c r="E473" i="32"/>
  <c r="D473" i="32"/>
  <c r="C473" i="32"/>
  <c r="E472" i="32"/>
  <c r="D472" i="32"/>
  <c r="C472" i="32"/>
  <c r="B472" i="32"/>
  <c r="E470" i="32"/>
  <c r="D470" i="32"/>
  <c r="C470" i="32"/>
  <c r="E469" i="32"/>
  <c r="D469" i="32"/>
  <c r="C469" i="32"/>
  <c r="B469" i="32"/>
  <c r="D466" i="32"/>
  <c r="C466" i="32"/>
  <c r="B466" i="32"/>
  <c r="E463" i="32"/>
  <c r="D463" i="32"/>
  <c r="C463" i="32"/>
  <c r="B463" i="32"/>
  <c r="E460" i="32"/>
  <c r="D460" i="32"/>
  <c r="C460" i="32"/>
  <c r="B460" i="32"/>
  <c r="C457" i="32"/>
  <c r="E455" i="32"/>
  <c r="D455" i="32"/>
  <c r="C455" i="32"/>
  <c r="B455" i="32"/>
  <c r="E454" i="32"/>
  <c r="D454" i="32"/>
  <c r="C454" i="32"/>
  <c r="B454" i="32"/>
  <c r="E452" i="32"/>
  <c r="D452" i="32"/>
  <c r="C452" i="32"/>
  <c r="B452" i="32"/>
  <c r="E451" i="32"/>
  <c r="D451" i="32"/>
  <c r="C451" i="32"/>
  <c r="B451" i="32"/>
  <c r="E447" i="32"/>
  <c r="D447" i="32"/>
  <c r="C447" i="32"/>
  <c r="B447" i="32"/>
  <c r="C440" i="32"/>
  <c r="C439" i="32"/>
  <c r="B438" i="32"/>
  <c r="C441" i="32" s="1"/>
  <c r="D427" i="32"/>
  <c r="C427" i="32"/>
  <c r="B427" i="32"/>
  <c r="C418" i="32"/>
  <c r="D409" i="32"/>
  <c r="C409" i="32"/>
  <c r="B409" i="32"/>
  <c r="C400" i="32"/>
  <c r="D389" i="32"/>
  <c r="C389" i="32"/>
  <c r="B389" i="32"/>
  <c r="C380" i="32"/>
  <c r="E353" i="32"/>
  <c r="E368" i="32" s="1"/>
  <c r="E369" i="32" s="1"/>
  <c r="D353" i="32"/>
  <c r="D368" i="32" s="1"/>
  <c r="C353" i="32"/>
  <c r="C368" i="32" s="1"/>
  <c r="C369" i="32" s="1"/>
  <c r="B353" i="32"/>
  <c r="B368" i="32" s="1"/>
  <c r="B369" i="32" s="1"/>
  <c r="E342" i="32"/>
  <c r="D342" i="32"/>
  <c r="C342" i="32"/>
  <c r="E341" i="32"/>
  <c r="D341" i="32"/>
  <c r="C341" i="32"/>
  <c r="E340" i="32"/>
  <c r="E354" i="32" s="1"/>
  <c r="D340" i="32"/>
  <c r="D354" i="32" s="1"/>
  <c r="C340" i="32"/>
  <c r="C354" i="32" s="1"/>
  <c r="B340" i="32"/>
  <c r="B354" i="32" s="1"/>
  <c r="C331" i="32"/>
  <c r="B331" i="32"/>
  <c r="D316" i="32"/>
  <c r="D331" i="32" s="1"/>
  <c r="E304" i="32"/>
  <c r="C302" i="32"/>
  <c r="B302" i="32"/>
  <c r="B303" i="32" s="1"/>
  <c r="C301" i="32"/>
  <c r="D304" i="32" s="1"/>
  <c r="C294" i="32"/>
  <c r="B294" i="32"/>
  <c r="B295" i="32" s="1"/>
  <c r="D279" i="32"/>
  <c r="D457" i="32" s="1"/>
  <c r="D450" i="32" s="1"/>
  <c r="E265" i="32"/>
  <c r="D265" i="32"/>
  <c r="C265" i="32"/>
  <c r="B264" i="32"/>
  <c r="E247" i="32"/>
  <c r="D247" i="32"/>
  <c r="D237" i="32" s="1"/>
  <c r="C247" i="32"/>
  <c r="B247" i="32"/>
  <c r="E239" i="32"/>
  <c r="D239" i="32"/>
  <c r="E238" i="32"/>
  <c r="C238" i="32"/>
  <c r="B238" i="32"/>
  <c r="E229" i="32"/>
  <c r="D229" i="32"/>
  <c r="C229" i="32"/>
  <c r="B229" i="32"/>
  <c r="B219" i="32"/>
  <c r="B220" i="32" s="1"/>
  <c r="E211" i="32"/>
  <c r="D211" i="32"/>
  <c r="C211" i="32"/>
  <c r="B211" i="32"/>
  <c r="B202" i="32"/>
  <c r="E193" i="32"/>
  <c r="D193" i="32"/>
  <c r="C193" i="32"/>
  <c r="B193" i="32"/>
  <c r="E186" i="32"/>
  <c r="D186" i="32"/>
  <c r="C186" i="32"/>
  <c r="E185" i="32"/>
  <c r="D185" i="32"/>
  <c r="C185" i="32"/>
  <c r="C184" i="32"/>
  <c r="B184" i="32"/>
  <c r="C187" i="32" s="1"/>
  <c r="E175" i="32"/>
  <c r="D175" i="32"/>
  <c r="C175" i="32"/>
  <c r="B175" i="32"/>
  <c r="E166" i="32"/>
  <c r="D166" i="32"/>
  <c r="C166" i="32"/>
  <c r="B166" i="32"/>
  <c r="E155" i="32"/>
  <c r="D155" i="32"/>
  <c r="C155" i="32"/>
  <c r="B155" i="32"/>
  <c r="B154" i="32"/>
  <c r="B473" i="32" s="1"/>
  <c r="E146" i="32"/>
  <c r="C146" i="32"/>
  <c r="B146" i="32"/>
  <c r="E137" i="32"/>
  <c r="C137" i="32"/>
  <c r="C128" i="32"/>
  <c r="B128" i="32"/>
  <c r="E119" i="32"/>
  <c r="D119" i="32"/>
  <c r="C119" i="32"/>
  <c r="E110" i="32"/>
  <c r="C110" i="32"/>
  <c r="B108" i="32"/>
  <c r="B110" i="32" s="1"/>
  <c r="E98" i="32"/>
  <c r="D98" i="32"/>
  <c r="C98" i="32"/>
  <c r="B98" i="32"/>
  <c r="B99" i="32" s="1"/>
  <c r="B70" i="32"/>
  <c r="E69" i="32"/>
  <c r="E70" i="32" s="1"/>
  <c r="D69" i="32"/>
  <c r="D70" i="32" s="1"/>
  <c r="C69" i="32"/>
  <c r="C70" i="32" s="1"/>
  <c r="D61" i="32"/>
  <c r="D32" i="32" s="1"/>
  <c r="C61" i="32"/>
  <c r="B56" i="32"/>
  <c r="E55" i="32"/>
  <c r="E466" i="32" s="1"/>
  <c r="E46" i="32"/>
  <c r="B46" i="32"/>
  <c r="B61" i="32" s="1"/>
  <c r="E34" i="32"/>
  <c r="D34" i="32"/>
  <c r="C34" i="32"/>
  <c r="D99" i="32" l="1"/>
  <c r="C304" i="32"/>
  <c r="E240" i="32"/>
  <c r="D240" i="32"/>
  <c r="D238" i="32"/>
  <c r="E241" i="32" s="1"/>
  <c r="E99" i="32"/>
  <c r="C303" i="32"/>
  <c r="B332" i="32"/>
  <c r="C343" i="32"/>
  <c r="C99" i="32"/>
  <c r="C263" i="32"/>
  <c r="C264" i="32" s="1"/>
  <c r="C267" i="32" s="1"/>
  <c r="C332" i="32"/>
  <c r="B449" i="32"/>
  <c r="D302" i="32"/>
  <c r="D332" i="32" s="1"/>
  <c r="D369" i="32"/>
  <c r="D33" i="32"/>
  <c r="C306" i="32"/>
  <c r="B32" i="32"/>
  <c r="B33" i="32" s="1"/>
  <c r="D62" i="32"/>
  <c r="D294" i="32"/>
  <c r="E61" i="32"/>
  <c r="D187" i="32"/>
  <c r="E279" i="32"/>
  <c r="E316" i="32"/>
  <c r="E331" i="32" s="1"/>
  <c r="D343" i="32"/>
  <c r="B457" i="32"/>
  <c r="B450" i="32" s="1"/>
  <c r="C32" i="32"/>
  <c r="D241" i="32"/>
  <c r="C266" i="32"/>
  <c r="C305" i="32"/>
  <c r="E343" i="32"/>
  <c r="E458" i="30"/>
  <c r="D458" i="30"/>
  <c r="C458" i="30"/>
  <c r="B458" i="30"/>
  <c r="E457" i="30"/>
  <c r="D457" i="30"/>
  <c r="C457" i="30"/>
  <c r="B457" i="30"/>
  <c r="E456" i="30"/>
  <c r="D456" i="30"/>
  <c r="C456" i="30"/>
  <c r="B456" i="30"/>
  <c r="E455" i="30"/>
  <c r="D455" i="30"/>
  <c r="C455" i="30"/>
  <c r="B455" i="30"/>
  <c r="E454" i="30"/>
  <c r="D454" i="30"/>
  <c r="C454" i="30"/>
  <c r="E453" i="30"/>
  <c r="D453" i="30"/>
  <c r="C453" i="30"/>
  <c r="B453" i="30"/>
  <c r="E452" i="30"/>
  <c r="D452" i="30"/>
  <c r="C452" i="30"/>
  <c r="B452" i="30"/>
  <c r="E451" i="30"/>
  <c r="D451" i="30"/>
  <c r="C451" i="30"/>
  <c r="B451" i="30"/>
  <c r="E450" i="30"/>
  <c r="E449" i="30" s="1"/>
  <c r="D450" i="30"/>
  <c r="C450" i="30"/>
  <c r="B450" i="30"/>
  <c r="B449" i="30" s="1"/>
  <c r="D449" i="30"/>
  <c r="C449" i="30"/>
  <c r="E448" i="30"/>
  <c r="D448" i="30"/>
  <c r="C448" i="30"/>
  <c r="B448" i="30"/>
  <c r="E445" i="30"/>
  <c r="D445" i="30"/>
  <c r="C445" i="30"/>
  <c r="B445" i="30"/>
  <c r="E444" i="30"/>
  <c r="E443" i="30" s="1"/>
  <c r="D444" i="30"/>
  <c r="D443" i="30" s="1"/>
  <c r="C444" i="30"/>
  <c r="C443" i="30" s="1"/>
  <c r="B444" i="30"/>
  <c r="B443" i="30" s="1"/>
  <c r="E442" i="30"/>
  <c r="D442" i="30"/>
  <c r="C442" i="30"/>
  <c r="B442" i="30"/>
  <c r="E441" i="30"/>
  <c r="D441" i="30"/>
  <c r="D440" i="30" s="1"/>
  <c r="C441" i="30"/>
  <c r="B441" i="30"/>
  <c r="B440" i="30" s="1"/>
  <c r="E440" i="30"/>
  <c r="C440" i="30"/>
  <c r="E439" i="30"/>
  <c r="D439" i="30"/>
  <c r="C439" i="30"/>
  <c r="B439" i="30"/>
  <c r="E438" i="30"/>
  <c r="D438" i="30"/>
  <c r="D437" i="30" s="1"/>
  <c r="C438" i="30"/>
  <c r="C437" i="30" s="1"/>
  <c r="B438" i="30"/>
  <c r="B437" i="30" s="1"/>
  <c r="E437" i="30"/>
  <c r="E436" i="30"/>
  <c r="D436" i="30"/>
  <c r="C436" i="30"/>
  <c r="B436" i="30"/>
  <c r="E435" i="30"/>
  <c r="D435" i="30"/>
  <c r="C435" i="30"/>
  <c r="C434" i="30" s="1"/>
  <c r="B435" i="30"/>
  <c r="B434" i="30" s="1"/>
  <c r="E434" i="30"/>
  <c r="D434" i="30"/>
  <c r="E433" i="30"/>
  <c r="E432" i="30"/>
  <c r="D432" i="30"/>
  <c r="D431" i="30" s="1"/>
  <c r="C432" i="30"/>
  <c r="C431" i="30" s="1"/>
  <c r="B432" i="30"/>
  <c r="B431" i="30" s="1"/>
  <c r="E430" i="30"/>
  <c r="D430" i="30"/>
  <c r="C430" i="30"/>
  <c r="B430" i="30"/>
  <c r="E429" i="30"/>
  <c r="E428" i="30" s="1"/>
  <c r="D429" i="30"/>
  <c r="C429" i="30"/>
  <c r="B429" i="30"/>
  <c r="B428" i="30" s="1"/>
  <c r="D428" i="30"/>
  <c r="C428" i="30"/>
  <c r="E419" i="30"/>
  <c r="D419" i="30"/>
  <c r="C419" i="30"/>
  <c r="B419" i="30"/>
  <c r="E414" i="30"/>
  <c r="E424" i="30" s="1"/>
  <c r="E406" i="30" s="1"/>
  <c r="D414" i="30"/>
  <c r="D424" i="30" s="1"/>
  <c r="D406" i="30" s="1"/>
  <c r="C414" i="30"/>
  <c r="C424" i="30" s="1"/>
  <c r="C406" i="30" s="1"/>
  <c r="B414" i="30"/>
  <c r="B424" i="30" s="1"/>
  <c r="B406" i="30" s="1"/>
  <c r="B407" i="30" s="1"/>
  <c r="E408" i="30"/>
  <c r="D408" i="30"/>
  <c r="C408" i="30"/>
  <c r="E393" i="30"/>
  <c r="D393" i="30"/>
  <c r="C393" i="30"/>
  <c r="B393" i="30"/>
  <c r="E388" i="30"/>
  <c r="E398" i="30" s="1"/>
  <c r="E380" i="30" s="1"/>
  <c r="D388" i="30"/>
  <c r="D398" i="30" s="1"/>
  <c r="D380" i="30" s="1"/>
  <c r="C388" i="30"/>
  <c r="C398" i="30" s="1"/>
  <c r="C380" i="30" s="1"/>
  <c r="B388" i="30"/>
  <c r="B398" i="30" s="1"/>
  <c r="B380" i="30" s="1"/>
  <c r="B381" i="30" s="1"/>
  <c r="E382" i="30"/>
  <c r="D382" i="30"/>
  <c r="C382" i="30"/>
  <c r="E368" i="30"/>
  <c r="D368" i="30"/>
  <c r="C368" i="30"/>
  <c r="B368" i="30"/>
  <c r="E363" i="30"/>
  <c r="E373" i="30" s="1"/>
  <c r="D363" i="30"/>
  <c r="D373" i="30" s="1"/>
  <c r="C363" i="30"/>
  <c r="C373" i="30" s="1"/>
  <c r="B363" i="30"/>
  <c r="E358" i="30"/>
  <c r="D358" i="30"/>
  <c r="C358" i="30"/>
  <c r="E357" i="30"/>
  <c r="D357" i="30"/>
  <c r="C357" i="30"/>
  <c r="E356" i="30"/>
  <c r="D356" i="30"/>
  <c r="C356" i="30"/>
  <c r="B356" i="30"/>
  <c r="E343" i="30"/>
  <c r="D343" i="30"/>
  <c r="D330" i="30" s="1"/>
  <c r="C343" i="30"/>
  <c r="C330" i="30" s="1"/>
  <c r="C333" i="30" s="1"/>
  <c r="B343" i="30"/>
  <c r="B330" i="30" s="1"/>
  <c r="E338" i="30"/>
  <c r="E348" i="30" s="1"/>
  <c r="E330" i="30" s="1"/>
  <c r="D338" i="30"/>
  <c r="D348" i="30" s="1"/>
  <c r="C338" i="30"/>
  <c r="C348" i="30" s="1"/>
  <c r="B338" i="30"/>
  <c r="B348" i="30" s="1"/>
  <c r="E314" i="30"/>
  <c r="D314" i="30"/>
  <c r="C314" i="30"/>
  <c r="B314" i="30"/>
  <c r="E309" i="30"/>
  <c r="E319" i="30" s="1"/>
  <c r="D309" i="30"/>
  <c r="D319" i="30" s="1"/>
  <c r="C309" i="30"/>
  <c r="C319" i="30" s="1"/>
  <c r="B309" i="30"/>
  <c r="B319" i="30" s="1"/>
  <c r="E288" i="30"/>
  <c r="D288" i="30"/>
  <c r="C288" i="30"/>
  <c r="B288" i="30"/>
  <c r="E283" i="30"/>
  <c r="E293" i="30" s="1"/>
  <c r="E275" i="30" s="1"/>
  <c r="D283" i="30"/>
  <c r="D293" i="30" s="1"/>
  <c r="D275" i="30" s="1"/>
  <c r="C283" i="30"/>
  <c r="C293" i="30" s="1"/>
  <c r="C275" i="30" s="1"/>
  <c r="B283" i="30"/>
  <c r="B293" i="30" s="1"/>
  <c r="B275" i="30" s="1"/>
  <c r="B276" i="30" s="1"/>
  <c r="E277" i="30"/>
  <c r="D277" i="30"/>
  <c r="C277" i="30"/>
  <c r="E263" i="30"/>
  <c r="D263" i="30"/>
  <c r="C263" i="30"/>
  <c r="B263" i="30"/>
  <c r="E258" i="30"/>
  <c r="E268" i="30" s="1"/>
  <c r="D258" i="30"/>
  <c r="C258" i="30"/>
  <c r="C268" i="30" s="1"/>
  <c r="C250" i="30" s="1"/>
  <c r="C251" i="30" s="1"/>
  <c r="B258" i="30"/>
  <c r="B268" i="30" s="1"/>
  <c r="E251" i="30"/>
  <c r="D251" i="30"/>
  <c r="B251" i="30"/>
  <c r="E238" i="30"/>
  <c r="D238" i="30"/>
  <c r="C238" i="30"/>
  <c r="B238" i="30"/>
  <c r="E233" i="30"/>
  <c r="E243" i="30" s="1"/>
  <c r="D233" i="30"/>
  <c r="D243" i="30" s="1"/>
  <c r="C233" i="30"/>
  <c r="B233" i="30"/>
  <c r="B243" i="30" s="1"/>
  <c r="D225" i="30"/>
  <c r="E213" i="30"/>
  <c r="E184" i="30" s="1"/>
  <c r="E185" i="30" s="1"/>
  <c r="D213" i="30"/>
  <c r="C213" i="30"/>
  <c r="C184" i="30" s="1"/>
  <c r="C185" i="30" s="1"/>
  <c r="B213" i="30"/>
  <c r="B184" i="30" s="1"/>
  <c r="B185" i="30" s="1"/>
  <c r="E186" i="30"/>
  <c r="D186" i="30"/>
  <c r="C186" i="30"/>
  <c r="D184" i="30"/>
  <c r="E173" i="30"/>
  <c r="E447" i="30" s="1"/>
  <c r="E446" i="30" s="1"/>
  <c r="D173" i="30"/>
  <c r="D447" i="30" s="1"/>
  <c r="D446" i="30" s="1"/>
  <c r="C173" i="30"/>
  <c r="C176" i="30" s="1"/>
  <c r="B173" i="30"/>
  <c r="B176" i="30" s="1"/>
  <c r="E149" i="30"/>
  <c r="D149" i="30"/>
  <c r="C149" i="30"/>
  <c r="E139" i="30"/>
  <c r="D139" i="30"/>
  <c r="D110" i="30" s="1"/>
  <c r="C139" i="30"/>
  <c r="C110" i="30" s="1"/>
  <c r="B139" i="30"/>
  <c r="B110" i="30" s="1"/>
  <c r="B111" i="30" s="1"/>
  <c r="E112" i="30"/>
  <c r="D112" i="30"/>
  <c r="C112" i="30"/>
  <c r="E110" i="30"/>
  <c r="E111" i="30" s="1"/>
  <c r="E102" i="30"/>
  <c r="E73" i="30" s="1"/>
  <c r="D102" i="30"/>
  <c r="C102" i="30"/>
  <c r="C73" i="30" s="1"/>
  <c r="B102" i="30"/>
  <c r="B73" i="30" s="1"/>
  <c r="B74" i="30" s="1"/>
  <c r="E75" i="30"/>
  <c r="D75" i="30"/>
  <c r="C75" i="30"/>
  <c r="D73" i="30"/>
  <c r="D74" i="30" s="1"/>
  <c r="D62" i="30"/>
  <c r="E62" i="30" s="1"/>
  <c r="E65" i="30" s="1"/>
  <c r="E59" i="30"/>
  <c r="D59" i="30"/>
  <c r="C59" i="30"/>
  <c r="B59" i="30"/>
  <c r="E50" i="30"/>
  <c r="D50" i="30"/>
  <c r="C50" i="30"/>
  <c r="B50" i="30"/>
  <c r="E47" i="30"/>
  <c r="C47" i="30"/>
  <c r="B47" i="30"/>
  <c r="D44" i="30"/>
  <c r="C44" i="30"/>
  <c r="B44" i="30"/>
  <c r="E38" i="30"/>
  <c r="D38" i="30"/>
  <c r="C38" i="30"/>
  <c r="B474" i="32" l="1"/>
  <c r="C295" i="32"/>
  <c r="E302" i="32"/>
  <c r="E332" i="32"/>
  <c r="C33" i="32"/>
  <c r="C36" i="32" s="1"/>
  <c r="C35" i="32"/>
  <c r="E457" i="32"/>
  <c r="E450" i="32" s="1"/>
  <c r="E294" i="32"/>
  <c r="E449" i="32" s="1"/>
  <c r="B62" i="32"/>
  <c r="D305" i="32"/>
  <c r="D303" i="32"/>
  <c r="D306" i="32" s="1"/>
  <c r="D295" i="32"/>
  <c r="D263" i="32"/>
  <c r="D36" i="32"/>
  <c r="E32" i="32"/>
  <c r="D35" i="32"/>
  <c r="D449" i="32"/>
  <c r="D474" i="32" s="1"/>
  <c r="C62" i="32"/>
  <c r="E225" i="30"/>
  <c r="E431" i="30"/>
  <c r="D187" i="30"/>
  <c r="E359" i="30"/>
  <c r="C243" i="30"/>
  <c r="B65" i="30"/>
  <c r="B36" i="30" s="1"/>
  <c r="B37" i="30" s="1"/>
  <c r="B373" i="30"/>
  <c r="B427" i="30" s="1"/>
  <c r="C111" i="30"/>
  <c r="C114" i="30" s="1"/>
  <c r="C113" i="30"/>
  <c r="C103" i="30"/>
  <c r="D359" i="30"/>
  <c r="B447" i="30"/>
  <c r="B446" i="30" s="1"/>
  <c r="C140" i="30"/>
  <c r="E214" i="30"/>
  <c r="D268" i="30"/>
  <c r="B454" i="30"/>
  <c r="D65" i="30"/>
  <c r="C76" i="30"/>
  <c r="D103" i="30"/>
  <c r="E140" i="30"/>
  <c r="C214" i="30"/>
  <c r="D333" i="30"/>
  <c r="E333" i="30"/>
  <c r="B103" i="30"/>
  <c r="E187" i="30"/>
  <c r="C65" i="30"/>
  <c r="D76" i="30"/>
  <c r="B140" i="30"/>
  <c r="D214" i="30"/>
  <c r="C359" i="30"/>
  <c r="E383" i="30"/>
  <c r="E381" i="30"/>
  <c r="D111" i="30"/>
  <c r="D113" i="30"/>
  <c r="B301" i="30"/>
  <c r="C407" i="30"/>
  <c r="C410" i="30" s="1"/>
  <c r="C409" i="30"/>
  <c r="E301" i="30"/>
  <c r="D36" i="30"/>
  <c r="B147" i="30"/>
  <c r="B148" i="30" s="1"/>
  <c r="C188" i="30"/>
  <c r="C278" i="30"/>
  <c r="C276" i="30"/>
  <c r="C279" i="30" s="1"/>
  <c r="C301" i="30"/>
  <c r="C427" i="30"/>
  <c r="C383" i="30"/>
  <c r="C381" i="30"/>
  <c r="C384" i="30" s="1"/>
  <c r="D407" i="30"/>
  <c r="D409" i="30"/>
  <c r="E276" i="30"/>
  <c r="E278" i="30"/>
  <c r="C36" i="30"/>
  <c r="C66" i="30" s="1"/>
  <c r="E36" i="30"/>
  <c r="E66" i="30" s="1"/>
  <c r="E74" i="30"/>
  <c r="E77" i="30" s="1"/>
  <c r="E76" i="30"/>
  <c r="C147" i="30"/>
  <c r="D278" i="30"/>
  <c r="D276" i="30"/>
  <c r="D301" i="30"/>
  <c r="D381" i="30"/>
  <c r="D383" i="30"/>
  <c r="E409" i="30"/>
  <c r="E407" i="30"/>
  <c r="B214" i="30"/>
  <c r="C225" i="30"/>
  <c r="C74" i="30"/>
  <c r="C77" i="30" s="1"/>
  <c r="D176" i="30"/>
  <c r="D185" i="30"/>
  <c r="D188" i="30" s="1"/>
  <c r="C447" i="30"/>
  <c r="C446" i="30" s="1"/>
  <c r="B66" i="30"/>
  <c r="E103" i="30"/>
  <c r="D140" i="30"/>
  <c r="E113" i="30"/>
  <c r="E176" i="30"/>
  <c r="E427" i="30" s="1"/>
  <c r="C187" i="30"/>
  <c r="E796" i="28"/>
  <c r="D796" i="28"/>
  <c r="C796" i="28"/>
  <c r="B796" i="28"/>
  <c r="E795" i="28"/>
  <c r="D795" i="28"/>
  <c r="C795" i="28"/>
  <c r="B795" i="28"/>
  <c r="E794" i="28"/>
  <c r="D794" i="28"/>
  <c r="C794" i="28"/>
  <c r="B794" i="28"/>
  <c r="E793" i="28"/>
  <c r="D793" i="28"/>
  <c r="C793" i="28"/>
  <c r="B793" i="28"/>
  <c r="E792" i="28"/>
  <c r="D792" i="28"/>
  <c r="C792" i="28"/>
  <c r="E791" i="28"/>
  <c r="D791" i="28"/>
  <c r="C791" i="28"/>
  <c r="B791" i="28"/>
  <c r="E790" i="28"/>
  <c r="D790" i="28"/>
  <c r="C790" i="28"/>
  <c r="B790" i="28"/>
  <c r="E789" i="28"/>
  <c r="D789" i="28"/>
  <c r="C789" i="28"/>
  <c r="B789" i="28"/>
  <c r="E788" i="28"/>
  <c r="D788" i="28"/>
  <c r="C788" i="28"/>
  <c r="B788" i="28"/>
  <c r="E787" i="28"/>
  <c r="D787" i="28"/>
  <c r="C787" i="28"/>
  <c r="B787" i="28"/>
  <c r="E786" i="28"/>
  <c r="D786" i="28"/>
  <c r="C786" i="28"/>
  <c r="B786" i="28"/>
  <c r="E785" i="28"/>
  <c r="D785" i="28"/>
  <c r="C785" i="28"/>
  <c r="B785" i="28"/>
  <c r="E784" i="28"/>
  <c r="D784" i="28"/>
  <c r="C784" i="28"/>
  <c r="B784" i="28"/>
  <c r="E783" i="28"/>
  <c r="D783" i="28"/>
  <c r="C783" i="28"/>
  <c r="B783" i="28"/>
  <c r="E782" i="28"/>
  <c r="E781" i="28" s="1"/>
  <c r="D782" i="28"/>
  <c r="C782" i="28"/>
  <c r="B782" i="28"/>
  <c r="B781" i="28" s="1"/>
  <c r="D781" i="28"/>
  <c r="C781" i="28"/>
  <c r="E780" i="28"/>
  <c r="D780" i="28"/>
  <c r="C780" i="28"/>
  <c r="B780" i="28"/>
  <c r="E779" i="28"/>
  <c r="D779" i="28"/>
  <c r="C779" i="28"/>
  <c r="B779" i="28"/>
  <c r="B778" i="28" s="1"/>
  <c r="E778" i="28"/>
  <c r="D778" i="28"/>
  <c r="C778" i="28"/>
  <c r="E777" i="28"/>
  <c r="D777" i="28"/>
  <c r="C777" i="28"/>
  <c r="B777" i="28"/>
  <c r="E776" i="28"/>
  <c r="D776" i="28"/>
  <c r="C776" i="28"/>
  <c r="C775" i="28" s="1"/>
  <c r="B776" i="28"/>
  <c r="B775" i="28" s="1"/>
  <c r="E775" i="28"/>
  <c r="D775" i="28"/>
  <c r="E774" i="28"/>
  <c r="D774" i="28"/>
  <c r="C774" i="28"/>
  <c r="B774" i="28"/>
  <c r="E773" i="28"/>
  <c r="E772" i="28" s="1"/>
  <c r="D773" i="28"/>
  <c r="C773" i="28"/>
  <c r="C772" i="28" s="1"/>
  <c r="B773" i="28"/>
  <c r="B772" i="28" s="1"/>
  <c r="D772" i="28"/>
  <c r="E771" i="28"/>
  <c r="D771" i="28"/>
  <c r="C771" i="28"/>
  <c r="B771" i="28"/>
  <c r="E770" i="28"/>
  <c r="E769" i="28" s="1"/>
  <c r="D770" i="28"/>
  <c r="D769" i="28" s="1"/>
  <c r="C770" i="28"/>
  <c r="C769" i="28" s="1"/>
  <c r="B770" i="28"/>
  <c r="B769" i="28" s="1"/>
  <c r="E768" i="28"/>
  <c r="D768" i="28"/>
  <c r="C768" i="28"/>
  <c r="B768" i="28"/>
  <c r="E767" i="28"/>
  <c r="D767" i="28"/>
  <c r="D766" i="28" s="1"/>
  <c r="C767" i="28"/>
  <c r="B767" i="28"/>
  <c r="B766" i="28" s="1"/>
  <c r="E766" i="28"/>
  <c r="C766" i="28"/>
  <c r="D758" i="28"/>
  <c r="E758" i="28" s="1"/>
  <c r="E746" i="28"/>
  <c r="D746" i="28"/>
  <c r="C746" i="28"/>
  <c r="B746" i="28"/>
  <c r="E743" i="28"/>
  <c r="D743" i="28"/>
  <c r="C743" i="28"/>
  <c r="B743" i="28"/>
  <c r="E740" i="28"/>
  <c r="D740" i="28"/>
  <c r="C740" i="28"/>
  <c r="B740" i="28"/>
  <c r="E734" i="28"/>
  <c r="D734" i="28"/>
  <c r="C734" i="28"/>
  <c r="E715" i="28"/>
  <c r="D715" i="28"/>
  <c r="C715" i="28"/>
  <c r="B715" i="28"/>
  <c r="E710" i="28"/>
  <c r="D710" i="28"/>
  <c r="C710" i="28"/>
  <c r="B710" i="28"/>
  <c r="E704" i="28"/>
  <c r="D704" i="28"/>
  <c r="C704" i="28"/>
  <c r="D688" i="28"/>
  <c r="E688" i="28" s="1"/>
  <c r="E691" i="28" s="1"/>
  <c r="E676" i="28"/>
  <c r="D676" i="28"/>
  <c r="C676" i="28"/>
  <c r="B676" i="28"/>
  <c r="E673" i="28"/>
  <c r="D673" i="28"/>
  <c r="C673" i="28"/>
  <c r="B673" i="28"/>
  <c r="E670" i="28"/>
  <c r="D670" i="28"/>
  <c r="C670" i="28"/>
  <c r="B670" i="28"/>
  <c r="E664" i="28"/>
  <c r="D664" i="28"/>
  <c r="C664" i="28"/>
  <c r="D651" i="28"/>
  <c r="E639" i="28"/>
  <c r="D639" i="28"/>
  <c r="C639" i="28"/>
  <c r="B639" i="28"/>
  <c r="E636" i="28"/>
  <c r="D636" i="28"/>
  <c r="C636" i="28"/>
  <c r="B636" i="28"/>
  <c r="E633" i="28"/>
  <c r="D633" i="28"/>
  <c r="C633" i="28"/>
  <c r="B633" i="28"/>
  <c r="E627" i="28"/>
  <c r="D627" i="28"/>
  <c r="C627" i="28"/>
  <c r="D614" i="28"/>
  <c r="E614" i="28" s="1"/>
  <c r="E602" i="28"/>
  <c r="D602" i="28"/>
  <c r="C602" i="28"/>
  <c r="B602" i="28"/>
  <c r="E599" i="28"/>
  <c r="D599" i="28"/>
  <c r="C599" i="28"/>
  <c r="B599" i="28"/>
  <c r="E596" i="28"/>
  <c r="D596" i="28"/>
  <c r="C596" i="28"/>
  <c r="B596" i="28"/>
  <c r="E590" i="28"/>
  <c r="D590" i="28"/>
  <c r="C590" i="28"/>
  <c r="D572" i="28"/>
  <c r="E572" i="28" s="1"/>
  <c r="E560" i="28"/>
  <c r="D560" i="28"/>
  <c r="C560" i="28"/>
  <c r="B560" i="28"/>
  <c r="E557" i="28"/>
  <c r="D557" i="28"/>
  <c r="C557" i="28"/>
  <c r="B557" i="28"/>
  <c r="E554" i="28"/>
  <c r="D554" i="28"/>
  <c r="C554" i="28"/>
  <c r="B554" i="28"/>
  <c r="E548" i="28"/>
  <c r="D548" i="28"/>
  <c r="C548" i="28"/>
  <c r="D535" i="28"/>
  <c r="E535" i="28" s="1"/>
  <c r="E523" i="28"/>
  <c r="D523" i="28"/>
  <c r="C523" i="28"/>
  <c r="B523" i="28"/>
  <c r="E520" i="28"/>
  <c r="D520" i="28"/>
  <c r="C520" i="28"/>
  <c r="B520" i="28"/>
  <c r="E517" i="28"/>
  <c r="D517" i="28"/>
  <c r="C517" i="28"/>
  <c r="B517" i="28"/>
  <c r="E511" i="28"/>
  <c r="D511" i="28"/>
  <c r="B508" i="28"/>
  <c r="C511" i="28" s="1"/>
  <c r="D498" i="28"/>
  <c r="E498" i="28" s="1"/>
  <c r="E501" i="28" s="1"/>
  <c r="E472" i="28" s="1"/>
  <c r="E486" i="28"/>
  <c r="D486" i="28"/>
  <c r="C486" i="28"/>
  <c r="B486" i="28"/>
  <c r="E483" i="28"/>
  <c r="D483" i="28"/>
  <c r="C483" i="28"/>
  <c r="B483" i="28"/>
  <c r="E480" i="28"/>
  <c r="D480" i="28"/>
  <c r="C480" i="28"/>
  <c r="B480" i="28"/>
  <c r="E474" i="28"/>
  <c r="D474" i="28"/>
  <c r="C474" i="28"/>
  <c r="D461" i="28"/>
  <c r="E449" i="28"/>
  <c r="D449" i="28"/>
  <c r="C449" i="28"/>
  <c r="B449" i="28"/>
  <c r="E446" i="28"/>
  <c r="D446" i="28"/>
  <c r="C446" i="28"/>
  <c r="B446" i="28"/>
  <c r="E443" i="28"/>
  <c r="D443" i="28"/>
  <c r="C443" i="28"/>
  <c r="B443" i="28"/>
  <c r="E437" i="28"/>
  <c r="D437" i="28"/>
  <c r="C437" i="28"/>
  <c r="D414" i="28"/>
  <c r="E414" i="28" s="1"/>
  <c r="E417" i="28" s="1"/>
  <c r="E402" i="28"/>
  <c r="D402" i="28"/>
  <c r="C402" i="28"/>
  <c r="B402" i="28"/>
  <c r="E399" i="28"/>
  <c r="D399" i="28"/>
  <c r="C399" i="28"/>
  <c r="B399" i="28"/>
  <c r="E396" i="28"/>
  <c r="D396" i="28"/>
  <c r="C396" i="28"/>
  <c r="B396" i="28"/>
  <c r="E390" i="28"/>
  <c r="D390" i="28"/>
  <c r="C390" i="28"/>
  <c r="D377" i="28"/>
  <c r="E377" i="28" s="1"/>
  <c r="E365" i="28"/>
  <c r="D365" i="28"/>
  <c r="C365" i="28"/>
  <c r="B365" i="28"/>
  <c r="E362" i="28"/>
  <c r="D362" i="28"/>
  <c r="C362" i="28"/>
  <c r="B362" i="28"/>
  <c r="E359" i="28"/>
  <c r="D359" i="28"/>
  <c r="C359" i="28"/>
  <c r="B359" i="28"/>
  <c r="E353" i="28"/>
  <c r="D353" i="28"/>
  <c r="C353" i="28"/>
  <c r="D340" i="28"/>
  <c r="E340" i="28" s="1"/>
  <c r="E328" i="28"/>
  <c r="D328" i="28"/>
  <c r="C328" i="28"/>
  <c r="B328" i="28"/>
  <c r="E325" i="28"/>
  <c r="D325" i="28"/>
  <c r="C325" i="28"/>
  <c r="B325" i="28"/>
  <c r="E322" i="28"/>
  <c r="D322" i="28"/>
  <c r="C322" i="28"/>
  <c r="B322" i="28"/>
  <c r="E316" i="28"/>
  <c r="D316" i="28"/>
  <c r="C316" i="28"/>
  <c r="D296" i="28"/>
  <c r="E284" i="28"/>
  <c r="D284" i="28"/>
  <c r="C284" i="28"/>
  <c r="B284" i="28"/>
  <c r="E281" i="28"/>
  <c r="D281" i="28"/>
  <c r="C281" i="28"/>
  <c r="B281" i="28"/>
  <c r="E278" i="28"/>
  <c r="D278" i="28"/>
  <c r="C278" i="28"/>
  <c r="B278" i="28"/>
  <c r="E272" i="28"/>
  <c r="D272" i="28"/>
  <c r="C272" i="28"/>
  <c r="D259" i="28"/>
  <c r="E247" i="28"/>
  <c r="D247" i="28"/>
  <c r="C247" i="28"/>
  <c r="B247" i="28"/>
  <c r="E244" i="28"/>
  <c r="D244" i="28"/>
  <c r="C244" i="28"/>
  <c r="B244" i="28"/>
  <c r="E241" i="28"/>
  <c r="D241" i="28"/>
  <c r="C241" i="28"/>
  <c r="B241" i="28"/>
  <c r="E235" i="28"/>
  <c r="D235" i="28"/>
  <c r="C235" i="28"/>
  <c r="D222" i="28"/>
  <c r="E222" i="28" s="1"/>
  <c r="E210" i="28"/>
  <c r="D210" i="28"/>
  <c r="C210" i="28"/>
  <c r="B210" i="28"/>
  <c r="E207" i="28"/>
  <c r="D207" i="28"/>
  <c r="C207" i="28"/>
  <c r="B207" i="28"/>
  <c r="E204" i="28"/>
  <c r="D204" i="28"/>
  <c r="C204" i="28"/>
  <c r="B204" i="28"/>
  <c r="E198" i="28"/>
  <c r="D198" i="28"/>
  <c r="C198" i="28"/>
  <c r="D176" i="28"/>
  <c r="E176" i="28" s="1"/>
  <c r="E179" i="28" s="1"/>
  <c r="E150" i="28" s="1"/>
  <c r="E164" i="28"/>
  <c r="D164" i="28"/>
  <c r="C164" i="28"/>
  <c r="B164" i="28"/>
  <c r="E161" i="28"/>
  <c r="D161" i="28"/>
  <c r="C161" i="28"/>
  <c r="B161" i="28"/>
  <c r="E158" i="28"/>
  <c r="D158" i="28"/>
  <c r="C158" i="28"/>
  <c r="B158" i="28"/>
  <c r="E152" i="28"/>
  <c r="D152" i="28"/>
  <c r="C152" i="28"/>
  <c r="D139" i="28"/>
  <c r="E139" i="28" s="1"/>
  <c r="E127" i="28"/>
  <c r="D127" i="28"/>
  <c r="C127" i="28"/>
  <c r="B127" i="28"/>
  <c r="E124" i="28"/>
  <c r="D124" i="28"/>
  <c r="C124" i="28"/>
  <c r="B124" i="28"/>
  <c r="E121" i="28"/>
  <c r="D121" i="28"/>
  <c r="C121" i="28"/>
  <c r="B121" i="28"/>
  <c r="E115" i="28"/>
  <c r="D115" i="28"/>
  <c r="C115" i="28"/>
  <c r="E90" i="28"/>
  <c r="D90" i="28"/>
  <c r="C90" i="28"/>
  <c r="B90" i="28"/>
  <c r="E87" i="28"/>
  <c r="D87" i="28"/>
  <c r="C87" i="28"/>
  <c r="B87" i="28"/>
  <c r="E84" i="28"/>
  <c r="D84" i="28"/>
  <c r="C84" i="28"/>
  <c r="B84" i="28"/>
  <c r="E78" i="28"/>
  <c r="D78" i="28"/>
  <c r="C78" i="28"/>
  <c r="D65" i="28"/>
  <c r="E65" i="28" s="1"/>
  <c r="E53" i="28"/>
  <c r="D53" i="28"/>
  <c r="C53" i="28"/>
  <c r="B53" i="28"/>
  <c r="E50" i="28"/>
  <c r="D50" i="28"/>
  <c r="C50" i="28"/>
  <c r="B50" i="28"/>
  <c r="E47" i="28"/>
  <c r="D47" i="28"/>
  <c r="C47" i="28"/>
  <c r="B47" i="28"/>
  <c r="E41" i="28"/>
  <c r="D41" i="28"/>
  <c r="C41" i="28"/>
  <c r="D266" i="32" l="1"/>
  <c r="D264" i="32"/>
  <c r="D267" i="32" s="1"/>
  <c r="E33" i="32"/>
  <c r="E36" i="32" s="1"/>
  <c r="E35" i="32"/>
  <c r="E263" i="32"/>
  <c r="E295" i="32"/>
  <c r="E62" i="32"/>
  <c r="E474" i="32"/>
  <c r="E305" i="32"/>
  <c r="E303" i="32"/>
  <c r="E306" i="32" s="1"/>
  <c r="D114" i="30"/>
  <c r="E410" i="30"/>
  <c r="B177" i="30"/>
  <c r="B426" i="30"/>
  <c r="B459" i="30" s="1"/>
  <c r="D279" i="30"/>
  <c r="E279" i="30"/>
  <c r="E114" i="30"/>
  <c r="E147" i="30"/>
  <c r="E426" i="30" s="1"/>
  <c r="E459" i="30" s="1"/>
  <c r="E37" i="30"/>
  <c r="E39" i="30"/>
  <c r="D384" i="30"/>
  <c r="D39" i="30"/>
  <c r="D37" i="30"/>
  <c r="E188" i="30"/>
  <c r="E384" i="30"/>
  <c r="C148" i="30"/>
  <c r="C151" i="30" s="1"/>
  <c r="C150" i="30"/>
  <c r="D147" i="30"/>
  <c r="D177" i="30" s="1"/>
  <c r="D427" i="30"/>
  <c r="C177" i="30"/>
  <c r="D77" i="30"/>
  <c r="C39" i="30"/>
  <c r="C37" i="30"/>
  <c r="C40" i="30" s="1"/>
  <c r="D410" i="30"/>
  <c r="C426" i="30"/>
  <c r="C459" i="30" s="1"/>
  <c r="D66" i="30"/>
  <c r="B343" i="28"/>
  <c r="B314" i="28" s="1"/>
  <c r="B315" i="28" s="1"/>
  <c r="B501" i="28"/>
  <c r="C765" i="28"/>
  <c r="C225" i="28"/>
  <c r="C196" i="28" s="1"/>
  <c r="C380" i="28"/>
  <c r="C351" i="28" s="1"/>
  <c r="E617" i="28"/>
  <c r="E765" i="28"/>
  <c r="B179" i="28"/>
  <c r="B150" i="28" s="1"/>
  <c r="B151" i="28" s="1"/>
  <c r="D654" i="28"/>
  <c r="D625" i="28" s="1"/>
  <c r="D765" i="28"/>
  <c r="B792" i="28"/>
  <c r="E68" i="28"/>
  <c r="E39" i="28" s="1"/>
  <c r="C142" i="28"/>
  <c r="C113" i="28" s="1"/>
  <c r="C143" i="28" s="1"/>
  <c r="C501" i="28"/>
  <c r="B538" i="28"/>
  <c r="E538" i="28"/>
  <c r="E509" i="28" s="1"/>
  <c r="D575" i="28"/>
  <c r="D546" i="28" s="1"/>
  <c r="D576" i="28" s="1"/>
  <c r="C105" i="28"/>
  <c r="C76" i="28" s="1"/>
  <c r="C77" i="28" s="1"/>
  <c r="D299" i="28"/>
  <c r="E343" i="28"/>
  <c r="E314" i="28" s="1"/>
  <c r="C575" i="28"/>
  <c r="C546" i="28" s="1"/>
  <c r="C547" i="28" s="1"/>
  <c r="E575" i="28"/>
  <c r="E546" i="28" s="1"/>
  <c r="E720" i="28"/>
  <c r="E702" i="28" s="1"/>
  <c r="C343" i="28"/>
  <c r="C314" i="28" s="1"/>
  <c r="C344" i="28" s="1"/>
  <c r="D464" i="28"/>
  <c r="C617" i="28"/>
  <c r="C588" i="28" s="1"/>
  <c r="C589" i="28" s="1"/>
  <c r="B654" i="28"/>
  <c r="B691" i="28"/>
  <c r="B662" i="28" s="1"/>
  <c r="B761" i="28"/>
  <c r="B732" i="28" s="1"/>
  <c r="B733" i="28" s="1"/>
  <c r="E761" i="28"/>
  <c r="E732" i="28" s="1"/>
  <c r="E733" i="28" s="1"/>
  <c r="B509" i="28"/>
  <c r="B765" i="28"/>
  <c r="C68" i="28"/>
  <c r="C39" i="28" s="1"/>
  <c r="D42" i="28" s="1"/>
  <c r="D68" i="28"/>
  <c r="D39" i="28" s="1"/>
  <c r="D40" i="28" s="1"/>
  <c r="D105" i="28"/>
  <c r="D76" i="28" s="1"/>
  <c r="D77" i="28" s="1"/>
  <c r="C262" i="28"/>
  <c r="C233" i="28" s="1"/>
  <c r="C234" i="28" s="1"/>
  <c r="E296" i="28"/>
  <c r="E299" i="28" s="1"/>
  <c r="C417" i="28"/>
  <c r="C388" i="28" s="1"/>
  <c r="D417" i="28"/>
  <c r="B464" i="28"/>
  <c r="B435" i="28" s="1"/>
  <c r="B436" i="28" s="1"/>
  <c r="C538" i="28"/>
  <c r="E651" i="28"/>
  <c r="E654" i="28" s="1"/>
  <c r="E625" i="28" s="1"/>
  <c r="E626" i="28" s="1"/>
  <c r="B720" i="28"/>
  <c r="B702" i="28" s="1"/>
  <c r="B703" i="28" s="1"/>
  <c r="B299" i="28"/>
  <c r="B270" i="28" s="1"/>
  <c r="B271" i="28" s="1"/>
  <c r="E105" i="28"/>
  <c r="B380" i="28"/>
  <c r="B351" i="28" s="1"/>
  <c r="B352" i="28" s="1"/>
  <c r="E461" i="28"/>
  <c r="E464" i="28" s="1"/>
  <c r="C720" i="28"/>
  <c r="C702" i="28" s="1"/>
  <c r="C705" i="28" s="1"/>
  <c r="B105" i="28"/>
  <c r="B142" i="28"/>
  <c r="E142" i="28"/>
  <c r="D179" i="28"/>
  <c r="B575" i="28"/>
  <c r="B546" i="28" s="1"/>
  <c r="B547" i="28" s="1"/>
  <c r="C691" i="28"/>
  <c r="C662" i="28" s="1"/>
  <c r="C692" i="28" s="1"/>
  <c r="D720" i="28"/>
  <c r="D702" i="28" s="1"/>
  <c r="D703" i="28" s="1"/>
  <c r="C761" i="28"/>
  <c r="C732" i="28" s="1"/>
  <c r="C762" i="28" s="1"/>
  <c r="C40" i="28"/>
  <c r="E113" i="28"/>
  <c r="E143" i="28" s="1"/>
  <c r="C106" i="28"/>
  <c r="D142" i="28"/>
  <c r="E180" i="28"/>
  <c r="E473" i="28"/>
  <c r="B113" i="28"/>
  <c r="B114" i="28" s="1"/>
  <c r="D79" i="28"/>
  <c r="D106" i="28"/>
  <c r="C179" i="28"/>
  <c r="C472" i="28"/>
  <c r="B472" i="28"/>
  <c r="B473" i="28" s="1"/>
  <c r="E151" i="28"/>
  <c r="E435" i="28"/>
  <c r="E465" i="28" s="1"/>
  <c r="B68" i="28"/>
  <c r="D150" i="28"/>
  <c r="B262" i="28"/>
  <c r="E259" i="28"/>
  <c r="E262" i="28" s="1"/>
  <c r="D262" i="28"/>
  <c r="D388" i="28"/>
  <c r="D418" i="28" s="1"/>
  <c r="D435" i="28"/>
  <c r="D465" i="28" s="1"/>
  <c r="B180" i="28"/>
  <c r="B617" i="28"/>
  <c r="B225" i="28"/>
  <c r="D225" i="28"/>
  <c r="C299" i="28"/>
  <c r="B344" i="28"/>
  <c r="E380" i="28"/>
  <c r="B510" i="28"/>
  <c r="D617" i="28"/>
  <c r="B625" i="28"/>
  <c r="B626" i="28" s="1"/>
  <c r="D655" i="28"/>
  <c r="E662" i="28"/>
  <c r="C464" i="28"/>
  <c r="E588" i="28"/>
  <c r="D626" i="28"/>
  <c r="E655" i="28"/>
  <c r="E225" i="28"/>
  <c r="D270" i="28"/>
  <c r="B417" i="28"/>
  <c r="E388" i="28"/>
  <c r="E502" i="28"/>
  <c r="C654" i="28"/>
  <c r="E703" i="28"/>
  <c r="E706" i="28" s="1"/>
  <c r="E705" i="28"/>
  <c r="D380" i="28"/>
  <c r="D343" i="28"/>
  <c r="D501" i="28"/>
  <c r="D538" i="28"/>
  <c r="D691" i="28"/>
  <c r="D761" i="28"/>
  <c r="E266" i="32" l="1"/>
  <c r="E264" i="32"/>
  <c r="E267" i="32" s="1"/>
  <c r="E40" i="30"/>
  <c r="D150" i="30"/>
  <c r="D148" i="30"/>
  <c r="D151" i="30" s="1"/>
  <c r="D426" i="30"/>
  <c r="D459" i="30" s="1"/>
  <c r="E150" i="30"/>
  <c r="E148" i="30"/>
  <c r="D40" i="30"/>
  <c r="E177" i="30"/>
  <c r="E628" i="28"/>
  <c r="E69" i="28"/>
  <c r="D80" i="28"/>
  <c r="C703" i="28"/>
  <c r="C706" i="28" s="1"/>
  <c r="B663" i="28"/>
  <c r="B692" i="28"/>
  <c r="C352" i="28"/>
  <c r="C355" i="28" s="1"/>
  <c r="C381" i="28"/>
  <c r="C354" i="28"/>
  <c r="B381" i="28"/>
  <c r="C576" i="28"/>
  <c r="B762" i="28"/>
  <c r="D69" i="28"/>
  <c r="B539" i="28"/>
  <c r="C502" i="28"/>
  <c r="E762" i="28"/>
  <c r="C263" i="28"/>
  <c r="C509" i="28"/>
  <c r="C539" i="28" s="1"/>
  <c r="E76" i="28"/>
  <c r="E106" i="28" s="1"/>
  <c r="C550" i="28"/>
  <c r="C618" i="28"/>
  <c r="E270" i="28"/>
  <c r="E300" i="28" s="1"/>
  <c r="B576" i="28"/>
  <c r="C549" i="28"/>
  <c r="B655" i="28"/>
  <c r="B300" i="28"/>
  <c r="B465" i="28"/>
  <c r="D43" i="28"/>
  <c r="D705" i="28"/>
  <c r="C69" i="28"/>
  <c r="B76" i="28"/>
  <c r="C625" i="28"/>
  <c r="C655" i="28" s="1"/>
  <c r="E589" i="28"/>
  <c r="D588" i="28"/>
  <c r="D618" i="28"/>
  <c r="D233" i="28"/>
  <c r="D509" i="28"/>
  <c r="D539" i="28" s="1"/>
  <c r="E510" i="28"/>
  <c r="B388" i="28"/>
  <c r="B389" i="28" s="1"/>
  <c r="C315" i="28"/>
  <c r="C318" i="28" s="1"/>
  <c r="C317" i="28"/>
  <c r="C510" i="28"/>
  <c r="C513" i="28" s="1"/>
  <c r="C512" i="28"/>
  <c r="C270" i="28"/>
  <c r="C300" i="28" s="1"/>
  <c r="E539" i="28"/>
  <c r="E629" i="28"/>
  <c r="D391" i="28"/>
  <c r="D389" i="28"/>
  <c r="E233" i="28"/>
  <c r="E263" i="28" s="1"/>
  <c r="D151" i="28"/>
  <c r="E438" i="28"/>
  <c r="E436" i="28"/>
  <c r="E315" i="28"/>
  <c r="D351" i="28"/>
  <c r="E663" i="28"/>
  <c r="B588" i="28"/>
  <c r="B618" i="28" s="1"/>
  <c r="D436" i="28"/>
  <c r="C197" i="28"/>
  <c r="C116" i="28"/>
  <c r="C114" i="28"/>
  <c r="C117" i="28" s="1"/>
  <c r="D113" i="28"/>
  <c r="D143" i="28"/>
  <c r="D472" i="28"/>
  <c r="D502" i="28" s="1"/>
  <c r="D271" i="28"/>
  <c r="D300" i="28"/>
  <c r="E351" i="28"/>
  <c r="E381" i="28" s="1"/>
  <c r="D196" i="28"/>
  <c r="D706" i="28"/>
  <c r="C389" i="28"/>
  <c r="B233" i="28"/>
  <c r="E40" i="28"/>
  <c r="E43" i="28" s="1"/>
  <c r="E42" i="28"/>
  <c r="E154" i="28"/>
  <c r="C473" i="28"/>
  <c r="C476" i="28" s="1"/>
  <c r="C475" i="28"/>
  <c r="E344" i="28"/>
  <c r="E114" i="28"/>
  <c r="E116" i="28"/>
  <c r="D662" i="28"/>
  <c r="D692" i="28" s="1"/>
  <c r="E389" i="28"/>
  <c r="E391" i="28"/>
  <c r="E547" i="28"/>
  <c r="E549" i="28"/>
  <c r="D732" i="28"/>
  <c r="D762" i="28" s="1"/>
  <c r="D314" i="28"/>
  <c r="D344" i="28" s="1"/>
  <c r="D547" i="28"/>
  <c r="D550" i="28" s="1"/>
  <c r="D549" i="28"/>
  <c r="E418" i="28"/>
  <c r="E196" i="28"/>
  <c r="E226" i="28" s="1"/>
  <c r="E618" i="28"/>
  <c r="C435" i="28"/>
  <c r="C465" i="28" s="1"/>
  <c r="E576" i="28"/>
  <c r="C663" i="28"/>
  <c r="C666" i="28" s="1"/>
  <c r="C665" i="28"/>
  <c r="B196" i="28"/>
  <c r="B197" i="28" s="1"/>
  <c r="E692" i="28"/>
  <c r="C733" i="28"/>
  <c r="C736" i="28" s="1"/>
  <c r="C735" i="28"/>
  <c r="C418" i="28"/>
  <c r="C226" i="28"/>
  <c r="E79" i="28"/>
  <c r="E77" i="28"/>
  <c r="E80" i="28" s="1"/>
  <c r="B39" i="28"/>
  <c r="B69" i="28" s="1"/>
  <c r="E153" i="28"/>
  <c r="B502" i="28"/>
  <c r="C150" i="28"/>
  <c r="C180" i="28" s="1"/>
  <c r="B143" i="28"/>
  <c r="D180" i="28"/>
  <c r="E151" i="30" l="1"/>
  <c r="C391" i="28"/>
  <c r="E392" i="28"/>
  <c r="D273" i="28"/>
  <c r="E550" i="28"/>
  <c r="B418" i="28"/>
  <c r="E764" i="28"/>
  <c r="E797" i="28" s="1"/>
  <c r="E273" i="28"/>
  <c r="E271" i="28"/>
  <c r="C764" i="28"/>
  <c r="C797" i="28" s="1"/>
  <c r="B226" i="28"/>
  <c r="C392" i="28"/>
  <c r="B77" i="28"/>
  <c r="C80" i="28" s="1"/>
  <c r="C79" i="28"/>
  <c r="B106" i="28"/>
  <c r="D197" i="28"/>
  <c r="D200" i="28" s="1"/>
  <c r="D199" i="28"/>
  <c r="D352" i="28"/>
  <c r="D355" i="28" s="1"/>
  <c r="D354" i="28"/>
  <c r="C436" i="28"/>
  <c r="C439" i="28" s="1"/>
  <c r="C438" i="28"/>
  <c r="D315" i="28"/>
  <c r="D318" i="28" s="1"/>
  <c r="D317" i="28"/>
  <c r="D663" i="28"/>
  <c r="D666" i="28" s="1"/>
  <c r="D665" i="28"/>
  <c r="D226" i="28"/>
  <c r="D473" i="28"/>
  <c r="D475" i="28"/>
  <c r="E475" i="28"/>
  <c r="D438" i="28"/>
  <c r="E665" i="28"/>
  <c r="E234" i="28"/>
  <c r="E236" i="28"/>
  <c r="D510" i="28"/>
  <c r="D513" i="28" s="1"/>
  <c r="D512" i="28"/>
  <c r="D439" i="28"/>
  <c r="E439" i="28"/>
  <c r="D236" i="28"/>
  <c r="D234" i="28"/>
  <c r="D237" i="28" s="1"/>
  <c r="C199" i="28"/>
  <c r="E274" i="28"/>
  <c r="E318" i="28"/>
  <c r="D392" i="28"/>
  <c r="D591" i="28"/>
  <c r="D589" i="28"/>
  <c r="D592" i="28" s="1"/>
  <c r="B234" i="28"/>
  <c r="C237" i="28" s="1"/>
  <c r="C236" i="28"/>
  <c r="C151" i="28"/>
  <c r="C154" i="28" s="1"/>
  <c r="C153" i="28"/>
  <c r="B40" i="28"/>
  <c r="C43" i="28" s="1"/>
  <c r="B764" i="28"/>
  <c r="B797" i="28" s="1"/>
  <c r="C42" i="28"/>
  <c r="E199" i="28"/>
  <c r="E197" i="28"/>
  <c r="D733" i="28"/>
  <c r="D735" i="28"/>
  <c r="E735" i="28"/>
  <c r="B263" i="28"/>
  <c r="E352" i="28"/>
  <c r="E354" i="28"/>
  <c r="D116" i="28"/>
  <c r="D114" i="28"/>
  <c r="D117" i="28" s="1"/>
  <c r="D764" i="28"/>
  <c r="D797" i="28" s="1"/>
  <c r="C200" i="28"/>
  <c r="B589" i="28"/>
  <c r="C592" i="28" s="1"/>
  <c r="C591" i="28"/>
  <c r="D381" i="28"/>
  <c r="E317" i="28"/>
  <c r="D153" i="28"/>
  <c r="C271" i="28"/>
  <c r="C274" i="28" s="1"/>
  <c r="C273" i="28"/>
  <c r="E512" i="28"/>
  <c r="D263" i="28"/>
  <c r="E591" i="28"/>
  <c r="C626" i="28"/>
  <c r="C628" i="28"/>
  <c r="D628" i="28"/>
  <c r="E200" i="28" l="1"/>
  <c r="E513" i="28"/>
  <c r="E117" i="28"/>
  <c r="E237" i="28"/>
  <c r="D154" i="28"/>
  <c r="D274" i="28"/>
  <c r="E666" i="28"/>
  <c r="C629" i="28"/>
  <c r="D629" i="28"/>
  <c r="E355" i="28"/>
  <c r="D476" i="28"/>
  <c r="E476" i="28"/>
  <c r="E592" i="28"/>
  <c r="D736" i="28"/>
  <c r="E736" i="28"/>
  <c r="E288" i="27" l="1"/>
  <c r="D288" i="27"/>
  <c r="C288" i="27"/>
  <c r="B288" i="27"/>
  <c r="E287" i="27"/>
  <c r="D287" i="27"/>
  <c r="C287" i="27"/>
  <c r="B287" i="27"/>
  <c r="E286" i="27"/>
  <c r="D286" i="27"/>
  <c r="C286" i="27"/>
  <c r="B286" i="27"/>
  <c r="E285" i="27"/>
  <c r="D285" i="27"/>
  <c r="C285" i="27"/>
  <c r="B285" i="27"/>
  <c r="E284" i="27"/>
  <c r="D284" i="27"/>
  <c r="C284" i="27"/>
  <c r="E283" i="27"/>
  <c r="D283" i="27"/>
  <c r="C283" i="27"/>
  <c r="B283" i="27"/>
  <c r="E282" i="27"/>
  <c r="D282" i="27"/>
  <c r="C282" i="27"/>
  <c r="B282" i="27"/>
  <c r="E281" i="27"/>
  <c r="D281" i="27"/>
  <c r="C281" i="27"/>
  <c r="B281" i="27"/>
  <c r="E280" i="27"/>
  <c r="E279" i="27" s="1"/>
  <c r="D280" i="27"/>
  <c r="C280" i="27"/>
  <c r="B280" i="27"/>
  <c r="B279" i="27" s="1"/>
  <c r="D279" i="27"/>
  <c r="C279" i="27"/>
  <c r="E278" i="27"/>
  <c r="D278" i="27"/>
  <c r="C278" i="27"/>
  <c r="B278" i="27"/>
  <c r="E275" i="27"/>
  <c r="D275" i="27"/>
  <c r="C275" i="27"/>
  <c r="B275" i="27"/>
  <c r="E274" i="27"/>
  <c r="D274" i="27"/>
  <c r="D273" i="27" s="1"/>
  <c r="C274" i="27"/>
  <c r="B274" i="27"/>
  <c r="B273" i="27" s="1"/>
  <c r="E273" i="27"/>
  <c r="C273" i="27"/>
  <c r="E272" i="27"/>
  <c r="D272" i="27"/>
  <c r="C272" i="27"/>
  <c r="B272" i="27"/>
  <c r="E271" i="27"/>
  <c r="D271" i="27"/>
  <c r="C271" i="27"/>
  <c r="C270" i="27" s="1"/>
  <c r="B271" i="27"/>
  <c r="B270" i="27" s="1"/>
  <c r="E270" i="27"/>
  <c r="D270" i="27"/>
  <c r="E269" i="27"/>
  <c r="D269" i="27"/>
  <c r="C269" i="27"/>
  <c r="B269" i="27"/>
  <c r="E268" i="27"/>
  <c r="E267" i="27" s="1"/>
  <c r="D268" i="27"/>
  <c r="C268" i="27"/>
  <c r="B268" i="27"/>
  <c r="D267" i="27"/>
  <c r="C267" i="27"/>
  <c r="E266" i="27"/>
  <c r="D266" i="27"/>
  <c r="C266" i="27"/>
  <c r="B266" i="27"/>
  <c r="E265" i="27"/>
  <c r="D265" i="27"/>
  <c r="D264" i="27" s="1"/>
  <c r="C265" i="27"/>
  <c r="B265" i="27"/>
  <c r="B264" i="27" s="1"/>
  <c r="E264" i="27"/>
  <c r="C264" i="27"/>
  <c r="E263" i="27"/>
  <c r="D263" i="27"/>
  <c r="C263" i="27"/>
  <c r="B263" i="27"/>
  <c r="E262" i="27"/>
  <c r="D262" i="27"/>
  <c r="C262" i="27"/>
  <c r="B262" i="27"/>
  <c r="B261" i="27" s="1"/>
  <c r="E261" i="27"/>
  <c r="D261" i="27"/>
  <c r="C261" i="27"/>
  <c r="E260" i="27"/>
  <c r="D260" i="27"/>
  <c r="C260" i="27"/>
  <c r="B260" i="27"/>
  <c r="E259" i="27"/>
  <c r="D259" i="27"/>
  <c r="C259" i="27"/>
  <c r="B259" i="27"/>
  <c r="B258" i="27" s="1"/>
  <c r="E258" i="27"/>
  <c r="D258" i="27"/>
  <c r="C258" i="27"/>
  <c r="E249" i="27"/>
  <c r="D249" i="27"/>
  <c r="C249" i="27"/>
  <c r="B249" i="27"/>
  <c r="E244" i="27"/>
  <c r="D244" i="27"/>
  <c r="C244" i="27"/>
  <c r="B244" i="27"/>
  <c r="E239" i="27"/>
  <c r="D239" i="27"/>
  <c r="C239" i="27"/>
  <c r="E238" i="27"/>
  <c r="D238" i="27"/>
  <c r="C238" i="27"/>
  <c r="E237" i="27"/>
  <c r="E240" i="27" s="1"/>
  <c r="D237" i="27"/>
  <c r="C237" i="27"/>
  <c r="C240" i="27" s="1"/>
  <c r="B237" i="27"/>
  <c r="E221" i="27"/>
  <c r="E226" i="27" s="1"/>
  <c r="E208" i="27" s="1"/>
  <c r="D221" i="27"/>
  <c r="D226" i="27" s="1"/>
  <c r="D208" i="27" s="1"/>
  <c r="C221" i="27"/>
  <c r="C226" i="27" s="1"/>
  <c r="C208" i="27" s="1"/>
  <c r="B221" i="27"/>
  <c r="B226" i="27" s="1"/>
  <c r="E212" i="27"/>
  <c r="D212" i="27"/>
  <c r="B207" i="27"/>
  <c r="B209" i="27" s="1"/>
  <c r="C212" i="27" s="1"/>
  <c r="E200" i="27"/>
  <c r="D200" i="27"/>
  <c r="C200" i="27"/>
  <c r="B200" i="27"/>
  <c r="E186" i="27"/>
  <c r="D186" i="27"/>
  <c r="E185" i="27"/>
  <c r="D185" i="27"/>
  <c r="C185" i="27"/>
  <c r="B183" i="27"/>
  <c r="C186" i="27" s="1"/>
  <c r="E181" i="27"/>
  <c r="D181" i="27"/>
  <c r="D184" i="27" s="1"/>
  <c r="C181" i="27"/>
  <c r="C184" i="27" s="1"/>
  <c r="E167" i="27"/>
  <c r="E170" i="27" s="1"/>
  <c r="E171" i="27" s="1"/>
  <c r="D167" i="27"/>
  <c r="D170" i="27" s="1"/>
  <c r="D171" i="27" s="1"/>
  <c r="C167" i="27"/>
  <c r="C170" i="27" s="1"/>
  <c r="C171" i="27" s="1"/>
  <c r="B167" i="27"/>
  <c r="B170" i="27" s="1"/>
  <c r="B171" i="27" s="1"/>
  <c r="E145" i="27"/>
  <c r="D145" i="27"/>
  <c r="E144" i="27"/>
  <c r="D144" i="27"/>
  <c r="C144" i="27"/>
  <c r="B142" i="27"/>
  <c r="C145" i="27" s="1"/>
  <c r="E140" i="27"/>
  <c r="E143" i="27" s="1"/>
  <c r="D140" i="27"/>
  <c r="C140" i="27"/>
  <c r="C143" i="27" s="1"/>
  <c r="E108" i="27"/>
  <c r="D108" i="27"/>
  <c r="C108" i="27"/>
  <c r="E104" i="27"/>
  <c r="E107" i="27" s="1"/>
  <c r="D104" i="27"/>
  <c r="D131" i="27" s="1"/>
  <c r="D130" i="27" s="1"/>
  <c r="D133" i="27" s="1"/>
  <c r="D134" i="27" s="1"/>
  <c r="C104" i="27"/>
  <c r="D107" i="27" s="1"/>
  <c r="B104" i="27"/>
  <c r="B256" i="27" s="1"/>
  <c r="E103" i="27"/>
  <c r="D103" i="27"/>
  <c r="B103" i="27"/>
  <c r="E93" i="27"/>
  <c r="E96" i="27" s="1"/>
  <c r="E97" i="27" s="1"/>
  <c r="D93" i="27"/>
  <c r="D96" i="27" s="1"/>
  <c r="C93" i="27"/>
  <c r="C96" i="27" s="1"/>
  <c r="B93" i="27"/>
  <c r="B96" i="27" s="1"/>
  <c r="B97" i="27" s="1"/>
  <c r="E71" i="27"/>
  <c r="D71" i="27"/>
  <c r="B68" i="27"/>
  <c r="C71" i="27" s="1"/>
  <c r="D67" i="27"/>
  <c r="E70" i="27" s="1"/>
  <c r="C67" i="27"/>
  <c r="E66" i="27"/>
  <c r="C66" i="27"/>
  <c r="C69" i="27" s="1"/>
  <c r="E57" i="27"/>
  <c r="D57" i="27"/>
  <c r="D277" i="27" s="1"/>
  <c r="D56" i="27"/>
  <c r="D59" i="27" s="1"/>
  <c r="D60" i="27" s="1"/>
  <c r="C56" i="27"/>
  <c r="C59" i="27" s="1"/>
  <c r="C60" i="27" s="1"/>
  <c r="B56" i="27"/>
  <c r="B59" i="27" s="1"/>
  <c r="B60" i="27" s="1"/>
  <c r="E34" i="27"/>
  <c r="D34" i="27"/>
  <c r="E33" i="27"/>
  <c r="D33" i="27"/>
  <c r="C33" i="27"/>
  <c r="C32" i="27"/>
  <c r="B31" i="27"/>
  <c r="C34" i="27" s="1"/>
  <c r="E29" i="27"/>
  <c r="D29" i="27"/>
  <c r="D32" i="27" s="1"/>
  <c r="C97" i="27" l="1"/>
  <c r="C254" i="27"/>
  <c r="D143" i="27"/>
  <c r="D254" i="27"/>
  <c r="B267" i="27"/>
  <c r="D276" i="27"/>
  <c r="D257" i="27" s="1"/>
  <c r="E32" i="27"/>
  <c r="C256" i="27"/>
  <c r="D97" i="27"/>
  <c r="E106" i="27"/>
  <c r="E254" i="27"/>
  <c r="B284" i="27"/>
  <c r="B131" i="27"/>
  <c r="B130" i="27" s="1"/>
  <c r="E184" i="27"/>
  <c r="D240" i="27"/>
  <c r="B254" i="27"/>
  <c r="E256" i="27"/>
  <c r="C207" i="27"/>
  <c r="C210" i="27" s="1"/>
  <c r="C211" i="27"/>
  <c r="E211" i="27"/>
  <c r="E207" i="27"/>
  <c r="B133" i="27"/>
  <c r="B134" i="27" s="1"/>
  <c r="B277" i="27"/>
  <c r="B276" i="27" s="1"/>
  <c r="B257" i="27" s="1"/>
  <c r="B289" i="27" s="1"/>
  <c r="D211" i="27"/>
  <c r="D207" i="27"/>
  <c r="C103" i="27"/>
  <c r="E56" i="27"/>
  <c r="E59" i="27" s="1"/>
  <c r="E60" i="27" s="1"/>
  <c r="D66" i="27"/>
  <c r="C70" i="27"/>
  <c r="C131" i="27"/>
  <c r="C130" i="27" s="1"/>
  <c r="D70" i="27"/>
  <c r="C107" i="27"/>
  <c r="D256" i="27"/>
  <c r="D289" i="27" s="1"/>
  <c r="E131" i="27"/>
  <c r="E130" i="27" s="1"/>
  <c r="E133" i="27" s="1"/>
  <c r="E134" i="27" s="1"/>
  <c r="E315" i="26"/>
  <c r="D315" i="26"/>
  <c r="C315" i="26"/>
  <c r="B315" i="26"/>
  <c r="E314" i="26"/>
  <c r="D314" i="26"/>
  <c r="C314" i="26"/>
  <c r="B314" i="26"/>
  <c r="E313" i="26"/>
  <c r="D313" i="26"/>
  <c r="C313" i="26"/>
  <c r="B313" i="26"/>
  <c r="E312" i="26"/>
  <c r="D312" i="26"/>
  <c r="C312" i="26"/>
  <c r="B312" i="26"/>
  <c r="B311" i="26" s="1"/>
  <c r="E311" i="26"/>
  <c r="D311" i="26"/>
  <c r="C311" i="26"/>
  <c r="E310" i="26"/>
  <c r="D310" i="26"/>
  <c r="C310" i="26"/>
  <c r="B310" i="26"/>
  <c r="E309" i="26"/>
  <c r="D309" i="26"/>
  <c r="C309" i="26"/>
  <c r="B309" i="26"/>
  <c r="E308" i="26"/>
  <c r="D308" i="26"/>
  <c r="C308" i="26"/>
  <c r="B308" i="26"/>
  <c r="E307" i="26"/>
  <c r="D307" i="26"/>
  <c r="C307" i="26"/>
  <c r="B307" i="26"/>
  <c r="B306" i="26" s="1"/>
  <c r="E306" i="26"/>
  <c r="D306" i="26"/>
  <c r="C306" i="26"/>
  <c r="E305" i="26"/>
  <c r="D305" i="26"/>
  <c r="C305" i="26"/>
  <c r="B305" i="26"/>
  <c r="C304" i="26"/>
  <c r="C303" i="26" s="1"/>
  <c r="B304" i="26"/>
  <c r="E302" i="26"/>
  <c r="D302" i="26"/>
  <c r="C302" i="26"/>
  <c r="B302" i="26"/>
  <c r="E301" i="26"/>
  <c r="D301" i="26"/>
  <c r="D300" i="26" s="1"/>
  <c r="C301" i="26"/>
  <c r="B301" i="26"/>
  <c r="B300" i="26" s="1"/>
  <c r="E300" i="26"/>
  <c r="C300" i="26"/>
  <c r="E299" i="26"/>
  <c r="D299" i="26"/>
  <c r="C299" i="26"/>
  <c r="B299" i="26"/>
  <c r="E298" i="26"/>
  <c r="D298" i="26"/>
  <c r="C298" i="26"/>
  <c r="C297" i="26" s="1"/>
  <c r="B298" i="26"/>
  <c r="E297" i="26"/>
  <c r="D297" i="26"/>
  <c r="B297" i="26"/>
  <c r="E296" i="26"/>
  <c r="D296" i="26"/>
  <c r="C296" i="26"/>
  <c r="B296" i="26"/>
  <c r="E295" i="26"/>
  <c r="D295" i="26"/>
  <c r="C295" i="26"/>
  <c r="C294" i="26" s="1"/>
  <c r="B295" i="26"/>
  <c r="E294" i="26"/>
  <c r="D294" i="26"/>
  <c r="E293" i="26"/>
  <c r="D293" i="26"/>
  <c r="C293" i="26"/>
  <c r="B293" i="26"/>
  <c r="E292" i="26"/>
  <c r="E291" i="26" s="1"/>
  <c r="D292" i="26"/>
  <c r="C292" i="26"/>
  <c r="B292" i="26"/>
  <c r="B291" i="26" s="1"/>
  <c r="D291" i="26"/>
  <c r="C291" i="26"/>
  <c r="E290" i="26"/>
  <c r="D290" i="26"/>
  <c r="C290" i="26"/>
  <c r="B290" i="26"/>
  <c r="E289" i="26"/>
  <c r="E288" i="26" s="1"/>
  <c r="D289" i="26"/>
  <c r="C289" i="26"/>
  <c r="B289" i="26"/>
  <c r="D288" i="26"/>
  <c r="C288" i="26"/>
  <c r="B288" i="26"/>
  <c r="E287" i="26"/>
  <c r="D287" i="26"/>
  <c r="C287" i="26"/>
  <c r="B287" i="26"/>
  <c r="E286" i="26"/>
  <c r="E285" i="26" s="1"/>
  <c r="D286" i="26"/>
  <c r="D285" i="26" s="1"/>
  <c r="C286" i="26"/>
  <c r="B286" i="26"/>
  <c r="B285" i="26" s="1"/>
  <c r="C285" i="26"/>
  <c r="E276" i="26"/>
  <c r="D276" i="26"/>
  <c r="C276" i="26"/>
  <c r="B276" i="26"/>
  <c r="E271" i="26"/>
  <c r="E281" i="26" s="1"/>
  <c r="E263" i="26" s="1"/>
  <c r="D271" i="26"/>
  <c r="D281" i="26" s="1"/>
  <c r="D263" i="26" s="1"/>
  <c r="C271" i="26"/>
  <c r="C281" i="26" s="1"/>
  <c r="C263" i="26" s="1"/>
  <c r="B271" i="26"/>
  <c r="B281" i="26" s="1"/>
  <c r="B263" i="26" s="1"/>
  <c r="B264" i="26" s="1"/>
  <c r="E265" i="26"/>
  <c r="D265" i="26"/>
  <c r="C265" i="26"/>
  <c r="E249" i="26"/>
  <c r="D249" i="26"/>
  <c r="C249" i="26"/>
  <c r="B249" i="26"/>
  <c r="E244" i="26"/>
  <c r="E254" i="26" s="1"/>
  <c r="D244" i="26"/>
  <c r="D254" i="26" s="1"/>
  <c r="C244" i="26"/>
  <c r="C254" i="26" s="1"/>
  <c r="B244" i="26"/>
  <c r="B254" i="26" s="1"/>
  <c r="E238" i="26"/>
  <c r="D238" i="26"/>
  <c r="C238" i="26"/>
  <c r="E223" i="26"/>
  <c r="D223" i="26"/>
  <c r="C223" i="26"/>
  <c r="B223" i="26"/>
  <c r="E218" i="26"/>
  <c r="E228" i="26" s="1"/>
  <c r="E210" i="26" s="1"/>
  <c r="D218" i="26"/>
  <c r="D228" i="26" s="1"/>
  <c r="D210" i="26" s="1"/>
  <c r="C218" i="26"/>
  <c r="C228" i="26" s="1"/>
  <c r="C210" i="26" s="1"/>
  <c r="B218" i="26"/>
  <c r="B228" i="26" s="1"/>
  <c r="B210" i="26" s="1"/>
  <c r="B211" i="26" s="1"/>
  <c r="E212" i="26"/>
  <c r="D212" i="26"/>
  <c r="C212" i="26"/>
  <c r="E202" i="26"/>
  <c r="D202" i="26"/>
  <c r="C202" i="26"/>
  <c r="B202" i="26"/>
  <c r="B184" i="26" s="1"/>
  <c r="E197" i="26"/>
  <c r="D197" i="26"/>
  <c r="C197" i="26"/>
  <c r="B197" i="26"/>
  <c r="E192" i="26"/>
  <c r="D192" i="26"/>
  <c r="C192" i="26"/>
  <c r="B192" i="26"/>
  <c r="E186" i="26"/>
  <c r="D186" i="26"/>
  <c r="C186" i="26"/>
  <c r="E184" i="26"/>
  <c r="E185" i="26" s="1"/>
  <c r="D184" i="26"/>
  <c r="D187" i="26" s="1"/>
  <c r="C184" i="26"/>
  <c r="E158" i="26"/>
  <c r="E173" i="26" s="1"/>
  <c r="D158" i="26"/>
  <c r="D173" i="26" s="1"/>
  <c r="C158" i="26"/>
  <c r="C173" i="26" s="1"/>
  <c r="B158" i="26"/>
  <c r="B173" i="26" s="1"/>
  <c r="E146" i="26"/>
  <c r="D146" i="26"/>
  <c r="C146" i="26"/>
  <c r="D134" i="26"/>
  <c r="E134" i="26" s="1"/>
  <c r="E133" i="26" s="1"/>
  <c r="C133" i="26"/>
  <c r="B133" i="26"/>
  <c r="E121" i="26"/>
  <c r="D121" i="26"/>
  <c r="C121" i="26"/>
  <c r="B121" i="26"/>
  <c r="E118" i="26"/>
  <c r="D118" i="26"/>
  <c r="C118" i="26"/>
  <c r="B118" i="26"/>
  <c r="E115" i="26"/>
  <c r="D115" i="26"/>
  <c r="C115" i="26"/>
  <c r="B115" i="26"/>
  <c r="E109" i="26"/>
  <c r="D109" i="26"/>
  <c r="C109" i="26"/>
  <c r="E96" i="26"/>
  <c r="D96" i="26"/>
  <c r="C96" i="26"/>
  <c r="B96" i="26"/>
  <c r="E84" i="26"/>
  <c r="D84" i="26"/>
  <c r="C84" i="26"/>
  <c r="B84" i="26"/>
  <c r="E72" i="26"/>
  <c r="D72" i="26"/>
  <c r="C72" i="26"/>
  <c r="D60" i="26"/>
  <c r="E60" i="26" s="1"/>
  <c r="C59" i="26"/>
  <c r="B59" i="26"/>
  <c r="E56" i="26"/>
  <c r="D56" i="26"/>
  <c r="C56" i="26"/>
  <c r="B56" i="26"/>
  <c r="E47" i="26"/>
  <c r="D47" i="26"/>
  <c r="C47" i="26"/>
  <c r="B47" i="26"/>
  <c r="E44" i="26"/>
  <c r="D44" i="26"/>
  <c r="C44" i="26"/>
  <c r="B44" i="26"/>
  <c r="E41" i="26"/>
  <c r="D41" i="26"/>
  <c r="C41" i="26"/>
  <c r="B41" i="26"/>
  <c r="E35" i="26"/>
  <c r="D35" i="26"/>
  <c r="C35" i="26"/>
  <c r="E277" i="27" l="1"/>
  <c r="E276" i="27" s="1"/>
  <c r="E257" i="27" s="1"/>
  <c r="E289" i="27" s="1"/>
  <c r="D69" i="27"/>
  <c r="E69" i="27"/>
  <c r="D210" i="27"/>
  <c r="E210" i="27"/>
  <c r="C277" i="27"/>
  <c r="C276" i="27" s="1"/>
  <c r="C257" i="27" s="1"/>
  <c r="C289" i="27" s="1"/>
  <c r="C133" i="27"/>
  <c r="C134" i="27" s="1"/>
  <c r="C106" i="27"/>
  <c r="D106" i="27"/>
  <c r="D59" i="26"/>
  <c r="B136" i="26"/>
  <c r="B303" i="26"/>
  <c r="B99" i="26"/>
  <c r="B284" i="26" s="1"/>
  <c r="D185" i="26"/>
  <c r="B62" i="26"/>
  <c r="B294" i="26"/>
  <c r="C136" i="26"/>
  <c r="C107" i="26" s="1"/>
  <c r="C137" i="26" s="1"/>
  <c r="C187" i="26"/>
  <c r="C62" i="26"/>
  <c r="C99" i="26"/>
  <c r="D133" i="26"/>
  <c r="D136" i="26" s="1"/>
  <c r="D107" i="26" s="1"/>
  <c r="D137" i="26" s="1"/>
  <c r="D62" i="26"/>
  <c r="D99" i="26"/>
  <c r="E136" i="26"/>
  <c r="E107" i="26" s="1"/>
  <c r="E137" i="26" s="1"/>
  <c r="E188" i="26"/>
  <c r="E99" i="26"/>
  <c r="E264" i="26"/>
  <c r="E266" i="26"/>
  <c r="C70" i="26"/>
  <c r="D144" i="26"/>
  <c r="D174" i="26" s="1"/>
  <c r="D70" i="26"/>
  <c r="E144" i="26"/>
  <c r="E174" i="26" s="1"/>
  <c r="E213" i="26"/>
  <c r="E211" i="26"/>
  <c r="B236" i="26"/>
  <c r="C264" i="26"/>
  <c r="C267" i="26" s="1"/>
  <c r="C266" i="26"/>
  <c r="C144" i="26"/>
  <c r="C211" i="26"/>
  <c r="C214" i="26" s="1"/>
  <c r="C213" i="26"/>
  <c r="D236" i="26"/>
  <c r="C33" i="26"/>
  <c r="C63" i="26" s="1"/>
  <c r="D211" i="26"/>
  <c r="D214" i="26" s="1"/>
  <c r="D213" i="26"/>
  <c r="E236" i="26"/>
  <c r="D33" i="26"/>
  <c r="D63" i="26" s="1"/>
  <c r="E304" i="26"/>
  <c r="E303" i="26" s="1"/>
  <c r="E59" i="26"/>
  <c r="E62" i="26" s="1"/>
  <c r="E70" i="26"/>
  <c r="E100" i="26" s="1"/>
  <c r="B144" i="26"/>
  <c r="B145" i="26" s="1"/>
  <c r="C236" i="26"/>
  <c r="D266" i="26"/>
  <c r="D264" i="26"/>
  <c r="B33" i="26"/>
  <c r="B34" i="26" s="1"/>
  <c r="B107" i="26"/>
  <c r="B108" i="26" s="1"/>
  <c r="C185" i="26"/>
  <c r="C188" i="26" s="1"/>
  <c r="E187" i="26"/>
  <c r="D304" i="26"/>
  <c r="D303" i="26" s="1"/>
  <c r="D284" i="26" l="1"/>
  <c r="C284" i="26"/>
  <c r="B70" i="26"/>
  <c r="B71" i="26" s="1"/>
  <c r="E267" i="26"/>
  <c r="E33" i="26"/>
  <c r="D283" i="26"/>
  <c r="D239" i="26"/>
  <c r="D237" i="26"/>
  <c r="C147" i="26"/>
  <c r="C145" i="26"/>
  <c r="C148" i="26" s="1"/>
  <c r="C237" i="26"/>
  <c r="C240" i="26" s="1"/>
  <c r="C283" i="26"/>
  <c r="C239" i="26"/>
  <c r="B137" i="26"/>
  <c r="D316" i="26"/>
  <c r="C174" i="26"/>
  <c r="D71" i="26"/>
  <c r="D73" i="26"/>
  <c r="C73" i="26"/>
  <c r="C71" i="26"/>
  <c r="C74" i="26" s="1"/>
  <c r="D267" i="26"/>
  <c r="D188" i="26"/>
  <c r="B63" i="26"/>
  <c r="B283" i="26"/>
  <c r="B316" i="26" s="1"/>
  <c r="B237" i="26"/>
  <c r="E145" i="26"/>
  <c r="E147" i="26"/>
  <c r="D100" i="26"/>
  <c r="C100" i="26"/>
  <c r="C110" i="26"/>
  <c r="C108" i="26"/>
  <c r="C111" i="26" s="1"/>
  <c r="C316" i="26"/>
  <c r="E283" i="26"/>
  <c r="E239" i="26"/>
  <c r="E237" i="26"/>
  <c r="E284" i="26"/>
  <c r="D108" i="26"/>
  <c r="D110" i="26"/>
  <c r="B174" i="26"/>
  <c r="E71" i="26"/>
  <c r="E74" i="26" s="1"/>
  <c r="E73" i="26"/>
  <c r="D34" i="26"/>
  <c r="D36" i="26"/>
  <c r="C36" i="26"/>
  <c r="C34" i="26"/>
  <c r="C37" i="26" s="1"/>
  <c r="E214" i="26"/>
  <c r="E110" i="26"/>
  <c r="E108" i="26"/>
  <c r="D145" i="26"/>
  <c r="D148" i="26" s="1"/>
  <c r="D147" i="26"/>
  <c r="B100" i="26"/>
  <c r="D37" i="26" l="1"/>
  <c r="E240" i="26"/>
  <c r="E111" i="26"/>
  <c r="E316" i="26"/>
  <c r="E148" i="26"/>
  <c r="D111" i="26"/>
  <c r="D74" i="26"/>
  <c r="E36" i="26"/>
  <c r="E34" i="26"/>
  <c r="E37" i="26" s="1"/>
  <c r="D240" i="26"/>
  <c r="E63" i="26"/>
  <c r="E370" i="25" l="1"/>
  <c r="D370" i="25"/>
  <c r="C370" i="25"/>
  <c r="B370" i="25"/>
  <c r="E369" i="25"/>
  <c r="D369" i="25"/>
  <c r="C369" i="25"/>
  <c r="B369" i="25"/>
  <c r="E368" i="25"/>
  <c r="D368" i="25"/>
  <c r="C368" i="25"/>
  <c r="B368" i="25"/>
  <c r="E367" i="25"/>
  <c r="D367" i="25"/>
  <c r="C367" i="25"/>
  <c r="B367" i="25"/>
  <c r="E366" i="25"/>
  <c r="D366" i="25"/>
  <c r="C366" i="25"/>
  <c r="E365" i="25"/>
  <c r="D365" i="25"/>
  <c r="C365" i="25"/>
  <c r="B365" i="25"/>
  <c r="E364" i="25"/>
  <c r="D364" i="25"/>
  <c r="C364" i="25"/>
  <c r="B364" i="25"/>
  <c r="E363" i="25"/>
  <c r="D363" i="25"/>
  <c r="C363" i="25"/>
  <c r="B363" i="25"/>
  <c r="E362" i="25"/>
  <c r="E361" i="25" s="1"/>
  <c r="D362" i="25"/>
  <c r="C362" i="25"/>
  <c r="B362" i="25"/>
  <c r="B361" i="25" s="1"/>
  <c r="D361" i="25"/>
  <c r="C361" i="25"/>
  <c r="E360" i="25"/>
  <c r="D360" i="25"/>
  <c r="C360" i="25"/>
  <c r="B360" i="25"/>
  <c r="E359" i="25"/>
  <c r="D359" i="25"/>
  <c r="C359" i="25"/>
  <c r="B359" i="25"/>
  <c r="C358" i="25"/>
  <c r="B358" i="25"/>
  <c r="E357" i="25"/>
  <c r="D357" i="25"/>
  <c r="C357" i="25"/>
  <c r="B357" i="25"/>
  <c r="E356" i="25"/>
  <c r="E355" i="25" s="1"/>
  <c r="D356" i="25"/>
  <c r="C356" i="25"/>
  <c r="B356" i="25"/>
  <c r="B355" i="25" s="1"/>
  <c r="D355" i="25"/>
  <c r="C355" i="25"/>
  <c r="E354" i="25"/>
  <c r="D354" i="25"/>
  <c r="C354" i="25"/>
  <c r="B354" i="25"/>
  <c r="E353" i="25"/>
  <c r="E352" i="25" s="1"/>
  <c r="D353" i="25"/>
  <c r="D352" i="25" s="1"/>
  <c r="C353" i="25"/>
  <c r="C352" i="25" s="1"/>
  <c r="B353" i="25"/>
  <c r="B352" i="25" s="1"/>
  <c r="E351" i="25"/>
  <c r="D351" i="25"/>
  <c r="C351" i="25"/>
  <c r="B351" i="25"/>
  <c r="E350" i="25"/>
  <c r="D350" i="25"/>
  <c r="D349" i="25" s="1"/>
  <c r="C350" i="25"/>
  <c r="B350" i="25"/>
  <c r="B349" i="25" s="1"/>
  <c r="E349" i="25"/>
  <c r="C349" i="25"/>
  <c r="E348" i="25"/>
  <c r="D348" i="25"/>
  <c r="C348" i="25"/>
  <c r="B348" i="25"/>
  <c r="E347" i="25"/>
  <c r="D347" i="25"/>
  <c r="D346" i="25" s="1"/>
  <c r="C347" i="25"/>
  <c r="B347" i="25"/>
  <c r="B346" i="25" s="1"/>
  <c r="E346" i="25"/>
  <c r="C346" i="25"/>
  <c r="E345" i="25"/>
  <c r="D345" i="25"/>
  <c r="C345" i="25"/>
  <c r="B345" i="25"/>
  <c r="E344" i="25"/>
  <c r="D344" i="25"/>
  <c r="D343" i="25" s="1"/>
  <c r="C344" i="25"/>
  <c r="B344" i="25"/>
  <c r="B343" i="25" s="1"/>
  <c r="E343" i="25"/>
  <c r="C343" i="25"/>
  <c r="E342" i="25"/>
  <c r="D342" i="25"/>
  <c r="C342" i="25"/>
  <c r="B342" i="25"/>
  <c r="E341" i="25"/>
  <c r="E340" i="25" s="1"/>
  <c r="D341" i="25"/>
  <c r="C341" i="25"/>
  <c r="C340" i="25" s="1"/>
  <c r="B341" i="25"/>
  <c r="B340" i="25" s="1"/>
  <c r="D340" i="25"/>
  <c r="E338" i="25"/>
  <c r="D338" i="25"/>
  <c r="C338" i="25"/>
  <c r="B338" i="25"/>
  <c r="E331" i="25"/>
  <c r="E336" i="25" s="1"/>
  <c r="D331" i="25"/>
  <c r="D336" i="25" s="1"/>
  <c r="C331" i="25"/>
  <c r="C336" i="25" s="1"/>
  <c r="B331" i="25"/>
  <c r="B336" i="25" s="1"/>
  <c r="E321" i="25"/>
  <c r="D321" i="25"/>
  <c r="C321" i="25"/>
  <c r="E320" i="25"/>
  <c r="D320" i="25"/>
  <c r="C320" i="25"/>
  <c r="E319" i="25"/>
  <c r="D319" i="25"/>
  <c r="C319" i="25"/>
  <c r="B319" i="25"/>
  <c r="E302" i="25"/>
  <c r="D302" i="25"/>
  <c r="C302" i="25"/>
  <c r="B302" i="25"/>
  <c r="E297" i="25"/>
  <c r="E307" i="25" s="1"/>
  <c r="D297" i="25"/>
  <c r="D307" i="25" s="1"/>
  <c r="C297" i="25"/>
  <c r="C307" i="25" s="1"/>
  <c r="B297" i="25"/>
  <c r="B307" i="25" s="1"/>
  <c r="E292" i="25"/>
  <c r="D292" i="25"/>
  <c r="C292" i="25"/>
  <c r="E291" i="25"/>
  <c r="D291" i="25"/>
  <c r="C291" i="25"/>
  <c r="E290" i="25"/>
  <c r="E293" i="25" s="1"/>
  <c r="D290" i="25"/>
  <c r="C290" i="25"/>
  <c r="C293" i="25" s="1"/>
  <c r="B290" i="25"/>
  <c r="E273" i="25"/>
  <c r="D273" i="25"/>
  <c r="C273" i="25"/>
  <c r="B273" i="25"/>
  <c r="E268" i="25"/>
  <c r="D268" i="25"/>
  <c r="C268" i="25"/>
  <c r="B268" i="25"/>
  <c r="E264" i="25"/>
  <c r="D264" i="25"/>
  <c r="C264" i="25"/>
  <c r="E263" i="25"/>
  <c r="D263" i="25"/>
  <c r="C263" i="25"/>
  <c r="E262" i="25"/>
  <c r="D262" i="25"/>
  <c r="C262" i="25"/>
  <c r="E244" i="25"/>
  <c r="D244" i="25"/>
  <c r="C244" i="25"/>
  <c r="B244" i="25"/>
  <c r="E239" i="25"/>
  <c r="D239" i="25"/>
  <c r="C239" i="25"/>
  <c r="B239" i="25"/>
  <c r="E234" i="25"/>
  <c r="D234" i="25"/>
  <c r="C234" i="25"/>
  <c r="E233" i="25"/>
  <c r="D233" i="25"/>
  <c r="C233" i="25"/>
  <c r="E232" i="25"/>
  <c r="D232" i="25"/>
  <c r="D235" i="25" s="1"/>
  <c r="C232" i="25"/>
  <c r="B232" i="25"/>
  <c r="E215" i="25"/>
  <c r="D215" i="25"/>
  <c r="C215" i="25"/>
  <c r="B215" i="25"/>
  <c r="E210" i="25"/>
  <c r="D210" i="25"/>
  <c r="C210" i="25"/>
  <c r="B210" i="25"/>
  <c r="E205" i="25"/>
  <c r="D205" i="25"/>
  <c r="C205" i="25"/>
  <c r="E204" i="25"/>
  <c r="D204" i="25"/>
  <c r="C204" i="25"/>
  <c r="E203" i="25"/>
  <c r="D203" i="25"/>
  <c r="C203" i="25"/>
  <c r="B203" i="25"/>
  <c r="E186" i="25"/>
  <c r="D186" i="25"/>
  <c r="C186" i="25"/>
  <c r="B186" i="25"/>
  <c r="E181" i="25"/>
  <c r="E191" i="25" s="1"/>
  <c r="D181" i="25"/>
  <c r="D191" i="25" s="1"/>
  <c r="C181" i="25"/>
  <c r="C191" i="25" s="1"/>
  <c r="B181" i="25"/>
  <c r="B191" i="25" s="1"/>
  <c r="E177" i="25"/>
  <c r="D177" i="25"/>
  <c r="C177" i="25"/>
  <c r="E176" i="25"/>
  <c r="D176" i="25"/>
  <c r="C176" i="25"/>
  <c r="E175" i="25"/>
  <c r="D175" i="25"/>
  <c r="C175" i="25"/>
  <c r="E157" i="25"/>
  <c r="D157" i="25"/>
  <c r="C157" i="25"/>
  <c r="B157" i="25"/>
  <c r="E152" i="25"/>
  <c r="D152" i="25"/>
  <c r="C152" i="25"/>
  <c r="B152" i="25"/>
  <c r="E133" i="25"/>
  <c r="E134" i="25" s="1"/>
  <c r="D133" i="25"/>
  <c r="D134" i="25" s="1"/>
  <c r="C133" i="25"/>
  <c r="C134" i="25" s="1"/>
  <c r="B133" i="25"/>
  <c r="B134" i="25" s="1"/>
  <c r="E107" i="25"/>
  <c r="D107" i="25"/>
  <c r="C107" i="25"/>
  <c r="E106" i="25"/>
  <c r="D106" i="25"/>
  <c r="C106" i="25"/>
  <c r="E105" i="25"/>
  <c r="D105" i="25"/>
  <c r="C105" i="25"/>
  <c r="C108" i="25" s="1"/>
  <c r="B105" i="25"/>
  <c r="E96" i="25"/>
  <c r="E97" i="25" s="1"/>
  <c r="D96" i="25"/>
  <c r="D97" i="25" s="1"/>
  <c r="C96" i="25"/>
  <c r="C97" i="25" s="1"/>
  <c r="B96" i="25"/>
  <c r="B97" i="25" s="1"/>
  <c r="E70" i="25"/>
  <c r="D70" i="25"/>
  <c r="C70" i="25"/>
  <c r="E69" i="25"/>
  <c r="D69" i="25"/>
  <c r="C69" i="25"/>
  <c r="E68" i="25"/>
  <c r="E71" i="25" s="1"/>
  <c r="D68" i="25"/>
  <c r="C68" i="25"/>
  <c r="B68" i="25"/>
  <c r="C59" i="25"/>
  <c r="C60" i="25" s="1"/>
  <c r="B59" i="25"/>
  <c r="B60" i="25" s="1"/>
  <c r="D56" i="25"/>
  <c r="E56" i="25" s="1"/>
  <c r="E34" i="25"/>
  <c r="D34" i="25"/>
  <c r="C34" i="25"/>
  <c r="E33" i="25"/>
  <c r="D33" i="25"/>
  <c r="C33" i="25"/>
  <c r="E32" i="25"/>
  <c r="D32" i="25"/>
  <c r="D35" i="25" s="1"/>
  <c r="C32" i="25"/>
  <c r="B32" i="25"/>
  <c r="B366" i="25" l="1"/>
  <c r="B220" i="25"/>
  <c r="C35" i="25"/>
  <c r="D108" i="25"/>
  <c r="D293" i="25"/>
  <c r="C206" i="25"/>
  <c r="E235" i="25"/>
  <c r="B278" i="25"/>
  <c r="E220" i="25"/>
  <c r="D206" i="25"/>
  <c r="D71" i="25"/>
  <c r="E108" i="25"/>
  <c r="B162" i="25"/>
  <c r="E206" i="25"/>
  <c r="C220" i="25"/>
  <c r="C235" i="25"/>
  <c r="D249" i="25"/>
  <c r="C278" i="25"/>
  <c r="D322" i="25"/>
  <c r="D162" i="25"/>
  <c r="B249" i="25"/>
  <c r="E278" i="25"/>
  <c r="E35" i="25"/>
  <c r="C71" i="25"/>
  <c r="E162" i="25"/>
  <c r="C249" i="25"/>
  <c r="C322" i="25"/>
  <c r="C162" i="25"/>
  <c r="D220" i="25"/>
  <c r="E249" i="25"/>
  <c r="D278" i="25"/>
  <c r="E322" i="25"/>
  <c r="E358" i="25"/>
  <c r="E59" i="25"/>
  <c r="E60" i="25" s="1"/>
  <c r="D59" i="25"/>
  <c r="D60" i="25" s="1"/>
  <c r="D358" i="25"/>
  <c r="C339" i="25" l="1"/>
  <c r="C371" i="25" s="1"/>
  <c r="B339" i="25"/>
  <c r="B371" i="25" s="1"/>
  <c r="D339" i="25"/>
  <c r="D371" i="25" s="1"/>
  <c r="E339" i="25"/>
  <c r="E371" i="25" s="1"/>
  <c r="E1530" i="24"/>
  <c r="D1530" i="24"/>
  <c r="C1530" i="24"/>
  <c r="B1530" i="24"/>
  <c r="E1529" i="24"/>
  <c r="D1529" i="24"/>
  <c r="C1529" i="24"/>
  <c r="B1529" i="24"/>
  <c r="E1528" i="24"/>
  <c r="D1528" i="24"/>
  <c r="C1528" i="24"/>
  <c r="B1528" i="24"/>
  <c r="E1527" i="24"/>
  <c r="D1527" i="24"/>
  <c r="C1527" i="24"/>
  <c r="B1527" i="24"/>
  <c r="B1526" i="24" s="1"/>
  <c r="E1526" i="24"/>
  <c r="D1526" i="24"/>
  <c r="C1526" i="24"/>
  <c r="E1525" i="24"/>
  <c r="D1525" i="24"/>
  <c r="C1525" i="24"/>
  <c r="B1525" i="24"/>
  <c r="E1524" i="24"/>
  <c r="D1524" i="24"/>
  <c r="C1524" i="24"/>
  <c r="B1524" i="24"/>
  <c r="E1523" i="24"/>
  <c r="D1523" i="24"/>
  <c r="C1523" i="24"/>
  <c r="B1523" i="24"/>
  <c r="E1521" i="24"/>
  <c r="D1521" i="24"/>
  <c r="C1521" i="24"/>
  <c r="E1520" i="24"/>
  <c r="D1520" i="24"/>
  <c r="C1520" i="24"/>
  <c r="B1520" i="24"/>
  <c r="E1519" i="24"/>
  <c r="D1519" i="24"/>
  <c r="C1519" i="24"/>
  <c r="B1519" i="24"/>
  <c r="C1518" i="24"/>
  <c r="B1518" i="24"/>
  <c r="E1517" i="24"/>
  <c r="D1517" i="24"/>
  <c r="C1517" i="24"/>
  <c r="B1517" i="24"/>
  <c r="E1515" i="24"/>
  <c r="D1515" i="24"/>
  <c r="C1515" i="24"/>
  <c r="E1514" i="24"/>
  <c r="D1514" i="24"/>
  <c r="C1514" i="24"/>
  <c r="B1514" i="24"/>
  <c r="E1513" i="24"/>
  <c r="D1513" i="24"/>
  <c r="C1513" i="24"/>
  <c r="B1513" i="24"/>
  <c r="E1512" i="24"/>
  <c r="D1512" i="24"/>
  <c r="C1512" i="24"/>
  <c r="B1512" i="24"/>
  <c r="E1511" i="24"/>
  <c r="D1511" i="24"/>
  <c r="C1511" i="24"/>
  <c r="B1511" i="24"/>
  <c r="E1510" i="24"/>
  <c r="D1510" i="24"/>
  <c r="C1510" i="24"/>
  <c r="B1510" i="24"/>
  <c r="E1509" i="24"/>
  <c r="D1509" i="24"/>
  <c r="C1509" i="24"/>
  <c r="B1509" i="24"/>
  <c r="E1508" i="24"/>
  <c r="D1508" i="24"/>
  <c r="C1508" i="24"/>
  <c r="B1508" i="24"/>
  <c r="E1506" i="24"/>
  <c r="D1506" i="24"/>
  <c r="C1506" i="24"/>
  <c r="E1505" i="24"/>
  <c r="D1505" i="24"/>
  <c r="C1505" i="24"/>
  <c r="B1505" i="24"/>
  <c r="E1503" i="24"/>
  <c r="D1503" i="24"/>
  <c r="C1503" i="24"/>
  <c r="B1503" i="24"/>
  <c r="E1502" i="24"/>
  <c r="E1500" i="24" s="1"/>
  <c r="D1502" i="24"/>
  <c r="C1502" i="24"/>
  <c r="B1502" i="24"/>
  <c r="D1500" i="24"/>
  <c r="C1500" i="24"/>
  <c r="B1500" i="24"/>
  <c r="C1496" i="24"/>
  <c r="C1478" i="24" s="1"/>
  <c r="C1479" i="24" s="1"/>
  <c r="E1491" i="24"/>
  <c r="D1491" i="24"/>
  <c r="C1491" i="24"/>
  <c r="B1491" i="24"/>
  <c r="E1486" i="24"/>
  <c r="E1496" i="24" s="1"/>
  <c r="E1478" i="24" s="1"/>
  <c r="D1486" i="24"/>
  <c r="D1496" i="24" s="1"/>
  <c r="D1478" i="24" s="1"/>
  <c r="C1486" i="24"/>
  <c r="B1486" i="24"/>
  <c r="B1496" i="24" s="1"/>
  <c r="B1478" i="24" s="1"/>
  <c r="B1479" i="24" s="1"/>
  <c r="E1480" i="24"/>
  <c r="D1480" i="24"/>
  <c r="C1480" i="24"/>
  <c r="E1479" i="24"/>
  <c r="E1470" i="24"/>
  <c r="D1470" i="24"/>
  <c r="D1452" i="24" s="1"/>
  <c r="D1453" i="24" s="1"/>
  <c r="E1465" i="24"/>
  <c r="D1465" i="24"/>
  <c r="C1465" i="24"/>
  <c r="B1465" i="24"/>
  <c r="B1402" i="24" s="1"/>
  <c r="B1403" i="24" s="1"/>
  <c r="E1460" i="24"/>
  <c r="D1460" i="24"/>
  <c r="C1460" i="24"/>
  <c r="C1470" i="24" s="1"/>
  <c r="C1452" i="24" s="1"/>
  <c r="B1460" i="24"/>
  <c r="B1470" i="24" s="1"/>
  <c r="B1452" i="24" s="1"/>
  <c r="B1453" i="24" s="1"/>
  <c r="E1454" i="24"/>
  <c r="D1454" i="24"/>
  <c r="C1454" i="24"/>
  <c r="E1452" i="24"/>
  <c r="C1445" i="24"/>
  <c r="E1440" i="24"/>
  <c r="D1440" i="24"/>
  <c r="C1440" i="24"/>
  <c r="B1440" i="24"/>
  <c r="E1435" i="24"/>
  <c r="E1445" i="24" s="1"/>
  <c r="D1435" i="24"/>
  <c r="D1445" i="24" s="1"/>
  <c r="C1435" i="24"/>
  <c r="B1435" i="24"/>
  <c r="B1445" i="24" s="1"/>
  <c r="E1430" i="24"/>
  <c r="D1430" i="24"/>
  <c r="C1430" i="24"/>
  <c r="E1429" i="24"/>
  <c r="D1429" i="24"/>
  <c r="C1429" i="24"/>
  <c r="E1428" i="24"/>
  <c r="D1428" i="24"/>
  <c r="E1431" i="24" s="1"/>
  <c r="C1428" i="24"/>
  <c r="B1428" i="24"/>
  <c r="E1415" i="24"/>
  <c r="D1415" i="24"/>
  <c r="C1415" i="24"/>
  <c r="B1415" i="24"/>
  <c r="E1410" i="24"/>
  <c r="E1420" i="24" s="1"/>
  <c r="D1410" i="24"/>
  <c r="D1420" i="24" s="1"/>
  <c r="C1410" i="24"/>
  <c r="C1420" i="24" s="1"/>
  <c r="B1410" i="24"/>
  <c r="B1420" i="24" s="1"/>
  <c r="E1404" i="24"/>
  <c r="D1404" i="24"/>
  <c r="C1404" i="24"/>
  <c r="E1403" i="24"/>
  <c r="E1402" i="24"/>
  <c r="D1402" i="24"/>
  <c r="C1402" i="24"/>
  <c r="C1403" i="24" s="1"/>
  <c r="C1406" i="24" s="1"/>
  <c r="D1391" i="24"/>
  <c r="D1373" i="24" s="1"/>
  <c r="E1386" i="24"/>
  <c r="D1386" i="24"/>
  <c r="C1386" i="24"/>
  <c r="B1386" i="24"/>
  <c r="E1381" i="24"/>
  <c r="E1391" i="24" s="1"/>
  <c r="E1373" i="24" s="1"/>
  <c r="D1381" i="24"/>
  <c r="C1381" i="24"/>
  <c r="C1391" i="24" s="1"/>
  <c r="B1381" i="24"/>
  <c r="B1391" i="24" s="1"/>
  <c r="E1375" i="24"/>
  <c r="D1375" i="24"/>
  <c r="C1375" i="24"/>
  <c r="E1365" i="24"/>
  <c r="E1347" i="24" s="1"/>
  <c r="E1348" i="24" s="1"/>
  <c r="E1360" i="24"/>
  <c r="D1360" i="24"/>
  <c r="C1360" i="24"/>
  <c r="B1360" i="24"/>
  <c r="E1355" i="24"/>
  <c r="D1355" i="24"/>
  <c r="D1365" i="24" s="1"/>
  <c r="D1347" i="24" s="1"/>
  <c r="C1355" i="24"/>
  <c r="C1365" i="24" s="1"/>
  <c r="C1347" i="24" s="1"/>
  <c r="B1355" i="24"/>
  <c r="B1365" i="24" s="1"/>
  <c r="B1347" i="24" s="1"/>
  <c r="E1349" i="24"/>
  <c r="D1349" i="24"/>
  <c r="C1349" i="24"/>
  <c r="B1348" i="24"/>
  <c r="E1340" i="24"/>
  <c r="E1322" i="24" s="1"/>
  <c r="E1335" i="24"/>
  <c r="D1335" i="24"/>
  <c r="C1335" i="24"/>
  <c r="B1335" i="24"/>
  <c r="E1330" i="24"/>
  <c r="D1330" i="24"/>
  <c r="D1340" i="24" s="1"/>
  <c r="D1322" i="24" s="1"/>
  <c r="C1330" i="24"/>
  <c r="C1340" i="24" s="1"/>
  <c r="C1322" i="24" s="1"/>
  <c r="B1330" i="24"/>
  <c r="B1340" i="24" s="1"/>
  <c r="E1324" i="24"/>
  <c r="D1324" i="24"/>
  <c r="C1324" i="24"/>
  <c r="B1323" i="24"/>
  <c r="C1315" i="24"/>
  <c r="E1305" i="24"/>
  <c r="E1315" i="24" s="1"/>
  <c r="D1305" i="24"/>
  <c r="D1315" i="24" s="1"/>
  <c r="C1305" i="24"/>
  <c r="B1305" i="24"/>
  <c r="B1315" i="24" s="1"/>
  <c r="E1300" i="24"/>
  <c r="D1300" i="24"/>
  <c r="C1300" i="24"/>
  <c r="E1299" i="24"/>
  <c r="D1299" i="24"/>
  <c r="C1299" i="24"/>
  <c r="E1298" i="24"/>
  <c r="D1298" i="24"/>
  <c r="C1298" i="24"/>
  <c r="B1298" i="24"/>
  <c r="E1285" i="24"/>
  <c r="D1285" i="24"/>
  <c r="D1256" i="24" s="1"/>
  <c r="C1285" i="24"/>
  <c r="C1256" i="24" s="1"/>
  <c r="C1257" i="24" s="1"/>
  <c r="B1285" i="24"/>
  <c r="B1256" i="24" s="1"/>
  <c r="B1257" i="24" s="1"/>
  <c r="E1258" i="24"/>
  <c r="D1258" i="24"/>
  <c r="C1258" i="24"/>
  <c r="E1257" i="24"/>
  <c r="E1256" i="24"/>
  <c r="E1248" i="24"/>
  <c r="D1248" i="24"/>
  <c r="D1219" i="24" s="1"/>
  <c r="C1248" i="24"/>
  <c r="C1219" i="24" s="1"/>
  <c r="C1220" i="24" s="1"/>
  <c r="C1223" i="24" s="1"/>
  <c r="B1248" i="24"/>
  <c r="E1221" i="24"/>
  <c r="D1221" i="24"/>
  <c r="C1221" i="24"/>
  <c r="B1220" i="24"/>
  <c r="E1219" i="24"/>
  <c r="B1219" i="24"/>
  <c r="C1211" i="24"/>
  <c r="C1182" i="24" s="1"/>
  <c r="B1211" i="24"/>
  <c r="B1182" i="24" s="1"/>
  <c r="B1183" i="24" s="1"/>
  <c r="D1208" i="24"/>
  <c r="D1518" i="24" s="1"/>
  <c r="E1184" i="24"/>
  <c r="D1184" i="24"/>
  <c r="C1184" i="24"/>
  <c r="E1154" i="24"/>
  <c r="D1154" i="24"/>
  <c r="C1154" i="24"/>
  <c r="B1154" i="24"/>
  <c r="E1153" i="24"/>
  <c r="D1153" i="24"/>
  <c r="C1153" i="24"/>
  <c r="B1153" i="24"/>
  <c r="E1152" i="24"/>
  <c r="D1152" i="24"/>
  <c r="C1152" i="24"/>
  <c r="B1152" i="24"/>
  <c r="E1151" i="24"/>
  <c r="D1151" i="24"/>
  <c r="D1150" i="24" s="1"/>
  <c r="C1151" i="24"/>
  <c r="B1151" i="24"/>
  <c r="E1150" i="24"/>
  <c r="C1150" i="24"/>
  <c r="B1150" i="24"/>
  <c r="E1149" i="24"/>
  <c r="D1149" i="24"/>
  <c r="C1149" i="24"/>
  <c r="B1149" i="24"/>
  <c r="E1148" i="24"/>
  <c r="D1148" i="24"/>
  <c r="C1148" i="24"/>
  <c r="B1148" i="24"/>
  <c r="E1147" i="24"/>
  <c r="D1147" i="24"/>
  <c r="C1147" i="24"/>
  <c r="B1147" i="24"/>
  <c r="E1146" i="24"/>
  <c r="D1146" i="24"/>
  <c r="D1145" i="24" s="1"/>
  <c r="C1146" i="24"/>
  <c r="B1146" i="24"/>
  <c r="E1145" i="24"/>
  <c r="C1145" i="24"/>
  <c r="B1145" i="24"/>
  <c r="E1144" i="24"/>
  <c r="D1144" i="24"/>
  <c r="C1144" i="24"/>
  <c r="B1144" i="24"/>
  <c r="E1143" i="24"/>
  <c r="D1143" i="24"/>
  <c r="C1143" i="24"/>
  <c r="B1143" i="24"/>
  <c r="C1142" i="24"/>
  <c r="B1142" i="24"/>
  <c r="E1141" i="24"/>
  <c r="D1141" i="24"/>
  <c r="C1141" i="24"/>
  <c r="B1141" i="24"/>
  <c r="E1140" i="24"/>
  <c r="D1140" i="24"/>
  <c r="C1140" i="24"/>
  <c r="B1140" i="24"/>
  <c r="E1139" i="24"/>
  <c r="D1139" i="24"/>
  <c r="C1139" i="24"/>
  <c r="B1139" i="24"/>
  <c r="E1138" i="24"/>
  <c r="D1138" i="24"/>
  <c r="C1138" i="24"/>
  <c r="B1138" i="24"/>
  <c r="E1137" i="24"/>
  <c r="D1137" i="24"/>
  <c r="C1137" i="24"/>
  <c r="B1137" i="24"/>
  <c r="E1136" i="24"/>
  <c r="D1136" i="24"/>
  <c r="C1136" i="24"/>
  <c r="B1136" i="24"/>
  <c r="E1135" i="24"/>
  <c r="D1135" i="24"/>
  <c r="C1135" i="24"/>
  <c r="B1135" i="24"/>
  <c r="E1134" i="24"/>
  <c r="D1134" i="24"/>
  <c r="C1134" i="24"/>
  <c r="C1133" i="24" s="1"/>
  <c r="B1134" i="24"/>
  <c r="E1133" i="24"/>
  <c r="D1133" i="24"/>
  <c r="B1133" i="24"/>
  <c r="E1132" i="24"/>
  <c r="D1132" i="24"/>
  <c r="C1132" i="24"/>
  <c r="B1132" i="24"/>
  <c r="E1131" i="24"/>
  <c r="D1131" i="24"/>
  <c r="C1131" i="24"/>
  <c r="B1131" i="24"/>
  <c r="E1130" i="24"/>
  <c r="D1130" i="24"/>
  <c r="C1130" i="24"/>
  <c r="B1130" i="24"/>
  <c r="E1129" i="24"/>
  <c r="D1129" i="24"/>
  <c r="C1129" i="24"/>
  <c r="B1129" i="24"/>
  <c r="E1128" i="24"/>
  <c r="D1128" i="24"/>
  <c r="C1128" i="24"/>
  <c r="B1128" i="24"/>
  <c r="E1127" i="24"/>
  <c r="D1127" i="24"/>
  <c r="C1127" i="24"/>
  <c r="B1127" i="24"/>
  <c r="E1126" i="24"/>
  <c r="D1126" i="24"/>
  <c r="C1126" i="24"/>
  <c r="B1126" i="24"/>
  <c r="E1125" i="24"/>
  <c r="D1125" i="24"/>
  <c r="C1125" i="24"/>
  <c r="C1124" i="24" s="1"/>
  <c r="B1125" i="24"/>
  <c r="E1124" i="24"/>
  <c r="D1124" i="24"/>
  <c r="B1124" i="24"/>
  <c r="C1120" i="24"/>
  <c r="C1102" i="24" s="1"/>
  <c r="E1115" i="24"/>
  <c r="D1115" i="24"/>
  <c r="C1115" i="24"/>
  <c r="B1115" i="24"/>
  <c r="E1110" i="24"/>
  <c r="E1120" i="24" s="1"/>
  <c r="E1102" i="24" s="1"/>
  <c r="D1110" i="24"/>
  <c r="D1120" i="24" s="1"/>
  <c r="D1102" i="24" s="1"/>
  <c r="C1110" i="24"/>
  <c r="B1110" i="24"/>
  <c r="B1120" i="24" s="1"/>
  <c r="B1102" i="24" s="1"/>
  <c r="B1103" i="24" s="1"/>
  <c r="E1104" i="24"/>
  <c r="D1104" i="24"/>
  <c r="C1104" i="24"/>
  <c r="E1089" i="24"/>
  <c r="E1026" i="24" s="1"/>
  <c r="D1089" i="24"/>
  <c r="D1026" i="24" s="1"/>
  <c r="C1089" i="24"/>
  <c r="B1089" i="24"/>
  <c r="B1026" i="24" s="1"/>
  <c r="B1027" i="24" s="1"/>
  <c r="E1084" i="24"/>
  <c r="E1094" i="24" s="1"/>
  <c r="E1076" i="24" s="1"/>
  <c r="E1077" i="24" s="1"/>
  <c r="D1084" i="24"/>
  <c r="D1094" i="24" s="1"/>
  <c r="D1076" i="24" s="1"/>
  <c r="C1084" i="24"/>
  <c r="C1094" i="24" s="1"/>
  <c r="C1076" i="24" s="1"/>
  <c r="B1084" i="24"/>
  <c r="B1094" i="24" s="1"/>
  <c r="B1076" i="24" s="1"/>
  <c r="E1078" i="24"/>
  <c r="D1078" i="24"/>
  <c r="C1078" i="24"/>
  <c r="B1077" i="24"/>
  <c r="E1069" i="24"/>
  <c r="E1064" i="24"/>
  <c r="D1064" i="24"/>
  <c r="C1064" i="24"/>
  <c r="B1064" i="24"/>
  <c r="E1059" i="24"/>
  <c r="D1059" i="24"/>
  <c r="D1069" i="24" s="1"/>
  <c r="C1059" i="24"/>
  <c r="C1069" i="24" s="1"/>
  <c r="B1059" i="24"/>
  <c r="B1069" i="24" s="1"/>
  <c r="E1054" i="24"/>
  <c r="D1054" i="24"/>
  <c r="C1054" i="24"/>
  <c r="E1053" i="24"/>
  <c r="D1053" i="24"/>
  <c r="C1053" i="24"/>
  <c r="E1052" i="24"/>
  <c r="D1052" i="24"/>
  <c r="C1052" i="24"/>
  <c r="C1055" i="24" s="1"/>
  <c r="B1052" i="24"/>
  <c r="C1044" i="24"/>
  <c r="E1039" i="24"/>
  <c r="D1039" i="24"/>
  <c r="C1039" i="24"/>
  <c r="B1039" i="24"/>
  <c r="E1034" i="24"/>
  <c r="E1044" i="24" s="1"/>
  <c r="D1034" i="24"/>
  <c r="D1044" i="24" s="1"/>
  <c r="C1034" i="24"/>
  <c r="B1034" i="24"/>
  <c r="B1044" i="24" s="1"/>
  <c r="E1028" i="24"/>
  <c r="D1028" i="24"/>
  <c r="C1028" i="24"/>
  <c r="C1026" i="24"/>
  <c r="C1029" i="24" s="1"/>
  <c r="E1015" i="24"/>
  <c r="E997" i="24" s="1"/>
  <c r="E1010" i="24"/>
  <c r="D1010" i="24"/>
  <c r="C1010" i="24"/>
  <c r="B1010" i="24"/>
  <c r="E1005" i="24"/>
  <c r="D1005" i="24"/>
  <c r="D1015" i="24" s="1"/>
  <c r="C1005" i="24"/>
  <c r="C1015" i="24" s="1"/>
  <c r="B1005" i="24"/>
  <c r="B1015" i="24" s="1"/>
  <c r="E999" i="24"/>
  <c r="D999" i="24"/>
  <c r="C999" i="24"/>
  <c r="B997" i="24"/>
  <c r="B998" i="24" s="1"/>
  <c r="E984" i="24"/>
  <c r="D984" i="24"/>
  <c r="C984" i="24"/>
  <c r="B984" i="24"/>
  <c r="E979" i="24"/>
  <c r="E989" i="24" s="1"/>
  <c r="E1123" i="24" s="1"/>
  <c r="D979" i="24"/>
  <c r="D989" i="24" s="1"/>
  <c r="C979" i="24"/>
  <c r="C989" i="24" s="1"/>
  <c r="B979" i="24"/>
  <c r="B989" i="24" s="1"/>
  <c r="E974" i="24"/>
  <c r="D974" i="24"/>
  <c r="C974" i="24"/>
  <c r="E973" i="24"/>
  <c r="D973" i="24"/>
  <c r="C973" i="24"/>
  <c r="E972" i="24"/>
  <c r="D972" i="24"/>
  <c r="D975" i="24" s="1"/>
  <c r="C972" i="24"/>
  <c r="B972" i="24"/>
  <c r="C964" i="24"/>
  <c r="E959" i="24"/>
  <c r="D959" i="24"/>
  <c r="C959" i="24"/>
  <c r="B959" i="24"/>
  <c r="E954" i="24"/>
  <c r="E964" i="24" s="1"/>
  <c r="D954" i="24"/>
  <c r="D964" i="24" s="1"/>
  <c r="C954" i="24"/>
  <c r="B954" i="24"/>
  <c r="E949" i="24"/>
  <c r="D949" i="24"/>
  <c r="C949" i="24"/>
  <c r="E948" i="24"/>
  <c r="D948" i="24"/>
  <c r="C948" i="24"/>
  <c r="E947" i="24"/>
  <c r="D947" i="24"/>
  <c r="E950" i="24" s="1"/>
  <c r="C947" i="24"/>
  <c r="B947" i="24"/>
  <c r="E934" i="24"/>
  <c r="D934" i="24"/>
  <c r="C934" i="24"/>
  <c r="B934" i="24"/>
  <c r="E929" i="24"/>
  <c r="E939" i="24" s="1"/>
  <c r="D929" i="24"/>
  <c r="C929" i="24"/>
  <c r="C939" i="24" s="1"/>
  <c r="B929" i="24"/>
  <c r="B939" i="24" s="1"/>
  <c r="E924" i="24"/>
  <c r="D924" i="24"/>
  <c r="C924" i="24"/>
  <c r="E923" i="24"/>
  <c r="D923" i="24"/>
  <c r="C923" i="24"/>
  <c r="E922" i="24"/>
  <c r="D922" i="24"/>
  <c r="D925" i="24" s="1"/>
  <c r="C922" i="24"/>
  <c r="B922" i="24"/>
  <c r="E913" i="24"/>
  <c r="D913" i="24"/>
  <c r="C913" i="24"/>
  <c r="E912" i="24"/>
  <c r="D912" i="24"/>
  <c r="C912" i="24"/>
  <c r="E911" i="24"/>
  <c r="E914" i="24" s="1"/>
  <c r="D911" i="24"/>
  <c r="C911" i="24"/>
  <c r="C914" i="24" s="1"/>
  <c r="B911" i="24"/>
  <c r="E899" i="24"/>
  <c r="E898" i="24"/>
  <c r="D898" i="24"/>
  <c r="D899" i="24" s="1"/>
  <c r="C898" i="24"/>
  <c r="C899" i="24" s="1"/>
  <c r="B898" i="24"/>
  <c r="B899" i="24" s="1"/>
  <c r="E872" i="24"/>
  <c r="D872" i="24"/>
  <c r="C872" i="24"/>
  <c r="E871" i="24"/>
  <c r="D871" i="24"/>
  <c r="C871" i="24"/>
  <c r="E870" i="24"/>
  <c r="E873" i="24" s="1"/>
  <c r="D870" i="24"/>
  <c r="C870" i="24"/>
  <c r="B870" i="24"/>
  <c r="E861" i="24"/>
  <c r="E862" i="24" s="1"/>
  <c r="D861" i="24"/>
  <c r="D862" i="24" s="1"/>
  <c r="C861" i="24"/>
  <c r="C862" i="24" s="1"/>
  <c r="B861" i="24"/>
  <c r="B862" i="24" s="1"/>
  <c r="E835" i="24"/>
  <c r="D835" i="24"/>
  <c r="C835" i="24"/>
  <c r="E834" i="24"/>
  <c r="D834" i="24"/>
  <c r="C834" i="24"/>
  <c r="E833" i="24"/>
  <c r="D833" i="24"/>
  <c r="E836" i="24" s="1"/>
  <c r="C833" i="24"/>
  <c r="B833" i="24"/>
  <c r="B825" i="24"/>
  <c r="C824" i="24"/>
  <c r="C825" i="24" s="1"/>
  <c r="B824" i="24"/>
  <c r="D821" i="24"/>
  <c r="E821" i="24" s="1"/>
  <c r="E824" i="24" s="1"/>
  <c r="E825" i="24" s="1"/>
  <c r="E798" i="24"/>
  <c r="D798" i="24"/>
  <c r="C798" i="24"/>
  <c r="E797" i="24"/>
  <c r="D797" i="24"/>
  <c r="C797" i="24"/>
  <c r="E796" i="24"/>
  <c r="E799" i="24" s="1"/>
  <c r="D796" i="24"/>
  <c r="D799" i="24" s="1"/>
  <c r="C796" i="24"/>
  <c r="B796" i="24"/>
  <c r="E764" i="24"/>
  <c r="D764" i="24"/>
  <c r="C764" i="24"/>
  <c r="D765" i="24" s="1"/>
  <c r="B764" i="24"/>
  <c r="E762" i="24"/>
  <c r="E763" i="24" s="1"/>
  <c r="D762" i="24"/>
  <c r="C762" i="24"/>
  <c r="D763" i="24" s="1"/>
  <c r="B762" i="24"/>
  <c r="E761" i="24"/>
  <c r="E760" i="24"/>
  <c r="D760" i="24"/>
  <c r="D761" i="24" s="1"/>
  <c r="C760" i="24"/>
  <c r="B760" i="24"/>
  <c r="C761" i="24" s="1"/>
  <c r="E758" i="24"/>
  <c r="D758" i="24"/>
  <c r="E759" i="24" s="1"/>
  <c r="C758" i="24"/>
  <c r="B758" i="24"/>
  <c r="E756" i="24"/>
  <c r="D756" i="24"/>
  <c r="E757" i="24" s="1"/>
  <c r="C756" i="24"/>
  <c r="B756" i="24"/>
  <c r="C757" i="24" s="1"/>
  <c r="E754" i="24"/>
  <c r="D754" i="24"/>
  <c r="C754" i="24"/>
  <c r="B754" i="24"/>
  <c r="C755" i="24" s="1"/>
  <c r="E753" i="24"/>
  <c r="D753" i="24"/>
  <c r="B752" i="24"/>
  <c r="C753" i="24" s="1"/>
  <c r="E750" i="24"/>
  <c r="D750" i="24"/>
  <c r="C750" i="24"/>
  <c r="B750" i="24"/>
  <c r="D749" i="24"/>
  <c r="D748" i="24"/>
  <c r="B748" i="24"/>
  <c r="E745" i="24"/>
  <c r="D745" i="24"/>
  <c r="C745" i="24"/>
  <c r="B745" i="24"/>
  <c r="E743" i="24"/>
  <c r="D743" i="24"/>
  <c r="C743" i="24"/>
  <c r="B743" i="24"/>
  <c r="E736" i="24"/>
  <c r="D736" i="24"/>
  <c r="C736" i="24"/>
  <c r="E735" i="24"/>
  <c r="D735" i="24"/>
  <c r="C735" i="24"/>
  <c r="E734" i="24"/>
  <c r="D734" i="24"/>
  <c r="D737" i="24" s="1"/>
  <c r="C734" i="24"/>
  <c r="B734" i="24"/>
  <c r="E725" i="24"/>
  <c r="D725" i="24"/>
  <c r="C725" i="24"/>
  <c r="B725" i="24"/>
  <c r="E718" i="24"/>
  <c r="D718" i="24"/>
  <c r="C718" i="24"/>
  <c r="E717" i="24"/>
  <c r="D717" i="24"/>
  <c r="C717" i="24"/>
  <c r="E716" i="24"/>
  <c r="D716" i="24"/>
  <c r="C716" i="24"/>
  <c r="B716" i="24"/>
  <c r="E705" i="24"/>
  <c r="D705" i="24"/>
  <c r="C705" i="24"/>
  <c r="B705" i="24"/>
  <c r="E698" i="24"/>
  <c r="D698" i="24"/>
  <c r="C698" i="24"/>
  <c r="E697" i="24"/>
  <c r="D697" i="24"/>
  <c r="C697" i="24"/>
  <c r="E696" i="24"/>
  <c r="E699" i="24" s="1"/>
  <c r="D696" i="24"/>
  <c r="C696" i="24"/>
  <c r="C699" i="24" s="1"/>
  <c r="B696" i="24"/>
  <c r="E687" i="24"/>
  <c r="D687" i="24"/>
  <c r="C687" i="24"/>
  <c r="B687" i="24"/>
  <c r="E680" i="24"/>
  <c r="D680" i="24"/>
  <c r="C680" i="24"/>
  <c r="E679" i="24"/>
  <c r="D679" i="24"/>
  <c r="C679" i="24"/>
  <c r="E678" i="24"/>
  <c r="D678" i="24"/>
  <c r="D681" i="24" s="1"/>
  <c r="C678" i="24"/>
  <c r="B678" i="24"/>
  <c r="E666" i="24"/>
  <c r="E667" i="24" s="1"/>
  <c r="D666" i="24"/>
  <c r="D667" i="24" s="1"/>
  <c r="C666" i="24"/>
  <c r="C667" i="24" s="1"/>
  <c r="B666" i="24"/>
  <c r="B667" i="24" s="1"/>
  <c r="E654" i="24"/>
  <c r="D654" i="24"/>
  <c r="C654" i="24"/>
  <c r="E653" i="24"/>
  <c r="D653" i="24"/>
  <c r="C653" i="24"/>
  <c r="E652" i="24"/>
  <c r="D652" i="24"/>
  <c r="E655" i="24" s="1"/>
  <c r="C652" i="24"/>
  <c r="B652" i="24"/>
  <c r="E643" i="24"/>
  <c r="E644" i="24" s="1"/>
  <c r="D643" i="24"/>
  <c r="D644" i="24" s="1"/>
  <c r="C643" i="24"/>
  <c r="C644" i="24" s="1"/>
  <c r="B643" i="24"/>
  <c r="B644" i="24" s="1"/>
  <c r="C630" i="24"/>
  <c r="E629" i="24"/>
  <c r="D629" i="24"/>
  <c r="C629" i="24"/>
  <c r="E628" i="24"/>
  <c r="D628" i="24"/>
  <c r="C628" i="24"/>
  <c r="E627" i="24"/>
  <c r="D627" i="24"/>
  <c r="D630" i="24" s="1"/>
  <c r="C627" i="24"/>
  <c r="B627" i="24"/>
  <c r="E610" i="24"/>
  <c r="D610" i="24"/>
  <c r="C610" i="24"/>
  <c r="B610" i="24"/>
  <c r="E603" i="24"/>
  <c r="D603" i="24"/>
  <c r="C603" i="24"/>
  <c r="E602" i="24"/>
  <c r="D602" i="24"/>
  <c r="C602" i="24"/>
  <c r="E601" i="24"/>
  <c r="D601" i="24"/>
  <c r="C601" i="24"/>
  <c r="C604" i="24" s="1"/>
  <c r="B601" i="24"/>
  <c r="E592" i="24"/>
  <c r="D592" i="24"/>
  <c r="C592" i="24"/>
  <c r="B592" i="24"/>
  <c r="E585" i="24"/>
  <c r="D585" i="24"/>
  <c r="C585" i="24"/>
  <c r="E584" i="24"/>
  <c r="D584" i="24"/>
  <c r="C584" i="24"/>
  <c r="E583" i="24"/>
  <c r="D583" i="24"/>
  <c r="D586" i="24" s="1"/>
  <c r="C583" i="24"/>
  <c r="B583" i="24"/>
  <c r="E572" i="24"/>
  <c r="D572" i="24"/>
  <c r="C572" i="24"/>
  <c r="B572" i="24"/>
  <c r="E565" i="24"/>
  <c r="D565" i="24"/>
  <c r="C565" i="24"/>
  <c r="E564" i="24"/>
  <c r="D564" i="24"/>
  <c r="C564" i="24"/>
  <c r="E563" i="24"/>
  <c r="E566" i="24" s="1"/>
  <c r="D563" i="24"/>
  <c r="C563" i="24"/>
  <c r="C566" i="24" s="1"/>
  <c r="B563" i="24"/>
  <c r="C551" i="24"/>
  <c r="B551" i="24"/>
  <c r="E544" i="24"/>
  <c r="D544" i="24"/>
  <c r="C544" i="24"/>
  <c r="E543" i="24"/>
  <c r="D543" i="24"/>
  <c r="C543" i="24"/>
  <c r="E542" i="24"/>
  <c r="E545" i="24" s="1"/>
  <c r="D542" i="24"/>
  <c r="D545" i="24" s="1"/>
  <c r="C542" i="24"/>
  <c r="B542" i="24"/>
  <c r="E531" i="24"/>
  <c r="E530" i="24"/>
  <c r="D530" i="24"/>
  <c r="D531" i="24" s="1"/>
  <c r="C530" i="24"/>
  <c r="C531" i="24" s="1"/>
  <c r="B530" i="24"/>
  <c r="B531" i="24" s="1"/>
  <c r="E518" i="24"/>
  <c r="D518" i="24"/>
  <c r="C518" i="24"/>
  <c r="E517" i="24"/>
  <c r="D517" i="24"/>
  <c r="C517" i="24"/>
  <c r="E516" i="24"/>
  <c r="E519" i="24" s="1"/>
  <c r="D516" i="24"/>
  <c r="C516" i="24"/>
  <c r="B516" i="24"/>
  <c r="D507" i="24"/>
  <c r="C507" i="24"/>
  <c r="B507" i="24"/>
  <c r="E500" i="24"/>
  <c r="E507" i="24" s="1"/>
  <c r="E495" i="24"/>
  <c r="D495" i="24"/>
  <c r="C495" i="24"/>
  <c r="E494" i="24"/>
  <c r="D494" i="24"/>
  <c r="C494" i="24"/>
  <c r="E493" i="24"/>
  <c r="E496" i="24" s="1"/>
  <c r="D493" i="24"/>
  <c r="C493" i="24"/>
  <c r="D496" i="24" s="1"/>
  <c r="B493" i="24"/>
  <c r="B479" i="24"/>
  <c r="E454" i="24"/>
  <c r="D454" i="24"/>
  <c r="C454" i="24"/>
  <c r="B454" i="24"/>
  <c r="E452" i="24"/>
  <c r="D452" i="24"/>
  <c r="C452" i="24"/>
  <c r="B452" i="24"/>
  <c r="E450" i="24"/>
  <c r="D450" i="24"/>
  <c r="C450" i="24"/>
  <c r="B450" i="24"/>
  <c r="E448" i="24"/>
  <c r="D448" i="24"/>
  <c r="C448" i="24"/>
  <c r="B448" i="24"/>
  <c r="E446" i="24"/>
  <c r="D446" i="24"/>
  <c r="C446" i="24"/>
  <c r="B446" i="24"/>
  <c r="E444" i="24"/>
  <c r="D444" i="24"/>
  <c r="C444" i="24"/>
  <c r="B444" i="24"/>
  <c r="E442" i="24"/>
  <c r="E436" i="24" s="1"/>
  <c r="D442" i="24"/>
  <c r="C442" i="24"/>
  <c r="C443" i="24" s="1"/>
  <c r="B442" i="24"/>
  <c r="E441" i="24"/>
  <c r="E440" i="24"/>
  <c r="D440" i="24"/>
  <c r="D441" i="24" s="1"/>
  <c r="C440" i="24"/>
  <c r="B440" i="24"/>
  <c r="E438" i="24"/>
  <c r="D438" i="24"/>
  <c r="C438" i="24"/>
  <c r="B438" i="24"/>
  <c r="B436" i="24" s="1"/>
  <c r="E430" i="24"/>
  <c r="D430" i="24"/>
  <c r="C430" i="24"/>
  <c r="B430" i="24"/>
  <c r="E409" i="24"/>
  <c r="D409" i="24"/>
  <c r="C409" i="24"/>
  <c r="B409" i="24"/>
  <c r="E386" i="24"/>
  <c r="D386" i="24"/>
  <c r="C386" i="24"/>
  <c r="B386" i="24"/>
  <c r="E365" i="24"/>
  <c r="D365" i="24"/>
  <c r="C365" i="24"/>
  <c r="B365" i="24"/>
  <c r="E341" i="24"/>
  <c r="D341" i="24"/>
  <c r="C341" i="24"/>
  <c r="B341" i="24"/>
  <c r="B312" i="24" s="1"/>
  <c r="C312" i="24"/>
  <c r="E305" i="24"/>
  <c r="E301" i="24"/>
  <c r="D301" i="24"/>
  <c r="C301" i="24"/>
  <c r="B301" i="24"/>
  <c r="E270" i="24"/>
  <c r="D270" i="24"/>
  <c r="C270" i="24"/>
  <c r="E251" i="24"/>
  <c r="D251" i="24"/>
  <c r="C251" i="24"/>
  <c r="B251" i="24"/>
  <c r="E207" i="24"/>
  <c r="D207" i="24"/>
  <c r="B207" i="24"/>
  <c r="B197" i="24" s="1"/>
  <c r="B198" i="24" s="1"/>
  <c r="D199" i="24"/>
  <c r="E198" i="24"/>
  <c r="D197" i="24"/>
  <c r="D198" i="24" s="1"/>
  <c r="C197" i="24"/>
  <c r="C198" i="24" s="1"/>
  <c r="E186" i="24"/>
  <c r="D186" i="24"/>
  <c r="C186" i="24"/>
  <c r="B186" i="24"/>
  <c r="E179" i="24"/>
  <c r="D179" i="24"/>
  <c r="E178" i="24"/>
  <c r="D178" i="24"/>
  <c r="E177" i="24"/>
  <c r="E180" i="24" s="1"/>
  <c r="D177" i="24"/>
  <c r="C177" i="24"/>
  <c r="D180" i="24" s="1"/>
  <c r="B176" i="24"/>
  <c r="B177" i="24" s="1"/>
  <c r="D165" i="24"/>
  <c r="C165" i="24"/>
  <c r="C155" i="24" s="1"/>
  <c r="E159" i="24"/>
  <c r="C157" i="24"/>
  <c r="C156" i="24"/>
  <c r="D159" i="24" s="1"/>
  <c r="B155" i="24"/>
  <c r="B156" i="24" s="1"/>
  <c r="E144" i="24"/>
  <c r="D144" i="24"/>
  <c r="D134" i="24" s="1"/>
  <c r="D137" i="24" s="1"/>
  <c r="C144" i="24"/>
  <c r="D138" i="24"/>
  <c r="D136" i="24"/>
  <c r="B135" i="24"/>
  <c r="C134" i="24"/>
  <c r="B134" i="24"/>
  <c r="E123" i="24"/>
  <c r="D123" i="24"/>
  <c r="D113" i="24" s="1"/>
  <c r="B123" i="24"/>
  <c r="B113" i="24" s="1"/>
  <c r="B114" i="24" s="1"/>
  <c r="E115" i="24"/>
  <c r="D115" i="24"/>
  <c r="C114" i="24"/>
  <c r="E113" i="24"/>
  <c r="C103" i="24"/>
  <c r="E99" i="24"/>
  <c r="E103" i="24" s="1"/>
  <c r="D99" i="24"/>
  <c r="D103" i="24" s="1"/>
  <c r="C99" i="24"/>
  <c r="B99" i="24"/>
  <c r="B103" i="24" s="1"/>
  <c r="E74" i="24"/>
  <c r="C74" i="24"/>
  <c r="E73" i="24"/>
  <c r="D73" i="24"/>
  <c r="E72" i="24"/>
  <c r="D72" i="24"/>
  <c r="C72" i="24"/>
  <c r="E59" i="24"/>
  <c r="E63" i="24" s="1"/>
  <c r="D59" i="24"/>
  <c r="D63" i="24" s="1"/>
  <c r="C59" i="24"/>
  <c r="B59" i="24"/>
  <c r="B30" i="24" s="1"/>
  <c r="B31" i="24" s="1"/>
  <c r="E33" i="24"/>
  <c r="D33" i="24"/>
  <c r="E32" i="24"/>
  <c r="D32" i="24"/>
  <c r="C32" i="24"/>
  <c r="E31" i="24"/>
  <c r="D31" i="24"/>
  <c r="C31" i="24"/>
  <c r="E1027" i="24" l="1"/>
  <c r="E1029" i="24"/>
  <c r="D1103" i="24"/>
  <c r="D1105" i="24"/>
  <c r="C305" i="24"/>
  <c r="C345" i="24"/>
  <c r="C441" i="24"/>
  <c r="C496" i="24"/>
  <c r="C586" i="24"/>
  <c r="D604" i="24"/>
  <c r="E681" i="24"/>
  <c r="C719" i="24"/>
  <c r="C751" i="24"/>
  <c r="D755" i="24"/>
  <c r="C759" i="24"/>
  <c r="C763" i="24"/>
  <c r="C765" i="24"/>
  <c r="C925" i="24"/>
  <c r="E975" i="24"/>
  <c r="E1142" i="24"/>
  <c r="C1431" i="24"/>
  <c r="B345" i="24"/>
  <c r="D305" i="24"/>
  <c r="D345" i="24"/>
  <c r="E737" i="24"/>
  <c r="D939" i="24"/>
  <c r="B964" i="24"/>
  <c r="B1123" i="24" s="1"/>
  <c r="B1155" i="24" s="1"/>
  <c r="C137" i="24"/>
  <c r="C158" i="24"/>
  <c r="C179" i="24"/>
  <c r="D312" i="24"/>
  <c r="D435" i="24" s="1"/>
  <c r="D443" i="24"/>
  <c r="E586" i="24"/>
  <c r="D699" i="24"/>
  <c r="E719" i="24"/>
  <c r="C737" i="24"/>
  <c r="E748" i="24"/>
  <c r="D751" i="24"/>
  <c r="E755" i="24"/>
  <c r="E765" i="24"/>
  <c r="D824" i="24"/>
  <c r="D825" i="24" s="1"/>
  <c r="C836" i="24"/>
  <c r="D914" i="24"/>
  <c r="C950" i="24"/>
  <c r="C1027" i="24"/>
  <c r="C1030" i="24" s="1"/>
  <c r="B1249" i="24"/>
  <c r="C1249" i="24"/>
  <c r="C1260" i="24"/>
  <c r="C1301" i="24"/>
  <c r="C1481" i="24"/>
  <c r="E1481" i="24"/>
  <c r="D116" i="24"/>
  <c r="D114" i="24"/>
  <c r="D117" i="24" s="1"/>
  <c r="E116" i="24"/>
  <c r="E1482" i="24"/>
  <c r="B63" i="24"/>
  <c r="D1123" i="24"/>
  <c r="D997" i="24"/>
  <c r="E1000" i="24" s="1"/>
  <c r="D1055" i="24"/>
  <c r="E1055" i="24"/>
  <c r="C1077" i="24"/>
  <c r="C1080" i="24" s="1"/>
  <c r="C1079" i="24"/>
  <c r="C1350" i="24"/>
  <c r="C1348" i="24"/>
  <c r="C1351" i="24" s="1"/>
  <c r="E312" i="24"/>
  <c r="E435" i="24" s="1"/>
  <c r="C439" i="24"/>
  <c r="C519" i="24"/>
  <c r="E746" i="24"/>
  <c r="C997" i="24"/>
  <c r="C1123" i="24"/>
  <c r="E1122" i="24"/>
  <c r="E1155" i="24" s="1"/>
  <c r="E998" i="24"/>
  <c r="D1029" i="24"/>
  <c r="D1027" i="24"/>
  <c r="D1030" i="24" s="1"/>
  <c r="E1105" i="24"/>
  <c r="E1103" i="24"/>
  <c r="E1106" i="24" s="1"/>
  <c r="E1222" i="24"/>
  <c r="E1220" i="24"/>
  <c r="E1249" i="24"/>
  <c r="D1249" i="24"/>
  <c r="D1220" i="24"/>
  <c r="D1223" i="24" s="1"/>
  <c r="E1259" i="24"/>
  <c r="D1286" i="24"/>
  <c r="E1323" i="24"/>
  <c r="E1325" i="24"/>
  <c r="E1376" i="24"/>
  <c r="E1374" i="24"/>
  <c r="C1405" i="24"/>
  <c r="C1455" i="24"/>
  <c r="C1453" i="24"/>
  <c r="C1456" i="24" s="1"/>
  <c r="D158" i="24"/>
  <c r="C436" i="24"/>
  <c r="C437" i="24" s="1"/>
  <c r="D439" i="24"/>
  <c r="E443" i="24"/>
  <c r="D519" i="24"/>
  <c r="C545" i="24"/>
  <c r="D655" i="24"/>
  <c r="C681" i="24"/>
  <c r="D719" i="24"/>
  <c r="C749" i="24"/>
  <c r="B746" i="24"/>
  <c r="B766" i="24" s="1"/>
  <c r="E751" i="24"/>
  <c r="E1079" i="24"/>
  <c r="C1103" i="24"/>
  <c r="C1106" i="24" s="1"/>
  <c r="C1105" i="24"/>
  <c r="C1183" i="24"/>
  <c r="C1186" i="24" s="1"/>
  <c r="C1185" i="24"/>
  <c r="C1212" i="24"/>
  <c r="D1222" i="24"/>
  <c r="C1259" i="24"/>
  <c r="C1325" i="24"/>
  <c r="C1323" i="24"/>
  <c r="C1326" i="24" s="1"/>
  <c r="E1350" i="24"/>
  <c r="B1499" i="24"/>
  <c r="B1373" i="24"/>
  <c r="C1373" i="24"/>
  <c r="C1499" i="24"/>
  <c r="D1405" i="24"/>
  <c r="D1403" i="24"/>
  <c r="D1406" i="24" s="1"/>
  <c r="C1482" i="24"/>
  <c r="B270" i="24"/>
  <c r="B435" i="24" s="1"/>
  <c r="D1259" i="24"/>
  <c r="D1257" i="24"/>
  <c r="D1260" i="24" s="1"/>
  <c r="D566" i="24"/>
  <c r="E604" i="24"/>
  <c r="E630" i="24"/>
  <c r="C655" i="24"/>
  <c r="E114" i="24"/>
  <c r="E117" i="24" s="1"/>
  <c r="C159" i="24"/>
  <c r="C435" i="24"/>
  <c r="D436" i="24"/>
  <c r="D746" i="24"/>
  <c r="C746" i="24"/>
  <c r="D759" i="24"/>
  <c r="E1030" i="24"/>
  <c r="D1077" i="24"/>
  <c r="D1079" i="24"/>
  <c r="B1286" i="24"/>
  <c r="D1325" i="24"/>
  <c r="D1323" i="24"/>
  <c r="D1326" i="24" s="1"/>
  <c r="D1348" i="24"/>
  <c r="D1351" i="24" s="1"/>
  <c r="D1350" i="24"/>
  <c r="D1374" i="24"/>
  <c r="E1405" i="24"/>
  <c r="E1453" i="24"/>
  <c r="E1456" i="24" s="1"/>
  <c r="E1455" i="24"/>
  <c r="D1455" i="24"/>
  <c r="D1479" i="24"/>
  <c r="D1482" i="24" s="1"/>
  <c r="D1481" i="24"/>
  <c r="E749" i="24"/>
  <c r="C873" i="24"/>
  <c r="D1211" i="24"/>
  <c r="C1286" i="24"/>
  <c r="D1301" i="24"/>
  <c r="E439" i="24"/>
  <c r="E1208" i="24"/>
  <c r="E1301" i="24"/>
  <c r="D757" i="24"/>
  <c r="D950" i="24"/>
  <c r="B1122" i="24"/>
  <c r="D1431" i="24"/>
  <c r="D873" i="24"/>
  <c r="C799" i="24"/>
  <c r="D836" i="24"/>
  <c r="E925" i="24"/>
  <c r="C975" i="24"/>
  <c r="D1142" i="24"/>
  <c r="B1212" i="24"/>
  <c r="C1222" i="24"/>
  <c r="E1286" i="24"/>
  <c r="E1351" i="24" l="1"/>
  <c r="D437" i="24"/>
  <c r="E1377" i="24"/>
  <c r="E345" i="24"/>
  <c r="E1223" i="24"/>
  <c r="B305" i="24"/>
  <c r="B1498" i="24"/>
  <c r="B1531" i="24" s="1"/>
  <c r="B1374" i="24"/>
  <c r="E747" i="24"/>
  <c r="E766" i="24"/>
  <c r="D1000" i="24"/>
  <c r="D998" i="24"/>
  <c r="D1122" i="24"/>
  <c r="D1155" i="24" s="1"/>
  <c r="E437" i="24"/>
  <c r="E1518" i="24"/>
  <c r="E1211" i="24"/>
  <c r="D1106" i="24"/>
  <c r="C747" i="24"/>
  <c r="C766" i="24"/>
  <c r="E1260" i="24"/>
  <c r="D1456" i="24"/>
  <c r="E1406" i="24"/>
  <c r="D1182" i="24"/>
  <c r="D1212" i="24" s="1"/>
  <c r="D1499" i="24"/>
  <c r="D1080" i="24"/>
  <c r="D766" i="24"/>
  <c r="D747" i="24"/>
  <c r="C1374" i="24"/>
  <c r="C1377" i="24" s="1"/>
  <c r="C1376" i="24"/>
  <c r="D1376" i="24"/>
  <c r="C1498" i="24"/>
  <c r="C1531" i="24" s="1"/>
  <c r="E1326" i="24"/>
  <c r="E1001" i="24"/>
  <c r="C998" i="24"/>
  <c r="C1001" i="24" s="1"/>
  <c r="C1122" i="24"/>
  <c r="C1155" i="24" s="1"/>
  <c r="C1000" i="24"/>
  <c r="E1080" i="24"/>
  <c r="D1185" i="24" l="1"/>
  <c r="D1183" i="24"/>
  <c r="D1186" i="24" s="1"/>
  <c r="D1498" i="24"/>
  <c r="D1531" i="24" s="1"/>
  <c r="D1377" i="24"/>
  <c r="E1182" i="24"/>
  <c r="E1212" i="24" s="1"/>
  <c r="E1499" i="24"/>
  <c r="D1001" i="24"/>
  <c r="E1183" i="24" l="1"/>
  <c r="E1186" i="24" s="1"/>
  <c r="E1185" i="24"/>
  <c r="E1498" i="24"/>
  <c r="E1531" i="24" s="1"/>
  <c r="E1292" i="23" l="1"/>
  <c r="D1292" i="23"/>
  <c r="C1292" i="23"/>
  <c r="B1292" i="23"/>
  <c r="D1291" i="23"/>
  <c r="D1296" i="23" s="1"/>
  <c r="C1291" i="23"/>
  <c r="B1291" i="23"/>
  <c r="C1290" i="23"/>
  <c r="E1288" i="23"/>
  <c r="D1288" i="23"/>
  <c r="C1288" i="23"/>
  <c r="B1288" i="23"/>
  <c r="E1286" i="23"/>
  <c r="D1286" i="23"/>
  <c r="C1286" i="23"/>
  <c r="B1286" i="23"/>
  <c r="E1284" i="23"/>
  <c r="D1284" i="23"/>
  <c r="C1284" i="23"/>
  <c r="B1284" i="23"/>
  <c r="C1285" i="23" s="1"/>
  <c r="E1282" i="23"/>
  <c r="D1282" i="23"/>
  <c r="D1283" i="23" s="1"/>
  <c r="C1282" i="23"/>
  <c r="B1282" i="23"/>
  <c r="C1283" i="23" s="1"/>
  <c r="E1280" i="23"/>
  <c r="D1280" i="23"/>
  <c r="C1280" i="23"/>
  <c r="B1280" i="23"/>
  <c r="E1278" i="23"/>
  <c r="D1278" i="23"/>
  <c r="C1278" i="23"/>
  <c r="B1278" i="23"/>
  <c r="E1276" i="23"/>
  <c r="D1276" i="23"/>
  <c r="C1276" i="23"/>
  <c r="B1276" i="23"/>
  <c r="E1274" i="23"/>
  <c r="D1274" i="23"/>
  <c r="C1274" i="23"/>
  <c r="B1274" i="23"/>
  <c r="E1263" i="23"/>
  <c r="D1263" i="23"/>
  <c r="C1263" i="23"/>
  <c r="B1263" i="23"/>
  <c r="E1258" i="23"/>
  <c r="E1268" i="23" s="1"/>
  <c r="E1269" i="23" s="1"/>
  <c r="D1258" i="23"/>
  <c r="D1268" i="23" s="1"/>
  <c r="D1269" i="23" s="1"/>
  <c r="C1258" i="23"/>
  <c r="C1268" i="23" s="1"/>
  <c r="C1269" i="23" s="1"/>
  <c r="B1258" i="23"/>
  <c r="B1268" i="23" s="1"/>
  <c r="B1269" i="23" s="1"/>
  <c r="E1254" i="23"/>
  <c r="E1253" i="23"/>
  <c r="D1253" i="23"/>
  <c r="C1253" i="23"/>
  <c r="E1252" i="23"/>
  <c r="D1252" i="23"/>
  <c r="C1252" i="23"/>
  <c r="C1251" i="23"/>
  <c r="B1251" i="23"/>
  <c r="E1236" i="23"/>
  <c r="D1236" i="23"/>
  <c r="C1236" i="23"/>
  <c r="B1236" i="23"/>
  <c r="E1231" i="23"/>
  <c r="E1241" i="23" s="1"/>
  <c r="E1242" i="23" s="1"/>
  <c r="D1231" i="23"/>
  <c r="D1241" i="23" s="1"/>
  <c r="D1242" i="23" s="1"/>
  <c r="C1231" i="23"/>
  <c r="C1241" i="23" s="1"/>
  <c r="C1242" i="23" s="1"/>
  <c r="B1231" i="23"/>
  <c r="B1241" i="23" s="1"/>
  <c r="B1242" i="23" s="1"/>
  <c r="E1227" i="23"/>
  <c r="D1227" i="23"/>
  <c r="E1226" i="23"/>
  <c r="D1226" i="23"/>
  <c r="C1226" i="23"/>
  <c r="E1225" i="23"/>
  <c r="D1225" i="23"/>
  <c r="C1225" i="23"/>
  <c r="B1224" i="23"/>
  <c r="C1227" i="23" s="1"/>
  <c r="C1215" i="23"/>
  <c r="C1216" i="23" s="1"/>
  <c r="E1210" i="23"/>
  <c r="D1210" i="23"/>
  <c r="B1210" i="23"/>
  <c r="E1205" i="23"/>
  <c r="D1205" i="23"/>
  <c r="D1215" i="23" s="1"/>
  <c r="D1216" i="23" s="1"/>
  <c r="C1205" i="23"/>
  <c r="B1205" i="23"/>
  <c r="B1215" i="23" s="1"/>
  <c r="B1216" i="23" s="1"/>
  <c r="E1201" i="23"/>
  <c r="D1201" i="23"/>
  <c r="E1200" i="23"/>
  <c r="D1200" i="23"/>
  <c r="C1200" i="23"/>
  <c r="E1199" i="23"/>
  <c r="D1199" i="23"/>
  <c r="C1199" i="23"/>
  <c r="B1198" i="23"/>
  <c r="C1201" i="23" s="1"/>
  <c r="E1182" i="23"/>
  <c r="D1182" i="23"/>
  <c r="C1182" i="23"/>
  <c r="B1182" i="23"/>
  <c r="E1177" i="23"/>
  <c r="D1177" i="23"/>
  <c r="D1187" i="23" s="1"/>
  <c r="C1177" i="23"/>
  <c r="C1187" i="23" s="1"/>
  <c r="C1188" i="23" s="1"/>
  <c r="B1177" i="23"/>
  <c r="B1187" i="23" s="1"/>
  <c r="B1188" i="23" s="1"/>
  <c r="E1173" i="23"/>
  <c r="D1173" i="23"/>
  <c r="C1173" i="23"/>
  <c r="C1172" i="23"/>
  <c r="E1171" i="23"/>
  <c r="D1171" i="23"/>
  <c r="C1171" i="23"/>
  <c r="B1170" i="23"/>
  <c r="D1169" i="23"/>
  <c r="D1172" i="23" s="1"/>
  <c r="B1154" i="23"/>
  <c r="E1149" i="23"/>
  <c r="E1159" i="23" s="1"/>
  <c r="E1160" i="23" s="1"/>
  <c r="D1149" i="23"/>
  <c r="D1159" i="23" s="1"/>
  <c r="D1160" i="23" s="1"/>
  <c r="C1149" i="23"/>
  <c r="C1159" i="23" s="1"/>
  <c r="C1160" i="23" s="1"/>
  <c r="B1149" i="23"/>
  <c r="B1159" i="23" s="1"/>
  <c r="B1160" i="23" s="1"/>
  <c r="E1144" i="23"/>
  <c r="D1144" i="23"/>
  <c r="C1144" i="23"/>
  <c r="E1143" i="23"/>
  <c r="D1143" i="23"/>
  <c r="C1143" i="23"/>
  <c r="E1142" i="23"/>
  <c r="D1142" i="23"/>
  <c r="C1142" i="23"/>
  <c r="C1145" i="23" s="1"/>
  <c r="B1142" i="23"/>
  <c r="C1125" i="23"/>
  <c r="B1125" i="23"/>
  <c r="E1120" i="23"/>
  <c r="E1130" i="23" s="1"/>
  <c r="E1131" i="23" s="1"/>
  <c r="D1120" i="23"/>
  <c r="D1130" i="23" s="1"/>
  <c r="D1131" i="23" s="1"/>
  <c r="C1120" i="23"/>
  <c r="B1120" i="23"/>
  <c r="B1130" i="23" s="1"/>
  <c r="B1131" i="23" s="1"/>
  <c r="E1115" i="23"/>
  <c r="D1115" i="23"/>
  <c r="C1115" i="23"/>
  <c r="E1114" i="23"/>
  <c r="D1114" i="23"/>
  <c r="C1114" i="23"/>
  <c r="E1113" i="23"/>
  <c r="D1113" i="23"/>
  <c r="C1113" i="23"/>
  <c r="B1113" i="23"/>
  <c r="E1097" i="23"/>
  <c r="D1097" i="23"/>
  <c r="C1097" i="23"/>
  <c r="B1097" i="23"/>
  <c r="E1092" i="23"/>
  <c r="D1092" i="23"/>
  <c r="D1102" i="23" s="1"/>
  <c r="D1103" i="23" s="1"/>
  <c r="C1092" i="23"/>
  <c r="C1102" i="23" s="1"/>
  <c r="C1103" i="23" s="1"/>
  <c r="B1092" i="23"/>
  <c r="B1102" i="23" s="1"/>
  <c r="B1103" i="23" s="1"/>
  <c r="E1088" i="23"/>
  <c r="E1087" i="23"/>
  <c r="D1087" i="23"/>
  <c r="C1087" i="23"/>
  <c r="E1086" i="23"/>
  <c r="D1086" i="23"/>
  <c r="C1086" i="23"/>
  <c r="C1085" i="23"/>
  <c r="D1088" i="23" s="1"/>
  <c r="B1085" i="23"/>
  <c r="E1069" i="23"/>
  <c r="D1069" i="23"/>
  <c r="C1069" i="23"/>
  <c r="B1069" i="23"/>
  <c r="E1064" i="23"/>
  <c r="E1074" i="23" s="1"/>
  <c r="E1075" i="23" s="1"/>
  <c r="D1064" i="23"/>
  <c r="D1074" i="23" s="1"/>
  <c r="D1075" i="23" s="1"/>
  <c r="C1064" i="23"/>
  <c r="C1074" i="23" s="1"/>
  <c r="C1075" i="23" s="1"/>
  <c r="B1064" i="23"/>
  <c r="B1074" i="23" s="1"/>
  <c r="B1075" i="23" s="1"/>
  <c r="E1060" i="23"/>
  <c r="E1059" i="23"/>
  <c r="D1059" i="23"/>
  <c r="C1059" i="23"/>
  <c r="E1058" i="23"/>
  <c r="D1058" i="23"/>
  <c r="C1058" i="23"/>
  <c r="C1057" i="23"/>
  <c r="B1057" i="23"/>
  <c r="E1039" i="23"/>
  <c r="E1049" i="23" s="1"/>
  <c r="E1050" i="23" s="1"/>
  <c r="D1039" i="23"/>
  <c r="D1049" i="23" s="1"/>
  <c r="D1050" i="23" s="1"/>
  <c r="C1039" i="23"/>
  <c r="C1049" i="23" s="1"/>
  <c r="C1050" i="23" s="1"/>
  <c r="B1039" i="23"/>
  <c r="B1049" i="23" s="1"/>
  <c r="B1050" i="23" s="1"/>
  <c r="E1034" i="23"/>
  <c r="D1034" i="23"/>
  <c r="C1034" i="23"/>
  <c r="E1033" i="23"/>
  <c r="D1033" i="23"/>
  <c r="C1033" i="23"/>
  <c r="E1032" i="23"/>
  <c r="D1032" i="23"/>
  <c r="D1035" i="23" s="1"/>
  <c r="B1032" i="23"/>
  <c r="C1035" i="23" s="1"/>
  <c r="D1017" i="23"/>
  <c r="C1017" i="23"/>
  <c r="B1017" i="23"/>
  <c r="E1012" i="23"/>
  <c r="E1022" i="23" s="1"/>
  <c r="E1023" i="23" s="1"/>
  <c r="D1012" i="23"/>
  <c r="D1022" i="23" s="1"/>
  <c r="D1023" i="23" s="1"/>
  <c r="C1012" i="23"/>
  <c r="C1022" i="23" s="1"/>
  <c r="C1023" i="23" s="1"/>
  <c r="B1012" i="23"/>
  <c r="B1022" i="23" s="1"/>
  <c r="B1023" i="23" s="1"/>
  <c r="E1007" i="23"/>
  <c r="D1007" i="23"/>
  <c r="C1007" i="23"/>
  <c r="E1006" i="23"/>
  <c r="D1006" i="23"/>
  <c r="C1006" i="23"/>
  <c r="E1005" i="23"/>
  <c r="D1005" i="23"/>
  <c r="D1008" i="23" s="1"/>
  <c r="B1005" i="23"/>
  <c r="C1008" i="23" s="1"/>
  <c r="B990" i="23"/>
  <c r="E985" i="23"/>
  <c r="E995" i="23" s="1"/>
  <c r="E996" i="23" s="1"/>
  <c r="D985" i="23"/>
  <c r="D995" i="23" s="1"/>
  <c r="D996" i="23" s="1"/>
  <c r="C985" i="23"/>
  <c r="C995" i="23" s="1"/>
  <c r="C996" i="23" s="1"/>
  <c r="B985" i="23"/>
  <c r="B995" i="23" s="1"/>
  <c r="B996" i="23" s="1"/>
  <c r="E980" i="23"/>
  <c r="D980" i="23"/>
  <c r="C980" i="23"/>
  <c r="E979" i="23"/>
  <c r="D979" i="23"/>
  <c r="C979" i="23"/>
  <c r="E978" i="23"/>
  <c r="D978" i="23"/>
  <c r="D981" i="23" s="1"/>
  <c r="B978" i="23"/>
  <c r="C981" i="23" s="1"/>
  <c r="B963" i="23"/>
  <c r="E958" i="23"/>
  <c r="E968" i="23" s="1"/>
  <c r="E969" i="23" s="1"/>
  <c r="D958" i="23"/>
  <c r="D968" i="23" s="1"/>
  <c r="D969" i="23" s="1"/>
  <c r="C958" i="23"/>
  <c r="C968" i="23" s="1"/>
  <c r="C969" i="23" s="1"/>
  <c r="B958" i="23"/>
  <c r="B968" i="23" s="1"/>
  <c r="B969" i="23" s="1"/>
  <c r="E953" i="23"/>
  <c r="D953" i="23"/>
  <c r="C953" i="23"/>
  <c r="E952" i="23"/>
  <c r="D952" i="23"/>
  <c r="C952" i="23"/>
  <c r="E951" i="23"/>
  <c r="D951" i="23"/>
  <c r="D954" i="23" s="1"/>
  <c r="B951" i="23"/>
  <c r="C954" i="23" s="1"/>
  <c r="C935" i="23"/>
  <c r="E930" i="23"/>
  <c r="E940" i="23" s="1"/>
  <c r="E941" i="23" s="1"/>
  <c r="D930" i="23"/>
  <c r="D940" i="23" s="1"/>
  <c r="D941" i="23" s="1"/>
  <c r="C930" i="23"/>
  <c r="B930" i="23"/>
  <c r="B940" i="23" s="1"/>
  <c r="B941" i="23" s="1"/>
  <c r="E925" i="23"/>
  <c r="D925" i="23"/>
  <c r="C925" i="23"/>
  <c r="E924" i="23"/>
  <c r="D924" i="23"/>
  <c r="C924" i="23"/>
  <c r="E923" i="23"/>
  <c r="D923" i="23"/>
  <c r="D926" i="23" s="1"/>
  <c r="B923" i="23"/>
  <c r="C926" i="23" s="1"/>
  <c r="B907" i="23"/>
  <c r="E902" i="23"/>
  <c r="E912" i="23" s="1"/>
  <c r="E913" i="23" s="1"/>
  <c r="D902" i="23"/>
  <c r="D912" i="23" s="1"/>
  <c r="D913" i="23" s="1"/>
  <c r="C902" i="23"/>
  <c r="C912" i="23" s="1"/>
  <c r="C913" i="23" s="1"/>
  <c r="B902" i="23"/>
  <c r="B912" i="23" s="1"/>
  <c r="B913" i="23" s="1"/>
  <c r="E897" i="23"/>
  <c r="D897" i="23"/>
  <c r="C897" i="23"/>
  <c r="E896" i="23"/>
  <c r="D896" i="23"/>
  <c r="C896" i="23"/>
  <c r="E895" i="23"/>
  <c r="D895" i="23"/>
  <c r="C895" i="23"/>
  <c r="B895" i="23"/>
  <c r="C879" i="23"/>
  <c r="B879" i="23"/>
  <c r="E874" i="23"/>
  <c r="E884" i="23" s="1"/>
  <c r="E885" i="23" s="1"/>
  <c r="D874" i="23"/>
  <c r="D884" i="23" s="1"/>
  <c r="D885" i="23" s="1"/>
  <c r="C874" i="23"/>
  <c r="C884" i="23" s="1"/>
  <c r="C885" i="23" s="1"/>
  <c r="B874" i="23"/>
  <c r="B884" i="23" s="1"/>
  <c r="B885" i="23" s="1"/>
  <c r="E869" i="23"/>
  <c r="D869" i="23"/>
  <c r="C869" i="23"/>
  <c r="E868" i="23"/>
  <c r="D868" i="23"/>
  <c r="C868" i="23"/>
  <c r="E867" i="23"/>
  <c r="D867" i="23"/>
  <c r="C867" i="23"/>
  <c r="B867" i="23"/>
  <c r="B851" i="23"/>
  <c r="E846" i="23"/>
  <c r="E856" i="23" s="1"/>
  <c r="E857" i="23" s="1"/>
  <c r="D846" i="23"/>
  <c r="D856" i="23" s="1"/>
  <c r="D857" i="23" s="1"/>
  <c r="C846" i="23"/>
  <c r="C856" i="23" s="1"/>
  <c r="C857" i="23" s="1"/>
  <c r="B846" i="23"/>
  <c r="B856" i="23" s="1"/>
  <c r="B857" i="23" s="1"/>
  <c r="E841" i="23"/>
  <c r="D841" i="23"/>
  <c r="C841" i="23"/>
  <c r="E840" i="23"/>
  <c r="D840" i="23"/>
  <c r="C840" i="23"/>
  <c r="E839" i="23"/>
  <c r="D839" i="23"/>
  <c r="C839" i="23"/>
  <c r="B839" i="23"/>
  <c r="C823" i="23"/>
  <c r="B823" i="23"/>
  <c r="E818" i="23"/>
  <c r="E828" i="23" s="1"/>
  <c r="E829" i="23" s="1"/>
  <c r="D818" i="23"/>
  <c r="D828" i="23" s="1"/>
  <c r="D829" i="23" s="1"/>
  <c r="C818" i="23"/>
  <c r="C828" i="23" s="1"/>
  <c r="C829" i="23" s="1"/>
  <c r="B818" i="23"/>
  <c r="B828" i="23" s="1"/>
  <c r="B829" i="23" s="1"/>
  <c r="E813" i="23"/>
  <c r="D813" i="23"/>
  <c r="C813" i="23"/>
  <c r="E812" i="23"/>
  <c r="D812" i="23"/>
  <c r="C812" i="23"/>
  <c r="E811" i="23"/>
  <c r="D811" i="23"/>
  <c r="C811" i="23"/>
  <c r="B811" i="23"/>
  <c r="E795" i="23"/>
  <c r="D795" i="23"/>
  <c r="C795" i="23"/>
  <c r="B795" i="23"/>
  <c r="E790" i="23"/>
  <c r="E800" i="23" s="1"/>
  <c r="E801" i="23" s="1"/>
  <c r="D790" i="23"/>
  <c r="D800" i="23" s="1"/>
  <c r="D801" i="23" s="1"/>
  <c r="C790" i="23"/>
  <c r="C800" i="23" s="1"/>
  <c r="C801" i="23" s="1"/>
  <c r="B790" i="23"/>
  <c r="B800" i="23" s="1"/>
  <c r="B801" i="23" s="1"/>
  <c r="E785" i="23"/>
  <c r="D785" i="23"/>
  <c r="C785" i="23"/>
  <c r="E784" i="23"/>
  <c r="D784" i="23"/>
  <c r="C784" i="23"/>
  <c r="E783" i="23"/>
  <c r="D783" i="23"/>
  <c r="C783" i="23"/>
  <c r="B783" i="23"/>
  <c r="C786" i="23" s="1"/>
  <c r="C767" i="23"/>
  <c r="B767" i="23"/>
  <c r="E762" i="23"/>
  <c r="E772" i="23" s="1"/>
  <c r="E773" i="23" s="1"/>
  <c r="D762" i="23"/>
  <c r="D772" i="23" s="1"/>
  <c r="D773" i="23" s="1"/>
  <c r="C762" i="23"/>
  <c r="C772" i="23" s="1"/>
  <c r="C773" i="23" s="1"/>
  <c r="B762" i="23"/>
  <c r="B772" i="23" s="1"/>
  <c r="B773" i="23" s="1"/>
  <c r="E757" i="23"/>
  <c r="D757" i="23"/>
  <c r="C757" i="23"/>
  <c r="E756" i="23"/>
  <c r="D756" i="23"/>
  <c r="C756" i="23"/>
  <c r="E755" i="23"/>
  <c r="D755" i="23"/>
  <c r="D758" i="23" s="1"/>
  <c r="B755" i="23"/>
  <c r="C758" i="23" s="1"/>
  <c r="B739" i="23"/>
  <c r="B744" i="23" s="1"/>
  <c r="B745" i="23" s="1"/>
  <c r="E734" i="23"/>
  <c r="E744" i="23" s="1"/>
  <c r="E745" i="23" s="1"/>
  <c r="D734" i="23"/>
  <c r="D744" i="23" s="1"/>
  <c r="D745" i="23" s="1"/>
  <c r="C734" i="23"/>
  <c r="C744" i="23" s="1"/>
  <c r="C745" i="23" s="1"/>
  <c r="E729" i="23"/>
  <c r="D729" i="23"/>
  <c r="C729" i="23"/>
  <c r="E728" i="23"/>
  <c r="D728" i="23"/>
  <c r="C728" i="23"/>
  <c r="E727" i="23"/>
  <c r="D727" i="23"/>
  <c r="C727" i="23"/>
  <c r="B727" i="23"/>
  <c r="B711" i="23"/>
  <c r="E706" i="23"/>
  <c r="E716" i="23" s="1"/>
  <c r="E717" i="23" s="1"/>
  <c r="D706" i="23"/>
  <c r="D716" i="23" s="1"/>
  <c r="D717" i="23" s="1"/>
  <c r="C706" i="23"/>
  <c r="C716" i="23" s="1"/>
  <c r="C717" i="23" s="1"/>
  <c r="B706" i="23"/>
  <c r="B716" i="23" s="1"/>
  <c r="B717" i="23" s="1"/>
  <c r="E701" i="23"/>
  <c r="D701" i="23"/>
  <c r="C701" i="23"/>
  <c r="E700" i="23"/>
  <c r="D700" i="23"/>
  <c r="C700" i="23"/>
  <c r="E699" i="23"/>
  <c r="D699" i="23"/>
  <c r="D702" i="23" s="1"/>
  <c r="B699" i="23"/>
  <c r="C702" i="23" s="1"/>
  <c r="B683" i="23"/>
  <c r="E678" i="23"/>
  <c r="E688" i="23" s="1"/>
  <c r="E689" i="23" s="1"/>
  <c r="D678" i="23"/>
  <c r="D688" i="23" s="1"/>
  <c r="D689" i="23" s="1"/>
  <c r="C678" i="23"/>
  <c r="C688" i="23" s="1"/>
  <c r="C689" i="23" s="1"/>
  <c r="B678" i="23"/>
  <c r="B688" i="23" s="1"/>
  <c r="B689" i="23" s="1"/>
  <c r="E673" i="23"/>
  <c r="D673" i="23"/>
  <c r="C673" i="23"/>
  <c r="E672" i="23"/>
  <c r="D672" i="23"/>
  <c r="C672" i="23"/>
  <c r="E671" i="23"/>
  <c r="D671" i="23"/>
  <c r="D674" i="23" s="1"/>
  <c r="B671" i="23"/>
  <c r="C674" i="23" s="1"/>
  <c r="B655" i="23"/>
  <c r="E650" i="23"/>
  <c r="E660" i="23" s="1"/>
  <c r="E661" i="23" s="1"/>
  <c r="D650" i="23"/>
  <c r="D660" i="23" s="1"/>
  <c r="D661" i="23" s="1"/>
  <c r="C650" i="23"/>
  <c r="C660" i="23" s="1"/>
  <c r="C661" i="23" s="1"/>
  <c r="B650" i="23"/>
  <c r="B660" i="23" s="1"/>
  <c r="B661" i="23" s="1"/>
  <c r="E645" i="23"/>
  <c r="D645" i="23"/>
  <c r="C645" i="23"/>
  <c r="E644" i="23"/>
  <c r="D644" i="23"/>
  <c r="C644" i="23"/>
  <c r="E643" i="23"/>
  <c r="D643" i="23"/>
  <c r="C643" i="23"/>
  <c r="C646" i="23" s="1"/>
  <c r="D627" i="23"/>
  <c r="C627" i="23"/>
  <c r="B627" i="23"/>
  <c r="E622" i="23"/>
  <c r="E632" i="23" s="1"/>
  <c r="E633" i="23" s="1"/>
  <c r="D622" i="23"/>
  <c r="D632" i="23" s="1"/>
  <c r="D633" i="23" s="1"/>
  <c r="C622" i="23"/>
  <c r="C632" i="23" s="1"/>
  <c r="C633" i="23" s="1"/>
  <c r="B622" i="23"/>
  <c r="B632" i="23" s="1"/>
  <c r="B633" i="23" s="1"/>
  <c r="E617" i="23"/>
  <c r="D617" i="23"/>
  <c r="C617" i="23"/>
  <c r="E616" i="23"/>
  <c r="D616" i="23"/>
  <c r="C616" i="23"/>
  <c r="E615" i="23"/>
  <c r="E618" i="23" s="1"/>
  <c r="D615" i="23"/>
  <c r="C615" i="23"/>
  <c r="B615" i="23"/>
  <c r="D599" i="23"/>
  <c r="C599" i="23"/>
  <c r="B599" i="23"/>
  <c r="E594" i="23"/>
  <c r="E604" i="23" s="1"/>
  <c r="E605" i="23" s="1"/>
  <c r="D594" i="23"/>
  <c r="D604" i="23" s="1"/>
  <c r="D605" i="23" s="1"/>
  <c r="C594" i="23"/>
  <c r="C604" i="23" s="1"/>
  <c r="C605" i="23" s="1"/>
  <c r="B594" i="23"/>
  <c r="B604" i="23" s="1"/>
  <c r="B605" i="23" s="1"/>
  <c r="E589" i="23"/>
  <c r="D589" i="23"/>
  <c r="C589" i="23"/>
  <c r="E588" i="23"/>
  <c r="D588" i="23"/>
  <c r="C588" i="23"/>
  <c r="E587" i="23"/>
  <c r="D587" i="23"/>
  <c r="C587" i="23"/>
  <c r="B587" i="23"/>
  <c r="D571" i="23"/>
  <c r="C571" i="23"/>
  <c r="B571" i="23"/>
  <c r="E566" i="23"/>
  <c r="E576" i="23" s="1"/>
  <c r="E577" i="23" s="1"/>
  <c r="D566" i="23"/>
  <c r="D576" i="23" s="1"/>
  <c r="D577" i="23" s="1"/>
  <c r="C566" i="23"/>
  <c r="C576" i="23" s="1"/>
  <c r="C577" i="23" s="1"/>
  <c r="B566" i="23"/>
  <c r="B576" i="23" s="1"/>
  <c r="B577" i="23" s="1"/>
  <c r="E561" i="23"/>
  <c r="D561" i="23"/>
  <c r="C561" i="23"/>
  <c r="E560" i="23"/>
  <c r="D560" i="23"/>
  <c r="C560" i="23"/>
  <c r="E559" i="23"/>
  <c r="D559" i="23"/>
  <c r="C559" i="23"/>
  <c r="B559" i="23"/>
  <c r="D543" i="23"/>
  <c r="C543" i="23"/>
  <c r="B543" i="23"/>
  <c r="E538" i="23"/>
  <c r="E548" i="23" s="1"/>
  <c r="E549" i="23" s="1"/>
  <c r="D538" i="23"/>
  <c r="D548" i="23" s="1"/>
  <c r="D549" i="23" s="1"/>
  <c r="C538" i="23"/>
  <c r="C548" i="23" s="1"/>
  <c r="C549" i="23" s="1"/>
  <c r="B538" i="23"/>
  <c r="B548" i="23" s="1"/>
  <c r="B549" i="23" s="1"/>
  <c r="E533" i="23"/>
  <c r="D533" i="23"/>
  <c r="C533" i="23"/>
  <c r="E532" i="23"/>
  <c r="D532" i="23"/>
  <c r="C532" i="23"/>
  <c r="E531" i="23"/>
  <c r="D531" i="23"/>
  <c r="C531" i="23"/>
  <c r="B531" i="23"/>
  <c r="E515" i="23"/>
  <c r="D515" i="23"/>
  <c r="C515" i="23"/>
  <c r="B515" i="23"/>
  <c r="E510" i="23"/>
  <c r="E520" i="23" s="1"/>
  <c r="E521" i="23" s="1"/>
  <c r="D510" i="23"/>
  <c r="D520" i="23" s="1"/>
  <c r="D521" i="23" s="1"/>
  <c r="C510" i="23"/>
  <c r="C520" i="23" s="1"/>
  <c r="C521" i="23" s="1"/>
  <c r="B510" i="23"/>
  <c r="B520" i="23" s="1"/>
  <c r="B521" i="23" s="1"/>
  <c r="E505" i="23"/>
  <c r="D505" i="23"/>
  <c r="C505" i="23"/>
  <c r="E504" i="23"/>
  <c r="D504" i="23"/>
  <c r="C504" i="23"/>
  <c r="E503" i="23"/>
  <c r="D503" i="23"/>
  <c r="C503" i="23"/>
  <c r="B503" i="23"/>
  <c r="E487" i="23"/>
  <c r="D487" i="23"/>
  <c r="C487" i="23"/>
  <c r="B487" i="23"/>
  <c r="B492" i="23" s="1"/>
  <c r="B493" i="23" s="1"/>
  <c r="E482" i="23"/>
  <c r="E492" i="23" s="1"/>
  <c r="E493" i="23" s="1"/>
  <c r="D482" i="23"/>
  <c r="D492" i="23" s="1"/>
  <c r="D493" i="23" s="1"/>
  <c r="C482" i="23"/>
  <c r="C492" i="23" s="1"/>
  <c r="C493" i="23" s="1"/>
  <c r="B482" i="23"/>
  <c r="E477" i="23"/>
  <c r="D477" i="23"/>
  <c r="C477" i="23"/>
  <c r="E476" i="23"/>
  <c r="D476" i="23"/>
  <c r="C476" i="23"/>
  <c r="E475" i="23"/>
  <c r="D475" i="23"/>
  <c r="D478" i="23" s="1"/>
  <c r="B475" i="23"/>
  <c r="C478" i="23" s="1"/>
  <c r="D459" i="23"/>
  <c r="C459" i="23"/>
  <c r="B459" i="23"/>
  <c r="E454" i="23"/>
  <c r="E464" i="23" s="1"/>
  <c r="E465" i="23" s="1"/>
  <c r="D454" i="23"/>
  <c r="D464" i="23" s="1"/>
  <c r="D465" i="23" s="1"/>
  <c r="C454" i="23"/>
  <c r="C464" i="23" s="1"/>
  <c r="C465" i="23" s="1"/>
  <c r="B454" i="23"/>
  <c r="B464" i="23" s="1"/>
  <c r="B465" i="23" s="1"/>
  <c r="E449" i="23"/>
  <c r="D449" i="23"/>
  <c r="C449" i="23"/>
  <c r="E448" i="23"/>
  <c r="D448" i="23"/>
  <c r="C448" i="23"/>
  <c r="E447" i="23"/>
  <c r="D447" i="23"/>
  <c r="C447" i="23"/>
  <c r="B447" i="23"/>
  <c r="D431" i="23"/>
  <c r="D418" i="23" s="1"/>
  <c r="C431" i="23"/>
  <c r="C418" i="23" s="1"/>
  <c r="B431" i="23"/>
  <c r="E426" i="23"/>
  <c r="E436" i="23" s="1"/>
  <c r="E437" i="23" s="1"/>
  <c r="D426" i="23"/>
  <c r="D436" i="23" s="1"/>
  <c r="C426" i="23"/>
  <c r="C436" i="23" s="1"/>
  <c r="B426" i="23"/>
  <c r="B436" i="23" s="1"/>
  <c r="E420" i="23"/>
  <c r="D420" i="23"/>
  <c r="C420" i="23"/>
  <c r="E419" i="23"/>
  <c r="B418" i="23"/>
  <c r="E398" i="23"/>
  <c r="E408" i="23" s="1"/>
  <c r="E409" i="23" s="1"/>
  <c r="D398" i="23"/>
  <c r="D408" i="23" s="1"/>
  <c r="D409" i="23" s="1"/>
  <c r="C398" i="23"/>
  <c r="C408" i="23" s="1"/>
  <c r="C409" i="23" s="1"/>
  <c r="B398" i="23"/>
  <c r="B408" i="23" s="1"/>
  <c r="B409" i="23" s="1"/>
  <c r="E393" i="23"/>
  <c r="D393" i="23"/>
  <c r="C393" i="23"/>
  <c r="E392" i="23"/>
  <c r="D392" i="23"/>
  <c r="C392" i="23"/>
  <c r="E391" i="23"/>
  <c r="E394" i="23" s="1"/>
  <c r="D391" i="23"/>
  <c r="C391" i="23"/>
  <c r="B391" i="23"/>
  <c r="E375" i="23"/>
  <c r="D375" i="23"/>
  <c r="C375" i="23"/>
  <c r="B375" i="23"/>
  <c r="E370" i="23"/>
  <c r="E380" i="23" s="1"/>
  <c r="E381" i="23" s="1"/>
  <c r="D370" i="23"/>
  <c r="C370" i="23"/>
  <c r="B370" i="23"/>
  <c r="E365" i="23"/>
  <c r="D365" i="23"/>
  <c r="C365" i="23"/>
  <c r="E364" i="23"/>
  <c r="D364" i="23"/>
  <c r="C364" i="23"/>
  <c r="E363" i="23"/>
  <c r="D363" i="23"/>
  <c r="C363" i="23"/>
  <c r="B363" i="23"/>
  <c r="E348" i="23"/>
  <c r="D348" i="23"/>
  <c r="D353" i="23" s="1"/>
  <c r="D335" i="23" s="1"/>
  <c r="D336" i="23" s="1"/>
  <c r="C348" i="23"/>
  <c r="C353" i="23" s="1"/>
  <c r="B348" i="23"/>
  <c r="B353" i="23" s="1"/>
  <c r="B354" i="23" s="1"/>
  <c r="E343" i="23"/>
  <c r="E353" i="23" s="1"/>
  <c r="E337" i="23"/>
  <c r="D337" i="23"/>
  <c r="C337" i="23"/>
  <c r="B336" i="23"/>
  <c r="A327" i="23"/>
  <c r="E321" i="23"/>
  <c r="E326" i="23" s="1"/>
  <c r="E327" i="23" s="1"/>
  <c r="D321" i="23"/>
  <c r="D326" i="23" s="1"/>
  <c r="D327" i="23" s="1"/>
  <c r="C321" i="23"/>
  <c r="C326" i="23" s="1"/>
  <c r="B321" i="23"/>
  <c r="B326" i="23" s="1"/>
  <c r="B308" i="23" s="1"/>
  <c r="E311" i="23"/>
  <c r="D311" i="23"/>
  <c r="E310" i="23"/>
  <c r="D310" i="23"/>
  <c r="C310" i="23"/>
  <c r="E309" i="23"/>
  <c r="D309" i="23"/>
  <c r="C309" i="23"/>
  <c r="E296" i="23"/>
  <c r="D296" i="23"/>
  <c r="C296" i="23"/>
  <c r="B296" i="23"/>
  <c r="E283" i="23"/>
  <c r="D283" i="23"/>
  <c r="C283" i="23"/>
  <c r="E281" i="23"/>
  <c r="E282" i="23" s="1"/>
  <c r="D281" i="23"/>
  <c r="C281" i="23"/>
  <c r="B281" i="23"/>
  <c r="B282" i="23" s="1"/>
  <c r="E273" i="23"/>
  <c r="D273" i="23"/>
  <c r="C273" i="23"/>
  <c r="B273" i="23"/>
  <c r="E260" i="23"/>
  <c r="D260" i="23"/>
  <c r="C260" i="23"/>
  <c r="E258" i="23"/>
  <c r="D258" i="23"/>
  <c r="C258" i="23"/>
  <c r="C259" i="23" s="1"/>
  <c r="B258" i="23"/>
  <c r="B259" i="23" s="1"/>
  <c r="E250" i="23"/>
  <c r="D250" i="23"/>
  <c r="C250" i="23"/>
  <c r="B250" i="23"/>
  <c r="E237" i="23"/>
  <c r="D237" i="23"/>
  <c r="C237" i="23"/>
  <c r="E235" i="23"/>
  <c r="D235" i="23"/>
  <c r="D236" i="23" s="1"/>
  <c r="C235" i="23"/>
  <c r="C236" i="23" s="1"/>
  <c r="B235" i="23"/>
  <c r="B236" i="23" s="1"/>
  <c r="E227" i="23"/>
  <c r="D227" i="23"/>
  <c r="C227" i="23"/>
  <c r="B227" i="23"/>
  <c r="E214" i="23"/>
  <c r="D214" i="23"/>
  <c r="C214" i="23"/>
  <c r="E212" i="23"/>
  <c r="E213" i="23" s="1"/>
  <c r="D212" i="23"/>
  <c r="D213" i="23" s="1"/>
  <c r="C212" i="23"/>
  <c r="B212" i="23"/>
  <c r="B213" i="23" s="1"/>
  <c r="E204" i="23"/>
  <c r="D204" i="23"/>
  <c r="C204" i="23"/>
  <c r="B204" i="23"/>
  <c r="E189" i="23"/>
  <c r="D189" i="23"/>
  <c r="C189" i="23"/>
  <c r="E187" i="23"/>
  <c r="E188" i="23" s="1"/>
  <c r="D187" i="23"/>
  <c r="C187" i="23"/>
  <c r="B187" i="23"/>
  <c r="B188" i="23" s="1"/>
  <c r="E169" i="23"/>
  <c r="D169" i="23"/>
  <c r="C169" i="23"/>
  <c r="B169" i="23"/>
  <c r="E162" i="23"/>
  <c r="D162" i="23"/>
  <c r="C162" i="23"/>
  <c r="E161" i="23"/>
  <c r="D161" i="23"/>
  <c r="C161" i="23"/>
  <c r="E160" i="23"/>
  <c r="D160" i="23"/>
  <c r="C160" i="23"/>
  <c r="B160" i="23"/>
  <c r="E151" i="23"/>
  <c r="D151" i="23"/>
  <c r="C151" i="23"/>
  <c r="B151" i="23"/>
  <c r="E144" i="23"/>
  <c r="D144" i="23"/>
  <c r="C144" i="23"/>
  <c r="E143" i="23"/>
  <c r="D143" i="23"/>
  <c r="C143" i="23"/>
  <c r="E142" i="23"/>
  <c r="D142" i="23"/>
  <c r="C142" i="23"/>
  <c r="B142" i="23"/>
  <c r="E131" i="23"/>
  <c r="D131" i="23"/>
  <c r="C131" i="23"/>
  <c r="B131" i="23"/>
  <c r="E124" i="23"/>
  <c r="D124" i="23"/>
  <c r="C124" i="23"/>
  <c r="E123" i="23"/>
  <c r="D123" i="23"/>
  <c r="C123" i="23"/>
  <c r="E122" i="23"/>
  <c r="D122" i="23"/>
  <c r="C122" i="23"/>
  <c r="B122" i="23"/>
  <c r="B110" i="23"/>
  <c r="E109" i="23"/>
  <c r="E1291" i="23" s="1"/>
  <c r="E103" i="23"/>
  <c r="D103" i="23"/>
  <c r="C103" i="23"/>
  <c r="E102" i="23"/>
  <c r="D102" i="23"/>
  <c r="C102" i="23"/>
  <c r="E101" i="23"/>
  <c r="D101" i="23"/>
  <c r="C101" i="23"/>
  <c r="B101" i="23"/>
  <c r="E89" i="23"/>
  <c r="E90" i="23" s="1"/>
  <c r="D89" i="23"/>
  <c r="D90" i="23" s="1"/>
  <c r="C89" i="23"/>
  <c r="C90" i="23" s="1"/>
  <c r="B89" i="23"/>
  <c r="B90" i="23" s="1"/>
  <c r="E77" i="23"/>
  <c r="D77" i="23"/>
  <c r="C77" i="23"/>
  <c r="E76" i="23"/>
  <c r="D76" i="23"/>
  <c r="C76" i="23"/>
  <c r="E75" i="23"/>
  <c r="D75" i="23"/>
  <c r="C75" i="23"/>
  <c r="B75" i="23"/>
  <c r="E67" i="23"/>
  <c r="E68" i="23" s="1"/>
  <c r="D67" i="23"/>
  <c r="D68" i="23" s="1"/>
  <c r="C67" i="23"/>
  <c r="C68" i="23" s="1"/>
  <c r="B67" i="23"/>
  <c r="B68" i="23" s="1"/>
  <c r="E53" i="23"/>
  <c r="D53" i="23"/>
  <c r="C53" i="23"/>
  <c r="E51" i="23"/>
  <c r="E52" i="23" s="1"/>
  <c r="D51" i="23"/>
  <c r="C51" i="23"/>
  <c r="B51" i="23"/>
  <c r="B52" i="23" s="1"/>
  <c r="E43" i="23"/>
  <c r="D43" i="23"/>
  <c r="C43" i="23"/>
  <c r="B43" i="23"/>
  <c r="E30" i="23"/>
  <c r="D30" i="23"/>
  <c r="C30" i="23"/>
  <c r="E28" i="23"/>
  <c r="D28" i="23"/>
  <c r="C28" i="23"/>
  <c r="B28" i="23"/>
  <c r="E1102" i="23" l="1"/>
  <c r="E1103" i="23" s="1"/>
  <c r="E1187" i="23"/>
  <c r="C54" i="23"/>
  <c r="D145" i="23"/>
  <c r="D190" i="23"/>
  <c r="E205" i="23"/>
  <c r="E216" i="23"/>
  <c r="D215" i="23"/>
  <c r="B251" i="23"/>
  <c r="C274" i="23"/>
  <c r="C284" i="23"/>
  <c r="C618" i="23"/>
  <c r="E674" i="23"/>
  <c r="C421" i="23"/>
  <c r="D450" i="23"/>
  <c r="E78" i="23"/>
  <c r="C104" i="23"/>
  <c r="C163" i="23"/>
  <c r="D394" i="23"/>
  <c r="E450" i="23"/>
  <c r="E478" i="23"/>
  <c r="E702" i="23"/>
  <c r="E758" i="23"/>
  <c r="C814" i="23"/>
  <c r="C1116" i="23"/>
  <c r="E1215" i="23"/>
  <c r="E1216" i="23" s="1"/>
  <c r="D1279" i="23"/>
  <c r="E125" i="23"/>
  <c r="C145" i="23"/>
  <c r="D239" i="23"/>
  <c r="E261" i="23"/>
  <c r="D312" i="23"/>
  <c r="E506" i="23"/>
  <c r="E1116" i="23"/>
  <c r="C1130" i="23"/>
  <c r="C1131" i="23" s="1"/>
  <c r="C78" i="23"/>
  <c r="D104" i="23"/>
  <c r="D163" i="23"/>
  <c r="C251" i="23"/>
  <c r="D274" i="23"/>
  <c r="E366" i="23"/>
  <c r="D506" i="23"/>
  <c r="E562" i="23"/>
  <c r="D842" i="23"/>
  <c r="C940" i="23"/>
  <c r="C941" i="23" s="1"/>
  <c r="D1275" i="23"/>
  <c r="E1279" i="23"/>
  <c r="C1281" i="23"/>
  <c r="C1287" i="23"/>
  <c r="D1290" i="23"/>
  <c r="D1272" i="23" s="1"/>
  <c r="B1290" i="23"/>
  <c r="E104" i="23"/>
  <c r="C228" i="23"/>
  <c r="C239" i="23"/>
  <c r="B437" i="23"/>
  <c r="E590" i="23"/>
  <c r="E870" i="23"/>
  <c r="D898" i="23"/>
  <c r="E1287" i="23"/>
  <c r="C1296" i="23"/>
  <c r="D228" i="23"/>
  <c r="D646" i="23"/>
  <c r="D786" i="23"/>
  <c r="C842" i="23"/>
  <c r="C1254" i="23"/>
  <c r="C1277" i="23"/>
  <c r="E1281" i="23"/>
  <c r="C380" i="23"/>
  <c r="C381" i="23" s="1"/>
  <c r="C437" i="23"/>
  <c r="C44" i="23"/>
  <c r="D44" i="23"/>
  <c r="D54" i="23"/>
  <c r="D78" i="23"/>
  <c r="B205" i="23"/>
  <c r="E228" i="23"/>
  <c r="E238" i="23"/>
  <c r="C262" i="23"/>
  <c r="D297" i="23"/>
  <c r="E312" i="23"/>
  <c r="C366" i="23"/>
  <c r="D380" i="23"/>
  <c r="D381" i="23" s="1"/>
  <c r="C394" i="23"/>
  <c r="D437" i="23"/>
  <c r="C450" i="23"/>
  <c r="E534" i="23"/>
  <c r="C562" i="23"/>
  <c r="C590" i="23"/>
  <c r="E730" i="23"/>
  <c r="C898" i="23"/>
  <c r="D1254" i="23"/>
  <c r="C1272" i="23"/>
  <c r="C1279" i="23"/>
  <c r="E1283" i="23"/>
  <c r="E1285" i="23"/>
  <c r="B1272" i="23"/>
  <c r="E54" i="23"/>
  <c r="D125" i="23"/>
  <c r="E145" i="23"/>
  <c r="C190" i="23"/>
  <c r="C205" i="23"/>
  <c r="C215" i="23"/>
  <c r="E236" i="23"/>
  <c r="E239" i="23" s="1"/>
  <c r="C238" i="23"/>
  <c r="E251" i="23"/>
  <c r="D261" i="23"/>
  <c r="E274" i="23"/>
  <c r="E284" i="23"/>
  <c r="E297" i="23"/>
  <c r="D366" i="23"/>
  <c r="D421" i="23"/>
  <c r="E926" i="23"/>
  <c r="E190" i="23"/>
  <c r="B44" i="23"/>
  <c r="D205" i="23"/>
  <c r="D251" i="23"/>
  <c r="B274" i="23"/>
  <c r="B297" i="23"/>
  <c r="B380" i="23"/>
  <c r="B381" i="23" s="1"/>
  <c r="C534" i="23"/>
  <c r="C730" i="23"/>
  <c r="D814" i="23"/>
  <c r="D870" i="23"/>
  <c r="E898" i="23"/>
  <c r="E954" i="23"/>
  <c r="E1008" i="23"/>
  <c r="D1116" i="23"/>
  <c r="D1145" i="23"/>
  <c r="E1277" i="23"/>
  <c r="D1281" i="23"/>
  <c r="D1285" i="23"/>
  <c r="C1289" i="23"/>
  <c r="B309" i="23"/>
  <c r="C312" i="23" s="1"/>
  <c r="C311" i="23"/>
  <c r="C29" i="23"/>
  <c r="C335" i="23"/>
  <c r="C354" i="23" s="1"/>
  <c r="D1289" i="23"/>
  <c r="E1289" i="23"/>
  <c r="D1271" i="23"/>
  <c r="D31" i="23"/>
  <c r="D29" i="23"/>
  <c r="C52" i="23"/>
  <c r="C55" i="23" s="1"/>
  <c r="C125" i="23"/>
  <c r="E163" i="23"/>
  <c r="C188" i="23"/>
  <c r="C191" i="23" s="1"/>
  <c r="B228" i="23"/>
  <c r="D259" i="23"/>
  <c r="D262" i="23" s="1"/>
  <c r="D284" i="23"/>
  <c r="C297" i="23"/>
  <c r="D354" i="23"/>
  <c r="D419" i="23"/>
  <c r="E421" i="23"/>
  <c r="C506" i="23"/>
  <c r="B327" i="23"/>
  <c r="E29" i="23"/>
  <c r="E31" i="23"/>
  <c r="E1296" i="23"/>
  <c r="E1290" i="23"/>
  <c r="E1272" i="23" s="1"/>
  <c r="E335" i="23"/>
  <c r="C1060" i="23"/>
  <c r="D1060" i="23"/>
  <c r="E1275" i="23"/>
  <c r="C1271" i="23"/>
  <c r="C31" i="23"/>
  <c r="B1271" i="23"/>
  <c r="B29" i="23"/>
  <c r="E44" i="23"/>
  <c r="C282" i="23"/>
  <c r="C285" i="23" s="1"/>
  <c r="D52" i="23"/>
  <c r="D188" i="23"/>
  <c r="C213" i="23"/>
  <c r="C216" i="23" s="1"/>
  <c r="E215" i="23"/>
  <c r="D238" i="23"/>
  <c r="E259" i="23"/>
  <c r="C261" i="23"/>
  <c r="D282" i="23"/>
  <c r="C419" i="23"/>
  <c r="C422" i="23" s="1"/>
  <c r="D562" i="23"/>
  <c r="D618" i="23"/>
  <c r="D730" i="23"/>
  <c r="E786" i="23"/>
  <c r="E814" i="23"/>
  <c r="E842" i="23"/>
  <c r="C870" i="23"/>
  <c r="E981" i="23"/>
  <c r="E1035" i="23"/>
  <c r="D1287" i="23"/>
  <c r="D1188" i="23"/>
  <c r="D534" i="23"/>
  <c r="D590" i="23"/>
  <c r="E646" i="23"/>
  <c r="E1145" i="23"/>
  <c r="E1169" i="23"/>
  <c r="E1172" i="23" s="1"/>
  <c r="C1275" i="23"/>
  <c r="D1277" i="23"/>
  <c r="C1088" i="23"/>
  <c r="C1273" i="23" l="1"/>
  <c r="E32" i="23"/>
  <c r="D32" i="23"/>
  <c r="E262" i="23"/>
  <c r="D191" i="23"/>
  <c r="D55" i="23"/>
  <c r="B1297" i="23"/>
  <c r="C1297" i="23"/>
  <c r="D338" i="23"/>
  <c r="E191" i="23"/>
  <c r="E1273" i="23"/>
  <c r="E338" i="23"/>
  <c r="E336" i="23"/>
  <c r="E339" i="23" s="1"/>
  <c r="D1273" i="23"/>
  <c r="D1297" i="23"/>
  <c r="C32" i="23"/>
  <c r="E55" i="23"/>
  <c r="E354" i="23"/>
  <c r="E1271" i="23"/>
  <c r="E1297" i="23" s="1"/>
  <c r="D422" i="23"/>
  <c r="E422" i="23"/>
  <c r="D285" i="23"/>
  <c r="E1188" i="23"/>
  <c r="E285" i="23"/>
  <c r="D216" i="23"/>
  <c r="C336" i="23"/>
  <c r="C338" i="23"/>
  <c r="C339" i="23" l="1"/>
  <c r="D339" i="23"/>
  <c r="E985" i="22" l="1"/>
  <c r="D985" i="22"/>
  <c r="C985" i="22"/>
  <c r="B985" i="22"/>
  <c r="E980" i="22"/>
  <c r="D980" i="22"/>
  <c r="C980" i="22"/>
  <c r="B980" i="22"/>
  <c r="E979" i="22"/>
  <c r="D979" i="22"/>
  <c r="C979" i="22"/>
  <c r="B979" i="22"/>
  <c r="E978" i="22"/>
  <c r="D978" i="22"/>
  <c r="C978" i="22"/>
  <c r="B978" i="22"/>
  <c r="B977" i="22" s="1"/>
  <c r="E977" i="22"/>
  <c r="D977" i="22"/>
  <c r="C977" i="22"/>
  <c r="E976" i="22"/>
  <c r="D976" i="22"/>
  <c r="C976" i="22"/>
  <c r="B976" i="22"/>
  <c r="E975" i="22"/>
  <c r="D975" i="22"/>
  <c r="C975" i="22"/>
  <c r="B975" i="22"/>
  <c r="B974" i="22" s="1"/>
  <c r="E974" i="22"/>
  <c r="D974" i="22"/>
  <c r="C974" i="22"/>
  <c r="E973" i="22"/>
  <c r="D973" i="22"/>
  <c r="C973" i="22"/>
  <c r="B973" i="22"/>
  <c r="E970" i="22"/>
  <c r="D970" i="22"/>
  <c r="C970" i="22"/>
  <c r="B970" i="22"/>
  <c r="E967" i="22"/>
  <c r="D967" i="22"/>
  <c r="C967" i="22"/>
  <c r="B967" i="22"/>
  <c r="E964" i="22"/>
  <c r="D964" i="22"/>
  <c r="C964" i="22"/>
  <c r="B964" i="22"/>
  <c r="E961" i="22"/>
  <c r="D961" i="22"/>
  <c r="C961" i="22"/>
  <c r="B961" i="22"/>
  <c r="E957" i="22"/>
  <c r="D957" i="22"/>
  <c r="C957" i="22"/>
  <c r="B957" i="22"/>
  <c r="E951" i="22"/>
  <c r="D951" i="22"/>
  <c r="C951" i="22"/>
  <c r="B951" i="22"/>
  <c r="E948" i="22"/>
  <c r="D948" i="22"/>
  <c r="C948" i="22"/>
  <c r="B948" i="22"/>
  <c r="E945" i="22"/>
  <c r="D945" i="22"/>
  <c r="C945" i="22"/>
  <c r="B945" i="22"/>
  <c r="E942" i="22"/>
  <c r="D942" i="22"/>
  <c r="C942" i="22"/>
  <c r="B942" i="22"/>
  <c r="E928" i="22"/>
  <c r="D928" i="22"/>
  <c r="C928" i="22"/>
  <c r="E927" i="22"/>
  <c r="D927" i="22"/>
  <c r="C927" i="22"/>
  <c r="E926" i="22"/>
  <c r="D926" i="22"/>
  <c r="D929" i="22" s="1"/>
  <c r="C926" i="22"/>
  <c r="C929" i="22" s="1"/>
  <c r="B926" i="22"/>
  <c r="E914" i="22"/>
  <c r="D914" i="22"/>
  <c r="C914" i="22"/>
  <c r="B914" i="22"/>
  <c r="E911" i="22"/>
  <c r="D911" i="22"/>
  <c r="C911" i="22"/>
  <c r="B911" i="22"/>
  <c r="E909" i="22"/>
  <c r="D909" i="22"/>
  <c r="D908" i="22" s="1"/>
  <c r="C909" i="22"/>
  <c r="B909" i="22"/>
  <c r="E908" i="22"/>
  <c r="C908" i="22"/>
  <c r="B908" i="22"/>
  <c r="E905" i="22"/>
  <c r="D905" i="22"/>
  <c r="C905" i="22"/>
  <c r="B905" i="22"/>
  <c r="E903" i="22"/>
  <c r="D903" i="22"/>
  <c r="D902" i="22" s="1"/>
  <c r="C903" i="22"/>
  <c r="B903" i="22"/>
  <c r="E902" i="22"/>
  <c r="C902" i="22"/>
  <c r="B902" i="22"/>
  <c r="E900" i="22"/>
  <c r="D900" i="22"/>
  <c r="C900" i="22"/>
  <c r="B900" i="22"/>
  <c r="E899" i="22"/>
  <c r="D899" i="22"/>
  <c r="C899" i="22"/>
  <c r="B899" i="22"/>
  <c r="E897" i="22"/>
  <c r="D897" i="22"/>
  <c r="D896" i="22" s="1"/>
  <c r="C897" i="22"/>
  <c r="B897" i="22"/>
  <c r="E896" i="22"/>
  <c r="C896" i="22"/>
  <c r="B896" i="22"/>
  <c r="E891" i="22"/>
  <c r="D891" i="22"/>
  <c r="C891" i="22"/>
  <c r="E890" i="22"/>
  <c r="D890" i="22"/>
  <c r="C890" i="22"/>
  <c r="E889" i="22"/>
  <c r="D889" i="22"/>
  <c r="C889" i="22"/>
  <c r="B889" i="22"/>
  <c r="E877" i="22"/>
  <c r="D877" i="22"/>
  <c r="C877" i="22"/>
  <c r="B877" i="22"/>
  <c r="E874" i="22"/>
  <c r="D874" i="22"/>
  <c r="C874" i="22"/>
  <c r="B874" i="22"/>
  <c r="E872" i="22"/>
  <c r="D872" i="22"/>
  <c r="C872" i="22"/>
  <c r="B872" i="22"/>
  <c r="E871" i="22"/>
  <c r="D871" i="22"/>
  <c r="C871" i="22"/>
  <c r="B871" i="22"/>
  <c r="E868" i="22"/>
  <c r="D868" i="22"/>
  <c r="C868" i="22"/>
  <c r="B868" i="22"/>
  <c r="E866" i="22"/>
  <c r="D866" i="22"/>
  <c r="C866" i="22"/>
  <c r="B866" i="22"/>
  <c r="B865" i="22" s="1"/>
  <c r="E865" i="22"/>
  <c r="D865" i="22"/>
  <c r="C865" i="22"/>
  <c r="E863" i="22"/>
  <c r="D863" i="22"/>
  <c r="C863" i="22"/>
  <c r="B863" i="22"/>
  <c r="E862" i="22"/>
  <c r="D862" i="22"/>
  <c r="C862" i="22"/>
  <c r="B862" i="22"/>
  <c r="E860" i="22"/>
  <c r="D860" i="22"/>
  <c r="C860" i="22"/>
  <c r="C859" i="22" s="1"/>
  <c r="B860" i="22"/>
  <c r="B859" i="22" s="1"/>
  <c r="E859" i="22"/>
  <c r="D859" i="22"/>
  <c r="E854" i="22"/>
  <c r="D854" i="22"/>
  <c r="C854" i="22"/>
  <c r="E853" i="22"/>
  <c r="D853" i="22"/>
  <c r="C853" i="22"/>
  <c r="E852" i="22"/>
  <c r="D852" i="22"/>
  <c r="C852" i="22"/>
  <c r="C855" i="22" s="1"/>
  <c r="B852" i="22"/>
  <c r="E840" i="22"/>
  <c r="D840" i="22"/>
  <c r="C840" i="22"/>
  <c r="B840" i="22"/>
  <c r="E837" i="22"/>
  <c r="D837" i="22"/>
  <c r="C837" i="22"/>
  <c r="B837" i="22"/>
  <c r="E835" i="22"/>
  <c r="D835" i="22"/>
  <c r="D834" i="22" s="1"/>
  <c r="C835" i="22"/>
  <c r="C834" i="22" s="1"/>
  <c r="B835" i="22"/>
  <c r="E834" i="22"/>
  <c r="B834" i="22"/>
  <c r="E831" i="22"/>
  <c r="D831" i="22"/>
  <c r="C831" i="22"/>
  <c r="B831" i="22"/>
  <c r="E829" i="22"/>
  <c r="D829" i="22"/>
  <c r="C829" i="22"/>
  <c r="B829" i="22"/>
  <c r="B828" i="22" s="1"/>
  <c r="E828" i="22"/>
  <c r="D828" i="22"/>
  <c r="C828" i="22"/>
  <c r="E826" i="22"/>
  <c r="D826" i="22"/>
  <c r="D825" i="22" s="1"/>
  <c r="C826" i="22"/>
  <c r="B826" i="22"/>
  <c r="B825" i="22" s="1"/>
  <c r="E825" i="22"/>
  <c r="C825" i="22"/>
  <c r="E823" i="22"/>
  <c r="D823" i="22"/>
  <c r="D822" i="22" s="1"/>
  <c r="C823" i="22"/>
  <c r="C822" i="22" s="1"/>
  <c r="B823" i="22"/>
  <c r="E822" i="22"/>
  <c r="B822" i="22"/>
  <c r="E817" i="22"/>
  <c r="D817" i="22"/>
  <c r="C817" i="22"/>
  <c r="E816" i="22"/>
  <c r="D816" i="22"/>
  <c r="C816" i="22"/>
  <c r="E815" i="22"/>
  <c r="D815" i="22"/>
  <c r="D818" i="22" s="1"/>
  <c r="C815" i="22"/>
  <c r="B815" i="22"/>
  <c r="E803" i="22"/>
  <c r="D803" i="22"/>
  <c r="C803" i="22"/>
  <c r="B803" i="22"/>
  <c r="E800" i="22"/>
  <c r="D800" i="22"/>
  <c r="C800" i="22"/>
  <c r="B800" i="22"/>
  <c r="E798" i="22"/>
  <c r="D798" i="22"/>
  <c r="C798" i="22"/>
  <c r="B798" i="22"/>
  <c r="E797" i="22"/>
  <c r="D797" i="22"/>
  <c r="C797" i="22"/>
  <c r="B797" i="22"/>
  <c r="E794" i="22"/>
  <c r="D794" i="22"/>
  <c r="C794" i="22"/>
  <c r="B794" i="22"/>
  <c r="E792" i="22"/>
  <c r="D792" i="22"/>
  <c r="D791" i="22" s="1"/>
  <c r="C792" i="22"/>
  <c r="B792" i="22"/>
  <c r="B791" i="22" s="1"/>
  <c r="C791" i="22"/>
  <c r="E789" i="22"/>
  <c r="D789" i="22"/>
  <c r="C789" i="22"/>
  <c r="C788" i="22" s="1"/>
  <c r="B789" i="22"/>
  <c r="D788" i="22"/>
  <c r="B788" i="22"/>
  <c r="E786" i="22"/>
  <c r="E785" i="22" s="1"/>
  <c r="D786" i="22"/>
  <c r="D785" i="22" s="1"/>
  <c r="C786" i="22"/>
  <c r="B786" i="22"/>
  <c r="C785" i="22"/>
  <c r="B785" i="22"/>
  <c r="E780" i="22"/>
  <c r="D780" i="22"/>
  <c r="C780" i="22"/>
  <c r="E779" i="22"/>
  <c r="D779" i="22"/>
  <c r="C779" i="22"/>
  <c r="E778" i="22"/>
  <c r="D778" i="22"/>
  <c r="C778" i="22"/>
  <c r="B778" i="22"/>
  <c r="E766" i="22"/>
  <c r="D766" i="22"/>
  <c r="C766" i="22"/>
  <c r="B766" i="22"/>
  <c r="E763" i="22"/>
  <c r="D763" i="22"/>
  <c r="C763" i="22"/>
  <c r="B763" i="22"/>
  <c r="E761" i="22"/>
  <c r="D761" i="22"/>
  <c r="D760" i="22" s="1"/>
  <c r="C761" i="22"/>
  <c r="B761" i="22"/>
  <c r="B760" i="22" s="1"/>
  <c r="E760" i="22"/>
  <c r="C760" i="22"/>
  <c r="E757" i="22"/>
  <c r="D757" i="22"/>
  <c r="C757" i="22"/>
  <c r="B757" i="22"/>
  <c r="E755" i="22"/>
  <c r="D755" i="22"/>
  <c r="C755" i="22"/>
  <c r="C754" i="22" s="1"/>
  <c r="B755" i="22"/>
  <c r="B754" i="22" s="1"/>
  <c r="E754" i="22"/>
  <c r="D754" i="22"/>
  <c r="E752" i="22"/>
  <c r="D752" i="22"/>
  <c r="C752" i="22"/>
  <c r="B752" i="22"/>
  <c r="B751" i="22" s="1"/>
  <c r="E751" i="22"/>
  <c r="D751" i="22"/>
  <c r="C751" i="22"/>
  <c r="E749" i="22"/>
  <c r="E748" i="22" s="1"/>
  <c r="D749" i="22"/>
  <c r="C749" i="22"/>
  <c r="B749" i="22"/>
  <c r="D748" i="22"/>
  <c r="C748" i="22"/>
  <c r="B748" i="22"/>
  <c r="E743" i="22"/>
  <c r="D743" i="22"/>
  <c r="C743" i="22"/>
  <c r="E742" i="22"/>
  <c r="D742" i="22"/>
  <c r="C742" i="22"/>
  <c r="E741" i="22"/>
  <c r="E744" i="22" s="1"/>
  <c r="D741" i="22"/>
  <c r="C741" i="22"/>
  <c r="C744" i="22" s="1"/>
  <c r="B741" i="22"/>
  <c r="E729" i="22"/>
  <c r="D729" i="22"/>
  <c r="C729" i="22"/>
  <c r="B729" i="22"/>
  <c r="E726" i="22"/>
  <c r="D726" i="22"/>
  <c r="C726" i="22"/>
  <c r="B726" i="22"/>
  <c r="E724" i="22"/>
  <c r="D724" i="22"/>
  <c r="C724" i="22"/>
  <c r="B724" i="22"/>
  <c r="E723" i="22"/>
  <c r="D723" i="22"/>
  <c r="C723" i="22"/>
  <c r="B723" i="22"/>
  <c r="E720" i="22"/>
  <c r="D720" i="22"/>
  <c r="C720" i="22"/>
  <c r="B720" i="22"/>
  <c r="E718" i="22"/>
  <c r="D718" i="22"/>
  <c r="C718" i="22"/>
  <c r="C717" i="22" s="1"/>
  <c r="B718" i="22"/>
  <c r="E717" i="22"/>
  <c r="D717" i="22"/>
  <c r="B717" i="22"/>
  <c r="E715" i="22"/>
  <c r="D715" i="22"/>
  <c r="C715" i="22"/>
  <c r="B715" i="22"/>
  <c r="E714" i="22"/>
  <c r="D714" i="22"/>
  <c r="C714" i="22"/>
  <c r="B714" i="22"/>
  <c r="E712" i="22"/>
  <c r="D712" i="22"/>
  <c r="C712" i="22"/>
  <c r="B712" i="22"/>
  <c r="E711" i="22"/>
  <c r="D711" i="22"/>
  <c r="C711" i="22"/>
  <c r="B711" i="22"/>
  <c r="E706" i="22"/>
  <c r="D706" i="22"/>
  <c r="C706" i="22"/>
  <c r="E705" i="22"/>
  <c r="D705" i="22"/>
  <c r="C705" i="22"/>
  <c r="E704" i="22"/>
  <c r="E707" i="22" s="1"/>
  <c r="D704" i="22"/>
  <c r="C704" i="22"/>
  <c r="C707" i="22" s="1"/>
  <c r="B704" i="22"/>
  <c r="E692" i="22"/>
  <c r="D692" i="22"/>
  <c r="C692" i="22"/>
  <c r="B692" i="22"/>
  <c r="E689" i="22"/>
  <c r="D689" i="22"/>
  <c r="C689" i="22"/>
  <c r="B689" i="22"/>
  <c r="E687" i="22"/>
  <c r="D687" i="22"/>
  <c r="C687" i="22"/>
  <c r="B687" i="22"/>
  <c r="E686" i="22"/>
  <c r="D686" i="22"/>
  <c r="C686" i="22"/>
  <c r="B686" i="22"/>
  <c r="E683" i="22"/>
  <c r="D683" i="22"/>
  <c r="C683" i="22"/>
  <c r="B683" i="22"/>
  <c r="E681" i="22"/>
  <c r="E680" i="22" s="1"/>
  <c r="D681" i="22"/>
  <c r="C681" i="22"/>
  <c r="B681" i="22"/>
  <c r="D680" i="22"/>
  <c r="C680" i="22"/>
  <c r="B680" i="22"/>
  <c r="E678" i="22"/>
  <c r="D678" i="22"/>
  <c r="C678" i="22"/>
  <c r="B678" i="22"/>
  <c r="E677" i="22"/>
  <c r="D677" i="22"/>
  <c r="C677" i="22"/>
  <c r="B677" i="22"/>
  <c r="E675" i="22"/>
  <c r="E674" i="22" s="1"/>
  <c r="D675" i="22"/>
  <c r="C675" i="22"/>
  <c r="B675" i="22"/>
  <c r="D674" i="22"/>
  <c r="C674" i="22"/>
  <c r="B674" i="22"/>
  <c r="E669" i="22"/>
  <c r="D669" i="22"/>
  <c r="C669" i="22"/>
  <c r="E668" i="22"/>
  <c r="D668" i="22"/>
  <c r="C668" i="22"/>
  <c r="E667" i="22"/>
  <c r="D667" i="22"/>
  <c r="C667" i="22"/>
  <c r="C670" i="22" s="1"/>
  <c r="B667" i="22"/>
  <c r="E655" i="22"/>
  <c r="D655" i="22"/>
  <c r="C655" i="22"/>
  <c r="B655" i="22"/>
  <c r="E652" i="22"/>
  <c r="D652" i="22"/>
  <c r="C652" i="22"/>
  <c r="B652" i="22"/>
  <c r="E650" i="22"/>
  <c r="D650" i="22"/>
  <c r="C650" i="22"/>
  <c r="C649" i="22" s="1"/>
  <c r="B650" i="22"/>
  <c r="E649" i="22"/>
  <c r="D649" i="22"/>
  <c r="B649" i="22"/>
  <c r="E646" i="22"/>
  <c r="D646" i="22"/>
  <c r="C646" i="22"/>
  <c r="B646" i="22"/>
  <c r="E644" i="22"/>
  <c r="D644" i="22"/>
  <c r="C644" i="22"/>
  <c r="C643" i="22" s="1"/>
  <c r="B644" i="22"/>
  <c r="E643" i="22"/>
  <c r="D643" i="22"/>
  <c r="B643" i="22"/>
  <c r="E641" i="22"/>
  <c r="D641" i="22"/>
  <c r="C641" i="22"/>
  <c r="C640" i="22" s="1"/>
  <c r="B641" i="22"/>
  <c r="E640" i="22"/>
  <c r="D640" i="22"/>
  <c r="B640" i="22"/>
  <c r="E638" i="22"/>
  <c r="D638" i="22"/>
  <c r="C638" i="22"/>
  <c r="B638" i="22"/>
  <c r="E637" i="22"/>
  <c r="D637" i="22"/>
  <c r="C637" i="22"/>
  <c r="B637" i="22"/>
  <c r="E632" i="22"/>
  <c r="D632" i="22"/>
  <c r="C632" i="22"/>
  <c r="E631" i="22"/>
  <c r="D631" i="22"/>
  <c r="C631" i="22"/>
  <c r="E630" i="22"/>
  <c r="E633" i="22" s="1"/>
  <c r="D630" i="22"/>
  <c r="C630" i="22"/>
  <c r="C633" i="22" s="1"/>
  <c r="B630" i="22"/>
  <c r="E618" i="22"/>
  <c r="D618" i="22"/>
  <c r="C618" i="22"/>
  <c r="B618" i="22"/>
  <c r="E615" i="22"/>
  <c r="D615" i="22"/>
  <c r="C615" i="22"/>
  <c r="B615" i="22"/>
  <c r="E613" i="22"/>
  <c r="E612" i="22" s="1"/>
  <c r="D613" i="22"/>
  <c r="C613" i="22"/>
  <c r="B613" i="22"/>
  <c r="D612" i="22"/>
  <c r="C612" i="22"/>
  <c r="B612" i="22"/>
  <c r="E609" i="22"/>
  <c r="D609" i="22"/>
  <c r="C609" i="22"/>
  <c r="B609" i="22"/>
  <c r="E607" i="22"/>
  <c r="D607" i="22"/>
  <c r="C607" i="22"/>
  <c r="B607" i="22"/>
  <c r="E606" i="22"/>
  <c r="D606" i="22"/>
  <c r="C606" i="22"/>
  <c r="B606" i="22"/>
  <c r="E604" i="22"/>
  <c r="E603" i="22" s="1"/>
  <c r="D604" i="22"/>
  <c r="C604" i="22"/>
  <c r="B604" i="22"/>
  <c r="D603" i="22"/>
  <c r="C603" i="22"/>
  <c r="B603" i="22"/>
  <c r="E601" i="22"/>
  <c r="E600" i="22" s="1"/>
  <c r="D601" i="22"/>
  <c r="C601" i="22"/>
  <c r="B601" i="22"/>
  <c r="D600" i="22"/>
  <c r="C600" i="22"/>
  <c r="B600" i="22"/>
  <c r="E595" i="22"/>
  <c r="D595" i="22"/>
  <c r="C595" i="22"/>
  <c r="E594" i="22"/>
  <c r="D594" i="22"/>
  <c r="C594" i="22"/>
  <c r="E593" i="22"/>
  <c r="E596" i="22" s="1"/>
  <c r="D593" i="22"/>
  <c r="C593" i="22"/>
  <c r="C596" i="22" s="1"/>
  <c r="B593" i="22"/>
  <c r="E581" i="22"/>
  <c r="D581" i="22"/>
  <c r="C581" i="22"/>
  <c r="B581" i="22"/>
  <c r="E578" i="22"/>
  <c r="D578" i="22"/>
  <c r="C578" i="22"/>
  <c r="B578" i="22"/>
  <c r="E576" i="22"/>
  <c r="D576" i="22"/>
  <c r="C576" i="22"/>
  <c r="C575" i="22" s="1"/>
  <c r="B576" i="22"/>
  <c r="E575" i="22"/>
  <c r="D575" i="22"/>
  <c r="B575" i="22"/>
  <c r="E572" i="22"/>
  <c r="D572" i="22"/>
  <c r="C572" i="22"/>
  <c r="B572" i="22"/>
  <c r="E570" i="22"/>
  <c r="D570" i="22"/>
  <c r="C570" i="22"/>
  <c r="C569" i="22" s="1"/>
  <c r="B570" i="22"/>
  <c r="E569" i="22"/>
  <c r="D569" i="22"/>
  <c r="B569" i="22"/>
  <c r="E567" i="22"/>
  <c r="D567" i="22"/>
  <c r="C567" i="22"/>
  <c r="C566" i="22" s="1"/>
  <c r="B567" i="22"/>
  <c r="E566" i="22"/>
  <c r="D566" i="22"/>
  <c r="B566" i="22"/>
  <c r="E564" i="22"/>
  <c r="D564" i="22"/>
  <c r="C564" i="22"/>
  <c r="B564" i="22"/>
  <c r="E563" i="22"/>
  <c r="D563" i="22"/>
  <c r="C563" i="22"/>
  <c r="B563" i="22"/>
  <c r="E558" i="22"/>
  <c r="D558" i="22"/>
  <c r="C558" i="22"/>
  <c r="E557" i="22"/>
  <c r="D557" i="22"/>
  <c r="C557" i="22"/>
  <c r="E556" i="22"/>
  <c r="D556" i="22"/>
  <c r="C556" i="22"/>
  <c r="C559" i="22" s="1"/>
  <c r="B556" i="22"/>
  <c r="E544" i="22"/>
  <c r="D544" i="22"/>
  <c r="C544" i="22"/>
  <c r="B544" i="22"/>
  <c r="E541" i="22"/>
  <c r="D541" i="22"/>
  <c r="C541" i="22"/>
  <c r="B541" i="22"/>
  <c r="E539" i="22"/>
  <c r="D539" i="22"/>
  <c r="C539" i="22"/>
  <c r="B539" i="22"/>
  <c r="E538" i="22"/>
  <c r="D538" i="22"/>
  <c r="C538" i="22"/>
  <c r="B538" i="22"/>
  <c r="E535" i="22"/>
  <c r="D535" i="22"/>
  <c r="C535" i="22"/>
  <c r="B535" i="22"/>
  <c r="E533" i="22"/>
  <c r="E532" i="22" s="1"/>
  <c r="D533" i="22"/>
  <c r="C533" i="22"/>
  <c r="B533" i="22"/>
  <c r="D532" i="22"/>
  <c r="C532" i="22"/>
  <c r="B532" i="22"/>
  <c r="E530" i="22"/>
  <c r="D530" i="22"/>
  <c r="C530" i="22"/>
  <c r="B530" i="22"/>
  <c r="E529" i="22"/>
  <c r="D529" i="22"/>
  <c r="C529" i="22"/>
  <c r="B529" i="22"/>
  <c r="E527" i="22"/>
  <c r="E526" i="22" s="1"/>
  <c r="D527" i="22"/>
  <c r="C527" i="22"/>
  <c r="B527" i="22"/>
  <c r="D526" i="22"/>
  <c r="C526" i="22"/>
  <c r="B526" i="22"/>
  <c r="E521" i="22"/>
  <c r="D521" i="22"/>
  <c r="C521" i="22"/>
  <c r="E520" i="22"/>
  <c r="D520" i="22"/>
  <c r="C520" i="22"/>
  <c r="E519" i="22"/>
  <c r="D519" i="22"/>
  <c r="C519" i="22"/>
  <c r="C522" i="22" s="1"/>
  <c r="B519" i="22"/>
  <c r="E502" i="22"/>
  <c r="D502" i="22"/>
  <c r="C502" i="22"/>
  <c r="B502" i="22"/>
  <c r="E499" i="22"/>
  <c r="D499" i="22"/>
  <c r="C499" i="22"/>
  <c r="B499" i="22"/>
  <c r="E496" i="22"/>
  <c r="D496" i="22"/>
  <c r="C496" i="22"/>
  <c r="B496" i="22"/>
  <c r="E493" i="22"/>
  <c r="D493" i="22"/>
  <c r="C493" i="22"/>
  <c r="B493" i="22"/>
  <c r="E490" i="22"/>
  <c r="D490" i="22"/>
  <c r="C490" i="22"/>
  <c r="B490" i="22"/>
  <c r="E487" i="22"/>
  <c r="D487" i="22"/>
  <c r="C487" i="22"/>
  <c r="B487" i="22"/>
  <c r="E484" i="22"/>
  <c r="D484" i="22"/>
  <c r="C484" i="22"/>
  <c r="B484" i="22"/>
  <c r="E479" i="22"/>
  <c r="D479" i="22"/>
  <c r="C479" i="22"/>
  <c r="E478" i="22"/>
  <c r="D478" i="22"/>
  <c r="C478" i="22"/>
  <c r="E477" i="22"/>
  <c r="E480" i="22" s="1"/>
  <c r="D477" i="22"/>
  <c r="C477" i="22"/>
  <c r="B477" i="22"/>
  <c r="E465" i="22"/>
  <c r="D465" i="22"/>
  <c r="C465" i="22"/>
  <c r="B465" i="22"/>
  <c r="E462" i="22"/>
  <c r="D462" i="22"/>
  <c r="C462" i="22"/>
  <c r="B462" i="22"/>
  <c r="E459" i="22"/>
  <c r="D459" i="22"/>
  <c r="C459" i="22"/>
  <c r="B459" i="22"/>
  <c r="E456" i="22"/>
  <c r="D456" i="22"/>
  <c r="C456" i="22"/>
  <c r="B456" i="22"/>
  <c r="E453" i="22"/>
  <c r="D453" i="22"/>
  <c r="C453" i="22"/>
  <c r="B453" i="22"/>
  <c r="E450" i="22"/>
  <c r="D450" i="22"/>
  <c r="C450" i="22"/>
  <c r="B450" i="22"/>
  <c r="E447" i="22"/>
  <c r="D447" i="22"/>
  <c r="C447" i="22"/>
  <c r="B447" i="22"/>
  <c r="E442" i="22"/>
  <c r="D442" i="22"/>
  <c r="C442" i="22"/>
  <c r="E441" i="22"/>
  <c r="D441" i="22"/>
  <c r="C441" i="22"/>
  <c r="E440" i="22"/>
  <c r="E443" i="22" s="1"/>
  <c r="D440" i="22"/>
  <c r="C440" i="22"/>
  <c r="B440" i="22"/>
  <c r="E428" i="22"/>
  <c r="D428" i="22"/>
  <c r="C428" i="22"/>
  <c r="B428" i="22"/>
  <c r="E425" i="22"/>
  <c r="D425" i="22"/>
  <c r="C425" i="22"/>
  <c r="B425" i="22"/>
  <c r="E422" i="22"/>
  <c r="D422" i="22"/>
  <c r="C422" i="22"/>
  <c r="B422" i="22"/>
  <c r="E419" i="22"/>
  <c r="D419" i="22"/>
  <c r="C419" i="22"/>
  <c r="B419" i="22"/>
  <c r="E416" i="22"/>
  <c r="D416" i="22"/>
  <c r="C416" i="22"/>
  <c r="B416" i="22"/>
  <c r="E413" i="22"/>
  <c r="D413" i="22"/>
  <c r="C413" i="22"/>
  <c r="B413" i="22"/>
  <c r="E410" i="22"/>
  <c r="D410" i="22"/>
  <c r="C410" i="22"/>
  <c r="B410" i="22"/>
  <c r="E405" i="22"/>
  <c r="D405" i="22"/>
  <c r="C405" i="22"/>
  <c r="E404" i="22"/>
  <c r="D404" i="22"/>
  <c r="C404" i="22"/>
  <c r="E403" i="22"/>
  <c r="E406" i="22" s="1"/>
  <c r="D403" i="22"/>
  <c r="C403" i="22"/>
  <c r="C406" i="22" s="1"/>
  <c r="B403" i="22"/>
  <c r="E391" i="22"/>
  <c r="D391" i="22"/>
  <c r="C391" i="22"/>
  <c r="B391" i="22"/>
  <c r="E388" i="22"/>
  <c r="D388" i="22"/>
  <c r="C388" i="22"/>
  <c r="B388" i="22"/>
  <c r="E385" i="22"/>
  <c r="D385" i="22"/>
  <c r="C385" i="22"/>
  <c r="B385" i="22"/>
  <c r="E382" i="22"/>
  <c r="D382" i="22"/>
  <c r="C382" i="22"/>
  <c r="B382" i="22"/>
  <c r="E379" i="22"/>
  <c r="D379" i="22"/>
  <c r="C379" i="22"/>
  <c r="B379" i="22"/>
  <c r="E376" i="22"/>
  <c r="D376" i="22"/>
  <c r="C376" i="22"/>
  <c r="B376" i="22"/>
  <c r="E373" i="22"/>
  <c r="D373" i="22"/>
  <c r="C373" i="22"/>
  <c r="B373" i="22"/>
  <c r="E368" i="22"/>
  <c r="D368" i="22"/>
  <c r="C368" i="22"/>
  <c r="E367" i="22"/>
  <c r="D367" i="22"/>
  <c r="C367" i="22"/>
  <c r="E366" i="22"/>
  <c r="E369" i="22" s="1"/>
  <c r="D366" i="22"/>
  <c r="C366" i="22"/>
  <c r="C369" i="22" s="1"/>
  <c r="B366" i="22"/>
  <c r="E354" i="22"/>
  <c r="D354" i="22"/>
  <c r="C354" i="22"/>
  <c r="B354" i="22"/>
  <c r="E351" i="22"/>
  <c r="D351" i="22"/>
  <c r="C351" i="22"/>
  <c r="B351" i="22"/>
  <c r="E348" i="22"/>
  <c r="D348" i="22"/>
  <c r="C348" i="22"/>
  <c r="B348" i="22"/>
  <c r="E345" i="22"/>
  <c r="D345" i="22"/>
  <c r="C345" i="22"/>
  <c r="B345" i="22"/>
  <c r="E342" i="22"/>
  <c r="D342" i="22"/>
  <c r="C342" i="22"/>
  <c r="B342" i="22"/>
  <c r="E339" i="22"/>
  <c r="D339" i="22"/>
  <c r="C339" i="22"/>
  <c r="B339" i="22"/>
  <c r="E336" i="22"/>
  <c r="D336" i="22"/>
  <c r="C336" i="22"/>
  <c r="B336" i="22"/>
  <c r="E331" i="22"/>
  <c r="D331" i="22"/>
  <c r="C331" i="22"/>
  <c r="E330" i="22"/>
  <c r="D330" i="22"/>
  <c r="C330" i="22"/>
  <c r="E329" i="22"/>
  <c r="D329" i="22"/>
  <c r="C329" i="22"/>
  <c r="C332" i="22" s="1"/>
  <c r="B329" i="22"/>
  <c r="K317" i="22"/>
  <c r="E317" i="22"/>
  <c r="D317" i="22"/>
  <c r="C317" i="22"/>
  <c r="B317" i="22"/>
  <c r="E314" i="22"/>
  <c r="D314" i="22"/>
  <c r="C314" i="22"/>
  <c r="B314" i="22"/>
  <c r="K311" i="22"/>
  <c r="E311" i="22"/>
  <c r="D311" i="22"/>
  <c r="C311" i="22"/>
  <c r="B311" i="22"/>
  <c r="E308" i="22"/>
  <c r="D308" i="22"/>
  <c r="C308" i="22"/>
  <c r="B308" i="22"/>
  <c r="E305" i="22"/>
  <c r="D305" i="22"/>
  <c r="C305" i="22"/>
  <c r="B305" i="22"/>
  <c r="E302" i="22"/>
  <c r="D302" i="22"/>
  <c r="C302" i="22"/>
  <c r="B302" i="22"/>
  <c r="E299" i="22"/>
  <c r="D299" i="22"/>
  <c r="C299" i="22"/>
  <c r="B299" i="22"/>
  <c r="E294" i="22"/>
  <c r="D294" i="22"/>
  <c r="C294" i="22"/>
  <c r="E293" i="22"/>
  <c r="D293" i="22"/>
  <c r="C293" i="22"/>
  <c r="E292" i="22"/>
  <c r="D292" i="22"/>
  <c r="C292" i="22"/>
  <c r="C295" i="22" s="1"/>
  <c r="B292" i="22"/>
  <c r="E280" i="22"/>
  <c r="D280" i="22"/>
  <c r="C280" i="22"/>
  <c r="B280" i="22"/>
  <c r="E277" i="22"/>
  <c r="D277" i="22"/>
  <c r="C277" i="22"/>
  <c r="B277" i="22"/>
  <c r="E274" i="22"/>
  <c r="D274" i="22"/>
  <c r="C274" i="22"/>
  <c r="B274" i="22"/>
  <c r="E271" i="22"/>
  <c r="D271" i="22"/>
  <c r="C271" i="22"/>
  <c r="B271" i="22"/>
  <c r="E268" i="22"/>
  <c r="D268" i="22"/>
  <c r="C268" i="22"/>
  <c r="B268" i="22"/>
  <c r="E265" i="22"/>
  <c r="D265" i="22"/>
  <c r="C265" i="22"/>
  <c r="B265" i="22"/>
  <c r="E262" i="22"/>
  <c r="D262" i="22"/>
  <c r="C262" i="22"/>
  <c r="B262" i="22"/>
  <c r="E257" i="22"/>
  <c r="D257" i="22"/>
  <c r="C257" i="22"/>
  <c r="E256" i="22"/>
  <c r="D256" i="22"/>
  <c r="C256" i="22"/>
  <c r="E255" i="22"/>
  <c r="E258" i="22" s="1"/>
  <c r="D255" i="22"/>
  <c r="C255" i="22"/>
  <c r="C258" i="22" s="1"/>
  <c r="B255" i="22"/>
  <c r="E238" i="22"/>
  <c r="D238" i="22"/>
  <c r="C238" i="22"/>
  <c r="B238" i="22"/>
  <c r="E236" i="22"/>
  <c r="D236" i="22"/>
  <c r="C236" i="22"/>
  <c r="C235" i="22" s="1"/>
  <c r="B236" i="22"/>
  <c r="B235" i="22" s="1"/>
  <c r="E235" i="22"/>
  <c r="D235" i="22"/>
  <c r="E232" i="22"/>
  <c r="D232" i="22"/>
  <c r="C232" i="22"/>
  <c r="B232" i="22"/>
  <c r="E230" i="22"/>
  <c r="E969" i="22" s="1"/>
  <c r="E968" i="22" s="1"/>
  <c r="D230" i="22"/>
  <c r="D969" i="22" s="1"/>
  <c r="D968" i="22" s="1"/>
  <c r="C230" i="22"/>
  <c r="C969" i="22" s="1"/>
  <c r="C968" i="22" s="1"/>
  <c r="B230" i="22"/>
  <c r="B969" i="22" s="1"/>
  <c r="D229" i="22"/>
  <c r="B229" i="22"/>
  <c r="E226" i="22"/>
  <c r="D226" i="22"/>
  <c r="C226" i="22"/>
  <c r="B226" i="22"/>
  <c r="E223" i="22"/>
  <c r="D223" i="22"/>
  <c r="C223" i="22"/>
  <c r="B223" i="22"/>
  <c r="E220" i="22"/>
  <c r="D220" i="22"/>
  <c r="C220" i="22"/>
  <c r="B220" i="22"/>
  <c r="E215" i="22"/>
  <c r="D215" i="22"/>
  <c r="C215" i="22"/>
  <c r="E214" i="22"/>
  <c r="D214" i="22"/>
  <c r="C214" i="22"/>
  <c r="E213" i="22"/>
  <c r="D213" i="22"/>
  <c r="C213" i="22"/>
  <c r="B213" i="22"/>
  <c r="E201" i="22"/>
  <c r="D201" i="22"/>
  <c r="C201" i="22"/>
  <c r="B201" i="22"/>
  <c r="E198" i="22"/>
  <c r="D198" i="22"/>
  <c r="C198" i="22"/>
  <c r="B198" i="22"/>
  <c r="E195" i="22"/>
  <c r="D195" i="22"/>
  <c r="C195" i="22"/>
  <c r="B195" i="22"/>
  <c r="E192" i="22"/>
  <c r="D192" i="22"/>
  <c r="C192" i="22"/>
  <c r="B192" i="22"/>
  <c r="E189" i="22"/>
  <c r="D189" i="22"/>
  <c r="C189" i="22"/>
  <c r="B189" i="22"/>
  <c r="E186" i="22"/>
  <c r="D186" i="22"/>
  <c r="C186" i="22"/>
  <c r="B186" i="22"/>
  <c r="E183" i="22"/>
  <c r="D183" i="22"/>
  <c r="C183" i="22"/>
  <c r="B183" i="22"/>
  <c r="E178" i="22"/>
  <c r="D178" i="22"/>
  <c r="C178" i="22"/>
  <c r="E177" i="22"/>
  <c r="D177" i="22"/>
  <c r="C177" i="22"/>
  <c r="E176" i="22"/>
  <c r="D176" i="22"/>
  <c r="D179" i="22" s="1"/>
  <c r="C176" i="22"/>
  <c r="B176" i="22"/>
  <c r="E164" i="22"/>
  <c r="D164" i="22"/>
  <c r="C164" i="22"/>
  <c r="B164" i="22"/>
  <c r="E161" i="22"/>
  <c r="D161" i="22"/>
  <c r="C161" i="22"/>
  <c r="B161" i="22"/>
  <c r="E158" i="22"/>
  <c r="D158" i="22"/>
  <c r="C158" i="22"/>
  <c r="B158" i="22"/>
  <c r="E155" i="22"/>
  <c r="D155" i="22"/>
  <c r="C155" i="22"/>
  <c r="B155" i="22"/>
  <c r="E152" i="22"/>
  <c r="D152" i="22"/>
  <c r="C152" i="22"/>
  <c r="B152" i="22"/>
  <c r="E149" i="22"/>
  <c r="D149" i="22"/>
  <c r="C149" i="22"/>
  <c r="B149" i="22"/>
  <c r="E146" i="22"/>
  <c r="D146" i="22"/>
  <c r="C146" i="22"/>
  <c r="B146" i="22"/>
  <c r="E141" i="22"/>
  <c r="D141" i="22"/>
  <c r="C141" i="22"/>
  <c r="E140" i="22"/>
  <c r="D140" i="22"/>
  <c r="C140" i="22"/>
  <c r="E139" i="22"/>
  <c r="D139" i="22"/>
  <c r="C139" i="22"/>
  <c r="B139" i="22"/>
  <c r="E127" i="22"/>
  <c r="D127" i="22"/>
  <c r="C127" i="22"/>
  <c r="B127" i="22"/>
  <c r="E124" i="22"/>
  <c r="D124" i="22"/>
  <c r="C124" i="22"/>
  <c r="B124" i="22"/>
  <c r="E121" i="22"/>
  <c r="D121" i="22"/>
  <c r="C121" i="22"/>
  <c r="B121" i="22"/>
  <c r="E118" i="22"/>
  <c r="D118" i="22"/>
  <c r="C118" i="22"/>
  <c r="B118" i="22"/>
  <c r="E115" i="22"/>
  <c r="D115" i="22"/>
  <c r="C115" i="22"/>
  <c r="B115" i="22"/>
  <c r="E112" i="22"/>
  <c r="D112" i="22"/>
  <c r="C112" i="22"/>
  <c r="B112" i="22"/>
  <c r="E109" i="22"/>
  <c r="D109" i="22"/>
  <c r="C109" i="22"/>
  <c r="B109" i="22"/>
  <c r="E104" i="22"/>
  <c r="D104" i="22"/>
  <c r="C104" i="22"/>
  <c r="E103" i="22"/>
  <c r="D103" i="22"/>
  <c r="C103" i="22"/>
  <c r="E102" i="22"/>
  <c r="D102" i="22"/>
  <c r="C102" i="22"/>
  <c r="B102" i="22"/>
  <c r="E90" i="22"/>
  <c r="D90" i="22"/>
  <c r="C90" i="22"/>
  <c r="B90" i="22"/>
  <c r="E87" i="22"/>
  <c r="D87" i="22"/>
  <c r="C87" i="22"/>
  <c r="B87" i="22"/>
  <c r="E84" i="22"/>
  <c r="D84" i="22"/>
  <c r="C84" i="22"/>
  <c r="B84" i="22"/>
  <c r="E81" i="22"/>
  <c r="D81" i="22"/>
  <c r="C81" i="22"/>
  <c r="B81" i="22"/>
  <c r="E78" i="22"/>
  <c r="D78" i="22"/>
  <c r="C78" i="22"/>
  <c r="B78" i="22"/>
  <c r="E75" i="22"/>
  <c r="D75" i="22"/>
  <c r="C75" i="22"/>
  <c r="B75" i="22"/>
  <c r="E72" i="22"/>
  <c r="D72" i="22"/>
  <c r="C72" i="22"/>
  <c r="B72" i="22"/>
  <c r="E67" i="22"/>
  <c r="D67" i="22"/>
  <c r="C67" i="22"/>
  <c r="E66" i="22"/>
  <c r="D66" i="22"/>
  <c r="C66" i="22"/>
  <c r="E65" i="22"/>
  <c r="E68" i="22" s="1"/>
  <c r="D65" i="22"/>
  <c r="C65" i="22"/>
  <c r="D68" i="22" s="1"/>
  <c r="B65" i="22"/>
  <c r="E53" i="22"/>
  <c r="D53" i="22"/>
  <c r="C53" i="22"/>
  <c r="B53" i="22"/>
  <c r="E50" i="22"/>
  <c r="D50" i="22"/>
  <c r="C50" i="22"/>
  <c r="B50" i="22"/>
  <c r="E47" i="22"/>
  <c r="D47" i="22"/>
  <c r="C47" i="22"/>
  <c r="B47" i="22"/>
  <c r="E44" i="22"/>
  <c r="D44" i="22"/>
  <c r="C44" i="22"/>
  <c r="B44" i="22"/>
  <c r="E41" i="22"/>
  <c r="D41" i="22"/>
  <c r="C41" i="22"/>
  <c r="B41" i="22"/>
  <c r="E38" i="22"/>
  <c r="D38" i="22"/>
  <c r="C38" i="22"/>
  <c r="B38" i="22"/>
  <c r="E35" i="22"/>
  <c r="D35" i="22"/>
  <c r="C35" i="22"/>
  <c r="B35" i="22"/>
  <c r="E30" i="22"/>
  <c r="D30" i="22"/>
  <c r="C30" i="22"/>
  <c r="E29" i="22"/>
  <c r="D29" i="22"/>
  <c r="C29" i="22"/>
  <c r="E28" i="22"/>
  <c r="D28" i="22"/>
  <c r="C28" i="22"/>
  <c r="B28" i="22"/>
  <c r="B24" i="22"/>
  <c r="B33" i="22" s="1"/>
  <c r="D18" i="22"/>
  <c r="E18" i="22" s="1"/>
  <c r="E15" i="22"/>
  <c r="D15" i="22"/>
  <c r="C15" i="22"/>
  <c r="B15" i="22"/>
  <c r="C13" i="22"/>
  <c r="D13" i="22" s="1"/>
  <c r="E229" i="22" l="1"/>
  <c r="C732" i="22"/>
  <c r="C733" i="22" s="1"/>
  <c r="E105" i="22"/>
  <c r="E167" i="22"/>
  <c r="E168" i="22" s="1"/>
  <c r="C216" i="22"/>
  <c r="D443" i="22"/>
  <c r="D522" i="22"/>
  <c r="D670" i="22"/>
  <c r="E781" i="22"/>
  <c r="D855" i="22"/>
  <c r="C892" i="22"/>
  <c r="E929" i="22"/>
  <c r="C283" i="22"/>
  <c r="C284" i="22" s="1"/>
  <c r="D320" i="22"/>
  <c r="D321" i="22" s="1"/>
  <c r="C394" i="22"/>
  <c r="C395" i="22" s="1"/>
  <c r="E658" i="22"/>
  <c r="E659" i="22" s="1"/>
  <c r="D105" i="22"/>
  <c r="C179" i="22"/>
  <c r="L311" i="22"/>
  <c r="D332" i="22"/>
  <c r="D480" i="22"/>
  <c r="D547" i="22"/>
  <c r="D548" i="22" s="1"/>
  <c r="D559" i="22"/>
  <c r="D707" i="22"/>
  <c r="E818" i="22"/>
  <c r="E892" i="22"/>
  <c r="C56" i="22"/>
  <c r="C57" i="22" s="1"/>
  <c r="E93" i="22"/>
  <c r="E94" i="22" s="1"/>
  <c r="C130" i="22"/>
  <c r="C131" i="22" s="1"/>
  <c r="D142" i="22"/>
  <c r="D204" i="22"/>
  <c r="D205" i="22" s="1"/>
  <c r="D216" i="22"/>
  <c r="D357" i="22"/>
  <c r="D358" i="22" s="1"/>
  <c r="D369" i="22"/>
  <c r="E394" i="22"/>
  <c r="E395" i="22" s="1"/>
  <c r="D406" i="22"/>
  <c r="B431" i="22"/>
  <c r="B432" i="22" s="1"/>
  <c r="C468" i="22"/>
  <c r="C469" i="22" s="1"/>
  <c r="D505" i="22"/>
  <c r="D506" i="22" s="1"/>
  <c r="E547" i="22"/>
  <c r="E548" i="22" s="1"/>
  <c r="E584" i="22"/>
  <c r="E585" i="22" s="1"/>
  <c r="C621" i="22"/>
  <c r="C622" i="22" s="1"/>
  <c r="D658" i="22"/>
  <c r="D659" i="22" s="1"/>
  <c r="D695" i="22"/>
  <c r="D696" i="22" s="1"/>
  <c r="E732" i="22"/>
  <c r="E733" i="22" s="1"/>
  <c r="D744" i="22"/>
  <c r="E769" i="22"/>
  <c r="E770" i="22" s="1"/>
  <c r="E940" i="22"/>
  <c r="E966" i="22" s="1"/>
  <c r="E965" i="22" s="1"/>
  <c r="E843" i="22"/>
  <c r="E844" i="22" s="1"/>
  <c r="E917" i="22"/>
  <c r="E918" i="22" s="1"/>
  <c r="D31" i="22"/>
  <c r="D56" i="22"/>
  <c r="D57" i="22" s="1"/>
  <c r="B93" i="22"/>
  <c r="D130" i="22"/>
  <c r="D131" i="22" s="1"/>
  <c r="B167" i="22"/>
  <c r="B168" i="22" s="1"/>
  <c r="E204" i="22"/>
  <c r="E205" i="22" s="1"/>
  <c r="D241" i="22"/>
  <c r="D242" i="22" s="1"/>
  <c r="D283" i="22"/>
  <c r="D284" i="22" s="1"/>
  <c r="E357" i="22"/>
  <c r="E358" i="22" s="1"/>
  <c r="B394" i="22"/>
  <c r="B395" i="22" s="1"/>
  <c r="C431" i="22"/>
  <c r="C432" i="22" s="1"/>
  <c r="D468" i="22"/>
  <c r="D469" i="22" s="1"/>
  <c r="E505" i="22"/>
  <c r="E506" i="22" s="1"/>
  <c r="E522" i="22"/>
  <c r="B547" i="22"/>
  <c r="B548" i="22" s="1"/>
  <c r="B584" i="22"/>
  <c r="B585" i="22" s="1"/>
  <c r="D621" i="22"/>
  <c r="D622" i="22" s="1"/>
  <c r="D633" i="22"/>
  <c r="E695" i="22"/>
  <c r="E696" i="22" s="1"/>
  <c r="B732" i="22"/>
  <c r="B733" i="22" s="1"/>
  <c r="E937" i="22"/>
  <c r="B806" i="22"/>
  <c r="B807" i="22" s="1"/>
  <c r="B843" i="22"/>
  <c r="B844" i="22" s="1"/>
  <c r="D880" i="22"/>
  <c r="D881" i="22" s="1"/>
  <c r="B972" i="22"/>
  <c r="B917" i="22"/>
  <c r="B918" i="22" s="1"/>
  <c r="B968" i="22"/>
  <c r="E56" i="22"/>
  <c r="E57" i="22" s="1"/>
  <c r="C93" i="22"/>
  <c r="C94" i="22" s="1"/>
  <c r="E130" i="22"/>
  <c r="E131" i="22" s="1"/>
  <c r="E142" i="22"/>
  <c r="E179" i="22"/>
  <c r="B204" i="22"/>
  <c r="B205" i="22" s="1"/>
  <c r="E241" i="22"/>
  <c r="E242" i="22" s="1"/>
  <c r="D258" i="22"/>
  <c r="E283" i="22"/>
  <c r="E284" i="22" s="1"/>
  <c r="C320" i="22"/>
  <c r="C321" i="22" s="1"/>
  <c r="E332" i="22"/>
  <c r="B357" i="22"/>
  <c r="B358" i="22" s="1"/>
  <c r="D431" i="22"/>
  <c r="D432" i="22" s="1"/>
  <c r="E468" i="22"/>
  <c r="E469" i="22" s="1"/>
  <c r="B505" i="22"/>
  <c r="B506" i="22" s="1"/>
  <c r="C547" i="22"/>
  <c r="C548" i="22" s="1"/>
  <c r="C584" i="22"/>
  <c r="C585" i="22" s="1"/>
  <c r="E621" i="22"/>
  <c r="E622" i="22" s="1"/>
  <c r="B658" i="22"/>
  <c r="B659" i="22" s="1"/>
  <c r="E670" i="22"/>
  <c r="B695" i="22"/>
  <c r="B696" i="22" s="1"/>
  <c r="C769" i="22"/>
  <c r="C770" i="22" s="1"/>
  <c r="C806" i="22"/>
  <c r="C807" i="22" s="1"/>
  <c r="C818" i="22"/>
  <c r="C843" i="22"/>
  <c r="C844" i="22" s="1"/>
  <c r="E880" i="22"/>
  <c r="E881" i="22" s="1"/>
  <c r="C917" i="22"/>
  <c r="C918" i="22" s="1"/>
  <c r="C24" i="22"/>
  <c r="C33" i="22" s="1"/>
  <c r="E31" i="22"/>
  <c r="B56" i="22"/>
  <c r="D93" i="22"/>
  <c r="D94" i="22" s="1"/>
  <c r="B130" i="22"/>
  <c r="C204" i="22"/>
  <c r="C205" i="22" s="1"/>
  <c r="B241" i="22"/>
  <c r="B283" i="22"/>
  <c r="B320" i="22"/>
  <c r="C357" i="22"/>
  <c r="C358" i="22" s="1"/>
  <c r="D394" i="22"/>
  <c r="D395" i="22" s="1"/>
  <c r="E431" i="22"/>
  <c r="E432" i="22" s="1"/>
  <c r="B468" i="22"/>
  <c r="C505" i="22"/>
  <c r="C506" i="22" s="1"/>
  <c r="D584" i="22"/>
  <c r="D585" i="22" s="1"/>
  <c r="B621" i="22"/>
  <c r="B622" i="22" s="1"/>
  <c r="C658" i="22"/>
  <c r="C659" i="22" s="1"/>
  <c r="C695" i="22"/>
  <c r="C696" i="22" s="1"/>
  <c r="D732" i="22"/>
  <c r="D733" i="22" s="1"/>
  <c r="D769" i="22"/>
  <c r="D770" i="22" s="1"/>
  <c r="D781" i="22"/>
  <c r="D806" i="22"/>
  <c r="D807" i="22" s="1"/>
  <c r="B880" i="22"/>
  <c r="B881" i="22" s="1"/>
  <c r="D917" i="22"/>
  <c r="D918" i="22" s="1"/>
  <c r="B769" i="22"/>
  <c r="B770" i="22" s="1"/>
  <c r="E963" i="22"/>
  <c r="E962" i="22" s="1"/>
  <c r="E936" i="22"/>
  <c r="B971" i="22"/>
  <c r="C880" i="22"/>
  <c r="C881" i="22" s="1"/>
  <c r="E13" i="22"/>
  <c r="E24" i="22" s="1"/>
  <c r="E33" i="22" s="1"/>
  <c r="D24" i="22"/>
  <c r="D33" i="22" s="1"/>
  <c r="D843" i="22"/>
  <c r="D844" i="22" s="1"/>
  <c r="E791" i="22"/>
  <c r="C934" i="22"/>
  <c r="C937" i="22"/>
  <c r="C940" i="22"/>
  <c r="C972" i="22"/>
  <c r="C31" i="22"/>
  <c r="C68" i="22"/>
  <c r="C105" i="22"/>
  <c r="C142" i="22"/>
  <c r="C167" i="22"/>
  <c r="C168" i="22" s="1"/>
  <c r="C443" i="22"/>
  <c r="C480" i="22"/>
  <c r="E559" i="22"/>
  <c r="D596" i="22"/>
  <c r="D934" i="22"/>
  <c r="D937" i="22"/>
  <c r="D940" i="22"/>
  <c r="D972" i="22"/>
  <c r="E934" i="22"/>
  <c r="D167" i="22"/>
  <c r="D168" i="22" s="1"/>
  <c r="E320" i="22"/>
  <c r="E321" i="22" s="1"/>
  <c r="E972" i="22"/>
  <c r="C229" i="22"/>
  <c r="C241" i="22" s="1"/>
  <c r="C242" i="22" s="1"/>
  <c r="E295" i="22"/>
  <c r="D295" i="22"/>
  <c r="E788" i="22"/>
  <c r="E216" i="22"/>
  <c r="C781" i="22"/>
  <c r="E855" i="22"/>
  <c r="D892" i="22"/>
  <c r="B934" i="22"/>
  <c r="B937" i="22"/>
  <c r="B940" i="22"/>
  <c r="E806" i="22" l="1"/>
  <c r="E807" i="22" s="1"/>
  <c r="E939" i="22"/>
  <c r="B939" i="22"/>
  <c r="B966" i="22"/>
  <c r="B965" i="22" s="1"/>
  <c r="E960" i="22"/>
  <c r="E959" i="22" s="1"/>
  <c r="E933" i="22"/>
  <c r="E954" i="22" s="1"/>
  <c r="E955" i="22" s="1"/>
  <c r="B936" i="22"/>
  <c r="B963" i="22"/>
  <c r="B962" i="22" s="1"/>
  <c r="D971" i="22"/>
  <c r="C936" i="22"/>
  <c r="C963" i="22"/>
  <c r="C962" i="22" s="1"/>
  <c r="B933" i="22"/>
  <c r="B960" i="22"/>
  <c r="B959" i="22" s="1"/>
  <c r="D939" i="22"/>
  <c r="D966" i="22"/>
  <c r="D965" i="22" s="1"/>
  <c r="C933" i="22"/>
  <c r="C960" i="22"/>
  <c r="C959" i="22" s="1"/>
  <c r="D933" i="22"/>
  <c r="D960" i="22"/>
  <c r="D959" i="22" s="1"/>
  <c r="C939" i="22"/>
  <c r="C954" i="22" s="1"/>
  <c r="C955" i="22" s="1"/>
  <c r="C966" i="22"/>
  <c r="C965" i="22" s="1"/>
  <c r="E971" i="22"/>
  <c r="D936" i="22"/>
  <c r="D963" i="22"/>
  <c r="D962" i="22" s="1"/>
  <c r="C971" i="22"/>
  <c r="D958" i="22" l="1"/>
  <c r="E958" i="22"/>
  <c r="D954" i="22"/>
  <c r="D955" i="22" s="1"/>
  <c r="C958" i="22"/>
  <c r="B958" i="22"/>
  <c r="B954" i="22"/>
  <c r="C990" i="22" l="1"/>
  <c r="E990" i="22"/>
  <c r="B990" i="22"/>
  <c r="D990" i="22"/>
  <c r="C327" i="23"/>
</calcChain>
</file>

<file path=xl/sharedStrings.xml><?xml version="1.0" encoding="utf-8"?>
<sst xmlns="http://schemas.openxmlformats.org/spreadsheetml/2006/main" count="8610" uniqueCount="854">
  <si>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</si>
  <si>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</si>
  <si>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</si>
  <si>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</si>
  <si>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</si>
  <si>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</si>
  <si>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</si>
  <si>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</si>
  <si>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</si>
  <si>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</si>
  <si>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</si>
  <si>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</si>
  <si>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</si>
  <si>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</si>
  <si>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</si>
  <si>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</si>
  <si>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</si>
  <si>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</si>
  <si>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</si>
  <si>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</si>
  <si>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</si>
  <si>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</si>
  <si>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</si>
  <si>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</si>
  <si>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</si>
  <si>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</si>
  <si>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</si>
  <si>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</si>
  <si>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</si>
  <si>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Kodi i Projektit të Investimeve</t>
  </si>
  <si>
    <t>Vlera Bazë</t>
  </si>
  <si>
    <t>601. Sigurimet Shoqërore dhe Shendetësore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</si>
  <si>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</si>
  <si>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</si>
  <si>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</si>
  <si>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</si>
  <si>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</si>
  <si>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</si>
  <si>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t>Shpenzimet Kapitale</t>
  </si>
  <si>
    <t>Kategoria 1: Shpenzimet Administrative Kapitale</t>
  </si>
  <si>
    <t xml:space="preserve">Shënim: Shpjegoni supozimet dhe llogaritjet për Produktin 1 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</si>
  <si>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</si>
  <si>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</si>
  <si>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</si>
  <si>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</si>
  <si>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</si>
  <si>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</si>
  <si>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</si>
  <si>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</si>
  <si>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Trend rrites</t>
  </si>
  <si>
    <t>Kapitulli 01</t>
  </si>
  <si>
    <t>Kapitulli 05</t>
  </si>
  <si>
    <t xml:space="preserve">Produkti 1 </t>
  </si>
  <si>
    <t>Kodi i Projektit sipas listes se investimeve</t>
  </si>
  <si>
    <t>Kapitull 05</t>
  </si>
  <si>
    <t>Produkti 2</t>
  </si>
  <si>
    <t>Produkti 3</t>
  </si>
  <si>
    <t>Kosto totale e produktit 2</t>
  </si>
  <si>
    <t>Kosto totale e produktit 3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</si>
  <si>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</si>
  <si>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</si>
  <si>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</si>
  <si>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</si>
  <si>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Kosto totale e produktit 5</t>
  </si>
  <si>
    <t>Produkti 6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</si>
  <si>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</si>
  <si>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</si>
  <si>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Produkti 7</t>
  </si>
  <si>
    <r>
      <t xml:space="preserve">Detajimi i Kostos Totale të </t>
    </r>
    <r>
      <rPr>
        <b/>
        <sz val="8"/>
        <color rgb="FFFF0000"/>
        <rFont val="Garamond"/>
        <family val="1"/>
      </rPr>
      <t>Produktit 7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</si>
  <si>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7</t>
  </si>
  <si>
    <t>Produkti 8</t>
  </si>
  <si>
    <t>Kosto totale e produktit 8</t>
  </si>
  <si>
    <t xml:space="preserve"> </t>
  </si>
  <si>
    <t>Produkti 9</t>
  </si>
  <si>
    <t>m2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</si>
  <si>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</si>
  <si>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</si>
  <si>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</si>
  <si>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</si>
  <si>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Kapitull 02</t>
  </si>
  <si>
    <t>Kapitulli 03</t>
  </si>
  <si>
    <t>Kapitulli 04</t>
  </si>
  <si>
    <t>Kapitulli 02</t>
  </si>
  <si>
    <t>Menaxhimi i të Ardhurave Tatimore</t>
  </si>
  <si>
    <t>01140</t>
  </si>
  <si>
    <t>Mbledhja dhe administrimi i të ardhurave tatimore, taksave kombëtare dhe kontributeve të sigurimeve shoqërore, shëndetësore në Republikën e Shqipërisë.</t>
  </si>
  <si>
    <t>Mbledhja e të ardhurave tatimore,jotatimore dhe kontributeve të sigurimeve shoqërore e shëndetsore nëpërmjet ushtrimit të kompetencave të atribuara nga legjislacioni fiskal.</t>
  </si>
  <si>
    <t>Treguesit e Performancës në nivel Qëllimi*</t>
  </si>
  <si>
    <t>Mbledhje të ardhurave tatimore dhe jotatimore, me rritje në raport me vlerën e realizuar faktike të vitit të mëparshëm si rezultat I përmirësimit të performancës administrative në Drejtorinë e Pergjithshme të Tatimeve</t>
  </si>
  <si>
    <t>8% më shumë në krahasim me vitin 2018</t>
  </si>
  <si>
    <t>8% më shumë në krahasim me vitin 2019</t>
  </si>
  <si>
    <t>8% më shumë në krahasim me vitin 2020</t>
  </si>
  <si>
    <t>Reduktimi i stokut të borxhit dhe mbledhja e detyrimeve tatimore të papaguara.                         Detyrime të pakësuara gjatë vitit/Detyrime të shtuara gjatë vitit nesë % &gt; 50% kemi zbritje të stokut të borxhit</t>
  </si>
  <si>
    <t>Emërtimi i Treguesit x (shto tregues sipas rastit)</t>
  </si>
  <si>
    <t>Progresi organizativ i Administratës Tatimore dhe zhvillimi i kapaciteteve njerëzore, aplikimi i metodave dhe sistemeve të reja, modernizimi, ofrimi i shërbimeve cilësore dhe reduktimi i barrës administrative në pagesën e detyrimeve tatimore dhe kontributeve sig.shoqërore si rrjedhojë rritja e ndërgjegjësimit publik duke ndihmuar në zhvillimin e kulturës për përmbushje vullnetare më të lartë. Implementimi efikas i legjislacionit tatimor dhe sigurimeve shoqërore, hetimi i rasteve të mashtrimit tatimor, zbatimi i strategjisë së përmbushjes së menaxhimit të riskut, përmirësimi i mëtejshëm i kontrollit tatimor dhe gjurmimi i mashtrimeve tatimore, mbledhja efikase dhe efektive e borxhit.</t>
  </si>
  <si>
    <t>Treguesit e Performancës për Objektivin 1**</t>
  </si>
  <si>
    <t>Zbulime në raport me kontrollet ndaj bizneseve</t>
  </si>
  <si>
    <t>Numri i bizneseve të regjistruara</t>
  </si>
  <si>
    <t>Raste të evazionit fiskal të përcjella në Prokurori nga hetime tatimore</t>
  </si>
  <si>
    <t>Shpenzimet Korrente</t>
  </si>
  <si>
    <t>Produkti 1***</t>
  </si>
  <si>
    <t>Tatimpagues të asistuar</t>
  </si>
  <si>
    <t>Numri total i tatimpaguesve të asistuar</t>
  </si>
  <si>
    <t>Numër tatimpaguesish</t>
  </si>
  <si>
    <t>Inspektime,hetime tatimore</t>
  </si>
  <si>
    <t>Inspektime tatimore të kryera</t>
  </si>
  <si>
    <t>Numër Inspektimesh</t>
  </si>
  <si>
    <t>Vendime gjyqësore të ekzekutuara</t>
  </si>
  <si>
    <t>Numër dosjesh</t>
  </si>
  <si>
    <t>M100024</t>
  </si>
  <si>
    <t>Paisje, sisteme  dhe makineri të ndryshme</t>
  </si>
  <si>
    <t>Blerje paisje zyre elektronike,komjuterike</t>
  </si>
  <si>
    <t>numer</t>
  </si>
  <si>
    <t>Kodi i Projektit të Investimeve***</t>
  </si>
  <si>
    <t>Paisje zyre</t>
  </si>
  <si>
    <t>Paisje Zyre</t>
  </si>
  <si>
    <t xml:space="preserve">Shënim: Shpjegoni supozimet dhe llogaritjet për Produktin 2 </t>
  </si>
  <si>
    <t>M100500</t>
  </si>
  <si>
    <t>Përmirësimi I Modulit të Menaxhimit të Kontrollit të Faturimit</t>
  </si>
  <si>
    <t>Shënim: Shpjegoni supozimet dhe llogaritjet për Produktin 4</t>
  </si>
  <si>
    <t>Krijimi i një mjedisi të ri dhomë serverash(data center), sistem tefonik voip dhe monitorimi i qendërzuar për DPT/DRT</t>
  </si>
  <si>
    <t>Implementim</t>
  </si>
  <si>
    <t>Shënim: Shpjegoni supozimet dhe llogaritjet për Produktin 6</t>
  </si>
  <si>
    <t>Zhvillimi dhe mbajtja në funksion e data warehouse</t>
  </si>
  <si>
    <t>Shënim: Shpjegoni supozimet dhe llogaritjet për Produktin 7</t>
  </si>
  <si>
    <t>Blerje infrastrukture per backup site në kuadër të "Planit të rimëkëmbjes nga katastrofat"</t>
  </si>
  <si>
    <r>
      <t xml:space="preserve">Detajimi i Kostos Totale të </t>
    </r>
    <r>
      <rPr>
        <b/>
        <sz val="8"/>
        <color rgb="FFFF0000"/>
        <rFont val="Garamond"/>
        <family val="1"/>
      </rPr>
      <t>Produktit 8</t>
    </r>
    <r>
      <rPr>
        <b/>
        <sz val="8"/>
        <color theme="1"/>
        <rFont val="Garamond"/>
        <family val="1"/>
      </rPr>
      <t xml:space="preserve"> </t>
    </r>
    <r>
      <rPr>
        <sz val="8"/>
        <color theme="1"/>
        <rFont val="Garamond"/>
        <family val="1"/>
      </rPr>
      <t>sipas Artikujve Ekonomikë</t>
    </r>
  </si>
  <si>
    <t>Shënim: Shpjegoni supozimet dhe llogaritjet për Produktin 8</t>
  </si>
  <si>
    <t>Kosto totale e produktit 9</t>
  </si>
  <si>
    <t>M100255</t>
  </si>
  <si>
    <t>Trajnime, asistencë nga organizata të huaja</t>
  </si>
  <si>
    <t>Pagesë kontributi vjetor Fiscalis 2020</t>
  </si>
  <si>
    <t>kontribut vjetor</t>
  </si>
  <si>
    <t xml:space="preserve">FORMAT 2.1 : FORMATI STANDARD I PËRGATITJES SË KËRKESAVE BUXHETORE PBA 2019-2021 </t>
  </si>
  <si>
    <t>Menaxhimi i të ardhurave Doganore</t>
  </si>
  <si>
    <t>01150</t>
  </si>
  <si>
    <t>Mbledhja dhe menaxhimi i të ardhurave doganore, lehtësimi i tregtisë së ligjshme dhe parandalimi e goditja e trafiqeve ilegale me qëllim rritjen e mirëqënies shoqërore.</t>
  </si>
  <si>
    <t>Menaxhimi  efektiv, efikas, i drejtë dhe transparent i të ardhurave doganore</t>
  </si>
  <si>
    <t xml:space="preserve">Mbledhja faktike e të ardhurave krahasuar  me parashikimet </t>
  </si>
  <si>
    <t xml:space="preserve">Krijimi i lehtesirave për operatorët ekonomik nëpërmjet lehtësimit dhe përshpejtimit të proçedurave doganore </t>
  </si>
  <si>
    <t>Rritja e numrit të deklaratave doganore të procesuara në kanalin BLU (në import)</t>
  </si>
  <si>
    <t>Rritja e numrit të deklaratave doganore të procesuara në kanalin Jeshil (në import)</t>
  </si>
  <si>
    <t>Rritja e numrit të deklaratave doganore të procesuara në kanalin Jeshil (në eksport)</t>
  </si>
  <si>
    <t>12</t>
  </si>
  <si>
    <t xml:space="preserve">Rritja e numrit të rasteve për rishikim vlerësimi doganor duke u bazuar në metodat e vlerësimit doganor për mallrat identikë dhe të ngjashëm </t>
  </si>
  <si>
    <t>Shkurtimi i kohës mesatare të shpenzuar për 1 zhdoganim sipas llojit të proçedurave doganore</t>
  </si>
  <si>
    <t>Rritja e numrit te AEO dhe eksportuesve të miratuar</t>
  </si>
  <si>
    <t>25-30%</t>
  </si>
  <si>
    <t xml:space="preserve">Deklarata doganore të proçesuara </t>
  </si>
  <si>
    <t>numër deklaratash</t>
  </si>
  <si>
    <t>Detajimi i Kostos Totale të Produktit 1 sipas Artikujve Ekonomikë</t>
  </si>
  <si>
    <t>Detajimi i Kostos Totale të Produktit 2 sipas Artikujve Ekonomikë</t>
  </si>
  <si>
    <t>Detajimi i Kostos Totale të Produktit 3 sipas Artikujve Ekonomikë</t>
  </si>
  <si>
    <t>Detajimi i Kostos Totale të Produktit 4 sipas Artikujve Ekonomikë</t>
  </si>
  <si>
    <t>Kosto totale e produktit 10</t>
  </si>
  <si>
    <t>Objektivi 2 i Politikës së Programit</t>
  </si>
  <si>
    <t>Treguesit e Performancës për Objektivin 2</t>
  </si>
  <si>
    <t>Produktet për Objektivin 2</t>
  </si>
  <si>
    <t xml:space="preserve">Shpenzimet Korrente </t>
  </si>
  <si>
    <t xml:space="preserve">Kosto totale e produktit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</si>
  <si>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</si>
  <si>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</si>
  <si>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r>
      <rPr>
        <b/>
        <sz val="8"/>
        <color rgb="FFFF0000"/>
        <rFont val="Garamond"/>
        <family val="1"/>
      </rPr>
      <t>Produkti 3</t>
    </r>
    <r>
      <rPr>
        <sz val="8"/>
        <color theme="1"/>
        <rFont val="Garamond"/>
        <family val="1"/>
      </rPr>
      <t>(shto produkte sipas rastit)</t>
    </r>
  </si>
  <si>
    <t>Kosto totale e produkti 2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</si>
  <si>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</si>
  <si>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</si>
  <si>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</si>
  <si>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>COPE</t>
  </si>
  <si>
    <t>Mbeshtetje per Mbikq.e Tregut, Infrast. e Ciles. dhe Pron. Industr.</t>
  </si>
  <si>
    <t xml:space="preserve">04160   </t>
  </si>
  <si>
    <t>Zhvillimin e sistemit kombetar te Metrologjise, ne perputhje me kerkesat nderkombetare dhe nevojat kombetare.Njohjen nderkombetare te rezultateve te matjeve kombetare dhe te etaloneve kombetare te matjeve.Levizjen e lire te produkteve te parapaketuara, ne se ato kane shenjen  e komformitetit dhe harmonizimin e metodave per matjet dhe kontrollin Metrologjik.Mbrojtjen e kosumatorve dhe te shtetit nga rezultatet e pasakta te matjeve,ne kontrolle zyrtare,tregti,shendetesi,siguri dhe mjedis.</t>
  </si>
  <si>
    <t xml:space="preserve">Rritja e shkalles se mbrojtejs se konsumatorit </t>
  </si>
  <si>
    <t>Etalon ekombetare dhe instrumente pune te rikalibruar, sipas fushave,  ne nje institut homolog anetare te EURAMET.</t>
  </si>
  <si>
    <t>Antare me te drejta te plota ne organizatat nderkombetare EURAMET, BIPM, WELMEC, OIML, IMECO.</t>
  </si>
  <si>
    <t>Synohet rritja e shkalles se mbrojtjes se konsumatorit dhe shtetit nga matjet e pasakta nepermjet kryerjes se kalibrimeve dhe verifikimeve te mjeteve matse qe perdorin subjektet.Sigurimi I trasmetueshmerise,gjurmushmerise se matjeve.Zhvillimi I infrastruktures se integruar te matjeve duke mare parasysh nevojat e Biznesit,Konsumatorit ,Qeverise dhe Industrise</t>
  </si>
  <si>
    <t xml:space="preserve">Rritja e shkalles se mbrojtejs se konsumatorit  </t>
  </si>
  <si>
    <t>Synohet rritja e shkalles se mbrojtjes se konsumatorit dhe shtetit nga matjet e pasakta nepermjet kryerjes se kalibrimeve dhe verifikimeve te mjeteve matse qe perdorin subjektet.</t>
  </si>
  <si>
    <t>cope</t>
  </si>
  <si>
    <t>Etalon ekombetare dhe instrumente pune te rikalibruar, sipas fushave,  ne nje institut homolog anetare te EURAMET</t>
  </si>
  <si>
    <t>Behet me qellim sigurimin trasmetushmerine,gjurmushmerine e matjeve sipas fushave.</t>
  </si>
  <si>
    <t>Zhvillimi  I infrastruktures se integruar te matjeve duke marre parasysh nevojat e biznesit,kosumatorit,qeverise dhe industrise</t>
  </si>
  <si>
    <t>Blerje pajisje, siteme dhe makineri te ndryshme</t>
  </si>
  <si>
    <t xml:space="preserve">  M100495</t>
  </si>
  <si>
    <t>Zbatimi I kerkesave ligjore nga subjektet/operatorët ekonomikë konform legjislacionit në fuqi për ofrimin e produketeve, paisje/ instalime të sigurta për konsumatorin si dhe për respektimin e të drejtave të industrisë industriale si dhe rritjen e transparencës së tregut dhe praktikave tregtare për mbrojtjen e interesit ekonomik të konsumatoreve.</t>
  </si>
  <si>
    <t>Makine per inspektime ne terren</t>
  </si>
  <si>
    <t>M100227</t>
  </si>
  <si>
    <t>Numër</t>
  </si>
  <si>
    <t>Kompjutera, printera, fotokopje, USB, Router, switch, projektor, etj.</t>
  </si>
  <si>
    <t>numër</t>
  </si>
  <si>
    <t>M100464</t>
  </si>
  <si>
    <t xml:space="preserve">Kosto totale e projektit </t>
  </si>
  <si>
    <t>Tavolina pune, karrike, etazhere, dollape, varese rrobash, kolltuqe, kasaforte, etj.</t>
  </si>
  <si>
    <t>M100462</t>
  </si>
  <si>
    <t>Blerje kite laboratorike</t>
  </si>
  <si>
    <t>M100465</t>
  </si>
  <si>
    <t>Ndjekja e ritmit te adaptimit te standardeve evropiane dhe nderkombetare te publikuara nga organizmat perkatese te standardizmit si SSH,  miratimi, shitja  dhe shfuqizimi i atyre vjeteruara</t>
  </si>
  <si>
    <t>Blerje pajisje kompjuterike dhe pajisje zyre</t>
  </si>
  <si>
    <t>Emërtimi i Treguesit 2</t>
  </si>
  <si>
    <t>09240</t>
  </si>
  <si>
    <t xml:space="preserve">Te siguroje dhe mundesoje aftesimi profesional  cilesor,  gjate gjithe jetes, per te gjithe (femrat dhe meshkujt) </t>
  </si>
  <si>
    <t>% e te punesuarve pas diplomit ne AP</t>
  </si>
  <si>
    <t>Numri i te diplomuarve ne AP</t>
  </si>
  <si>
    <t>% e mesuesve te trajnuar me trajnim te vazhdueshem</t>
  </si>
  <si>
    <t xml:space="preserve">% e nxenesve ne AP ne krahasim  me nxenesit qe ndjeki arsimin parauniversitar </t>
  </si>
  <si>
    <t>Numri i nxenesve femra qe ndjekin AP</t>
  </si>
  <si>
    <t>numeri i nxenesve me PAK ne AP</t>
  </si>
  <si>
    <t>% e nxenesve nga zona rurale ne AP</t>
  </si>
  <si>
    <t>Nxenes qe ndjekin shkollat e AP</t>
  </si>
  <si>
    <t>Numri i nxeneve te rregjistruar ne 35 shkollat e arsimit profesional</t>
  </si>
  <si>
    <t>Bursa te perfituara nga nxensit e AP</t>
  </si>
  <si>
    <t xml:space="preserve">Sipas kritereve te  VKM se bursave qe del cdo vit mesimor </t>
  </si>
  <si>
    <t>numer bursash</t>
  </si>
  <si>
    <r>
      <rPr>
        <b/>
        <sz val="8"/>
        <rFont val="Garamond"/>
        <family val="1"/>
      </rPr>
      <t>Produkti 3</t>
    </r>
    <r>
      <rPr>
        <sz val="8"/>
        <rFont val="Garamond"/>
        <family val="1"/>
      </rPr>
      <t xml:space="preserve"> (shto produkte sipas rastit)</t>
    </r>
  </si>
  <si>
    <t>nxenes perfitojne subvencion tekste mesiomore</t>
  </si>
  <si>
    <t>Nxenesit sipas kriteve te pecaktuara ne VKM perfirojne tekste falas (nxenes Rome egjyptiane,jetime me ndihme ekonomike etj)</t>
  </si>
  <si>
    <t xml:space="preserve">numer </t>
  </si>
  <si>
    <t>Blerje Pajisje dhe sisteme te ndryshme</t>
  </si>
  <si>
    <t>Mobilje e Pajisje  per shkollat e AP</t>
  </si>
  <si>
    <t xml:space="preserve">Sigurimi i cilesise ne AFP </t>
  </si>
  <si>
    <t xml:space="preserve"> Numer Shkolla te pajisuara  me  makineri pajisje e kabinete per praktikat profesionale e laboratore didaktike </t>
  </si>
  <si>
    <t xml:space="preserve">% e mesuesve te trajnuar </t>
  </si>
  <si>
    <t>Standarte te kualifikmeve te perditsuara te referencuara me KEK</t>
  </si>
  <si>
    <t>Modeli i Akreditimit i konceptuar.</t>
  </si>
  <si>
    <t xml:space="preserve">Skeletkurikula dhe materiale mesimore të hartuara </t>
  </si>
  <si>
    <t xml:space="preserve">Puna per rishikimin dhe hartimi  per një kualifikim te nje niveli te KSHK, programet orientuese etj. </t>
  </si>
  <si>
    <t>Sandarte profesionesh dhe kualifikimesh te miratuara</t>
  </si>
  <si>
    <t>a)Pershkrimi i arritjeve te nxeensve ne fund te kualifikimit per nje nivel te KSHK b) pershkrimi i  funksioneve,detyrave, kompetencave  dhe kushteve te nevojshme te punes per ushtrimin e nje profesioni.</t>
  </si>
  <si>
    <t xml:space="preserve">Mesues te trajnuar </t>
  </si>
  <si>
    <t xml:space="preserve">Shkolla te vetvleresuara </t>
  </si>
  <si>
    <t>Pajisje zyre</t>
  </si>
  <si>
    <t xml:space="preserve">Kompjutera, printera, projektor </t>
  </si>
  <si>
    <t>nr</t>
  </si>
  <si>
    <t>Blerja e laboratoreve te lendeve te pergjithshme, blerje makineri dhe pajisje per repartet e praktikave profesionale, kafshe (Lope dele etj) per shkollat bujqesore.</t>
  </si>
  <si>
    <t>Numer laboratore e pajisjesh</t>
  </si>
  <si>
    <t>Rikonstruksion dhe Ndertim ambjentesh</t>
  </si>
  <si>
    <t xml:space="preserve">Produkti 3 </t>
  </si>
  <si>
    <t>Ndertim/rikostruksion, shkollash dhe reparte te praktikave profesionale</t>
  </si>
  <si>
    <t>Nr godina shkollash/reparte praktikash te ndertuara/ rikostruktuara</t>
  </si>
  <si>
    <t>Sigurimi Shoqeror</t>
  </si>
  <si>
    <t>10220</t>
  </si>
  <si>
    <t>Emërtimi i Treguesit 1</t>
  </si>
  <si>
    <t>Përmirësimi i efiçencës së ISSH-së në menaxhimin e fondeve të skemës së programeve kompensuese të shtetit dhe trajtimeve të veçanta</t>
  </si>
  <si>
    <t>Treguesit e Performancës për Objektivin 3**</t>
  </si>
  <si>
    <t>Rritja e cilesise së shërbimit ndaj përfituesve</t>
  </si>
  <si>
    <t>Përfitime të llogaritura dhe shpërndara për programin e Kompensimit të Çmimeve</t>
  </si>
  <si>
    <t>Përfitime të llogaritura dhe shpërndara për programin e pensioneve të posacme shtetërore</t>
  </si>
  <si>
    <r>
      <t>Detajimi i Kostos Totale të</t>
    </r>
    <r>
      <rPr>
        <b/>
        <sz val="8"/>
        <color rgb="FFFF0000"/>
        <rFont val="Garamond"/>
        <family val="1"/>
      </rPr>
      <t xml:space="preserve"> Produktit 5 </t>
    </r>
    <r>
      <rPr>
        <b/>
        <sz val="8"/>
        <color theme="1"/>
        <rFont val="Garamond"/>
        <family val="1"/>
      </rPr>
      <t>sipas Artikujve Ekonomikë</t>
    </r>
  </si>
  <si>
    <t>Përfitime të llogaritura dhe shpërndara për shpërblime për Invalidët e Punës</t>
  </si>
  <si>
    <r>
      <t>Detajimi i Kostos Totale të</t>
    </r>
    <r>
      <rPr>
        <b/>
        <sz val="8"/>
        <color rgb="FFFF0000"/>
        <rFont val="Garamond"/>
        <family val="1"/>
      </rPr>
      <t xml:space="preserve"> Produktit 6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</si>
  <si>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7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</si>
  <si>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8 </t>
    </r>
    <r>
      <rPr>
        <b/>
        <sz val="8"/>
        <color theme="1"/>
        <rFont val="Garamond"/>
        <family val="1"/>
      </rPr>
      <t>sipas Artikujve Ekonomikë</t>
    </r>
  </si>
  <si>
    <t>Produkti 10</t>
  </si>
  <si>
    <t>Përfitime të llogaritura dhe shpërndara për kompensime mbi statusin "Dëshmor i Atdheut"</t>
  </si>
  <si>
    <r>
      <t>Detajimi i Kostos Totale të</t>
    </r>
    <r>
      <rPr>
        <b/>
        <sz val="8"/>
        <color rgb="FFFF0000"/>
        <rFont val="Garamond"/>
        <family val="1"/>
      </rPr>
      <t xml:space="preserve"> Produktit 10 </t>
    </r>
    <r>
      <rPr>
        <b/>
        <sz val="8"/>
        <color theme="1"/>
        <rFont val="Garamond"/>
        <family val="1"/>
      </rPr>
      <t>sipas Artikujve Ekonomikë</t>
    </r>
  </si>
  <si>
    <t>Produkti 11</t>
  </si>
  <si>
    <t>Përfitime të llogaritura dhe shpërndara për trajtimin e veçantë të pilotëve fluturues në pension</t>
  </si>
  <si>
    <r>
      <t>Detajimi i Kostos Totale të</t>
    </r>
    <r>
      <rPr>
        <b/>
        <sz val="8"/>
        <color rgb="FFFF0000"/>
        <rFont val="Garamond"/>
        <family val="1"/>
      </rPr>
      <t xml:space="preserve"> Produktit 11 </t>
    </r>
    <r>
      <rPr>
        <b/>
        <sz val="8"/>
        <color theme="1"/>
        <rFont val="Garamond"/>
        <family val="1"/>
      </rPr>
      <t>sipas Artikujve Ekonomikë</t>
    </r>
  </si>
  <si>
    <t>Kosto totale e produktit 11</t>
  </si>
  <si>
    <t>Produkti 12</t>
  </si>
  <si>
    <t>Përfitime të llogaritura dhe shpërndara për trajtimin e veçantë i punonjësve të industrisë ushtarake</t>
  </si>
  <si>
    <r>
      <t>Detajimi i Kostos Totale të</t>
    </r>
    <r>
      <rPr>
        <b/>
        <sz val="8"/>
        <color rgb="FFFF0000"/>
        <rFont val="Garamond"/>
        <family val="1"/>
      </rPr>
      <t xml:space="preserve"> Produktit 12 </t>
    </r>
    <r>
      <rPr>
        <b/>
        <sz val="8"/>
        <color theme="1"/>
        <rFont val="Garamond"/>
        <family val="1"/>
      </rPr>
      <t>sipas Artikujve Ekonomikë</t>
    </r>
  </si>
  <si>
    <t>Kosto totale e produktit 12</t>
  </si>
  <si>
    <t>Përfitime të llogaritura dhe shpërndara për trajtimin e veçantë të ushtarakëve të nëndetëseve në pension</t>
  </si>
  <si>
    <t>Përfitime të llogaritura dhe shpërndara për trajtimin e veçantë për shpenzime varrimi</t>
  </si>
  <si>
    <t>Detajimi i Kostos Totale të Produktit X sipas Artikujve Ekonomikë</t>
  </si>
  <si>
    <t>Produkti X (shto produkte sipas rastit)</t>
  </si>
  <si>
    <t>Blerje Pajisje kompjuterike</t>
  </si>
  <si>
    <t>Ndertim i shkollesprofesionale te IT-se. (vlera e mbetur per vitin 2018 eshte 260 000 mije leke).</t>
  </si>
  <si>
    <t xml:space="preserve">Produkti 4 </t>
  </si>
  <si>
    <t>Hartim i projekteve te reja per rikonstruksionin e shkollave te arsimit profesional</t>
  </si>
  <si>
    <t>nr projektesh</t>
  </si>
  <si>
    <t>Rikonstruksion i shkolles "Teknike Ekonomike "" Tirane</t>
  </si>
  <si>
    <t>Rikonstruksion i shkolles se mesme bujqesore "Mihal Shahini" Cerrik</t>
  </si>
  <si>
    <t>Rikonstruksion i shkolles se mesme profesionale "Beqir Cela" Durres</t>
  </si>
  <si>
    <t>Rikonstruksion i shkolles se mesme profesionale "Hysen Cela" Durres</t>
  </si>
  <si>
    <t>Rikonstruksion i shkolles se mesme profesionale "Sali Ceka" Elbasan</t>
  </si>
  <si>
    <t>Rikonstruksion i shkolles se mesme profesionale "26 Marsi" Kavaje</t>
  </si>
  <si>
    <t>Rikonstruksion i shkolles se mesme profesionale "Thoma Papapano" Gjirokaster</t>
  </si>
  <si>
    <t>Rikonstruksion i shkolles se mesme profesionale "Stiliano Bandilli" Berat</t>
  </si>
  <si>
    <t>Nr godine</t>
  </si>
  <si>
    <t xml:space="preserve">Ndertim i ri shkolla Beqir Cela Durres 
</t>
  </si>
  <si>
    <t xml:space="preserve">Rikonstruksion i shkolles "Hoteleri - Turiziem" Tirane (Faza II-te)
</t>
  </si>
  <si>
    <t xml:space="preserve">Ndertim i Bazes prodhuese dhe rikonstruksion i shkolles "Arben Broci" Shkoder ( Faza ll)
</t>
  </si>
  <si>
    <t xml:space="preserve"> Rikonstruksioni, shtese kati per bazen prodhuese per shkollen"Kristo Isak" Berat(Faza II)
</t>
  </si>
  <si>
    <t>nr godinash</t>
  </si>
  <si>
    <t>Ndertim i Bazes prodhuese te shkolles AMP  "Petro Sota" Fier</t>
  </si>
  <si>
    <t xml:space="preserve"> Rikonstruksion dhe ndertim shkolla dhe baza prodhuese "Ali Myftiu" Elbasan(Faza II)
</t>
  </si>
  <si>
    <t xml:space="preserve">Rikonstruk. shkolles AM Profesionale Kamez
</t>
  </si>
  <si>
    <t xml:space="preserve"> Mbikqyrje e objektit "Rikonstruksioni, shtese kati per bazen prodhuese per shkollen"Kristo Isak"" Berat(Faza II)
</t>
  </si>
  <si>
    <t xml:space="preserve">Mbikqyrje per projektin  "Ndertim i ri i nderteses se Shkolles Kombetare te Agrobiznesit "Charles Telfort Erikson" Golem, Kavaje 
</t>
  </si>
  <si>
    <t xml:space="preserve">Mbikqyrje per projektin "Ndertim i Bazes prodhuese dhe rikonstruksion i shkolles "Arben Broci"" Shkoder ( Faza ll)
</t>
  </si>
  <si>
    <t xml:space="preserve">Mbikqyrje per projektin "Ndertim i Bazes prodhuese te shkolles AMP  "Petro Sota"" Fier
</t>
  </si>
  <si>
    <t>Mbikqyrje per projektin  "Rikonstruksion dhe ndertim shkolla dhe baza prodhuese "Ali Myftiu"" Elbasan (Faza II)</t>
  </si>
  <si>
    <t>Skills for Job</t>
  </si>
  <si>
    <t>AL-Tur Suporting Qulity and Access to Tourism Education and Training</t>
  </si>
  <si>
    <t>Mbështetje të arsimit dhe formimit profesional nëpërmjet inovacionit</t>
  </si>
  <si>
    <t>EPALE National Support Services</t>
  </si>
  <si>
    <t>PROSEED Arsimi Profesional</t>
  </si>
  <si>
    <t>FORMAT 2: FORMATI STANDARD I PËRGATITJES SË KËRKESAVE BUXHETORE PBA 2020-2022</t>
  </si>
  <si>
    <t>Buxheti 2020-2022</t>
  </si>
  <si>
    <t>2020-2022</t>
  </si>
  <si>
    <t>MXXXXX</t>
  </si>
  <si>
    <t>xxxxx</t>
  </si>
  <si>
    <t>xx</t>
  </si>
  <si>
    <t>nr pajisjesh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</si>
  <si>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1&amp;2 …X </t>
    </r>
    <r>
      <rPr>
        <b/>
        <sz val="8"/>
        <color theme="1"/>
        <rFont val="Garamond"/>
        <family val="1"/>
      </rPr>
      <t>sipas Artikujve Ekonomikë</t>
    </r>
  </si>
  <si>
    <t>Produkti 1 (shto produkte sipas rastit)</t>
  </si>
  <si>
    <t xml:space="preserve">FORMAT 2: FORMATI STANDARD I PËRGATITJES SË KËRKESAVE BUXHETORE PBA 2020-2022 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</si>
  <si>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fituara të kontribuesve në skemën e sigurimit shoqëror të detyrueshëm dhe suplementar.</t>
  </si>
  <si>
    <t>Zbatimi i sistemit të sigurimeve shoqërore dhe programeve të veçanta të shtetit, të adresuara për pensionistët, rritja e përfitimeve në raport me ndyshimin e indeksit të çmimeve dhe zhvillimit të kontributeve, garantimi i qëndrueshmërisë financiare të sistemit në harmoni me strategjinë dhe dokumentin e politikave të pensioneve.</t>
  </si>
  <si>
    <t>Raporti i të ardhurave ndaj shpenzimeve</t>
  </si>
  <si>
    <t>Rritja e cilesise se sherbimit ndaj perfituesve me 2.5% per cdo vit.                                                                  Përmirësimi në vazhdimësi i shërbimeve ndaj qytetareve duke e fokusuar te gjithë veprimtarinë e ISSH-se pro-klientit.</t>
  </si>
  <si>
    <t>Llogaritja , transferta  e tyre nga Fondi i Sigurimeve Shoqerore në buxhetet familjare dhe administrimi i përfitimeve për raste sëmundjesh (paaftësi të përkohshme)</t>
  </si>
  <si>
    <t>Parashikohen nevojat për fonde për kryerjen e transfertave dhe për administrimin e përfitimeve në rast semundje për rreth 2289 persona</t>
  </si>
  <si>
    <t>numër i personave me paaftesi te perkohshme</t>
  </si>
  <si>
    <t>Llogaritja, transferta  e tyre nga  Fondi i Sigurimeve Shoqërore në buxhetet familjare dhe administrimi i perfitimeve për raste barrëlindje</t>
  </si>
  <si>
    <t>Parashikohen nevojat per fonde për llogaritjen dhe kryerjen e transfertave në rast barrëlindje për rreth 19000 raste</t>
  </si>
  <si>
    <t>numër i personave qe perfitojne barrelindje</t>
  </si>
  <si>
    <t>Llogaritja, transferta  e tyre nga  nga Fondi i Sigurimeve Shoqërore në buxhetet familjare dhe administrimi i përfitimeve për rastet e pensioneve të pleqerisë, pensioneve të invaliditetit dhe pensionet familjare për skemën e qytetit dhe të fshatit.</t>
  </si>
  <si>
    <t>Parashikohen nevojat për fonde për  administrimin e sistemit të pensioneve publike për të tre llojet,  si për llogaritjen dhe caktimin e pensioneve të reja, indeksimin, etj dhe kryerjen e transfertave për rreth 653 mijë pensionistë.</t>
  </si>
  <si>
    <t>numri i pensionisteve</t>
  </si>
  <si>
    <t>Perfitime të llogaritura dhe shpërndara për raste aksidentesh dhe sëmundjesh profesionale</t>
  </si>
  <si>
    <t>Parashikohen nevojat për fond për llogaritjen dhe kryerjen e pagesave të kontribuesve në rast aksidenti apo sëmundje profesionale për rreth 60 persona</t>
  </si>
  <si>
    <t xml:space="preserve">numri i personave qe perfitojne paaftesi te perkohshme dhe aksidente ne pune e sem profesionale  </t>
  </si>
  <si>
    <t>Mbledhja dhe administrimi i kontributeve në përgjithësi, kontributeve të fermerëve dhe kontributeve vullnetare</t>
  </si>
  <si>
    <t>Parashikohen nevojat për fond në mbështetje të inspektorëve që merren me administrimin e kontributeve në përgjithësi, në mbledhjen e kontributeve për fermerët dhe të siguruarve vullnetarisht për rreth 364 persona</t>
  </si>
  <si>
    <t xml:space="preserve">numri i personave qe administrojne pagesat e fermereve dhe ato te sig vullnetar </t>
  </si>
  <si>
    <t xml:space="preserve">Administrata funksionale </t>
  </si>
  <si>
    <t>Parashikon nevojat për fonde për administrimin e sistemit të sigurimeve shoqërore të detyrueshme.  Në këtë program analitikisht janë të përfshirë nevojat për fonde për administrimin e përfitimeve për sëmundje, barrëlindje, pensione, aksidente si dhe për mbledhjen e kontributeve vullnetare dhe të fermerëve të cilët janë të përshkruara edhe në produktin nr 5 të objektivit nr 1</t>
  </si>
  <si>
    <t>numri i punonjësve te administrates te ISSH-se</t>
  </si>
  <si>
    <t>Përmirësimi i eficencës së ISSH në menaxhimin e fondeve të skemës së sigurimit suplementar</t>
  </si>
  <si>
    <t>Treguesit e Performancës për Objektivin 2**</t>
  </si>
  <si>
    <t>Cilesia se shërbimit ndaj përfituesve</t>
  </si>
  <si>
    <t>Përfitime të llogaritura dhe të shpërndara për sigurimin shtetëror suplementar</t>
  </si>
  <si>
    <t xml:space="preserve">Parashikohen nevojat per fond per llogaritjen dhe kryerjen e pagesave per mbeshtetje me te ardhura te rreth 3900 personave qe trajtohen me pension suplementar </t>
  </si>
  <si>
    <t xml:space="preserve">numri i personave qe perfitojne sigurim suplementar </t>
  </si>
  <si>
    <t>Përfitime të llogaritura dhe shpërndara për sigurimin suplementar të ish ushtarakëve dhe policeve</t>
  </si>
  <si>
    <t>Parashikohen nevojat për fond për llogaritjen dhe kryerjen e transfertave për mbeshtetje me të ardhura të rreth 28,053 personave që trajtohen me pension suplementar ushtarak</t>
  </si>
  <si>
    <t>numri i personave qe perfitojne sigurim suplementar ushtarak</t>
  </si>
  <si>
    <t>Përfitime të llogaritura dhe shperndara për sigurimin suplementar të "Statusit të Profesorit"</t>
  </si>
  <si>
    <t>Parashikohen nevojat për fond për llogaritjen dhe kryerjen e pagesave për mbështetje me të ardhura për rreth 1000 personave që kanë statustin e profesorit</t>
  </si>
  <si>
    <t>numri i personave nen "Statusin e Profesorit"</t>
  </si>
  <si>
    <t>Perfitime te llogaritura dhe shperndara per sigurimin suplementar te "Statusit te Naftetarit"</t>
  </si>
  <si>
    <t>Parashikohen nevojat per fond per llogaritjen dhe kryerjen e pagesave per mbeshtetje me te ardhura per rreth 7784 personave qe kane statustin e naftetarit.</t>
  </si>
  <si>
    <t>numri i personave nen "Statusin e Naftetarit"</t>
  </si>
  <si>
    <t>Perfitime te llogaritura dhe shperndara per sigurimin suplementar te "Statusin e Metalurgut"</t>
  </si>
  <si>
    <t>Parashikohen nevojat per fond per llogaritjen dhe kryerjen e pagesave per mbeshtetje me te ardhura per rreth 3060 personave qe kane statustin e metalurgut.</t>
  </si>
  <si>
    <t>numri i personave nen "Statusin e Metalurgut"</t>
  </si>
  <si>
    <t>Perfitime te llogaritura dhe shperndara per sigurimin suplementar te "Punonjesve te nentokes"</t>
  </si>
  <si>
    <t>Parashikohen nevojat per fond per llogaritjen dhe kryerjen e pagesave per mbeshtetje me te ardhura per rreth 14576 personave qe kane statustin e naftetarit.</t>
  </si>
  <si>
    <t>numri i personave qe perfitojme sigurim suplementar nen "Statusin e Minatorit"</t>
  </si>
  <si>
    <t>Produkti parashikon nevojat për mbulimin e shpenzimeve për administrimin e përfitimeve nga skemat suplementare</t>
  </si>
  <si>
    <t>nr punonjësish</t>
  </si>
  <si>
    <t>Objektivi 3 i Politikës së Programit                    "Programe Kompensuese te Shtetit dhe Trajtime të veçanta"</t>
  </si>
  <si>
    <t>Produktet për Objektivin 3</t>
  </si>
  <si>
    <t>Parashikohen nevojat për fond page për llogaritjen dhe kryerjen e pagesave për mbështetje me të ardhura të rreth 506 mijë pensionistëve</t>
  </si>
  <si>
    <t>numri i personave qe perfitojne Kompensime Cmimesh</t>
  </si>
  <si>
    <t>Parashikohen nevojat për fond page për llogaritjen dhe kryerjen e pagesave në rastin e pensioneve të posacme për 274 persona</t>
  </si>
  <si>
    <t>numri i personave qe perfitojne pensione te posacme</t>
  </si>
  <si>
    <t>Perfitime te llogaritura dhe shperndara per shperblime per Pensionet e Veteraneve dhe Invalideve te luftes</t>
  </si>
  <si>
    <t>Parashikohen nevojat per fond page per llogaritjen dhe kryerjen e pagesave per rreth 2800 veterane dhe invalide lufte</t>
  </si>
  <si>
    <t>numri i personave qe perfitojne pensione si veterane dhe invalide lufte</t>
  </si>
  <si>
    <t>Parashikohen nevojat për fond page për llogaritjen dhe kryerjen e pagesave për rreth 1050 invalidë pune</t>
  </si>
  <si>
    <t>numri i personave qe perfitojne pensione si invalide pune</t>
  </si>
  <si>
    <t>Përfitime të llogaritura dhe shpërndara për kompensime për të ardhurat minimale te pensionistëve</t>
  </si>
  <si>
    <t>Parashikohen nevojat për fond për llogaritjen dhe kryerjen e pagesave për mbeshtetje me të ardhura të rreth 343 mijë pensionistëve</t>
  </si>
  <si>
    <t>numri i personave qe perfitojne kompensime per te ardhurat minimale si pensioniste</t>
  </si>
  <si>
    <t>Përfitime të llogaritura dhe shpërndara për personat ne kushte te perfitimit për pensione sociale</t>
  </si>
  <si>
    <t>Parashikohen nevojat për fond për llogaritjen dhe kryerjen e pagesave për mbeshtetje me te ardhura të rreth 3 000 pensionistë</t>
  </si>
  <si>
    <t>numri i personave qe perfitojne pension social</t>
  </si>
  <si>
    <t>Parashikohen nevojat për fond për llogaritjen dhe kryerjen e pagesave për mbështetje me të ardhura të rreth 343 familjeve të deshmorëve</t>
  </si>
  <si>
    <t>numri i perfituesve per familjet e deshmoreve te luftes</t>
  </si>
  <si>
    <t>Parashikohen nevojat për fond për llogaritjen dhe kryerjen e pagesave për mbështetje me të ardhura të 235 personave që trajtohen me pension si pilote</t>
  </si>
  <si>
    <t>numri i personave qe perfitojne trajtim te vecante si ish pilote</t>
  </si>
  <si>
    <t>Parashikohen nevojat për fond për llogaritjen dhe kryerjen e pagesave për mbeshtetje me të ardhura të rreth 410 ish punonjësve të industrisë ushtarake</t>
  </si>
  <si>
    <t>numri i personave qe perfitojne trajtim te vecante si ish punonjes ne ndermarrjet ushtarake</t>
  </si>
  <si>
    <r>
      <t>Detajimi i Kostos Totale të</t>
    </r>
    <r>
      <rPr>
        <b/>
        <sz val="8"/>
        <color rgb="FFFF0000"/>
        <rFont val="Garamond"/>
        <family val="1"/>
      </rPr>
      <t xml:space="preserve"> Produktit 9 </t>
    </r>
    <r>
      <rPr>
        <b/>
        <sz val="8"/>
        <color theme="1"/>
        <rFont val="Garamond"/>
        <family val="1"/>
      </rPr>
      <t>sipas Artikujve Ekonomikë</t>
    </r>
  </si>
  <si>
    <t>Parashikohen nevojat për fond për llogaritjen dhe kryerjen e transfertave për mbeshtetje me të ardhura të 59 personave që trajtohen me pension suplementar dhe me pensione të parakohshme për vjetërsi shërbimi</t>
  </si>
  <si>
    <t>numri i personave qe perfitojne trajtim te vecante si ish punonjes te flotes detare</t>
  </si>
  <si>
    <t>Parashikohen nevojat për fond për llogaritjen dhe kryerjen e pagesave për mbeshtetje me të ardhura të familjeve për përballimin e shpenzimeve të varrimit për rreth 17 800 raste</t>
  </si>
  <si>
    <t>numri i personave qe perfitojne pagese per shpenzimi varrimi</t>
  </si>
  <si>
    <t>Parashikohen fonde për administrimin e përfitimeve për skemat kompensuese dhe trajtimet financiare të veçanta</t>
  </si>
  <si>
    <t>PROGRAMI I SHPENZIMEVE SIPAS TAVANEVE</t>
  </si>
  <si>
    <t>Politikat Ekzistuese në Përputhje me Tavanet Indikative Buxhetore</t>
  </si>
  <si>
    <t>Arsimi i Mesem Profesional</t>
  </si>
  <si>
    <t xml:space="preserve">Zhvillimi i  një sistemi të arsimit dhe formimit profesional, i cili garanton arsim dhe formim profesional cilësor dhe gjithëpërfshirës nëpërmjet:                                                                                                                                                                                                            -Optimizimit te rrjetit te ofruesve, diversifikimi i ofertës  per ritjen e aksesit ne AFP                                                                                                                                                                                                          -Rritjes se investimeve  ne sistemin e AFP                                                                                                                                                                                        -Ngritjes se sistemit te kualifikimit dhe trajnimit te vazhduar te mesuesve dhe instruktoreve te AFP-se                                                                                                                                                                                      -Forcimit te lidhjeve me biznesin nepermjet  të nxënit ne vendin e punes (praktika, skema e çirakërisë etj.)         </t>
  </si>
  <si>
    <t xml:space="preserve">Ritja e aksesit  ne Arsimin profesional </t>
  </si>
  <si>
    <t>Treguesit e Performancës në nivel objektivi</t>
  </si>
  <si>
    <t>Numer</t>
  </si>
  <si>
    <r>
      <rPr>
        <b/>
        <sz val="8"/>
        <rFont val="Garamond"/>
        <family val="1"/>
      </rPr>
      <t>Produkti 2</t>
    </r>
    <r>
      <rPr>
        <sz val="8"/>
        <rFont val="Garamond"/>
        <family val="1"/>
      </rPr>
      <t xml:space="preserve"> (shto produkte sipas rastit)</t>
    </r>
  </si>
  <si>
    <t>Emërtimi i Projektit të Investimeve</t>
  </si>
  <si>
    <t xml:space="preserve">Blerja e karrige tavolina, dollape etj per nxenesit,e mesuest e shkollave profesionale </t>
  </si>
  <si>
    <t>Cope</t>
  </si>
  <si>
    <t xml:space="preserve"> KSHK i implementuar </t>
  </si>
  <si>
    <t>Kosto totale e produktit sipas artikujve ekonomikë</t>
  </si>
  <si>
    <r>
      <rPr>
        <b/>
        <sz val="8"/>
        <rFont val="Garamond"/>
        <family val="1"/>
      </rPr>
      <t>Produkti 2</t>
    </r>
    <r>
      <rPr>
        <sz val="8"/>
        <rFont val="Garamond"/>
        <family val="1"/>
      </rPr>
      <t>(shto produkte sipas rastit)</t>
    </r>
  </si>
  <si>
    <r>
      <rPr>
        <b/>
        <sz val="8"/>
        <rFont val="Garamond"/>
        <family val="1"/>
      </rPr>
      <t>Produkti 3</t>
    </r>
    <r>
      <rPr>
        <sz val="8"/>
        <rFont val="Garamond"/>
        <family val="1"/>
      </rPr>
      <t>(shto produkte sipas rastit)</t>
    </r>
  </si>
  <si>
    <t>Qasja per kualifikim te vazhduar te mesuesve /Trajnimi 24 ditor i mesuesve te teorise dhe praktikes profesionale, dhe trajnime te tjera te vazhduara per mesuesit ne AP</t>
  </si>
  <si>
    <t xml:space="preserve">Fillimi i procesit te vetveleresimit ne shkollat AP (sipas udhezimit nr 16 date 08.05.2019)  hartimi i metodologjise se vleresimit, pilotimi i procesit </t>
  </si>
  <si>
    <t>Akte neligjore te hartuara e miraturara</t>
  </si>
  <si>
    <t>Hartimi i akteve nenligjore per ligjin e KSHK dhe AFP</t>
  </si>
  <si>
    <t xml:space="preserve">laboratore, pajisje, makineri per repartet e praktikave profesionale  </t>
  </si>
  <si>
    <t>Mbikqyrje per projektin  "Rikonstruksion dhe ndertim shkolla dhe baza prodhuese "Ali Myftiu"" Elbasan</t>
  </si>
  <si>
    <t>Rikostruksion I shkolles se mesme profesionale "Nazmi.Rushti" Perkopi</t>
  </si>
  <si>
    <t>Rikostruksion qendres  arsimit dhe formimit  profesional  Bulqize</t>
  </si>
  <si>
    <t>blerje pajisje trajnim rikostruksion etj</t>
  </si>
  <si>
    <t>Investime te huaja</t>
  </si>
  <si>
    <t>Produkti 4 (1)</t>
  </si>
  <si>
    <t>Produkt I RI</t>
  </si>
  <si>
    <t>NATIONAL COORDINATORS FOR THE IMPLEMENTATION OF THE EUROPEAN AGENDA FOR ADULT LEARNING</t>
  </si>
  <si>
    <t>Produkti 4 (2)</t>
  </si>
  <si>
    <t>Produkt I Ri</t>
  </si>
  <si>
    <t>FORWORK</t>
  </si>
  <si>
    <t>Fondi arsimor 2016 KfW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</si>
  <si>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</si>
  <si>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</si>
  <si>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</si>
  <si>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</si>
  <si>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</si>
  <si>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</si>
  <si>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</si>
  <si>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</si>
  <si>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Ndryshimi në % i Aktiveve të Patrupëzuara</t>
  </si>
  <si>
    <t>Ndryshimi në % i Aktiveve të Trupëzuara</t>
  </si>
  <si>
    <t>Numri i Punonjësve Organik të Programit Buxhetor</t>
  </si>
  <si>
    <t>Numri i Punonjësve me Kontratë të Programit Buxhetor</t>
  </si>
  <si>
    <t>Politikat Ekzistuese</t>
  </si>
  <si>
    <t>04160</t>
  </si>
  <si>
    <t>Mbështetje për Mbikq.e Tregut, Infrast. e Cilës. dhe Pron. Industr.</t>
  </si>
  <si>
    <t>Zbatimi i kërkesave ligjore nga subjektet konform legjislacionit në fuqi për metrologjinë, sigurinë e produkteve joushqimore dhe për respektimin e të drejtave të pronësisë intelektuale. Ndërgjegjësimi dhe informimi i subjekteve për detyrimet në zbatim të legjislacionit si dhe i konsumatorëve për të drejtat e tyre.</t>
  </si>
  <si>
    <t>Realizim inspektimesh per kontrollin e zbatimit te kritereve ligjore nga operatorët ekonomik me cilësi dhe eficencë.</t>
  </si>
  <si>
    <t>Realizim inspektimesh per kontrollin e zbatimit te kritereve ligjore nga operatorët ekonomik</t>
  </si>
  <si>
    <t>Inspektime për mbikëqyrjen e tregut dhe respektimin e të drejtave të pronësisë intelektuale në të gjithë territorin e vendit.</t>
  </si>
  <si>
    <t>Inspektime të realizuara sipas fushave që janë në fokus të misionit të ISHMT-së në të gjithë territorin e vendit. Sigurim pajisje/kite inspektimi të nevojshmë për kontrollin e stndardeve që duhet të plotësojnë produkte/grup produktesh te caktuar. Marrje mostrash apo kryerje testime laboratorike, kalibrime instrumentash, bllokim apo shkatërrim produkti kur është jashtë konformitetit, etj.</t>
  </si>
  <si>
    <t xml:space="preserve">Numër </t>
  </si>
  <si>
    <t>Ndryshimi në % i Pagave si pasojë e ndryshimit të kostos së produktit</t>
  </si>
  <si>
    <r>
      <t>Ndryshimi në % i Pagave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</si>
  <si>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Sigurimeve Shoqerore dhe Shendetësore si pasojë e ndryshimit të kostos së produktit</t>
  </si>
  <si>
    <r>
      <t>Ndryshimi në % i Sigurimeve Shoqërore dhe Shendetësore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</si>
  <si>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Mallrave dhe Shërbimeve si pasojë e ndryshimit të kostos së produktit</t>
  </si>
  <si>
    <r>
      <t>Ndryshimi në % i Mallrave dhe Shërbimeve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</si>
  <si>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Subvencioneve si pasojë e ndryshimit të kostos së produktit</t>
  </si>
  <si>
    <r>
      <t>Ndryshimi në % i Subvencioneve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</si>
  <si>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të brendshme si pasojë e ndryshimit të kostos së produktit</t>
  </si>
  <si>
    <r>
      <t>Ndryshimi në % i Transfertave të brendshme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</si>
  <si>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të jashtme si pasojë e ndryshimit të kostos së produktit</t>
  </si>
  <si>
    <r>
      <t>Ndryshimi në % i Transfertave të jashtme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</si>
  <si>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t>Ndryshimi në % i Transfertave për familjet dhe individët si pasojë e ndryshimit të kostos së produktit</t>
  </si>
  <si>
    <r>
      <t>Ndryshimi në % i Transfertave për familjet dhe individët si pasojë e ndryshimit të sasisë së produktit</t>
    </r>
    <r>
      <rPr>
        <b/>
        <i/>
        <sz val="9"/>
        <color rgb="FFFF0000"/>
        <rFont val="Garamond"/>
        <family val="1"/>
      </rPr>
      <t>**</t>
    </r>
  </si>
  <si>
    <r>
      <t>Shënim: Shpjegoni supozimet dhe llogaritjet për Produktin 1 (Metoda 2)</t>
    </r>
    <r>
      <rPr>
        <b/>
        <sz val="8"/>
        <color rgb="FFFF0000"/>
        <rFont val="Garamond"/>
        <family val="1"/>
      </rPr>
      <t>***</t>
    </r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</si>
  <si>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 xml:space="preserve"> (shto produkte sipas rastit)</t>
    </r>
  </si>
  <si>
    <t>Ndryshimi në % i Pagave si pasojë e ndryshimit të sasisë së produktit</t>
  </si>
  <si>
    <t>Ndryshimi në % i Sigurimeve Shoqërore dhe Shendetësore si pasojë e ndryshimit të sasisë së produktit</t>
  </si>
  <si>
    <t>Ndryshimi në % i Mallrave dhe Shërbimeve si pasojë e ndryshimit të sasisë së produktit</t>
  </si>
  <si>
    <t>Ndryshimi në % i Subvencioneve si pasojë e ndryshimit të sasisë së produktit</t>
  </si>
  <si>
    <t>Ndryshimi në % i Transfertave të brendshme si pasojë e ndryshimit të sasisë së produktit</t>
  </si>
  <si>
    <t>Ndryshimi në % i Transfertave të jashtme si pasojë e ndryshimit të sasisë së produktit</t>
  </si>
  <si>
    <t>Ndryshimi në % i Transfertave për familjet dhe individët si pasojë e ndryshimit të sasisë së produktit</t>
  </si>
  <si>
    <t xml:space="preserve">Shënim: Shpjegoni supozimet dhe llogaritjet për Produktin X (Metoda 2) </t>
  </si>
  <si>
    <t>blerje makine</t>
  </si>
  <si>
    <t>Blerje pajisje kompjuterike</t>
  </si>
  <si>
    <t>Shënim: Shpjegoni supozimet dhe llogaritjet për Produktin X</t>
  </si>
  <si>
    <t>Rikonstruksion ambiente ISHMT</t>
  </si>
  <si>
    <t>Instalime elektrike, hidraulike, suvatime, vendosje dyersh e dritaresh, hidroizolime, rrjet i brendshem telefonik dhe për internet.</t>
  </si>
  <si>
    <t>Blerje pajisje (mobilim zyre)</t>
  </si>
  <si>
    <t xml:space="preserve">Analizues kimik dhe instrumenta per kontrollin e lodrave, autolaborator për kontrollin e matësve të ujit , gazit të lëngshëm, karburantit, peshore, etj. </t>
  </si>
  <si>
    <t xml:space="preserve">Shënim: Shpjegoni supozimet dhe llogaritjet për Produktin 2 (Metoda 2) </t>
  </si>
  <si>
    <t>%</t>
  </si>
  <si>
    <r>
      <t xml:space="preserve">Shënim: </t>
    </r>
    <r>
      <rPr>
        <i/>
        <sz val="8"/>
        <color theme="1"/>
        <rFont val="Garamond"/>
        <family val="1"/>
      </rPr>
      <t>Shpjegoni supozimet dhe llogaritjet (Metoda 1)</t>
    </r>
  </si>
  <si>
    <t>000/LEKE</t>
  </si>
  <si>
    <t>1010279</t>
  </si>
  <si>
    <t>Vizioni i DPA është të bëhet anëtar firmosës i marrëveshjeve të njohjes reciproke me EA në të gjitha fushat dhe të marrë pjesë aktive në procesin e zhvillimit ekonomik të vendit.</t>
  </si>
  <si>
    <t>nr.dosje</t>
  </si>
  <si>
    <t>nr. Seminare</t>
  </si>
  <si>
    <t>ÇERTIFIKIMI SIPAS STANDARTEVE TE OVK</t>
  </si>
  <si>
    <t>DOSJE</t>
  </si>
  <si>
    <r>
      <rPr>
        <b/>
        <sz val="8"/>
        <color rgb="FFFF0000"/>
        <rFont val="Garamond"/>
        <family val="1"/>
      </rPr>
      <t xml:space="preserve">Produkti 2 </t>
    </r>
    <r>
      <rPr>
        <sz val="8"/>
        <color theme="1"/>
        <rFont val="Garamond"/>
        <family val="1"/>
      </rPr>
      <t xml:space="preserve"> (shto produkte sipas rastit)</t>
    </r>
  </si>
  <si>
    <t>Rishikim I dokumentacionit</t>
  </si>
  <si>
    <t>Ndergjegjesimi I operatoreve ekonomik, konsumatoreve dhe paleve te tjera te interesuara</t>
  </si>
  <si>
    <r>
      <rPr>
        <b/>
        <sz val="8"/>
        <color rgb="FFFF0000"/>
        <rFont val="Garamond"/>
        <family val="1"/>
      </rPr>
      <t>Produkti X</t>
    </r>
    <r>
      <rPr>
        <sz val="8"/>
        <color theme="1"/>
        <rFont val="Garamond"/>
        <family val="1"/>
      </rPr>
      <t xml:space="preserve"> (shto produkte sipas rastit)</t>
    </r>
  </si>
  <si>
    <t>Realizimi i 2200 kalibrimeve ne fushen e mases, forces, volum, rrjedhjeve,gjatesi, presion, temperature, matje elektrike,lageshtise.Kryerja e verifikimeve te instrumenteve mates ne perdorim (numer verifikimesh -46080). Zgjerimi I kapacieteve teknike te strukturave te DML-se.  Realizimi i fushatave ndergjegjesuese per biznesin .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</si>
  <si>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</t>
    </r>
    <r>
      <rPr>
        <b/>
        <sz val="12"/>
        <color theme="1"/>
        <rFont val="Garamond"/>
        <family val="1"/>
      </rPr>
      <t xml:space="preserve"> sipas Artikujve Ekonomikë</t>
    </r>
  </si>
  <si>
    <r>
      <t>Detajimi i Kostos Totale të</t>
    </r>
    <r>
      <rPr>
        <b/>
        <sz val="12"/>
        <color rgb="FFFF0000"/>
        <rFont val="Garamond"/>
        <family val="1"/>
      </rPr>
      <t xml:space="preserve"> Produktit 2 </t>
    </r>
    <r>
      <rPr>
        <b/>
        <sz val="12"/>
        <color theme="1"/>
        <rFont val="Garamond"/>
        <family val="1"/>
      </rPr>
      <t>sipas Artikujve Ekonomikë</t>
    </r>
  </si>
  <si>
    <t>Kapitulli 06</t>
  </si>
  <si>
    <r>
      <t>Detajimi i Kostos Totale të</t>
    </r>
    <r>
      <rPr>
        <b/>
        <sz val="12"/>
        <color rgb="FFFF0000"/>
        <rFont val="Garamond"/>
        <family val="1"/>
      </rPr>
      <t xml:space="preserve"> Produktit 3 </t>
    </r>
    <r>
      <rPr>
        <b/>
        <sz val="12"/>
        <color theme="1"/>
        <rFont val="Garamond"/>
        <family val="1"/>
      </rPr>
      <t>sipas Artikujve Ekonomikë</t>
    </r>
  </si>
  <si>
    <t>18AX504</t>
  </si>
  <si>
    <r>
      <t>1-</t>
    </r>
    <r>
      <rPr>
        <b/>
        <sz val="12"/>
        <color theme="1"/>
        <rFont val="Garamond"/>
        <family val="1"/>
      </rPr>
      <t xml:space="preserve">- </t>
    </r>
    <r>
      <rPr>
        <sz val="12"/>
        <color theme="1"/>
        <rFont val="Garamond"/>
        <family val="1"/>
      </rPr>
      <t>Blerje Autolaborator gazi standart per verifikimin periodik te shperndaresve te LPG te automjeteve (2020) 1- Blerje automjete ( fugoncina) 3 cope (2022)</t>
    </r>
  </si>
  <si>
    <t>1-- Blerje Autolaborator gazi standart per verifikimin periodik te shperndaresve te LPG te automjeteve (2020) 1- Blerje automjete ( fugoncina) 3 cope (2022)</t>
  </si>
  <si>
    <t>Detajimi i Kostos Totale të Produktit 1  Blerje Paisje Laboratorike</t>
  </si>
  <si>
    <r>
      <rPr>
        <b/>
        <sz val="12"/>
        <rFont val="Garamond"/>
        <family val="1"/>
      </rPr>
      <t xml:space="preserve"> Blerje paisje laboratorike  </t>
    </r>
    <r>
      <rPr>
        <sz val="12"/>
        <rFont val="Garamond"/>
        <family val="1"/>
      </rPr>
      <t>1-Meter shirit 50m dhe 100 m, 2- Aparat per matjen e trasghesise se llamarinave,(2019)   Blerje e sistemit optik të kalibrimit të matësave të lagështisë dhe temperaturës në ajër si edhe për matjen e pikës së vesës.(Bashke me sensoret dhe aksesoret e paisjes.) 3 paisje.</t>
    </r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</si>
  <si>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2 </t>
    </r>
    <r>
      <rPr>
        <b/>
        <sz val="12"/>
        <color theme="1"/>
        <rFont val="Garamond"/>
        <family val="1"/>
      </rPr>
      <t xml:space="preserve"> Blerje paisje Laboratorike</t>
    </r>
  </si>
  <si>
    <t>18AX503</t>
  </si>
  <si>
    <t>Blerje Paisje Kompjuterike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</si>
  <si>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 </t>
    </r>
    <r>
      <rPr>
        <b/>
        <sz val="12"/>
        <color theme="1"/>
        <rFont val="Garamond"/>
        <family val="1"/>
      </rPr>
      <t>Blerje Paisje Kompjuterike</t>
    </r>
  </si>
  <si>
    <r>
      <t xml:space="preserve">Detajimi i Kostos Totale të </t>
    </r>
    <r>
      <rPr>
        <b/>
        <sz val="12"/>
        <color rgb="FFFF0000"/>
        <rFont val="Garamond"/>
        <family val="1"/>
      </rPr>
      <t>Produktit X</t>
    </r>
    <r>
      <rPr>
        <b/>
        <sz val="12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</si>
  <si>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</t>
    </r>
    <r>
      <rPr>
        <b/>
        <sz val="12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</si>
  <si>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2 </t>
    </r>
    <r>
      <rPr>
        <b/>
        <sz val="12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</si>
  <si>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X </t>
    </r>
    <r>
      <rPr>
        <b/>
        <sz val="12"/>
        <color theme="1"/>
        <rFont val="Garamond"/>
        <family val="1"/>
      </rPr>
      <t>sipas Artikujve Ekonomikë</t>
    </r>
  </si>
  <si>
    <t>Kapitull 06</t>
  </si>
  <si>
    <t>Mbështetje për mbikqyrjen e tregut, infrastrukturë  cilësie dhe pronësi industriale</t>
  </si>
  <si>
    <t>Organizimi i mbledhjeve te Komiteteve Teknike (KT) per adaptimin, shfuqizimin dhe miratimin e standardeve. Kontrolli i vazhdueshem per perditesimin e database me standardet e reja. Shfuqizimi i standardeve SSH me standarde EN ose nderkombetare. Informimi, promovimi, ndergjegjesimi per perdorimin e standardeve dhe rritja e numrit te shitjes se tyre per institucionet dhe bizneset</t>
  </si>
  <si>
    <t>Perdorirmi i standardeve bashkekohore nga institucionet publike dhe sipermarrjet private me qellim ritjen e nivelit te sigurise se produkteve dhe sherbimeve ne mbrojtje te jetes dhe shendetit te qytetareve e njekohesisht rritjen e aksesit te produketeve e sherbimeve shqiptare ne tregjet evropiane e nderkombetare</t>
  </si>
  <si>
    <t>Ndjekja e ritmit te  Adoptimit te Standardeve Europiane dhe Nderkombetare si Standarde Shqiptare ne fushen e Inxhinierise Civile, Telekomunikacion, Eelektronike, miratimi dhe shfuqizimi i standardeve SSH me ato EN dhe nderkombetare. Promovimi dhe shitja e standardeve.</t>
  </si>
  <si>
    <t>Standarde te adoptuara, miratuara dhe rritja e numrit te shitjeve te tyre.</t>
  </si>
  <si>
    <t xml:space="preserve">Standarde evropiane dhe nderkombetare  te adaptuara, miratuara, shfuqizuara  si SSH. </t>
  </si>
  <si>
    <t>Organizimi i mbledhjeve te Komiteteve Teknike (KT) per adaptimin, shfuqizimin dhe miratimin e standardeve. Perditesimi i data bazes se standardeve. Informimi, publikimi i buletineve, promovimi, ndergjegjesimi per perdorimin e standardeve dhe rritja e numrit te shitjes se tyre ne tregun e brendshem</t>
  </si>
  <si>
    <t>Numer standardesh</t>
  </si>
  <si>
    <t>18AX901</t>
  </si>
  <si>
    <t>Rikonstruksion godine</t>
  </si>
  <si>
    <t>Kodi i paspecifikuar ne liste</t>
  </si>
  <si>
    <t>Lyerje godine, izolim, riparim, permiresim i infrastruktures se zyrave dhe godines ne pergjithesi</t>
  </si>
  <si>
    <t>Situacion dhe Vulum punimesh (leke)</t>
  </si>
  <si>
    <t>FORMAT 2.1 : FORMATI STANDARD I PËRGATITJES SË KËRKESAVE BUXHETORE PBA 2020-2022</t>
  </si>
  <si>
    <t>8% më shumë në krahasim me vitin 2021</t>
  </si>
  <si>
    <t>1 988 kontrolle me zbulueshmëri në vlerë 10 591 248 mijë lekë</t>
  </si>
  <si>
    <t>4% kontrolle me pak nga viti 2019</t>
  </si>
  <si>
    <t>6% kontrolle me pak nga viti 2019</t>
  </si>
  <si>
    <t>8% kontrolle me pak nga viti 2019</t>
  </si>
  <si>
    <t>180 033 biznese të regjistruara</t>
  </si>
  <si>
    <t>3% ne raport me vitin 2019</t>
  </si>
  <si>
    <t>5% ne raport me vitin 2019</t>
  </si>
  <si>
    <t>7% ne raport me vitin 2019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</si>
  <si>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5 </t>
    </r>
    <r>
      <rPr>
        <sz val="8"/>
        <color theme="1"/>
        <rFont val="Garamond"/>
        <family val="1"/>
      </rPr>
      <t>sipas Artikujve Ekonomikë</t>
    </r>
  </si>
  <si>
    <t>18AV806</t>
  </si>
  <si>
    <t>18AV807</t>
  </si>
  <si>
    <t>18AV808</t>
  </si>
  <si>
    <r>
      <t xml:space="preserve">Detajimi i Kostos Totale të </t>
    </r>
    <r>
      <rPr>
        <b/>
        <sz val="8"/>
        <color rgb="FFFF0000"/>
        <rFont val="Garamond"/>
        <family val="1"/>
      </rPr>
      <t>Produktit 9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</si>
  <si>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FORMAT 2: FORMATI STANDARD I PËRGATITJES SË KËRKESAVE BUXHETORE PBA 2019-2021 </t>
  </si>
  <si>
    <t>Lufta Kundër Transaksioneve Financiare Jo-Ligjore</t>
  </si>
  <si>
    <t>01160</t>
  </si>
  <si>
    <t>Kërkimi, marrja dhe  analizimi i informacionit financiar lidhur me të ardhurat që dyshohet se kanë origjinë kriminale si dhe të ardhura që dyshohet se do të shërbejnë për financimin  e aktiviteteve të mundshme terroriste dhe proçedimi i rasteve të pastrimit të parave dhe financimit të terrorizmit.Lufta kundër krimit te organizuar dhe financimit te terrorizmit, nëpërmjet masave të marra mbi pasuritë e vendosura në mënyrë të paligjshme.</t>
  </si>
  <si>
    <t>Thellimi dhe zgjerimi i punës parandaluese dhe luftës kundër pastrimit të parave dhe financimit të terrorizmit në Shqipëri nëpërmjet zbatimit me sukses të standarteve ndërkombëtare.                                                                                                                                                             Administrimi i pasurive te sekuestruara dhe te konfiskuara qe i jepen ne administrim AAPSK me Vendim Gjykate apo Urdher te Ministrit te Financave.</t>
  </si>
  <si>
    <t xml:space="preserve">rritja e numrit te inspektimeve ne vend dhe distance. 
</t>
  </si>
  <si>
    <t>trend rrites ne krahasim me 2019</t>
  </si>
  <si>
    <t xml:space="preserve">rritja e numrit te  RTV&amp;RAD te analizuara
</t>
  </si>
  <si>
    <t>AAPSK</t>
  </si>
  <si>
    <t xml:space="preserve"> 1). Përmirësimi i efikasitetit të monitorimit (duke përfshirë monitorimin, rritjen e efikasitetit të rasteve të analizuara dhe përmirësimin e bashkëpunimit me institucionet e tjera                                                                                                                            2)  Menaxhim më i mirë i pronave të sekuestruara dhe të konfiskuara</t>
  </si>
  <si>
    <t xml:space="preserve"> RTV&amp;RAD te investiguara  </t>
  </si>
  <si>
    <t xml:space="preserve">subjekte të inspektuara ne vend dhe ne distance </t>
  </si>
  <si>
    <t xml:space="preserve"> RTV&amp;RAD te analizuara</t>
  </si>
  <si>
    <t xml:space="preserve">Numer </t>
  </si>
  <si>
    <t xml:space="preserve">Inspektime </t>
  </si>
  <si>
    <t>Inspektime ne vend dhe ne distance</t>
  </si>
  <si>
    <t>Pasuri të sekuestruara</t>
  </si>
  <si>
    <t>Numri I pasurive te sekuestruara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</si>
  <si>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</si>
  <si>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Pasuri te Konfiskuara</t>
  </si>
  <si>
    <t>Blerje pajisje, sisteme dhe makineri te ndryshme</t>
  </si>
  <si>
    <t>Ngritja e sistemit të menaxhimit të Informacionit dhe infrastrukturës hostuese të DPPPP</t>
  </si>
  <si>
    <t>Blerje pajisje dhe rinovim sistemesh</t>
  </si>
  <si>
    <t xml:space="preserve">  Blerje pajisje kompjuterike</t>
  </si>
  <si>
    <t xml:space="preserve">  Blerje pajisje kompjuterike </t>
  </si>
  <si>
    <t xml:space="preserve">Blerje orendi dhe pajisje zyrash  </t>
  </si>
  <si>
    <t xml:space="preserve">Blerje orendi dhe pajisje zyrash </t>
  </si>
  <si>
    <t>Rikonstruksion ambjentesh dhe godinash</t>
  </si>
  <si>
    <t>Rikonstruksion tualete</t>
  </si>
  <si>
    <t>Rikonstruksion godine dhe tualete per institucionin</t>
  </si>
  <si>
    <t>Kosto totale e produkti 1</t>
  </si>
  <si>
    <t>Strehimi</t>
  </si>
  <si>
    <t>06190</t>
  </si>
  <si>
    <t>Programi konsiston në hartimin, mbështetjen e zbatimit dhe monitorimin e politikave për sigurimin e strehimit të përballueshem dhe të pershtatshëm për kategoritë që nuk përballojnë dot kostot e strehimit në treg; përcakton rregulla të përgjithshme, norma e standarte dhe siguron financime për realizimin e politikave të programit.</t>
  </si>
  <si>
    <t>Përfshirja sociale dhe ekonomike nëpërmjet ofrimit të alternativave të strehimit të cilat janë të gatshme, të arritshme, të përballueshme dhe të përshtatshme, për individë e familje qe nuk kanë mundësi financiare të përballojë strehimin në treg dhe në veçanti grupet të cilat janë në pozita të pafavorizuara.</t>
  </si>
  <si>
    <t>Reduktimi i varfërisë ekstreme si rezultat i zbatimit të programeve sociale të strehimit (Numri i familjeve në varfëri ekstreme sipas BB)(kumulative)</t>
  </si>
  <si>
    <t>Reduktimi i numrit të familjeve që emigrojnë si rezultat i mbështetjes me programet sociale të strehimit (numri i personave që kanë emigruar ne vitin 2018)</t>
  </si>
  <si>
    <t>Të sigurojë, deri në vitin 2025, strehim të përshtatshëm e të përballueshëm për rreth 60% të individëve/familjeve që kanë aplikuar për strehim dhe që nuk përballojnë dot kostot e tregut të banesave.</t>
  </si>
  <si>
    <t>Përqindja e familjeve që kanë përmirësuar kushtet e jetesës si rezultat i përfitimit nga programet sociale të strehimit (kumulative)</t>
  </si>
  <si>
    <t>Përqindja e përfituesve të kategorisë "femra të dhunuara" dhe "gra kryefamiljare" (kumulative)</t>
  </si>
  <si>
    <t>Përqindja e përfituesve të kategorisë Rom dhe Egjiptian (kumulative)</t>
  </si>
  <si>
    <t>Kredi ekzistuese që subvencionohen</t>
  </si>
  <si>
    <t>Numër familje që kanë përfituar kredi dhe u subvencionohen interesat</t>
  </si>
  <si>
    <t>Numër familje</t>
  </si>
  <si>
    <r>
      <t xml:space="preserve">Detajimi i Kostos Totale të </t>
    </r>
    <r>
      <rPr>
        <b/>
        <sz val="9"/>
        <color rgb="FFFF0000"/>
        <rFont val="Garamond"/>
        <family val="1"/>
      </rPr>
      <t>Produktit 1</t>
    </r>
    <r>
      <rPr>
        <b/>
        <sz val="9"/>
        <color theme="1"/>
        <rFont val="Garamond"/>
        <family val="1"/>
      </rPr>
      <t xml:space="preserve"> sipas Artikujve Ekonomikë</t>
    </r>
  </si>
  <si>
    <t>Kredi të reja</t>
  </si>
  <si>
    <t>Familje që futen rishtas në skemë</t>
  </si>
  <si>
    <t>Bonusi i qirasë</t>
  </si>
  <si>
    <t>Numer familje që përfitojnë bonus qiraje</t>
  </si>
  <si>
    <t>Numër (familje) përfituesish</t>
  </si>
  <si>
    <t>Grant i menjehershem</t>
  </si>
  <si>
    <t>Numër familje që përfitojnë grant të menjëhershem</t>
  </si>
  <si>
    <t>Rikonstruksion dhe ndërtim godinash</t>
  </si>
  <si>
    <t xml:space="preserve">Projekte per permiresimin e  kushteve te banimit per komunitete te varfera dhe te pafavorizuara
</t>
  </si>
  <si>
    <t>M100399</t>
  </si>
  <si>
    <t>Realizimi i investimeve për rikonstruksionin e banesave dhe infrastrukturës për komunitete të varfera dhe të pa-favorizuara</t>
  </si>
  <si>
    <t>Numër familje përfituese</t>
  </si>
  <si>
    <t>Rikonstruksion dhe ndertim godinash</t>
  </si>
  <si>
    <r>
      <t xml:space="preserve">Produkti </t>
    </r>
    <r>
      <rPr>
        <b/>
        <sz val="10"/>
        <color rgb="FFFF0000"/>
        <rFont val="Garamond"/>
        <family val="1"/>
      </rPr>
      <t>2</t>
    </r>
  </si>
  <si>
    <t>Rikonstruksion i godinave ne pronesi te Njesive te Qeverisjes Vendore per strehim social</t>
  </si>
  <si>
    <t>M100397</t>
  </si>
  <si>
    <t>Realizimi i investimeve per adaptimin e objekteve te dala jashte funksioni ne objekte banimi social</t>
  </si>
  <si>
    <t>Numer familje perfituese</t>
  </si>
  <si>
    <t>Banesa me kosto të ulet</t>
  </si>
  <si>
    <t>M100522</t>
  </si>
  <si>
    <t>Mbështetje me financime pjesore për reduktimin e kostove të ndërtimit</t>
  </si>
  <si>
    <t>Numer familje përfituese</t>
  </si>
  <si>
    <t>Menaxhimi I Shpenzimeve Publike</t>
  </si>
  <si>
    <t>01120</t>
  </si>
  <si>
    <t xml:space="preserve">Fusha e veprimit te ketij programi konsiston ne:  1. Pergatitjen e kuadrit makroekonomik dhe fiskal  2. Planifikimin dhe monitorimin e zbatimit te Programit Buxhetor Afatmesem dhe Buxhetit Vjetor 3. Menaxhimin e borxhit publik 4.Harmonizimi i menaxhimin financiar dhe kontrollin ne institucionet publike. 5. Hartimi dhe miratimi i planeve, programeve dhe strategjive per MFK dhe AB ne sektorin publik. Sigurimi i nje procesi me cilesi te larte dhe transparent dhe pergjegjshmeri per zhvillimin dhe implementimin e KBFP ne sektorin publik. </t>
  </si>
  <si>
    <t>Nje sistem i menaxhimit te shpenzimeve publike gjitheperfshires (planifikim, zbatim, monitorim dhe kontroll) dhe transparent qe alokon burimet e qeverisjes qendrore me qellim promovimin e rritjes se shpejte dhe te qendrueshme ekonomike dhe nderkohe ruan stabilitetin makroekonomik dhe fiskal.</t>
  </si>
  <si>
    <t>Niveli i rritjes reale te GDP(%)</t>
  </si>
  <si>
    <t>Norma e Borxhit Publik ndaj GDP (%)</t>
  </si>
  <si>
    <t>Bilanci Primar (% ndaj GDP)</t>
  </si>
  <si>
    <t>+0.5</t>
  </si>
  <si>
    <t>+0.9%</t>
  </si>
  <si>
    <t>+1.5%</t>
  </si>
  <si>
    <t>Open Budget Index (pjesmarrja e publikut)</t>
  </si>
  <si>
    <t>2/100</t>
  </si>
  <si>
    <t>trend rrites</t>
  </si>
  <si>
    <t>PBB e parashikuar ne Projektbuxhetin vjetor krahasuar me parashikimin e World Economic Outlook (FMN)</t>
  </si>
  <si>
    <t>&lt; 0</t>
  </si>
  <si>
    <t xml:space="preserve">Perberja e shpenzimeve sipas funksioneve (PEFA PI-2, 2.1) </t>
  </si>
  <si>
    <t>'-1.24% (2017)</t>
  </si>
  <si>
    <t>midis -3% and - 0%</t>
  </si>
  <si>
    <t>midis -2% and - 0%</t>
  </si>
  <si>
    <t>-1.0%</t>
  </si>
  <si>
    <t>Kuadër fiskal dhe makroekonomik I konsoliduar që mbështet përgatitjen e Programit Buxhetor Afatmesëm dhe projektligjit të buxhetit vjetor në mënyrë gjitheperfshirese dhe transparente duke qene ne te njejten linje me SKZHI-n dhe prioritetet strategjike, per te arritur rezultatet e deshiruara me burime financiare te qendrueshme</t>
  </si>
  <si>
    <t>Implementimi i qasjes se re te PBA</t>
  </si>
  <si>
    <t>Trend Rrites</t>
  </si>
  <si>
    <t>Perdorues te AFMIS te trajnuar</t>
  </si>
  <si>
    <t>Norma e mbledhjes se te Ardhurave ndaj GDP (%)</t>
  </si>
  <si>
    <t>Devijimi ne % i  totalit te shpenzimeve te planifikuara ne PBA me Totalin e Shpenzimeve te miratuara me Ligjin Vjetor te Buxhetit</t>
  </si>
  <si>
    <t>0.78% (2018)</t>
  </si>
  <si>
    <t xml:space="preserve">Detyrimet e prapambetura (Stoku I detyrimeve te prapambetura ne % te totalit te shpenzimeve) </t>
  </si>
  <si>
    <t>Trend renes</t>
  </si>
  <si>
    <t>Devijimi ne % i rritjes se te ardhurave faktike nga te ardhurat e planifikuara</t>
  </si>
  <si>
    <t>(-0.7%)</t>
  </si>
  <si>
    <t>PBA e përgatitur dhe miratuar permes sistemit AFMIS</t>
  </si>
  <si>
    <t xml:space="preserve">PBA e përgatitur dhe miratuar permes sistemit AFMIS. </t>
  </si>
  <si>
    <t>Nr. Dokumentash</t>
  </si>
  <si>
    <t>Paketa e Projektbuxhetit për vitin 2020 e miratuar</t>
  </si>
  <si>
    <t>numer  politikash</t>
  </si>
  <si>
    <t>Kuadër makroekonomik dhe fiskal i konsoliduar</t>
  </si>
  <si>
    <t>nr.aktesh</t>
  </si>
  <si>
    <t>Buxheti i Qytetarit</t>
  </si>
  <si>
    <t>Pergatitja dhe publikimi i guides se "Buxhetit te Qytetarit"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</si>
  <si>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4 </t>
    </r>
    <r>
      <rPr>
        <b/>
        <sz val="8"/>
        <color theme="1"/>
        <rFont val="Garamond"/>
        <family val="1"/>
      </rPr>
      <t>sipas Artikujve Ekonomikë</t>
    </r>
  </si>
  <si>
    <t>Forcimi i monitorimit të buxhetit vjetor (perfshire investimet publike) dhe menaxhimit te risqeve fiskale</t>
  </si>
  <si>
    <t>Rritja e numrit te SOE per te cilat raportohet ne Deklaraten e rrisqeve fiskale</t>
  </si>
  <si>
    <t xml:space="preserve">DRF mbulon:
- sektorin energjitik SOEs,
- detyrimet e prapambetura,
- vendimet gjyqesore, 
- koncensionet, 
- PPP-te  </t>
  </si>
  <si>
    <t xml:space="preserve">
+
Alpetrol, Hekurudha, Posta Shqiptare, Albgas.
</t>
  </si>
  <si>
    <t xml:space="preserve">
+
3 Sh.a te tjera
</t>
  </si>
  <si>
    <t xml:space="preserve">
+
6 Sh.a te tjera
</t>
  </si>
  <si>
    <t>% e detyrimeve ndaj totalit te shpenzimeve te vitit fiskal</t>
  </si>
  <si>
    <t>Raporti i e projekteve (kontratave) te monitoruara nga MoFE/Kontrata totale te nenshkruara (PPP dhe Koncesione)</t>
  </si>
  <si>
    <t>2.29% (2018) (5nga 218)</t>
  </si>
  <si>
    <t>Raporti i projekteve te investimeve te miratuara me PBA/Kontratave te investimeve te miratuara me ane te ligjit vjetor te Buxhetit</t>
  </si>
  <si>
    <t>Shpenzimet aktuale për projektet e mëdha te investimeve krahasuar me shpenzimet e planifikuara së bashku me shpjegimin e devijiancave</t>
  </si>
  <si>
    <t>Deklarata e Risqeve Fiskale e publikuar</t>
  </si>
  <si>
    <t>Rritja e indentifikimit te Risqeve Fiskale</t>
  </si>
  <si>
    <t>nr deklarate</t>
  </si>
  <si>
    <t>Raporti i Zbatimit te Buxhetit</t>
  </si>
  <si>
    <t>Hartimi dhe publikimi I një raport gjithëpërfshirës për zbatimin e buxhetit vjetor të qeverisë</t>
  </si>
  <si>
    <t>Nr. Raportesh</t>
  </si>
  <si>
    <t>Investime Publike te monitoruara</t>
  </si>
  <si>
    <t>Monitorimi i Investimeve Publike duke perfshire PPP dhe Koncesionet</t>
  </si>
  <si>
    <t>nr raportesh</t>
  </si>
  <si>
    <t>Objektivi 3 i Politikës së Programit</t>
  </si>
  <si>
    <t>Forcimi i financave ne nivel vendor</t>
  </si>
  <si>
    <t>Raporti te ardhurat të NJQV-ve  me transferten</t>
  </si>
  <si>
    <t>Norma e mbledhjes se taksave vendore (te ardhurat e mbledhura ne vitin aktual ne krahasim me nje vit me pare)</t>
  </si>
  <si>
    <t>% e detyrimeve te prapambetura ne krahasim me totalin e shpenzimeve</t>
  </si>
  <si>
    <t>PBA ne nivelin e Qeverisjes Vendore te analizuara</t>
  </si>
  <si>
    <t>Forcimi I planifikimit strategjik dhe menaxhimit te Buxhetit ne nivelin e Qeverisjes Vendore</t>
  </si>
  <si>
    <t xml:space="preserve">Numri i PBA-ve të analizuara </t>
  </si>
  <si>
    <t>Raport Monitorimi i te ardhuave dhe shpenzimeve ne Nivel Vendor</t>
  </si>
  <si>
    <t>61 bashki +12 Qarqe</t>
  </si>
  <si>
    <t>Staf I NJQV i trajnuar per zbatimit e reformes se PFM-se ne nivel vendor</t>
  </si>
  <si>
    <t>Rritja e kapaciteteve nga MoFE per menaxhimin e zbatimit te reformes se PFM-se ne nivel vendor</t>
  </si>
  <si>
    <t>Numri i NJVQV-ve të mbuluara me trajnim të vazhdueshëm</t>
  </si>
  <si>
    <t>Objektivi 4 i Politikës së Programit</t>
  </si>
  <si>
    <t>Menaxhim financiar dhe kontroll I brendshem efektiv</t>
  </si>
  <si>
    <t>Numri I enteve publike te audituara nga Auditi I Brendshme kundrejt totalit te planifikuar</t>
  </si>
  <si>
    <t>% e rekomandimeve dhe gjetjeve te zbatuara/gjetejet e rekomanduara</t>
  </si>
  <si>
    <t>Program trajnimi i miratuar dhe stafi i trajnuar</t>
  </si>
  <si>
    <t>Vlerësimi i cilësisë së sistemit të kontrollit të brendshëm në njësitë publike me metodologjinë e re</t>
  </si>
  <si>
    <t>Numri i standarteve te IPSAS te perafruara</t>
  </si>
  <si>
    <t>Asetet te rregjistruara ne AGFIS  per cdo IB ne krahasim me totalin  e IB</t>
  </si>
  <si>
    <t>Raportimi Financiar I Përmirësuar nëpërmjet implementimit të Standardeve Ndërkombëtare të Kontabilitetit në Sektorin Publik</t>
  </si>
  <si>
    <t>Nr. I Standardeve të zbatuara</t>
  </si>
  <si>
    <t>Sistem funksional per Kontrollin dhe Auditin e Brendshem</t>
  </si>
  <si>
    <t>Vlerësimi i cilësisë së sistemit të kontrollit të brendshëm në njësitë publike sipas metodologjisë së re dhe Vleresimi I Jashtëm I cilësisë së NJAB-ve</t>
  </si>
  <si>
    <t>Nr I NJQP të vleresuara për sistemin e kontrollit te brendshëm</t>
  </si>
  <si>
    <t>Sistem i Monitorimit te KBFP i përmirësuar</t>
  </si>
  <si>
    <t xml:space="preserve">Përmirësimi i metodologjisë së monitorimit të performancës së sistemit të kontrollit të brendshëm në njësitë publike dhe strukturës së Raportit Vjetor të KBFP </t>
  </si>
  <si>
    <t>Nr I raporteve vjetore të vlerësuara</t>
  </si>
  <si>
    <t xml:space="preserve"> Inspektime financiare te kryera</t>
  </si>
  <si>
    <t>Kryerja e inspektimeve financiare sipas kerkesave</t>
  </si>
  <si>
    <t>nr ispektimesh</t>
  </si>
  <si>
    <t>Objektivi 5 i Politikës së Programit</t>
  </si>
  <si>
    <t>Regjistrimi dhe kontrolli i plotë dhe transparent i shpenzimeve të qeverisë dhe detyrimeve shumevjecare</t>
  </si>
  <si>
    <t>IB që aksesojnë online sistemin</t>
  </si>
  <si>
    <t>ML/IB të asistuara gjatë përdorimit dhe aksesimit të SIFQ</t>
  </si>
  <si>
    <t>Nr. Institucionesh/Nr. Asistimesh</t>
  </si>
  <si>
    <t>Angazhimeve te rregjistruara shumevjecare</t>
  </si>
  <si>
    <t>Regjistrimi i angazhimeve te ndermarra dhe I detyrimeve te prapambetura</t>
  </si>
  <si>
    <t>numer transaksionesh</t>
  </si>
  <si>
    <t>Kapacitete të rritura për parashikimin e likujditetit</t>
  </si>
  <si>
    <t>Permiresimi i parashikimit te Likujditetit</t>
  </si>
  <si>
    <t>nr stafi</t>
  </si>
  <si>
    <t>Blereje pajisje, sisteme dhe makineri te ndryshme</t>
  </si>
  <si>
    <t>Blerje pajisje kompjuterike per MFE-ne dhe TDO.</t>
  </si>
  <si>
    <t>Pajisje Kompjuterike te Blera per permiresimin e performances se stafit</t>
  </si>
  <si>
    <t>Numer Pajisjesh</t>
  </si>
  <si>
    <t>Objektivi 6 i Politikës së Programit</t>
  </si>
  <si>
    <t>Minimizimi i kostove për permbushjen e nevojave të financimit të qeverisë, ne nje nivel te caktuar risku dhe duke mbajturur parasysh normen e kredidhenies ne Shqipërisë</t>
  </si>
  <si>
    <t>Borxhi I brendshëm / ndaj totalit të stokut</t>
  </si>
  <si>
    <t>Max 55%</t>
  </si>
  <si>
    <t>Max 50%</t>
  </si>
  <si>
    <t xml:space="preserve">Max 50% </t>
  </si>
  <si>
    <t>Maturiteti mesatar I borxhit te brendshem</t>
  </si>
  <si>
    <t>Min 864 days</t>
  </si>
  <si>
    <t xml:space="preserve">Min 864 </t>
  </si>
  <si>
    <t>792 - 864 days</t>
  </si>
  <si>
    <t>Min 864</t>
  </si>
  <si>
    <t>Instrumenta te zhvilluar per tregun primar dhe sekondar</t>
  </si>
  <si>
    <t>Zhvillimi i tregut primar dhe sekondar</t>
  </si>
  <si>
    <t>numer instrumentash</t>
  </si>
  <si>
    <t>Numri I Programeve buxhetore qe planifikojne Produkte me Baze Gjinore (nr. Programesh buxhetore</t>
  </si>
  <si>
    <t>Tregu I Punes</t>
  </si>
  <si>
    <t>10550</t>
  </si>
  <si>
    <t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</t>
  </si>
  <si>
    <t>Rritja e punesueshmerise se forcave te punes , nepermjet ofrimit te sherbimeve te punesimit dhe programeve publike te punesimit , te vetepunesimit dhe te kualifikimit profesional</t>
  </si>
  <si>
    <t>% e ndermjetesimeve te rakorduara me punesimet e deklaruara ne DPT</t>
  </si>
  <si>
    <t>% e VLP te plotesuara</t>
  </si>
  <si>
    <t>% e Punekerkuesve te papune te mbajtur ne pune pas perfundimit te programit te nxitjes se punesimit</t>
  </si>
  <si>
    <t>% e Punekerkuesve te papune  te mbajtur ne pune pas perfundimit te Formimit Profesional</t>
  </si>
  <si>
    <t>Objektivi  i Politikës së Programit</t>
  </si>
  <si>
    <t xml:space="preserve"> Permiresimi i  shërbimeve të punësimit  nepermjet rritjes te numrit te ndemjetsimeve, keshillimeve dhe orientimit per karriere, targetimi i grupeve ne nevoje te te papuneve. Pershtatja e kurseve te formimit profesional me kerkesat e tregut te punes.</t>
  </si>
  <si>
    <t xml:space="preserve">Treguesit e Performancës për Objektivin </t>
  </si>
  <si>
    <t>Punesim i punekerkues te papune me aftesi te kufizuar ( nga ndermjetesi dhe  nxitja se punesimit)</t>
  </si>
  <si>
    <t>Punesim i punekerkues te papune  rome dhe egjiptian  ( nga ndermjetesi dhe  nxitja e punesimit)</t>
  </si>
  <si>
    <t>Punesim i punekerkues te rinje ( 16- 29 vjec)</t>
  </si>
  <si>
    <t>Punesim i punekerkues te papune nga NE      ( nga ndermjetesi dhe  nxitja  e punesimit)</t>
  </si>
  <si>
    <t>Punesim i punekerkues te papune nga pagesa e papunesise  ( nga ndermjetesi dhe  nxitja  e punesimit)</t>
  </si>
  <si>
    <t>Punekerkues te papune qe rregjistrohen/certifikohen ne kurset e formimit profesional</t>
  </si>
  <si>
    <t xml:space="preserve">Produktet për Objektivin </t>
  </si>
  <si>
    <t>Ndermjetesimet e realizuara nga Zyrat e punesimit</t>
  </si>
  <si>
    <t>Shërbimet e punësimit, të ofruara nga Zyra ARjonale dhe Vendore e Punesimit , përfshijnë modelin e
shërbimeve në tri nivele:a) shërbimet e informimit për punëkërkuesit, punëdhënësit dhe për çdo person të interesuar;b) ndërmjetësimin për punësim;c) këshillimin dhe orientimin për karrierë, punësim e profesion. Ndërmjetësimi për punësim eshte  përputhja e vendin e punës ose  gjetjen e një vendi  pune te pershtatshem me punëkërkuesin, me formimin dhe  aftësitë e cilësitë e të cilit përputhen me kërkesat e deklaruara nga punëdhënësi për këtë vend pune.
programet aktive të tregut të punës.
2. Ndërmjetësimi për punësim dhe përput</t>
  </si>
  <si>
    <t>Numer punekerkues te papune te punesuar me ndermjetesim</t>
  </si>
  <si>
    <t xml:space="preserve">Te punesuarit/trajnuarit nepermjet programeve te nxitjes se punesimit. </t>
  </si>
  <si>
    <t>Zbatimi i 8 programeve te nxitjes se punesimit: Trajnim në vendin e punës; Punësimi i grave dhe vajzave kryefamiljare; Punësimi i personave me aftësi të kufizuara; Punësimi i personave nga grupet e vecanta; Punësimi i të rinjve të diplomuar në arsimin e larte; Praktika profesionale për të sapo diplomuarit; Nxitje e punësimit për jetimët; Programi i Nxitjes nepermjet pageses per per pjesemarrje ne kurse te formimit profesional.</t>
  </si>
  <si>
    <t>Numer punekerkues te papune te punesuar nepermjet programeve te nxitjes se punesimit</t>
  </si>
  <si>
    <t>Te trajnuarit ne Qendrat e Formimit Profesional Publik ne kurse te formimit profesional.</t>
  </si>
  <si>
    <t>QFP ne zbatim te ligjit nr.15/2017 ofrojne kurse profesionale per punekerkuesit e papune, te regjistruar ne zyrat e punesimit me qellim kualifikimin e tyre ne nje profesion, te kerkuar ne tregun e punes per arritjen e  punesimin te tyre.</t>
  </si>
  <si>
    <t>Numer personash  pjesemarres  ne Formim Profesional.</t>
  </si>
  <si>
    <t>Persona te trajtuar me pagese papunesie</t>
  </si>
  <si>
    <t>Ne zbatim te ligjit nr.7703, datë 11.5.1993, “Për sigurimet shoqërore në Republikën e Shqipërisë”, të ndryshuar dhe VKM  Nr 161, datë 23.1.2018 të Këshillit të Ministrave “Për Pagesën e së ardhurës nga papunësia” mbeshteten me te ardhura punekerkuesit e papune per nje periudhe deri ne 1 vit, sipas  kontributeve  të  sipas  kontributeve  të derdhura në sigurimet shoqërore.Në kuadrin e përshtatjes së legjislacionit shqiptar me atë të Konventave Ndërkombëtare të Organizatës të Organizatës Ndërkombëtare të Punës (ILO-s), Konventës nr. 102 “Për sigurimet shoqërore (Standardet minimale)” eshte  arritur qe masa e pagese se papunesise te jete ne masen 50% te pages minimale ne shkalle vendi.</t>
  </si>
  <si>
    <t>Numer personash  qe perfitojne pagese papunesie.</t>
  </si>
  <si>
    <t>Dokumenta per shtetasit e huaj qe punojne ne Shqiperi, raporte statikore, financiare , akte auditimi etj</t>
  </si>
  <si>
    <t>nr dokumentash</t>
  </si>
  <si>
    <t>Studim e projektim</t>
  </si>
  <si>
    <t>Studime e projektime</t>
  </si>
  <si>
    <t>Pajisje informatike per zbatimin e  programit te ri te sherbimeve te punesimit</t>
  </si>
  <si>
    <t>Paisje informatike</t>
  </si>
  <si>
    <t>Paisje zyre dhe kabinete per Formim Profesional</t>
  </si>
  <si>
    <t>Ndertim QFP Berat dhe rikonstruksione Zyra Punesimi</t>
  </si>
  <si>
    <t>Ndertimi I QFP Berat eshte projekt ne vazhdim dhe rikonstruksion e Zyrave te Punesimit</t>
  </si>
  <si>
    <t xml:space="preserve">Rikonstruksion </t>
  </si>
  <si>
    <t>Programi I sherbimeve te Punesimit</t>
  </si>
  <si>
    <t>Programi i sherbimeve te punesimit, krijon  mundesine e lidhjes me programe te thera si programi I Ndihmes ekonomike, programi I Gjendjes Civile , Tatim taksa.</t>
  </si>
  <si>
    <t>Punekerkues te papune gra kryefamiljare me femije ne ngarkim dhe vajza nena</t>
  </si>
  <si>
    <t>MINISTRIA E FINANCAVE DHE EKONOMISE</t>
  </si>
  <si>
    <t>FORMATI 1: MISIONI I NJËSISË SË QEVERISJES QENDRORE</t>
  </si>
  <si>
    <t>Emërtimi i Njësisë së Qeverisjes Qendrore</t>
  </si>
  <si>
    <t>Ministria e Financave dhe Ekonomisë</t>
  </si>
  <si>
    <t>Kodi i Njësisë së Qeverisjes Qendrore</t>
  </si>
  <si>
    <t>10</t>
  </si>
  <si>
    <t>Misioni i Njësisë së Qeverisjes Qendrore</t>
  </si>
  <si>
    <t>Misioni  i  Ministrisë  së  Financave  dhe  Ekonomisë  është  arritja  e  stabilitetit  ekonomik  nëpërmjet  drejtimit  me  efektshmëri,  efektivitet  dhe  transparencë  të  financave  publike.  Ajo  përgatit  dhe  zbaton  politikat e qeverisë në sferën ekonomike, për bashkërendimin e ndihmës së huaj, të tregtisë, strehimit dhe të  sipërmarrjes  për  ndërtimin  e  një  modeli  të  ri ekonomik,  me  synim  rritjen  ekonomike,  të  lartë  e  të  qëndrueshme  në  Shqipëri.  Kjo  ministri  harton  dhe  zbaton  politika  të integruara  ekonomike  në  sektorët  parësorë të ekonomisë, konvergjimit ekonomiko-social të rajoneve të vendit, përmirësimit të klimës e të shërbimeve për biznesin dhe sipërmarrjen.Ajo  ka  si  mision,  gjithashtu,  garantimin  e  të  drejtave  kushtetuese  për  arsim dhe  formim  profesional,  punësim të sigurt e të denjë, sigurim shoqëror.</t>
  </si>
  <si>
    <t>Programet Buxhetore</t>
  </si>
  <si>
    <t>Planifikim, Menaxhimi dhe Administrimi</t>
  </si>
  <si>
    <t>01110</t>
  </si>
  <si>
    <t>Menaxhimi i Shpezimeve Publike</t>
  </si>
  <si>
    <t xml:space="preserve">Ekzekutimi i Pagesave te Ndryshme </t>
  </si>
  <si>
    <t>01130</t>
  </si>
  <si>
    <t>Menaxhimi i te Ardhurave Tatimore</t>
  </si>
  <si>
    <t>Menaxhimi i te Ardhurave Doganore</t>
  </si>
  <si>
    <t>Lufta kunder Transaksioneve Finnaciare Jo-Ligjore</t>
  </si>
  <si>
    <t>Mbeshtetje per Zhvillimin Ekonomik</t>
  </si>
  <si>
    <t>04130</t>
  </si>
  <si>
    <t>Programi  ka   për qëllim t'i shërbejë;  krijimit të një klime pozitive për zhvillimin e biznesit, për krijimin e vendeve të reja të punës, reduktimit të informalitetit në ekonomi, krijimit të një mjedisi konkurrues për zhvillimin e investimeve, krijimit të kushteve të barabarta për konkurrence si dhe një treg të sigurtë për konsumatorin; përmirësimin e cilësisë se menaxhimit  dhe performances ekonomike të shoqërive  tregtare , krijimit të  një sistemi qe garanton  realizimin e detyrimeve kontraktore ndermjet bizneseve .</t>
  </si>
  <si>
    <t>Mbeshtetje per Mbikeqyrjen e Tregut, Infras. E Cilesise dhe Pron.Industriale</t>
  </si>
  <si>
    <t>Mbeshtetje per Mbikq.e Tregut, Infrast. e Ciles. dhe Pron. Industr.Ky program nepermjet mbeshtetjes dhe promovimit te perdorimit te i) standardeve europiane e  nderkombetare, ii) akreditimit si njohje e besushmerise se rezulateve te organeve te vleresimit te  konformitetit, iii) metrologjise per matje te sakta dhe te sigurta per konsumatoret si dhe iv)  mbeshtetjes se inspektimeve ne treg , synon te siguroje nje nivel te larte te mbrojtjes se jetes,  shendetit, interesave ekonomike te konsumatoreve, nepermjet inspektimve ne treg  dhe rritjen dhe zhvillimin e tregtise dhe konkurences se ndershme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</si>
  <si>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 fituara të kontribuesve në skemën e sigurimit shoqëror të detyrueshëm dhe suplementar.</t>
  </si>
  <si>
    <t>Tregu i Punes</t>
  </si>
  <si>
    <t xml:space="preserve"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 Nxitja e përfshirjes sociale dhe e kohezionit territorial. Fuqizimi i qeverisjes së tregut të punës dhe i sistemeve   të kualifikimeve. </t>
  </si>
  <si>
    <t>Inspektimi i Punes</t>
  </si>
  <si>
    <t>04170</t>
  </si>
  <si>
    <t>ISHPSHSH eshte garanci per te ruajtur paqen sociale dhe per te siguruar qendrueshmeri ne tregon e punes, si nje faktor I rendesishem dhe I pazevendesueshem ne zhvillimin dhe konsolidimin e tregut te punes. Inspektimi I punes eshte nje mjet qe sherben garantimin e zabatueshmerise se Legjislacionit te Punes nga aktivitetet ekonomike qe ushtrojne aktivitetin e tyre ne Repobliken e Shqiperise.</t>
  </si>
  <si>
    <t>Arsimi i Mesem (Profesional)</t>
  </si>
  <si>
    <t>Programi konsiston ne hartimin, mbeshtejen e zbatimit dhe monitorimin politikave per sigurimin e strehimit te perballueshem dhe te pershtatshem per kategorite qe nuk perballojne dot kostot e strehimit ne treg; percakton rregulla te pergjitheshme, norma e standarte dhe siguron financime per realizimin e politikave te programit.</t>
  </si>
  <si>
    <t>2019-2021</t>
  </si>
  <si>
    <t>15-20%</t>
  </si>
  <si>
    <t xml:space="preserve">Vendime Gjyqësore të Ekzekutuara </t>
  </si>
  <si>
    <t>Shlyerja  e detyrimeve ndaj vendimeve gjyqësore për ish punonjës të shërbimit doganor shqiptar si dhe ndaj shoqërive të ndryshme</t>
  </si>
  <si>
    <t>numër vendimesh</t>
  </si>
  <si>
    <t>M000000</t>
  </si>
  <si>
    <t xml:space="preserve">Pajisje Komjuterike ,licensa,softe </t>
  </si>
  <si>
    <t>Ne kete produkt përfshihen pajisjet elektronike,licensa,softe rikonstrrokrion i rrjetit komjuterik</t>
  </si>
  <si>
    <t xml:space="preserve">cope </t>
  </si>
  <si>
    <t xml:space="preserve">Pajisje zyre </t>
  </si>
  <si>
    <t>Në këtë produkt janë përfshirë blerja e pajisjeve të zyrave</t>
  </si>
  <si>
    <t>copë</t>
  </si>
  <si>
    <t xml:space="preserve">Pajisje teknike </t>
  </si>
  <si>
    <t xml:space="preserve">Në këtë produkt janë përfshirë blerja dhe pajisjeve per Laboratoriin kimik doganor </t>
  </si>
  <si>
    <t>Detajimi i Kostos Totale të Produktit 5 sipas Artikujve Ekonomikë</t>
  </si>
  <si>
    <t>Ndërtime dhe Rikonstruksoione të  godinave e ambjenteve në të cilat ushtron veprimtarinë administrata doganore</t>
  </si>
  <si>
    <t xml:space="preserve">Godina  të ndërtuara dhe  rikonstruktuara </t>
  </si>
  <si>
    <t>numer rikonstruksione dhe ndertime</t>
  </si>
  <si>
    <t>Detajimi i Kostos Totale të Produktit 6 sipas Artikujve Ekonomikë</t>
  </si>
  <si>
    <t xml:space="preserve">Zhvillim Modulesh </t>
  </si>
  <si>
    <t>Nëpërmjet këtij produkti synohet të zhvillohen  Moduli i proçesimit të Deklaratave doganore , Moduli i Menaxhimit të Riskut, Moduli i manifestit, Moduli i deklarimit të Cashit</t>
  </si>
  <si>
    <t>Detajimi i Kostos Totale të Produktit 7sipas Artikujve Ekonomikë</t>
  </si>
  <si>
    <t>Faza e dyte e Rebilitimit te PKK Morine Kukes si dhe ndertimit te PKK Hani i Hotit GM10022</t>
  </si>
  <si>
    <t>Pike doganore e rikonstruktuar si dhe pike doganore e re</t>
  </si>
  <si>
    <t>Ne kete produkt eshte perfshire Rikonstruksion i PKK Morine Kukes si dhe ndertimi i PKK Hani i Hotit i cili do te kryhet ne vijim te projektit IPA 2012 si dhe rimbursimi i Tvsh do te kryhet me fonde te buxheti te shtetit</t>
  </si>
  <si>
    <t>Detajimi i Kostos Totale të Produktit 8 sipas Artikujve Ekonomikë</t>
  </si>
  <si>
    <t>Kontrate binjakezimi per perafrimin e procedurave doganore dhe legjislacionit ne fushen e tarifes</t>
  </si>
  <si>
    <t xml:space="preserve">Projekt Binjakezimi per perafrimin e procedurave doganore dhe legjislacionit ne fushen e tarifes       </t>
  </si>
  <si>
    <t xml:space="preserve">Ne kete produkt eshte perfshire financimi i huaj qe perfiton ADSH nga projetkti i IPA 2013 si dhe bashkefinancimi nga buxheti i shtetit                  </t>
  </si>
  <si>
    <t>PROJEKT</t>
  </si>
  <si>
    <t>Detajimi i Kostos Totale të Produktit 9 sipas Artikujve Ekonomikë</t>
  </si>
  <si>
    <t xml:space="preserve">Kontrate sherbimi per Zhvillimin e Moduleve te ITMS (Sistemi i Menaxhimit te Integruar te Tarifes) totalisht te perputhshem me ITMS e BE-se.  </t>
  </si>
  <si>
    <t xml:space="preserve"> Zhvillimi I Moduleve te ITMS (Sistemi i Menaxhimit te Integruar te Tarifes) totalisht te perputhshem me ITMS e BE-se.</t>
  </si>
  <si>
    <t>Detajimi i Kostos Totale të Produktit 10 sipas Artikujve Ekonomikë</t>
  </si>
  <si>
    <t>Garantimi i sigurisë dhe i mbrojtjes kombëtarë nga: kontrabanda, trafiqet paligjshme, mallrat e ndaluara e fallsifikuara, evazioni fiskal etj.</t>
  </si>
  <si>
    <t xml:space="preserve">Rritja e arkëtimit  të të  ardhurave si rezultat inspektimeve dhe hetimeve doganore      </t>
  </si>
  <si>
    <t>Rritja e numrit të hetimeve proaktive</t>
  </si>
  <si>
    <t xml:space="preserve">Inspektime doganore te kryera </t>
  </si>
  <si>
    <t>Në këtë produkt janë përfshirë inspektimet që kryejne strukturat tona operative Antikontrabanda, Antitrafiku  si dhe strukturat e Inteligjences operative</t>
  </si>
  <si>
    <t>numer rastesh</t>
  </si>
  <si>
    <t>Hetime Doganore te kryera</t>
  </si>
  <si>
    <t>Në këtë produkt përfshihen rastet e Hetimit që kryejnë strukturat e Administratës Doganore</t>
  </si>
  <si>
    <t xml:space="preserve">numër rastesh </t>
  </si>
  <si>
    <t>Shërbim skanimi</t>
  </si>
  <si>
    <t>Në këtë produkt është parashikuar pagesa e tarifës së shërbimit të skanimit tëkonteniereve e automjeteve të tjera në Republikën e Shqipërisë,miratuar me ligjin nr.123/2013</t>
  </si>
  <si>
    <t>numër vendesh</t>
  </si>
  <si>
    <t>Kosto totale e produktit 3 sipas artikujve ekonomikë</t>
  </si>
  <si>
    <t xml:space="preserve">Pajisje </t>
  </si>
  <si>
    <t>Pajisje</t>
  </si>
  <si>
    <t xml:space="preserve">Pajisje te posacme per strukturat e departamentit operativ hetimor ( set armatimi ,radio,Gps,skaner) </t>
  </si>
  <si>
    <t>Projekt i ri</t>
  </si>
  <si>
    <t>Mjete lundruese</t>
  </si>
  <si>
    <t>Blerje mjete lundruese per kontrollin e teritorit detar</t>
  </si>
  <si>
    <t>Projekt</t>
  </si>
  <si>
    <t>Sistem monitorimi</t>
  </si>
  <si>
    <t xml:space="preserve">“Upgrade i pajisjeve fizike të dëmtuara të  sistemit të monitorimit me kamera në degët dhe pikat doganore si dhe shtimi i tyre në 12 pika të tjera doganore </t>
  </si>
  <si>
    <t>Projekti DOGANAT 2020  GM10102</t>
  </si>
  <si>
    <t>Produkti7</t>
  </si>
  <si>
    <t>Pjesmarrje ne aktivitete te organizuara jashte vendit</t>
  </si>
  <si>
    <t>Ne kete produkt perfshihet pjesmarrja e stafit te ADSH ne aktivitete ,brenda skemes dhe rregullavete Programit "Doganat 2020"</t>
  </si>
  <si>
    <t xml:space="preserve">projekt </t>
  </si>
  <si>
    <t>Detajimi i Kostos Totale të Produktit 7 sipas Artikujve Ekonomikë</t>
  </si>
  <si>
    <t>Totali i shpenzimeve të Programit sipas produkteve</t>
  </si>
  <si>
    <t>Totali i shpenzimeve të Programit sipas artikujve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</si>
</sst>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"/>
    <numFmt numFmtId="168" formatCode="#,##0.000"/>
    <numFmt numFmtId="169" formatCode="0.0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b/>
      <sz val="9"/>
      <name val="Garamond"/>
      <family val="1"/>
    </font>
    <font>
      <sz val="12"/>
      <color theme="1"/>
      <name val="Calibri"/>
      <family val="2"/>
      <scheme val="minor"/>
    </font>
    <font>
      <sz val="8"/>
      <color rgb="FFFF0000"/>
      <name val="Garamond"/>
      <family val="1"/>
    </font>
    <font>
      <sz val="8"/>
      <color theme="1"/>
      <name val="Calibri"/>
      <family val="2"/>
      <scheme val="minor"/>
    </font>
    <font>
      <sz val="8"/>
      <name val="Garamond"/>
      <family val="1"/>
    </font>
    <font>
      <sz val="8"/>
      <color theme="1"/>
      <name val="Times New Roman"/>
      <family val="1"/>
    </font>
    <font>
      <b/>
      <sz val="8"/>
      <name val="Garamond"/>
      <family val="1"/>
    </font>
    <font>
      <b/>
      <i/>
      <sz val="8"/>
      <color theme="1"/>
      <name val="Garamond"/>
      <family val="1"/>
    </font>
    <font>
      <b/>
      <sz val="11"/>
      <name val="Calibri"/>
      <family val="2"/>
      <scheme val="minor"/>
    </font>
    <font>
      <b/>
      <sz val="10"/>
      <name val="Garamond"/>
      <family val="1"/>
    </font>
    <font>
      <i/>
      <sz val="9"/>
      <name val="Garamond"/>
      <family val="1"/>
    </font>
    <font>
      <i/>
      <sz val="8"/>
      <name val="Garamond"/>
      <family val="1"/>
    </font>
    <font>
      <sz val="11"/>
      <name val="Calibri"/>
      <family val="2"/>
      <scheme val="minor"/>
    </font>
    <font>
      <b/>
      <i/>
      <sz val="9"/>
      <name val="Garamond"/>
      <family val="1"/>
    </font>
    <font>
      <sz val="9"/>
      <name val="Garamond"/>
      <family val="1"/>
    </font>
    <font>
      <b/>
      <i/>
      <sz val="8"/>
      <name val="Garamond"/>
      <family val="1"/>
    </font>
    <font>
      <b/>
      <sz val="11"/>
      <name val="Garamond"/>
      <family val="1"/>
    </font>
    <font>
      <sz val="10"/>
      <name val="Garamond"/>
      <family val="1"/>
    </font>
    <font>
      <b/>
      <sz val="12"/>
      <color rgb="FFFF0000"/>
      <name val="Garamond"/>
      <family val="1"/>
    </font>
    <font>
      <b/>
      <sz val="11"/>
      <color theme="1"/>
      <name val="Garamond"/>
      <family val="1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Arial"/>
      <family val="2"/>
    </font>
    <font>
      <b/>
      <i/>
      <sz val="9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rgb="FFFF0000"/>
      <name val="Garamond"/>
      <family val="1"/>
    </font>
    <font>
      <b/>
      <sz val="12"/>
      <name val="Garamond"/>
      <family val="1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8"/>
      <color rgb="FF00B050"/>
      <name val="Garamond"/>
      <family val="1"/>
    </font>
    <font>
      <i/>
      <sz val="8"/>
      <color rgb="FF00B050"/>
      <name val="Garamond"/>
      <family val="1"/>
    </font>
    <font>
      <b/>
      <sz val="10"/>
      <color rgb="FFFF0000"/>
      <name val="Garamond"/>
      <family val="1"/>
    </font>
    <font>
      <sz val="10"/>
      <color rgb="FF000000"/>
      <name val="Garamond"/>
      <family val="1"/>
    </font>
    <font>
      <sz val="9"/>
      <name val="Calibri"/>
      <family val="2"/>
      <charset val="238"/>
      <scheme val="minor"/>
    </font>
    <font>
      <sz val="8"/>
      <name val="Calibri"/>
      <family val="2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rgb="FFFF0000"/>
      <name val="Garamond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</font>
    <font>
      <b/>
      <i/>
      <sz val="1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thin">
        <color indexed="64"/>
      </left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 style="medium">
        <color rgb="FF2E74B5"/>
      </top>
      <bottom style="medium">
        <color rgb="FF2E74B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2E74B5"/>
      </top>
      <bottom style="thin">
        <color indexed="64"/>
      </bottom>
      <diagonal/>
    </border>
    <border>
      <left style="medium">
        <color theme="4" tint="-0.24994659260841701"/>
      </left>
      <right style="medium">
        <color rgb="FF2E74B5"/>
      </right>
      <top style="medium">
        <color theme="4" tint="-0.24994659260841701"/>
      </top>
      <bottom style="medium">
        <color rgb="FF2E74B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rgb="FF2E74B5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rgb="FF2E74B5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1" fillId="0" borderId="0" applyFont="0" applyFill="0" applyBorder="0" applyAlignment="0" applyProtection="0"/>
    <xf numFmtId="0" fontId="1" fillId="0" borderId="0"/>
    <xf numFmtId="0" fontId="75" fillId="0" borderId="0"/>
  </cellStyleXfs>
  <cellXfs count="1030">
    <xf numFmtId="0" fontId="0" fillId="0" borderId="0" xfId="0"/>
    <xf numFmtId="0" fontId="22" fillId="0" borderId="17" xfId="0" applyFont="1" applyBorder="1" applyAlignment="1">
      <alignment horizontal="left" vertical="center" wrapText="1" inden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left" vertical="center" wrapText="1"/>
    </xf>
    <xf numFmtId="4" fontId="0" fillId="0" borderId="0" xfId="0" applyNumberFormat="1"/>
    <xf numFmtId="3" fontId="19" fillId="33" borderId="17" xfId="0" applyNumberFormat="1" applyFont="1" applyFill="1" applyBorder="1" applyAlignment="1">
      <alignment horizontal="center" vertical="center" wrapText="1"/>
    </xf>
    <xf numFmtId="165" fontId="19" fillId="33" borderId="16" xfId="0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0" fillId="0" borderId="0" xfId="0" applyNumberFormat="1"/>
    <xf numFmtId="0" fontId="25" fillId="0" borderId="17" xfId="0" applyFont="1" applyBorder="1" applyAlignment="1">
      <alignment horizontal="left" vertical="center" wrapText="1" indent="1"/>
    </xf>
    <xf numFmtId="3" fontId="21" fillId="0" borderId="16" xfId="0" applyNumberFormat="1" applyFont="1" applyBorder="1" applyAlignment="1">
      <alignment horizontal="center" vertical="center"/>
    </xf>
    <xf numFmtId="0" fontId="20" fillId="34" borderId="17" xfId="0" applyFont="1" applyFill="1" applyBorder="1" applyAlignment="1">
      <alignment vertical="center" wrapText="1"/>
    </xf>
    <xf numFmtId="3" fontId="23" fillId="34" borderId="16" xfId="0" applyNumberFormat="1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left" vertical="center" wrapText="1"/>
    </xf>
    <xf numFmtId="0" fontId="26" fillId="34" borderId="20" xfId="0" applyFont="1" applyFill="1" applyBorder="1" applyAlignment="1">
      <alignment vertical="center" wrapText="1"/>
    </xf>
    <xf numFmtId="0" fontId="26" fillId="33" borderId="20" xfId="0" applyFont="1" applyFill="1" applyBorder="1" applyAlignment="1">
      <alignment horizontal="lef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 indent="1"/>
    </xf>
    <xf numFmtId="3" fontId="23" fillId="0" borderId="16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left" vertical="center" wrapText="1" indent="1"/>
    </xf>
    <xf numFmtId="0" fontId="29" fillId="35" borderId="17" xfId="0" applyFont="1" applyFill="1" applyBorder="1" applyAlignment="1">
      <alignment vertical="center" wrapText="1"/>
    </xf>
    <xf numFmtId="3" fontId="23" fillId="35" borderId="16" xfId="0" applyNumberFormat="1" applyFont="1" applyFill="1" applyBorder="1" applyAlignment="1">
      <alignment horizontal="center" vertical="center"/>
    </xf>
    <xf numFmtId="0" fontId="29" fillId="36" borderId="17" xfId="0" applyFont="1" applyFill="1" applyBorder="1" applyAlignment="1">
      <alignment vertical="center" wrapText="1"/>
    </xf>
    <xf numFmtId="3" fontId="23" fillId="36" borderId="16" xfId="0" applyNumberFormat="1" applyFont="1" applyFill="1" applyBorder="1" applyAlignment="1">
      <alignment horizontal="center" vertical="center"/>
    </xf>
    <xf numFmtId="165" fontId="0" fillId="0" borderId="0" xfId="43" applyNumberFormat="1" applyFont="1"/>
    <xf numFmtId="9" fontId="19" fillId="37" borderId="16" xfId="0" applyNumberFormat="1" applyFont="1" applyFill="1" applyBorder="1" applyAlignment="1">
      <alignment horizontal="center" vertical="center"/>
    </xf>
    <xf numFmtId="0" fontId="27" fillId="34" borderId="17" xfId="0" applyFont="1" applyFill="1" applyBorder="1" applyAlignment="1">
      <alignment horizontal="left" vertical="center"/>
    </xf>
    <xf numFmtId="0" fontId="27" fillId="34" borderId="20" xfId="0" applyFont="1" applyFill="1" applyBorder="1" applyAlignment="1">
      <alignment horizontal="left" vertical="center" wrapText="1"/>
    </xf>
    <xf numFmtId="9" fontId="27" fillId="34" borderId="20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vertical="center"/>
    </xf>
    <xf numFmtId="0" fontId="19" fillId="34" borderId="14" xfId="0" applyFont="1" applyFill="1" applyBorder="1" applyAlignment="1">
      <alignment vertical="center"/>
    </xf>
    <xf numFmtId="0" fontId="27" fillId="34" borderId="20" xfId="0" applyFont="1" applyFill="1" applyBorder="1" applyAlignment="1">
      <alignment vertical="center" wrapText="1"/>
    </xf>
    <xf numFmtId="0" fontId="37" fillId="33" borderId="17" xfId="0" applyFont="1" applyFill="1" applyBorder="1" applyAlignment="1">
      <alignment horizontal="left" vertical="center" wrapText="1"/>
    </xf>
    <xf numFmtId="9" fontId="19" fillId="0" borderId="16" xfId="43" applyFont="1" applyBorder="1" applyAlignment="1">
      <alignment horizontal="center" vertical="center"/>
    </xf>
    <xf numFmtId="165" fontId="19" fillId="0" borderId="16" xfId="43" applyNumberFormat="1" applyFont="1" applyBorder="1" applyAlignment="1">
      <alignment horizontal="center" vertical="center"/>
    </xf>
    <xf numFmtId="0" fontId="27" fillId="34" borderId="17" xfId="0" applyFont="1" applyFill="1" applyBorder="1" applyAlignment="1">
      <alignment vertical="center" wrapText="1"/>
    </xf>
    <xf numFmtId="3" fontId="19" fillId="0" borderId="17" xfId="0" applyNumberFormat="1" applyFont="1" applyFill="1" applyBorder="1" applyAlignment="1">
      <alignment horizontal="center" vertical="center" wrapText="1"/>
    </xf>
    <xf numFmtId="3" fontId="21" fillId="0" borderId="16" xfId="0" applyNumberFormat="1" applyFont="1" applyFill="1" applyBorder="1" applyAlignment="1">
      <alignment horizontal="center" vertical="center"/>
    </xf>
    <xf numFmtId="3" fontId="38" fillId="0" borderId="16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9" fontId="19" fillId="0" borderId="1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9" fontId="19" fillId="33" borderId="16" xfId="0" applyNumberFormat="1" applyFont="1" applyFill="1" applyBorder="1" applyAlignment="1">
      <alignment horizontal="center" vertical="center"/>
    </xf>
    <xf numFmtId="0" fontId="36" fillId="0" borderId="16" xfId="0" applyNumberFormat="1" applyFont="1" applyFill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/>
    </xf>
    <xf numFmtId="3" fontId="21" fillId="33" borderId="17" xfId="0" applyNumberFormat="1" applyFont="1" applyFill="1" applyBorder="1" applyAlignment="1">
      <alignment horizontal="center" vertical="center" wrapText="1"/>
    </xf>
    <xf numFmtId="0" fontId="19" fillId="38" borderId="17" xfId="0" applyFont="1" applyFill="1" applyBorder="1" applyAlignment="1">
      <alignment horizontal="left" vertical="center" wrapText="1"/>
    </xf>
    <xf numFmtId="3" fontId="21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0" fontId="19" fillId="38" borderId="25" xfId="0" applyFont="1" applyFill="1" applyBorder="1" applyAlignment="1">
      <alignment horizontal="left" vertical="center" wrapText="1"/>
    </xf>
    <xf numFmtId="3" fontId="19" fillId="33" borderId="16" xfId="0" applyNumberFormat="1" applyFont="1" applyFill="1" applyBorder="1" applyAlignment="1">
      <alignment horizontal="center" vertical="center"/>
    </xf>
    <xf numFmtId="0" fontId="27" fillId="34" borderId="17" xfId="0" applyFont="1" applyFill="1" applyBorder="1" applyAlignment="1">
      <alignment horizontal="left" vertical="top" wrapText="1"/>
    </xf>
    <xf numFmtId="165" fontId="19" fillId="33" borderId="16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19" fillId="34" borderId="20" xfId="0" applyFont="1" applyFill="1" applyBorder="1" applyAlignment="1">
      <alignment vertical="center" wrapText="1"/>
    </xf>
    <xf numFmtId="0" fontId="27" fillId="34" borderId="20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 indent="1"/>
    </xf>
    <xf numFmtId="0" fontId="39" fillId="33" borderId="0" xfId="0" applyFont="1" applyFill="1"/>
    <xf numFmtId="0" fontId="40" fillId="33" borderId="20" xfId="0" applyFont="1" applyFill="1" applyBorder="1" applyAlignment="1">
      <alignment horizontal="left" vertical="center" wrapText="1"/>
    </xf>
    <xf numFmtId="0" fontId="37" fillId="33" borderId="18" xfId="0" applyFont="1" applyFill="1" applyBorder="1" applyAlignment="1">
      <alignment horizontal="center" vertical="center" wrapText="1"/>
    </xf>
    <xf numFmtId="0" fontId="37" fillId="33" borderId="16" xfId="0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vertical="center" wrapText="1"/>
    </xf>
    <xf numFmtId="0" fontId="41" fillId="33" borderId="17" xfId="0" applyFont="1" applyFill="1" applyBorder="1" applyAlignment="1">
      <alignment horizontal="left" vertical="center" wrapText="1" indent="1"/>
    </xf>
    <xf numFmtId="3" fontId="42" fillId="33" borderId="16" xfId="0" applyNumberFormat="1" applyFont="1" applyFill="1" applyBorder="1" applyAlignment="1">
      <alignment horizontal="center" vertical="center"/>
    </xf>
    <xf numFmtId="0" fontId="43" fillId="33" borderId="0" xfId="0" applyFont="1" applyFill="1"/>
    <xf numFmtId="3" fontId="37" fillId="33" borderId="16" xfId="0" applyNumberFormat="1" applyFont="1" applyFill="1" applyBorder="1" applyAlignment="1">
      <alignment horizontal="center" vertical="center"/>
    </xf>
    <xf numFmtId="0" fontId="45" fillId="33" borderId="17" xfId="0" applyFont="1" applyFill="1" applyBorder="1" applyAlignment="1">
      <alignment horizontal="left" vertical="center" wrapText="1" indent="1"/>
    </xf>
    <xf numFmtId="3" fontId="46" fillId="33" borderId="16" xfId="0" applyNumberFormat="1" applyFont="1" applyFill="1" applyBorder="1" applyAlignment="1">
      <alignment horizontal="center" vertical="center"/>
    </xf>
    <xf numFmtId="0" fontId="44" fillId="33" borderId="21" xfId="0" applyFont="1" applyFill="1" applyBorder="1" applyAlignment="1">
      <alignment horizontal="left" vertical="center" wrapText="1" indent="1"/>
    </xf>
    <xf numFmtId="0" fontId="19" fillId="34" borderId="10" xfId="0" applyFont="1" applyFill="1" applyBorder="1" applyAlignment="1">
      <alignment vertical="center"/>
    </xf>
    <xf numFmtId="0" fontId="37" fillId="33" borderId="20" xfId="0" applyFont="1" applyFill="1" applyBorder="1" applyAlignment="1">
      <alignment horizontal="left" vertical="center" wrapText="1"/>
    </xf>
    <xf numFmtId="3" fontId="35" fillId="33" borderId="16" xfId="0" applyNumberFormat="1" applyFont="1" applyFill="1" applyBorder="1" applyAlignment="1">
      <alignment horizontal="center" vertical="center"/>
    </xf>
    <xf numFmtId="0" fontId="35" fillId="33" borderId="17" xfId="0" applyFont="1" applyFill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center" vertical="center"/>
    </xf>
    <xf numFmtId="3" fontId="35" fillId="33" borderId="17" xfId="0" applyNumberFormat="1" applyFont="1" applyFill="1" applyBorder="1" applyAlignment="1">
      <alignment horizontal="center" vertical="center" wrapText="1"/>
    </xf>
    <xf numFmtId="3" fontId="42" fillId="0" borderId="16" xfId="0" applyNumberFormat="1" applyFont="1" applyBorder="1" applyAlignment="1">
      <alignment horizontal="center" vertical="center"/>
    </xf>
    <xf numFmtId="165" fontId="42" fillId="0" borderId="16" xfId="0" applyNumberFormat="1" applyFont="1" applyBorder="1" applyAlignment="1">
      <alignment horizontal="center" vertical="center"/>
    </xf>
    <xf numFmtId="3" fontId="42" fillId="0" borderId="25" xfId="0" applyNumberFormat="1" applyFont="1" applyBorder="1" applyAlignment="1">
      <alignment horizontal="center" vertical="center"/>
    </xf>
    <xf numFmtId="0" fontId="19" fillId="34" borderId="17" xfId="0" applyFont="1" applyFill="1" applyBorder="1" applyAlignment="1">
      <alignment vertical="center" wrapText="1"/>
    </xf>
    <xf numFmtId="3" fontId="19" fillId="0" borderId="16" xfId="0" applyNumberFormat="1" applyFont="1" applyFill="1" applyBorder="1" applyAlignment="1">
      <alignment horizontal="center" vertical="center"/>
    </xf>
    <xf numFmtId="3" fontId="21" fillId="33" borderId="16" xfId="0" applyNumberFormat="1" applyFont="1" applyFill="1" applyBorder="1" applyAlignment="1">
      <alignment horizontal="center" vertical="center"/>
    </xf>
    <xf numFmtId="0" fontId="37" fillId="34" borderId="17" xfId="0" applyFont="1" applyFill="1" applyBorder="1" applyAlignment="1">
      <alignment horizontal="left" vertical="center" wrapText="1"/>
    </xf>
    <xf numFmtId="3" fontId="19" fillId="33" borderId="16" xfId="43" applyNumberFormat="1" applyFont="1" applyFill="1" applyBorder="1" applyAlignment="1">
      <alignment horizontal="center" vertical="center"/>
    </xf>
    <xf numFmtId="9" fontId="21" fillId="0" borderId="16" xfId="43" applyFont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 wrapText="1"/>
    </xf>
    <xf numFmtId="3" fontId="21" fillId="0" borderId="16" xfId="43" applyNumberFormat="1" applyFont="1" applyBorder="1" applyAlignment="1">
      <alignment horizontal="center" vertical="center"/>
    </xf>
    <xf numFmtId="0" fontId="16" fillId="0" borderId="0" xfId="0" applyFont="1" applyAlignment="1"/>
    <xf numFmtId="9" fontId="19" fillId="33" borderId="16" xfId="43" applyFont="1" applyFill="1" applyBorder="1" applyAlignment="1">
      <alignment horizontal="center" vertical="center"/>
    </xf>
    <xf numFmtId="165" fontId="19" fillId="33" borderId="16" xfId="43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3" fontId="33" fillId="33" borderId="16" xfId="43" applyNumberFormat="1" applyFont="1" applyFill="1" applyBorder="1" applyAlignment="1">
      <alignment horizontal="center" vertical="center"/>
    </xf>
    <xf numFmtId="9" fontId="33" fillId="33" borderId="16" xfId="0" applyNumberFormat="1" applyFont="1" applyFill="1" applyBorder="1" applyAlignment="1">
      <alignment horizontal="center" vertical="center"/>
    </xf>
    <xf numFmtId="0" fontId="35" fillId="33" borderId="17" xfId="0" applyFont="1" applyFill="1" applyBorder="1" applyAlignment="1">
      <alignment vertical="center" wrapText="1"/>
    </xf>
    <xf numFmtId="49" fontId="31" fillId="33" borderId="0" xfId="0" applyNumberFormat="1" applyFont="1" applyFill="1" applyBorder="1" applyAlignment="1">
      <alignment horizontal="center" vertical="center"/>
    </xf>
    <xf numFmtId="9" fontId="37" fillId="33" borderId="0" xfId="0" applyNumberFormat="1" applyFont="1" applyFill="1" applyBorder="1" applyAlignment="1">
      <alignment horizontal="center" vertical="center"/>
    </xf>
    <xf numFmtId="10" fontId="19" fillId="33" borderId="16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wrapText="1"/>
    </xf>
    <xf numFmtId="3" fontId="19" fillId="0" borderId="16" xfId="43" applyNumberFormat="1" applyFont="1" applyBorder="1" applyAlignment="1">
      <alignment horizontal="center" vertical="center"/>
    </xf>
    <xf numFmtId="3" fontId="35" fillId="0" borderId="17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/>
    </xf>
    <xf numFmtId="0" fontId="51" fillId="0" borderId="0" xfId="0" applyFont="1"/>
    <xf numFmtId="168" fontId="21" fillId="0" borderId="16" xfId="0" applyNumberFormat="1" applyFont="1" applyBorder="1" applyAlignment="1">
      <alignment horizontal="center" vertical="center"/>
    </xf>
    <xf numFmtId="0" fontId="23" fillId="34" borderId="17" xfId="0" applyFont="1" applyFill="1" applyBorder="1" applyAlignment="1">
      <alignment vertical="center" wrapText="1"/>
    </xf>
    <xf numFmtId="0" fontId="52" fillId="0" borderId="0" xfId="0" applyFont="1" applyAlignment="1">
      <alignment horizontal="left"/>
    </xf>
    <xf numFmtId="165" fontId="19" fillId="0" borderId="16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0" borderId="0" xfId="0" applyFont="1" applyBorder="1" applyAlignment="1">
      <alignment horizontal="left"/>
    </xf>
    <xf numFmtId="166" fontId="0" fillId="0" borderId="0" xfId="50" applyNumberFormat="1" applyFont="1"/>
    <xf numFmtId="3" fontId="23" fillId="0" borderId="0" xfId="0" applyNumberFormat="1" applyFont="1" applyFill="1" applyBorder="1" applyAlignment="1">
      <alignment horizontal="center" vertical="center"/>
    </xf>
    <xf numFmtId="0" fontId="43" fillId="0" borderId="0" xfId="0" applyFont="1"/>
    <xf numFmtId="0" fontId="40" fillId="34" borderId="20" xfId="0" applyFont="1" applyFill="1" applyBorder="1" applyAlignment="1">
      <alignment vertical="center" wrapText="1"/>
    </xf>
    <xf numFmtId="0" fontId="35" fillId="33" borderId="18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9" fontId="35" fillId="33" borderId="16" xfId="0" applyNumberFormat="1" applyFont="1" applyFill="1" applyBorder="1" applyAlignment="1">
      <alignment horizontal="center" vertical="center"/>
    </xf>
    <xf numFmtId="1" fontId="35" fillId="33" borderId="16" xfId="0" applyNumberFormat="1" applyFont="1" applyFill="1" applyBorder="1" applyAlignment="1">
      <alignment horizontal="center" vertical="center"/>
    </xf>
    <xf numFmtId="0" fontId="31" fillId="39" borderId="17" xfId="0" applyFont="1" applyFill="1" applyBorder="1" applyAlignment="1">
      <alignment vertical="center" wrapText="1"/>
    </xf>
    <xf numFmtId="0" fontId="35" fillId="39" borderId="17" xfId="0" applyFont="1" applyFill="1" applyBorder="1" applyAlignment="1">
      <alignment vertical="center" wrapText="1"/>
    </xf>
    <xf numFmtId="165" fontId="35" fillId="39" borderId="16" xfId="0" applyNumberFormat="1" applyFont="1" applyFill="1" applyBorder="1" applyAlignment="1">
      <alignment horizontal="center" vertical="center"/>
    </xf>
    <xf numFmtId="9" fontId="35" fillId="39" borderId="16" xfId="0" applyNumberFormat="1" applyFont="1" applyFill="1" applyBorder="1" applyAlignment="1">
      <alignment horizontal="center" vertical="center"/>
    </xf>
    <xf numFmtId="0" fontId="35" fillId="39" borderId="17" xfId="0" applyFont="1" applyFill="1" applyBorder="1" applyAlignment="1">
      <alignment horizontal="left" vertical="center" wrapText="1"/>
    </xf>
    <xf numFmtId="0" fontId="35" fillId="39" borderId="16" xfId="0" applyNumberFormat="1" applyFont="1" applyFill="1" applyBorder="1" applyAlignment="1">
      <alignment horizontal="center" vertical="center"/>
    </xf>
    <xf numFmtId="0" fontId="35" fillId="33" borderId="17" xfId="0" applyFont="1" applyFill="1" applyBorder="1" applyAlignment="1">
      <alignment horizontal="center" vertical="center" wrapText="1"/>
    </xf>
    <xf numFmtId="165" fontId="35" fillId="33" borderId="16" xfId="0" applyNumberFormat="1" applyFont="1" applyFill="1" applyBorder="1" applyAlignment="1">
      <alignment horizontal="center" vertical="center"/>
    </xf>
    <xf numFmtId="0" fontId="45" fillId="0" borderId="17" xfId="0" applyFont="1" applyBorder="1" applyAlignment="1">
      <alignment horizontal="left" vertical="center" wrapText="1" indent="1"/>
    </xf>
    <xf numFmtId="0" fontId="44" fillId="0" borderId="21" xfId="0" applyFont="1" applyBorder="1" applyAlignment="1">
      <alignment horizontal="left" vertical="center" wrapText="1" indent="1"/>
    </xf>
    <xf numFmtId="0" fontId="31" fillId="35" borderId="17" xfId="0" applyFont="1" applyFill="1" applyBorder="1" applyAlignment="1">
      <alignment vertical="center" wrapText="1"/>
    </xf>
    <xf numFmtId="3" fontId="37" fillId="35" borderId="16" xfId="0" applyNumberFormat="1" applyFont="1" applyFill="1" applyBorder="1" applyAlignment="1">
      <alignment horizontal="center" vertical="center"/>
    </xf>
    <xf numFmtId="0" fontId="35" fillId="34" borderId="17" xfId="0" applyFont="1" applyFill="1" applyBorder="1" applyAlignment="1">
      <alignment vertical="center" wrapText="1"/>
    </xf>
    <xf numFmtId="0" fontId="35" fillId="41" borderId="17" xfId="0" applyFont="1" applyFill="1" applyBorder="1" applyAlignment="1">
      <alignment vertical="center" wrapText="1"/>
    </xf>
    <xf numFmtId="0" fontId="31" fillId="0" borderId="21" xfId="0" applyFont="1" applyBorder="1" applyAlignment="1">
      <alignment horizontal="left" vertical="center" wrapText="1" indent="1"/>
    </xf>
    <xf numFmtId="0" fontId="35" fillId="41" borderId="17" xfId="0" applyFont="1" applyFill="1" applyBorder="1" applyAlignment="1">
      <alignment horizontal="left" vertical="center" wrapText="1"/>
    </xf>
    <xf numFmtId="0" fontId="35" fillId="34" borderId="17" xfId="0" applyFont="1" applyFill="1" applyBorder="1" applyAlignment="1">
      <alignment horizontal="left" vertical="center" wrapText="1"/>
    </xf>
    <xf numFmtId="0" fontId="35" fillId="34" borderId="20" xfId="0" applyFont="1" applyFill="1" applyBorder="1" applyAlignment="1">
      <alignment horizontal="left" vertical="center" wrapText="1"/>
    </xf>
    <xf numFmtId="0" fontId="31" fillId="34" borderId="20" xfId="0" applyFont="1" applyFill="1" applyBorder="1" applyAlignment="1">
      <alignment vertical="center" wrapText="1"/>
    </xf>
    <xf numFmtId="0" fontId="35" fillId="43" borderId="17" xfId="0" applyFont="1" applyFill="1" applyBorder="1" applyAlignment="1">
      <alignment vertical="center" wrapText="1"/>
    </xf>
    <xf numFmtId="0" fontId="35" fillId="43" borderId="16" xfId="0" applyNumberFormat="1" applyFont="1" applyFill="1" applyBorder="1" applyAlignment="1">
      <alignment horizontal="center" vertical="center"/>
    </xf>
    <xf numFmtId="0" fontId="35" fillId="43" borderId="17" xfId="0" applyFont="1" applyFill="1" applyBorder="1" applyAlignment="1">
      <alignment horizontal="left" vertical="center" wrapText="1"/>
    </xf>
    <xf numFmtId="9" fontId="35" fillId="43" borderId="16" xfId="0" applyNumberFormat="1" applyFont="1" applyFill="1" applyBorder="1" applyAlignment="1">
      <alignment horizontal="center" vertical="center"/>
    </xf>
    <xf numFmtId="9" fontId="35" fillId="43" borderId="18" xfId="0" applyNumberFormat="1" applyFont="1" applyFill="1" applyBorder="1" applyAlignment="1">
      <alignment horizontal="center" vertical="center"/>
    </xf>
    <xf numFmtId="0" fontId="35" fillId="43" borderId="22" xfId="0" applyFont="1" applyFill="1" applyBorder="1" applyAlignment="1">
      <alignment horizontal="left" vertical="center" wrapText="1"/>
    </xf>
    <xf numFmtId="9" fontId="35" fillId="43" borderId="25" xfId="0" applyNumberFormat="1" applyFont="1" applyFill="1" applyBorder="1" applyAlignment="1">
      <alignment horizontal="center" vertical="center"/>
    </xf>
    <xf numFmtId="9" fontId="35" fillId="43" borderId="32" xfId="0" applyNumberFormat="1" applyFont="1" applyFill="1" applyBorder="1" applyAlignment="1">
      <alignment horizontal="center" vertical="center"/>
    </xf>
    <xf numFmtId="3" fontId="37" fillId="0" borderId="16" xfId="0" applyNumberFormat="1" applyFont="1" applyBorder="1" applyAlignment="1">
      <alignment horizontal="center" vertical="center"/>
    </xf>
    <xf numFmtId="0" fontId="35" fillId="44" borderId="10" xfId="0" applyFont="1" applyFill="1" applyBorder="1" applyAlignment="1">
      <alignment horizontal="left" vertical="center"/>
    </xf>
    <xf numFmtId="0" fontId="35" fillId="44" borderId="11" xfId="0" applyFont="1" applyFill="1" applyBorder="1" applyAlignment="1">
      <alignment horizontal="left" vertical="top"/>
    </xf>
    <xf numFmtId="0" fontId="35" fillId="44" borderId="14" xfId="0" applyFont="1" applyFill="1" applyBorder="1" applyAlignment="1">
      <alignment horizontal="left" vertical="top"/>
    </xf>
    <xf numFmtId="3" fontId="46" fillId="0" borderId="16" xfId="0" applyNumberFormat="1" applyFont="1" applyBorder="1" applyAlignment="1">
      <alignment horizontal="center" vertical="center"/>
    </xf>
    <xf numFmtId="9" fontId="37" fillId="34" borderId="20" xfId="0" applyNumberFormat="1" applyFont="1" applyFill="1" applyBorder="1" applyAlignment="1">
      <alignment horizontal="center" vertical="center" wrapText="1"/>
    </xf>
    <xf numFmtId="0" fontId="37" fillId="34" borderId="17" xfId="0" applyFont="1" applyFill="1" applyBorder="1" applyAlignment="1">
      <alignment horizontal="left" vertical="center"/>
    </xf>
    <xf numFmtId="0" fontId="41" fillId="0" borderId="17" xfId="0" applyFont="1" applyBorder="1" applyAlignment="1">
      <alignment horizontal="left" vertical="center" wrapText="1" indent="1"/>
    </xf>
    <xf numFmtId="3" fontId="42" fillId="0" borderId="18" xfId="0" applyNumberFormat="1" applyFont="1" applyBorder="1" applyAlignment="1">
      <alignment horizontal="center" vertical="center"/>
    </xf>
    <xf numFmtId="3" fontId="35" fillId="0" borderId="18" xfId="0" applyNumberFormat="1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 wrapText="1" indent="1"/>
    </xf>
    <xf numFmtId="0" fontId="44" fillId="44" borderId="21" xfId="0" applyFont="1" applyFill="1" applyBorder="1" applyAlignment="1">
      <alignment horizontal="left" vertical="center" wrapText="1" indent="1"/>
    </xf>
    <xf numFmtId="3" fontId="42" fillId="44" borderId="13" xfId="0" applyNumberFormat="1" applyFont="1" applyFill="1" applyBorder="1" applyAlignment="1">
      <alignment horizontal="center" vertical="center"/>
    </xf>
    <xf numFmtId="0" fontId="44" fillId="0" borderId="26" xfId="0" applyFont="1" applyBorder="1" applyAlignment="1">
      <alignment horizontal="left" vertical="center" wrapText="1" indent="1"/>
    </xf>
    <xf numFmtId="0" fontId="35" fillId="34" borderId="10" xfId="0" applyFont="1" applyFill="1" applyBorder="1" applyAlignment="1">
      <alignment vertical="center" wrapText="1"/>
    </xf>
    <xf numFmtId="0" fontId="37" fillId="34" borderId="20" xfId="0" applyFont="1" applyFill="1" applyBorder="1" applyAlignment="1">
      <alignment vertical="center" wrapText="1"/>
    </xf>
    <xf numFmtId="0" fontId="35" fillId="34" borderId="11" xfId="0" applyFont="1" applyFill="1" applyBorder="1" applyAlignment="1">
      <alignment vertical="center"/>
    </xf>
    <xf numFmtId="0" fontId="35" fillId="34" borderId="14" xfId="0" applyFont="1" applyFill="1" applyBorder="1" applyAlignment="1">
      <alignment vertical="center"/>
    </xf>
    <xf numFmtId="0" fontId="41" fillId="0" borderId="21" xfId="0" applyFont="1" applyBorder="1" applyAlignment="1">
      <alignment horizontal="left" vertical="center" wrapText="1" indent="1"/>
    </xf>
    <xf numFmtId="0" fontId="41" fillId="0" borderId="25" xfId="0" applyFont="1" applyBorder="1" applyAlignment="1">
      <alignment horizontal="left" vertical="center" wrapText="1" indent="1"/>
    </xf>
    <xf numFmtId="0" fontId="45" fillId="0" borderId="25" xfId="0" applyFont="1" applyBorder="1" applyAlignment="1">
      <alignment horizontal="left" vertical="center" wrapText="1" indent="1"/>
    </xf>
    <xf numFmtId="3" fontId="42" fillId="0" borderId="13" xfId="0" applyNumberFormat="1" applyFont="1" applyBorder="1" applyAlignment="1">
      <alignment horizontal="center" vertical="center"/>
    </xf>
    <xf numFmtId="0" fontId="31" fillId="36" borderId="17" xfId="0" applyFont="1" applyFill="1" applyBorder="1" applyAlignment="1">
      <alignment vertical="center" wrapText="1"/>
    </xf>
    <xf numFmtId="3" fontId="37" fillId="36" borderId="16" xfId="0" applyNumberFormat="1" applyFont="1" applyFill="1" applyBorder="1" applyAlignment="1">
      <alignment horizontal="center" vertical="center"/>
    </xf>
    <xf numFmtId="0" fontId="37" fillId="34" borderId="20" xfId="0" applyFont="1" applyFill="1" applyBorder="1" applyAlignment="1">
      <alignment horizontal="left" vertical="center" wrapText="1"/>
    </xf>
    <xf numFmtId="0" fontId="35" fillId="34" borderId="10" xfId="0" applyFont="1" applyFill="1" applyBorder="1" applyAlignment="1">
      <alignment vertical="center"/>
    </xf>
    <xf numFmtId="0" fontId="37" fillId="46" borderId="20" xfId="0" applyFont="1" applyFill="1" applyBorder="1" applyAlignment="1">
      <alignment horizontal="left" vertical="center" wrapText="1"/>
    </xf>
    <xf numFmtId="0" fontId="37" fillId="46" borderId="17" xfId="0" applyFont="1" applyFill="1" applyBorder="1" applyAlignment="1">
      <alignment horizontal="left" vertical="center" wrapText="1"/>
    </xf>
    <xf numFmtId="0" fontId="35" fillId="46" borderId="10" xfId="0" applyFont="1" applyFill="1" applyBorder="1" applyAlignment="1">
      <alignment vertical="center"/>
    </xf>
    <xf numFmtId="0" fontId="37" fillId="46" borderId="20" xfId="0" applyFont="1" applyFill="1" applyBorder="1" applyAlignment="1">
      <alignment vertical="center" wrapText="1"/>
    </xf>
    <xf numFmtId="0" fontId="35" fillId="46" borderId="11" xfId="0" applyFont="1" applyFill="1" applyBorder="1" applyAlignment="1">
      <alignment vertical="center"/>
    </xf>
    <xf numFmtId="0" fontId="35" fillId="46" borderId="14" xfId="0" applyFont="1" applyFill="1" applyBorder="1" applyAlignment="1">
      <alignment vertical="center"/>
    </xf>
    <xf numFmtId="0" fontId="35" fillId="46" borderId="17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vertical="center"/>
    </xf>
    <xf numFmtId="0" fontId="37" fillId="33" borderId="20" xfId="0" applyFont="1" applyFill="1" applyBorder="1" applyAlignment="1">
      <alignment vertical="center" wrapText="1"/>
    </xf>
    <xf numFmtId="0" fontId="35" fillId="33" borderId="11" xfId="0" applyFont="1" applyFill="1" applyBorder="1" applyAlignment="1">
      <alignment vertical="center"/>
    </xf>
    <xf numFmtId="0" fontId="35" fillId="33" borderId="14" xfId="0" applyFont="1" applyFill="1" applyBorder="1" applyAlignment="1">
      <alignment vertical="center"/>
    </xf>
    <xf numFmtId="0" fontId="31" fillId="34" borderId="17" xfId="0" applyFont="1" applyFill="1" applyBorder="1" applyAlignment="1">
      <alignment vertical="center" wrapText="1"/>
    </xf>
    <xf numFmtId="3" fontId="37" fillId="34" borderId="16" xfId="0" applyNumberFormat="1" applyFont="1" applyFill="1" applyBorder="1" applyAlignment="1">
      <alignment horizontal="center" vertical="center"/>
    </xf>
    <xf numFmtId="0" fontId="44" fillId="33" borderId="17" xfId="0" applyFont="1" applyFill="1" applyBorder="1" applyAlignment="1">
      <alignment vertical="center" wrapText="1"/>
    </xf>
    <xf numFmtId="165" fontId="46" fillId="0" borderId="16" xfId="0" applyNumberFormat="1" applyFont="1" applyBorder="1" applyAlignment="1">
      <alignment horizontal="center" vertical="center"/>
    </xf>
    <xf numFmtId="167" fontId="35" fillId="0" borderId="16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 wrapText="1" indent="1"/>
    </xf>
    <xf numFmtId="0" fontId="26" fillId="36" borderId="20" xfId="0" applyFont="1" applyFill="1" applyBorder="1" applyAlignment="1">
      <alignment vertical="center" wrapText="1"/>
    </xf>
    <xf numFmtId="0" fontId="19" fillId="36" borderId="17" xfId="0" applyFont="1" applyFill="1" applyBorder="1" applyAlignment="1">
      <alignment vertical="center" wrapText="1"/>
    </xf>
    <xf numFmtId="9" fontId="19" fillId="36" borderId="16" xfId="0" applyNumberFormat="1" applyFont="1" applyFill="1" applyBorder="1" applyAlignment="1">
      <alignment horizontal="center" vertical="center"/>
    </xf>
    <xf numFmtId="9" fontId="19" fillId="0" borderId="20" xfId="0" applyNumberFormat="1" applyFont="1" applyFill="1" applyBorder="1" applyAlignment="1">
      <alignment horizontal="left" vertical="center" wrapText="1"/>
    </xf>
    <xf numFmtId="3" fontId="35" fillId="36" borderId="17" xfId="0" applyNumberFormat="1" applyFont="1" applyFill="1" applyBorder="1" applyAlignment="1">
      <alignment horizontal="center" vertical="center" wrapText="1"/>
    </xf>
    <xf numFmtId="3" fontId="19" fillId="36" borderId="17" xfId="0" applyNumberFormat="1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left" vertical="center" wrapText="1" indent="1"/>
    </xf>
    <xf numFmtId="3" fontId="19" fillId="36" borderId="16" xfId="0" applyNumberFormat="1" applyFont="1" applyFill="1" applyBorder="1" applyAlignment="1">
      <alignment horizontal="center" vertical="center"/>
    </xf>
    <xf numFmtId="0" fontId="28" fillId="36" borderId="21" xfId="0" applyFont="1" applyFill="1" applyBorder="1" applyAlignment="1">
      <alignment horizontal="left" vertical="center" wrapText="1" indent="1"/>
    </xf>
    <xf numFmtId="3" fontId="21" fillId="36" borderId="16" xfId="0" applyNumberFormat="1" applyFont="1" applyFill="1" applyBorder="1" applyAlignment="1">
      <alignment horizontal="center" vertical="center"/>
    </xf>
    <xf numFmtId="165" fontId="19" fillId="33" borderId="17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0" fontId="27" fillId="36" borderId="17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 indent="1"/>
    </xf>
    <xf numFmtId="0" fontId="20" fillId="37" borderId="17" xfId="0" applyFont="1" applyFill="1" applyBorder="1" applyAlignment="1">
      <alignment vertical="center" wrapText="1"/>
    </xf>
    <xf numFmtId="0" fontId="20" fillId="0" borderId="21" xfId="0" applyFont="1" applyBorder="1" applyAlignment="1">
      <alignment horizontal="left" vertical="center" wrapText="1" indent="1"/>
    </xf>
    <xf numFmtId="0" fontId="27" fillId="0" borderId="17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horizontal="center" vertical="center"/>
    </xf>
    <xf numFmtId="0" fontId="54" fillId="33" borderId="17" xfId="0" applyFont="1" applyFill="1" applyBorder="1" applyAlignment="1">
      <alignment vertical="center" wrapText="1"/>
    </xf>
    <xf numFmtId="3" fontId="38" fillId="33" borderId="16" xfId="0" applyNumberFormat="1" applyFont="1" applyFill="1" applyBorder="1" applyAlignment="1">
      <alignment horizontal="center" vertical="center"/>
    </xf>
    <xf numFmtId="165" fontId="38" fillId="0" borderId="16" xfId="0" applyNumberFormat="1" applyFont="1" applyBorder="1" applyAlignment="1">
      <alignment horizontal="center" vertical="center"/>
    </xf>
    <xf numFmtId="0" fontId="20" fillId="36" borderId="17" xfId="0" applyFont="1" applyFill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19" fillId="34" borderId="20" xfId="0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vertical="center" wrapText="1"/>
    </xf>
    <xf numFmtId="0" fontId="32" fillId="0" borderId="0" xfId="0" applyFont="1"/>
    <xf numFmtId="0" fontId="55" fillId="33" borderId="20" xfId="0" applyFont="1" applyFill="1" applyBorder="1" applyAlignment="1">
      <alignment horizontal="left" vertical="center" wrapText="1"/>
    </xf>
    <xf numFmtId="0" fontId="55" fillId="34" borderId="20" xfId="0" applyFont="1" applyFill="1" applyBorder="1" applyAlignment="1">
      <alignment vertical="center" wrapText="1"/>
    </xf>
    <xf numFmtId="0" fontId="55" fillId="33" borderId="18" xfId="0" applyFont="1" applyFill="1" applyBorder="1" applyAlignment="1">
      <alignment horizontal="center" vertical="center" wrapText="1"/>
    </xf>
    <xf numFmtId="0" fontId="56" fillId="33" borderId="16" xfId="0" applyFont="1" applyFill="1" applyBorder="1" applyAlignment="1">
      <alignment horizontal="center" vertical="center" wrapText="1"/>
    </xf>
    <xf numFmtId="0" fontId="56" fillId="33" borderId="17" xfId="0" applyFont="1" applyFill="1" applyBorder="1" applyAlignment="1">
      <alignment vertical="center" wrapText="1"/>
    </xf>
    <xf numFmtId="9" fontId="56" fillId="37" borderId="16" xfId="0" applyNumberFormat="1" applyFont="1" applyFill="1" applyBorder="1" applyAlignment="1">
      <alignment horizontal="center" vertical="center"/>
    </xf>
    <xf numFmtId="0" fontId="56" fillId="33" borderId="17" xfId="0" applyFont="1" applyFill="1" applyBorder="1" applyAlignment="1">
      <alignment horizontal="left" vertical="center" wrapText="1"/>
    </xf>
    <xf numFmtId="0" fontId="55" fillId="34" borderId="17" xfId="0" applyFont="1" applyFill="1" applyBorder="1" applyAlignment="1">
      <alignment vertical="center" wrapText="1"/>
    </xf>
    <xf numFmtId="0" fontId="56" fillId="37" borderId="17" xfId="0" applyFont="1" applyFill="1" applyBorder="1" applyAlignment="1">
      <alignment vertical="center" wrapText="1"/>
    </xf>
    <xf numFmtId="3" fontId="56" fillId="37" borderId="16" xfId="43" applyNumberFormat="1" applyFont="1" applyFill="1" applyBorder="1" applyAlignment="1">
      <alignment horizontal="center" vertical="center"/>
    </xf>
    <xf numFmtId="0" fontId="56" fillId="37" borderId="17" xfId="0" applyFont="1" applyFill="1" applyBorder="1" applyAlignment="1">
      <alignment horizontal="left" vertical="center" wrapText="1"/>
    </xf>
    <xf numFmtId="3" fontId="57" fillId="37" borderId="16" xfId="43" applyNumberFormat="1" applyFont="1" applyFill="1" applyBorder="1" applyAlignment="1">
      <alignment horizontal="center" vertical="center"/>
    </xf>
    <xf numFmtId="9" fontId="57" fillId="37" borderId="16" xfId="0" applyNumberFormat="1" applyFont="1" applyFill="1" applyBorder="1" applyAlignment="1">
      <alignment horizontal="center" vertical="center"/>
    </xf>
    <xf numFmtId="0" fontId="57" fillId="46" borderId="17" xfId="0" applyFont="1" applyFill="1" applyBorder="1" applyAlignment="1">
      <alignment horizontal="left" vertical="center" wrapText="1"/>
    </xf>
    <xf numFmtId="0" fontId="55" fillId="33" borderId="16" xfId="0" applyFont="1" applyFill="1" applyBorder="1" applyAlignment="1">
      <alignment horizontal="center" vertical="center" wrapText="1"/>
    </xf>
    <xf numFmtId="3" fontId="56" fillId="33" borderId="17" xfId="0" applyNumberFormat="1" applyFont="1" applyFill="1" applyBorder="1" applyAlignment="1">
      <alignment horizontal="center" vertical="center" wrapText="1"/>
    </xf>
    <xf numFmtId="0" fontId="56" fillId="33" borderId="17" xfId="0" applyFont="1" applyFill="1" applyBorder="1" applyAlignment="1">
      <alignment horizontal="center" vertical="center" wrapText="1"/>
    </xf>
    <xf numFmtId="165" fontId="56" fillId="33" borderId="16" xfId="0" applyNumberFormat="1" applyFont="1" applyFill="1" applyBorder="1" applyAlignment="1">
      <alignment horizontal="center" vertical="center"/>
    </xf>
    <xf numFmtId="0" fontId="56" fillId="0" borderId="17" xfId="0" applyFont="1" applyBorder="1" applyAlignment="1">
      <alignment horizontal="left" vertical="center" wrapText="1" indent="1"/>
    </xf>
    <xf numFmtId="3" fontId="56" fillId="0" borderId="16" xfId="0" applyNumberFormat="1" applyFont="1" applyBorder="1" applyAlignment="1">
      <alignment horizontal="center" vertical="center"/>
    </xf>
    <xf numFmtId="0" fontId="59" fillId="0" borderId="17" xfId="0" applyFont="1" applyBorder="1" applyAlignment="1">
      <alignment horizontal="left" vertical="center" wrapText="1" indent="1"/>
    </xf>
    <xf numFmtId="3" fontId="59" fillId="0" borderId="16" xfId="0" applyNumberFormat="1" applyFont="1" applyBorder="1" applyAlignment="1">
      <alignment horizontal="center" vertical="center"/>
    </xf>
    <xf numFmtId="165" fontId="59" fillId="0" borderId="16" xfId="0" applyNumberFormat="1" applyFont="1" applyBorder="1" applyAlignment="1">
      <alignment horizontal="center" vertical="center"/>
    </xf>
    <xf numFmtId="9" fontId="56" fillId="0" borderId="16" xfId="43" applyFont="1" applyBorder="1" applyAlignment="1">
      <alignment horizontal="center" vertical="center"/>
    </xf>
    <xf numFmtId="165" fontId="56" fillId="0" borderId="16" xfId="43" applyNumberFormat="1" applyFont="1" applyBorder="1" applyAlignment="1">
      <alignment horizontal="center" vertical="center"/>
    </xf>
    <xf numFmtId="0" fontId="60" fillId="0" borderId="21" xfId="0" applyFont="1" applyBorder="1" applyAlignment="1">
      <alignment horizontal="left" vertical="center" wrapText="1" indent="1"/>
    </xf>
    <xf numFmtId="0" fontId="49" fillId="35" borderId="17" xfId="0" applyFont="1" applyFill="1" applyBorder="1" applyAlignment="1">
      <alignment vertical="center" wrapText="1"/>
    </xf>
    <xf numFmtId="3" fontId="55" fillId="35" borderId="16" xfId="0" applyNumberFormat="1" applyFont="1" applyFill="1" applyBorder="1" applyAlignment="1">
      <alignment horizontal="center" vertical="center"/>
    </xf>
    <xf numFmtId="0" fontId="49" fillId="46" borderId="17" xfId="0" applyFont="1" applyFill="1" applyBorder="1" applyAlignment="1">
      <alignment vertical="center" wrapText="1"/>
    </xf>
    <xf numFmtId="0" fontId="56" fillId="33" borderId="17" xfId="0" applyFont="1" applyFill="1" applyBorder="1" applyAlignment="1">
      <alignment horizontal="center" wrapText="1"/>
    </xf>
    <xf numFmtId="0" fontId="49" fillId="0" borderId="21" xfId="0" applyFont="1" applyBorder="1" applyAlignment="1">
      <alignment horizontal="left" vertical="center" wrapText="1" indent="1"/>
    </xf>
    <xf numFmtId="3" fontId="56" fillId="0" borderId="17" xfId="0" applyNumberFormat="1" applyFont="1" applyFill="1" applyBorder="1" applyAlignment="1">
      <alignment horizontal="center" vertical="center" wrapText="1"/>
    </xf>
    <xf numFmtId="3" fontId="59" fillId="0" borderId="16" xfId="0" applyNumberFormat="1" applyFont="1" applyFill="1" applyBorder="1" applyAlignment="1">
      <alignment horizontal="center" vertical="center"/>
    </xf>
    <xf numFmtId="3" fontId="56" fillId="0" borderId="16" xfId="0" applyNumberFormat="1" applyFont="1" applyFill="1" applyBorder="1" applyAlignment="1">
      <alignment horizontal="center" vertical="center"/>
    </xf>
    <xf numFmtId="0" fontId="49" fillId="34" borderId="17" xfId="0" applyFont="1" applyFill="1" applyBorder="1" applyAlignment="1">
      <alignment horizontal="left" vertical="center" wrapText="1"/>
    </xf>
    <xf numFmtId="9" fontId="49" fillId="34" borderId="20" xfId="0" applyNumberFormat="1" applyFont="1" applyFill="1" applyBorder="1" applyAlignment="1">
      <alignment horizontal="center" vertical="center" wrapText="1"/>
    </xf>
    <xf numFmtId="0" fontId="49" fillId="34" borderId="17" xfId="0" applyFont="1" applyFill="1" applyBorder="1" applyAlignment="1">
      <alignment horizontal="left" vertical="center"/>
    </xf>
    <xf numFmtId="0" fontId="49" fillId="48" borderId="17" xfId="0" applyFont="1" applyFill="1" applyBorder="1" applyAlignment="1">
      <alignment horizontal="left" vertical="center" wrapText="1"/>
    </xf>
    <xf numFmtId="0" fontId="60" fillId="0" borderId="26" xfId="0" applyFont="1" applyBorder="1" applyAlignment="1">
      <alignment horizontal="left" vertical="center" wrapText="1" indent="1"/>
    </xf>
    <xf numFmtId="3" fontId="59" fillId="0" borderId="18" xfId="0" applyNumberFormat="1" applyFont="1" applyBorder="1" applyAlignment="1">
      <alignment horizontal="center" vertical="center"/>
    </xf>
    <xf numFmtId="0" fontId="56" fillId="34" borderId="10" xfId="0" applyFont="1" applyFill="1" applyBorder="1" applyAlignment="1">
      <alignment vertical="center"/>
    </xf>
    <xf numFmtId="0" fontId="49" fillId="34" borderId="20" xfId="0" applyFont="1" applyFill="1" applyBorder="1" applyAlignment="1">
      <alignment vertical="center" wrapText="1"/>
    </xf>
    <xf numFmtId="0" fontId="62" fillId="0" borderId="0" xfId="0" applyFont="1" applyAlignment="1">
      <alignment horizontal="center" vertical="center"/>
    </xf>
    <xf numFmtId="0" fontId="56" fillId="0" borderId="25" xfId="0" applyFont="1" applyFill="1" applyBorder="1" applyAlignment="1">
      <alignment vertical="center"/>
    </xf>
    <xf numFmtId="0" fontId="49" fillId="34" borderId="20" xfId="0" applyFont="1" applyFill="1" applyBorder="1" applyAlignment="1">
      <alignment horizontal="left" vertical="center" wrapText="1"/>
    </xf>
    <xf numFmtId="0" fontId="56" fillId="34" borderId="11" xfId="0" applyFont="1" applyFill="1" applyBorder="1" applyAlignment="1">
      <alignment vertical="center"/>
    </xf>
    <xf numFmtId="0" fontId="56" fillId="34" borderId="14" xfId="0" applyFont="1" applyFill="1" applyBorder="1" applyAlignment="1">
      <alignment vertical="center"/>
    </xf>
    <xf numFmtId="0" fontId="49" fillId="36" borderId="17" xfId="0" applyFont="1" applyFill="1" applyBorder="1" applyAlignment="1">
      <alignment vertical="center" wrapText="1"/>
    </xf>
    <xf numFmtId="3" fontId="55" fillId="36" borderId="16" xfId="0" applyNumberFormat="1" applyFont="1" applyFill="1" applyBorder="1" applyAlignment="1">
      <alignment horizontal="center" vertical="center"/>
    </xf>
    <xf numFmtId="3" fontId="55" fillId="34" borderId="16" xfId="0" applyNumberFormat="1" applyFont="1" applyFill="1" applyBorder="1" applyAlignment="1">
      <alignment horizontal="center" vertical="center"/>
    </xf>
    <xf numFmtId="3" fontId="55" fillId="0" borderId="16" xfId="0" applyNumberFormat="1" applyFont="1" applyBorder="1" applyAlignment="1">
      <alignment horizontal="center" vertical="center"/>
    </xf>
    <xf numFmtId="0" fontId="63" fillId="33" borderId="33" xfId="0" applyNumberFormat="1" applyFont="1" applyFill="1" applyBorder="1" applyAlignment="1" applyProtection="1">
      <alignment horizontal="center" vertical="center" wrapText="1"/>
    </xf>
    <xf numFmtId="9" fontId="19" fillId="0" borderId="16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horizontal="left" vertical="center" wrapText="1" inden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 indent="1"/>
    </xf>
    <xf numFmtId="3" fontId="21" fillId="0" borderId="16" xfId="0" applyNumberFormat="1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left" vertical="center" wrapText="1" indent="1"/>
    </xf>
    <xf numFmtId="0" fontId="27" fillId="0" borderId="17" xfId="0" applyFont="1" applyFill="1" applyBorder="1" applyAlignment="1">
      <alignment horizontal="left" vertical="center" wrapText="1"/>
    </xf>
    <xf numFmtId="9" fontId="27" fillId="0" borderId="20" xfId="0" applyNumberFormat="1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left" vertical="center" wrapText="1"/>
    </xf>
    <xf numFmtId="0" fontId="64" fillId="37" borderId="17" xfId="0" applyFont="1" applyFill="1" applyBorder="1" applyAlignment="1">
      <alignment vertical="center" wrapText="1"/>
    </xf>
    <xf numFmtId="0" fontId="27" fillId="49" borderId="17" xfId="0" applyFont="1" applyFill="1" applyBorder="1" applyAlignment="1">
      <alignment horizontal="left" vertical="center" wrapText="1"/>
    </xf>
    <xf numFmtId="3" fontId="35" fillId="0" borderId="16" xfId="0" applyNumberFormat="1" applyFont="1" applyFill="1" applyBorder="1" applyAlignment="1">
      <alignment horizontal="center" vertical="center"/>
    </xf>
    <xf numFmtId="165" fontId="35" fillId="0" borderId="16" xfId="43" applyNumberFormat="1" applyFont="1" applyBorder="1" applyAlignment="1">
      <alignment horizontal="center" vertical="center"/>
    </xf>
    <xf numFmtId="9" fontId="35" fillId="0" borderId="16" xfId="43" applyFont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7" fillId="49" borderId="17" xfId="0" applyFont="1" applyFill="1" applyBorder="1" applyAlignment="1">
      <alignment vertical="center" wrapText="1"/>
    </xf>
    <xf numFmtId="3" fontId="22" fillId="33" borderId="17" xfId="0" applyNumberFormat="1" applyFont="1" applyFill="1" applyBorder="1" applyAlignment="1">
      <alignment horizontal="center" vertical="center" wrapText="1"/>
    </xf>
    <xf numFmtId="3" fontId="22" fillId="33" borderId="25" xfId="0" applyNumberFormat="1" applyFont="1" applyFill="1" applyBorder="1" applyAlignment="1">
      <alignment horizontal="center" vertical="center" wrapText="1"/>
    </xf>
    <xf numFmtId="3" fontId="45" fillId="33" borderId="25" xfId="0" applyNumberFormat="1" applyFont="1" applyFill="1" applyBorder="1" applyAlignment="1">
      <alignment horizontal="center" vertical="center" wrapText="1"/>
    </xf>
    <xf numFmtId="3" fontId="45" fillId="0" borderId="25" xfId="0" applyNumberFormat="1" applyFont="1" applyBorder="1" applyAlignment="1">
      <alignment horizontal="center" vertical="center"/>
    </xf>
    <xf numFmtId="3" fontId="45" fillId="0" borderId="0" xfId="0" applyNumberFormat="1" applyFont="1" applyFill="1" applyBorder="1" applyAlignment="1">
      <alignment horizontal="center" vertical="center"/>
    </xf>
    <xf numFmtId="3" fontId="65" fillId="0" borderId="16" xfId="0" applyNumberFormat="1" applyFont="1" applyBorder="1" applyAlignment="1">
      <alignment horizontal="center" vertical="center"/>
    </xf>
    <xf numFmtId="3" fontId="64" fillId="0" borderId="1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textRotation="255"/>
    </xf>
    <xf numFmtId="0" fontId="37" fillId="0" borderId="17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33" fillId="33" borderId="17" xfId="0" applyFont="1" applyFill="1" applyBorder="1" applyAlignment="1">
      <alignment horizontal="left" vertical="top" wrapText="1"/>
    </xf>
    <xf numFmtId="9" fontId="22" fillId="33" borderId="17" xfId="0" applyNumberFormat="1" applyFont="1" applyFill="1" applyBorder="1" applyAlignment="1">
      <alignment horizontal="center" vertical="center" wrapText="1"/>
    </xf>
    <xf numFmtId="10" fontId="22" fillId="33" borderId="17" xfId="0" applyNumberFormat="1" applyFont="1" applyFill="1" applyBorder="1" applyAlignment="1">
      <alignment horizontal="center" vertical="center" wrapText="1"/>
    </xf>
    <xf numFmtId="0" fontId="19" fillId="33" borderId="17" xfId="0" applyNumberFormat="1" applyFont="1" applyFill="1" applyBorder="1" applyAlignment="1">
      <alignment horizontal="center" vertical="center" wrapText="1"/>
    </xf>
    <xf numFmtId="10" fontId="19" fillId="33" borderId="17" xfId="0" applyNumberFormat="1" applyFont="1" applyFill="1" applyBorder="1" applyAlignment="1">
      <alignment horizontal="center" vertical="center" wrapText="1"/>
    </xf>
    <xf numFmtId="9" fontId="19" fillId="33" borderId="17" xfId="0" applyNumberFormat="1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50" borderId="17" xfId="0" applyFont="1" applyFill="1" applyBorder="1" applyAlignment="1">
      <alignment vertical="center" wrapText="1"/>
    </xf>
    <xf numFmtId="9" fontId="22" fillId="0" borderId="16" xfId="43" applyFont="1" applyFill="1" applyBorder="1" applyAlignment="1">
      <alignment horizontal="center" vertical="center"/>
    </xf>
    <xf numFmtId="9" fontId="22" fillId="0" borderId="16" xfId="0" applyNumberFormat="1" applyFont="1" applyFill="1" applyBorder="1" applyAlignment="1">
      <alignment horizontal="center" vertical="center"/>
    </xf>
    <xf numFmtId="0" fontId="22" fillId="50" borderId="17" xfId="0" applyFont="1" applyFill="1" applyBorder="1" applyAlignment="1">
      <alignment horizontal="left" vertical="center" wrapText="1"/>
    </xf>
    <xf numFmtId="9" fontId="22" fillId="0" borderId="16" xfId="43" applyNumberFormat="1" applyFont="1" applyFill="1" applyBorder="1" applyAlignment="1">
      <alignment horizontal="center" vertical="center"/>
    </xf>
    <xf numFmtId="9" fontId="22" fillId="33" borderId="16" xfId="0" applyNumberFormat="1" applyFont="1" applyFill="1" applyBorder="1" applyAlignment="1">
      <alignment horizontal="left" vertical="center" wrapText="1"/>
    </xf>
    <xf numFmtId="9" fontId="22" fillId="33" borderId="16" xfId="0" applyNumberFormat="1" applyFont="1" applyFill="1" applyBorder="1" applyAlignment="1">
      <alignment horizontal="center" vertical="center" wrapText="1"/>
    </xf>
    <xf numFmtId="9" fontId="22" fillId="33" borderId="16" xfId="0" applyNumberFormat="1" applyFont="1" applyFill="1" applyBorder="1" applyAlignment="1">
      <alignment horizontal="center" vertical="center"/>
    </xf>
    <xf numFmtId="9" fontId="22" fillId="0" borderId="18" xfId="0" applyNumberFormat="1" applyFont="1" applyFill="1" applyBorder="1" applyAlignment="1">
      <alignment horizontal="center" vertical="center" wrapText="1"/>
    </xf>
    <xf numFmtId="9" fontId="22" fillId="33" borderId="18" xfId="43" applyFont="1" applyFill="1" applyBorder="1" applyAlignment="1">
      <alignment horizontal="center" vertical="center"/>
    </xf>
    <xf numFmtId="9" fontId="22" fillId="33" borderId="16" xfId="43" applyFont="1" applyFill="1" applyBorder="1" applyAlignment="1">
      <alignment horizontal="center" vertical="center"/>
    </xf>
    <xf numFmtId="9" fontId="22" fillId="0" borderId="25" xfId="43" applyFont="1" applyFill="1" applyBorder="1" applyAlignment="1">
      <alignment horizontal="center" vertical="center" wrapText="1"/>
    </xf>
    <xf numFmtId="9" fontId="22" fillId="33" borderId="25" xfId="43" applyFont="1" applyFill="1" applyBorder="1" applyAlignment="1">
      <alignment horizontal="center" vertical="center"/>
    </xf>
    <xf numFmtId="0" fontId="29" fillId="34" borderId="17" xfId="0" applyFont="1" applyFill="1" applyBorder="1" applyAlignment="1">
      <alignment horizontal="left" vertical="center" wrapText="1"/>
    </xf>
    <xf numFmtId="0" fontId="22" fillId="33" borderId="17" xfId="0" applyFont="1" applyFill="1" applyBorder="1" applyAlignment="1">
      <alignment horizontal="left" vertical="center" wrapText="1"/>
    </xf>
    <xf numFmtId="0" fontId="22" fillId="33" borderId="19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horizontal="center" vertical="center" wrapText="1"/>
    </xf>
    <xf numFmtId="3" fontId="45" fillId="33" borderId="17" xfId="0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65" fontId="22" fillId="33" borderId="16" xfId="0" applyNumberFormat="1" applyFont="1" applyFill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165" fontId="21" fillId="0" borderId="16" xfId="43" applyNumberFormat="1" applyFont="1" applyBorder="1" applyAlignment="1">
      <alignment horizontal="center" vertical="center"/>
    </xf>
    <xf numFmtId="9" fontId="42" fillId="0" borderId="16" xfId="43" applyFont="1" applyBorder="1" applyAlignment="1">
      <alignment horizontal="center" vertical="center"/>
    </xf>
    <xf numFmtId="0" fontId="29" fillId="34" borderId="17" xfId="0" applyFont="1" applyFill="1" applyBorder="1" applyAlignment="1">
      <alignment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65" fontId="22" fillId="0" borderId="16" xfId="0" applyNumberFormat="1" applyFont="1" applyFill="1" applyBorder="1" applyAlignment="1">
      <alignment horizontal="center" vertical="center"/>
    </xf>
    <xf numFmtId="165" fontId="21" fillId="0" borderId="16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center" wrapText="1" indent="1"/>
    </xf>
    <xf numFmtId="0" fontId="29" fillId="0" borderId="34" xfId="0" applyFont="1" applyFill="1" applyBorder="1" applyAlignment="1">
      <alignment horizontal="left" vertical="center" wrapText="1" indent="1"/>
    </xf>
    <xf numFmtId="0" fontId="29" fillId="0" borderId="21" xfId="0" applyFont="1" applyFill="1" applyBorder="1" applyAlignment="1">
      <alignment horizontal="left" vertical="center" wrapText="1" indent="1"/>
    </xf>
    <xf numFmtId="9" fontId="27" fillId="34" borderId="35" xfId="0" applyNumberFormat="1" applyFont="1" applyFill="1" applyBorder="1" applyAlignment="1">
      <alignment vertical="center" wrapText="1"/>
    </xf>
    <xf numFmtId="9" fontId="19" fillId="34" borderId="10" xfId="0" applyNumberFormat="1" applyFont="1" applyFill="1" applyBorder="1" applyAlignment="1">
      <alignment vertical="center"/>
    </xf>
    <xf numFmtId="9" fontId="19" fillId="34" borderId="14" xfId="0" applyNumberFormat="1" applyFont="1" applyFill="1" applyBorder="1" applyAlignment="1">
      <alignment vertical="center"/>
    </xf>
    <xf numFmtId="9" fontId="27" fillId="34" borderId="35" xfId="0" applyNumberFormat="1" applyFont="1" applyFill="1" applyBorder="1" applyAlignment="1">
      <alignment horizontal="left" vertical="center" wrapText="1"/>
    </xf>
    <xf numFmtId="1" fontId="19" fillId="33" borderId="17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67" fillId="51" borderId="17" xfId="0" applyFont="1" applyFill="1" applyBorder="1" applyAlignment="1">
      <alignment horizontal="left" wrapText="1"/>
    </xf>
    <xf numFmtId="165" fontId="18" fillId="33" borderId="16" xfId="43" applyNumberFormat="1" applyFont="1" applyFill="1" applyBorder="1" applyAlignment="1">
      <alignment horizontal="center" vertical="center" wrapText="1"/>
    </xf>
    <xf numFmtId="49" fontId="18" fillId="33" borderId="16" xfId="43" applyNumberFormat="1" applyFont="1" applyFill="1" applyBorder="1" applyAlignment="1">
      <alignment horizontal="center" vertical="center" wrapText="1"/>
    </xf>
    <xf numFmtId="3" fontId="18" fillId="33" borderId="16" xfId="43" quotePrefix="1" applyNumberFormat="1" applyFont="1" applyFill="1" applyBorder="1" applyAlignment="1">
      <alignment horizontal="center" vertical="center" wrapText="1"/>
    </xf>
    <xf numFmtId="0" fontId="48" fillId="52" borderId="17" xfId="0" applyFont="1" applyFill="1" applyBorder="1" applyAlignment="1">
      <alignment horizontal="left" wrapText="1"/>
    </xf>
    <xf numFmtId="0" fontId="68" fillId="33" borderId="20" xfId="0" applyFont="1" applyFill="1" applyBorder="1" applyAlignment="1">
      <alignment horizontal="center" vertical="center" wrapText="1"/>
    </xf>
    <xf numFmtId="3" fontId="18" fillId="33" borderId="20" xfId="43" quotePrefix="1" applyNumberFormat="1" applyFont="1" applyFill="1" applyBorder="1" applyAlignment="1">
      <alignment horizontal="center" vertical="center" wrapText="1"/>
    </xf>
    <xf numFmtId="0" fontId="68" fillId="33" borderId="20" xfId="0" quotePrefix="1" applyFont="1" applyFill="1" applyBorder="1" applyAlignment="1">
      <alignment horizontal="center" vertical="center" wrapText="1"/>
    </xf>
    <xf numFmtId="0" fontId="30" fillId="0" borderId="0" xfId="0" applyFont="1"/>
    <xf numFmtId="169" fontId="18" fillId="33" borderId="16" xfId="43" applyNumberFormat="1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vertical="center" wrapText="1"/>
    </xf>
    <xf numFmtId="0" fontId="19" fillId="37" borderId="20" xfId="0" applyFont="1" applyFill="1" applyBorder="1" applyAlignment="1">
      <alignment vertical="center" wrapText="1"/>
    </xf>
    <xf numFmtId="9" fontId="19" fillId="33" borderId="20" xfId="0" applyNumberFormat="1" applyFont="1" applyFill="1" applyBorder="1" applyAlignment="1">
      <alignment horizontal="center" vertical="center" wrapText="1"/>
    </xf>
    <xf numFmtId="10" fontId="69" fillId="0" borderId="20" xfId="0" applyNumberFormat="1" applyFont="1" applyFill="1" applyBorder="1" applyAlignment="1">
      <alignment horizontal="center" vertical="center" wrapText="1"/>
    </xf>
    <xf numFmtId="9" fontId="19" fillId="33" borderId="20" xfId="0" applyNumberFormat="1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center" vertical="center" wrapText="1"/>
    </xf>
    <xf numFmtId="165" fontId="19" fillId="33" borderId="20" xfId="0" applyNumberFormat="1" applyFont="1" applyFill="1" applyBorder="1" applyAlignment="1">
      <alignment horizontal="center" vertical="center"/>
    </xf>
    <xf numFmtId="9" fontId="19" fillId="33" borderId="16" xfId="43" applyNumberFormat="1" applyFont="1" applyFill="1" applyBorder="1" applyAlignment="1">
      <alignment horizontal="center" vertical="center"/>
    </xf>
    <xf numFmtId="3" fontId="19" fillId="0" borderId="16" xfId="43" applyNumberFormat="1" applyFont="1" applyFill="1" applyBorder="1" applyAlignment="1">
      <alignment horizontal="center" vertical="center"/>
    </xf>
    <xf numFmtId="9" fontId="19" fillId="0" borderId="16" xfId="43" applyNumberFormat="1" applyFont="1" applyFill="1" applyBorder="1" applyAlignment="1">
      <alignment horizontal="center" vertical="center"/>
    </xf>
    <xf numFmtId="0" fontId="70" fillId="0" borderId="36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34" fillId="0" borderId="0" xfId="0" applyFont="1"/>
    <xf numFmtId="0" fontId="23" fillId="33" borderId="20" xfId="0" applyFont="1" applyFill="1" applyBorder="1" applyAlignment="1">
      <alignment horizontal="left" vertical="center" wrapText="1"/>
    </xf>
    <xf numFmtId="0" fontId="23" fillId="33" borderId="20" xfId="0" applyFont="1" applyFill="1" applyBorder="1" applyAlignment="1">
      <alignment vertical="center" wrapText="1"/>
    </xf>
    <xf numFmtId="9" fontId="19" fillId="33" borderId="16" xfId="0" applyNumberFormat="1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vertical="center" wrapText="1"/>
    </xf>
    <xf numFmtId="0" fontId="19" fillId="33" borderId="16" xfId="0" applyNumberFormat="1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73" fillId="0" borderId="21" xfId="0" applyFont="1" applyBorder="1" applyAlignment="1">
      <alignment horizontal="left" vertical="center" wrapText="1" indent="1"/>
    </xf>
    <xf numFmtId="0" fontId="27" fillId="35" borderId="17" xfId="0" applyFont="1" applyFill="1" applyBorder="1" applyAlignment="1">
      <alignment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72" fillId="0" borderId="37" xfId="0" applyFont="1" applyBorder="1" applyAlignment="1">
      <alignment horizontal="center"/>
    </xf>
    <xf numFmtId="0" fontId="23" fillId="33" borderId="38" xfId="0" applyFont="1" applyFill="1" applyBorder="1" applyAlignment="1">
      <alignment horizontal="center" vertical="center" wrapText="1"/>
    </xf>
    <xf numFmtId="0" fontId="19" fillId="33" borderId="39" xfId="0" applyFont="1" applyFill="1" applyBorder="1" applyAlignment="1">
      <alignment horizontal="center" vertical="center" wrapText="1"/>
    </xf>
    <xf numFmtId="3" fontId="19" fillId="33" borderId="39" xfId="0" applyNumberFormat="1" applyFont="1" applyFill="1" applyBorder="1" applyAlignment="1">
      <alignment horizontal="center" vertical="center" wrapText="1"/>
    </xf>
    <xf numFmtId="165" fontId="19" fillId="33" borderId="38" xfId="0" applyNumberFormat="1" applyFont="1" applyFill="1" applyBorder="1" applyAlignment="1">
      <alignment horizontal="center" vertical="center"/>
    </xf>
    <xf numFmtId="0" fontId="72" fillId="0" borderId="40" xfId="0" applyFont="1" applyBorder="1" applyAlignment="1">
      <alignment horizontal="center"/>
    </xf>
    <xf numFmtId="0" fontId="23" fillId="33" borderId="39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 indent="1"/>
    </xf>
    <xf numFmtId="0" fontId="72" fillId="0" borderId="42" xfId="0" applyFont="1" applyBorder="1" applyAlignment="1">
      <alignment horizontal="center"/>
    </xf>
    <xf numFmtId="3" fontId="19" fillId="0" borderId="39" xfId="0" applyNumberFormat="1" applyFont="1" applyFill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/>
    </xf>
    <xf numFmtId="0" fontId="21" fillId="0" borderId="16" xfId="0" applyNumberFormat="1" applyFont="1" applyBorder="1" applyAlignment="1">
      <alignment horizontal="center" vertical="center"/>
    </xf>
    <xf numFmtId="0" fontId="21" fillId="0" borderId="38" xfId="0" applyNumberFormat="1" applyFont="1" applyBorder="1" applyAlignment="1">
      <alignment horizontal="center" vertical="center"/>
    </xf>
    <xf numFmtId="3" fontId="19" fillId="0" borderId="38" xfId="0" applyNumberFormat="1" applyFont="1" applyFill="1" applyBorder="1" applyAlignment="1">
      <alignment horizontal="center" vertical="center"/>
    </xf>
    <xf numFmtId="3" fontId="21" fillId="0" borderId="38" xfId="0" applyNumberFormat="1" applyFont="1" applyBorder="1" applyAlignment="1">
      <alignment horizontal="center" vertical="center"/>
    </xf>
    <xf numFmtId="3" fontId="23" fillId="35" borderId="38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center"/>
    </xf>
    <xf numFmtId="0" fontId="27" fillId="36" borderId="17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3" fillId="45" borderId="17" xfId="0" applyFont="1" applyFill="1" applyBorder="1" applyAlignment="1">
      <alignment horizontal="left" vertical="center" wrapText="1"/>
    </xf>
    <xf numFmtId="0" fontId="37" fillId="45" borderId="17" xfId="0" applyFont="1" applyFill="1" applyBorder="1" applyAlignment="1">
      <alignment vertical="center" wrapText="1"/>
    </xf>
    <xf numFmtId="0" fontId="23" fillId="45" borderId="20" xfId="0" applyFont="1" applyFill="1" applyBorder="1" applyAlignment="1">
      <alignment vertical="center" wrapText="1"/>
    </xf>
    <xf numFmtId="0" fontId="23" fillId="45" borderId="17" xfId="0" applyFont="1" applyFill="1" applyBorder="1" applyAlignment="1">
      <alignment vertical="center" wrapText="1"/>
    </xf>
    <xf numFmtId="0" fontId="27" fillId="37" borderId="17" xfId="0" applyFont="1" applyFill="1" applyBorder="1" applyAlignment="1">
      <alignment horizontal="left" vertical="center" wrapText="1"/>
    </xf>
    <xf numFmtId="0" fontId="37" fillId="35" borderId="17" xfId="0" applyFont="1" applyFill="1" applyBorder="1" applyAlignment="1">
      <alignment horizontal="left" vertical="center" wrapText="1"/>
    </xf>
    <xf numFmtId="9" fontId="37" fillId="35" borderId="20" xfId="0" applyNumberFormat="1" applyFont="1" applyFill="1" applyBorder="1" applyAlignment="1">
      <alignment horizontal="center" vertical="center" wrapText="1"/>
    </xf>
    <xf numFmtId="0" fontId="27" fillId="37" borderId="17" xfId="0" applyFont="1" applyFill="1" applyBorder="1" applyAlignment="1">
      <alignment horizontal="left" vertical="center"/>
    </xf>
    <xf numFmtId="0" fontId="19" fillId="37" borderId="17" xfId="0" applyFont="1" applyFill="1" applyBorder="1" applyAlignment="1">
      <alignment horizontal="left" vertical="center" wrapText="1"/>
    </xf>
    <xf numFmtId="0" fontId="23" fillId="37" borderId="18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>
      <alignment horizontal="center" vertical="center" wrapText="1"/>
    </xf>
    <xf numFmtId="3" fontId="19" fillId="37" borderId="17" xfId="0" applyNumberFormat="1" applyFont="1" applyFill="1" applyBorder="1" applyAlignment="1">
      <alignment horizontal="center" vertical="center" wrapText="1"/>
    </xf>
    <xf numFmtId="0" fontId="19" fillId="37" borderId="17" xfId="0" applyFont="1" applyFill="1" applyBorder="1" applyAlignment="1">
      <alignment horizontal="center" vertical="center" wrapText="1"/>
    </xf>
    <xf numFmtId="165" fontId="19" fillId="37" borderId="16" xfId="0" applyNumberFormat="1" applyFont="1" applyFill="1" applyBorder="1" applyAlignment="1">
      <alignment horizontal="center" vertical="center"/>
    </xf>
    <xf numFmtId="0" fontId="19" fillId="37" borderId="17" xfId="0" applyFont="1" applyFill="1" applyBorder="1" applyAlignment="1">
      <alignment horizontal="left" vertical="center" wrapText="1" indent="1"/>
    </xf>
    <xf numFmtId="3" fontId="19" fillId="37" borderId="16" xfId="0" applyNumberFormat="1" applyFont="1" applyFill="1" applyBorder="1" applyAlignment="1">
      <alignment horizontal="center" vertical="center"/>
    </xf>
    <xf numFmtId="0" fontId="21" fillId="37" borderId="17" xfId="0" applyFont="1" applyFill="1" applyBorder="1" applyAlignment="1">
      <alignment horizontal="left" vertical="center" wrapText="1" indent="1"/>
    </xf>
    <xf numFmtId="3" fontId="21" fillId="37" borderId="16" xfId="0" applyNumberFormat="1" applyFont="1" applyFill="1" applyBorder="1" applyAlignment="1">
      <alignment horizontal="center" vertical="center"/>
    </xf>
    <xf numFmtId="0" fontId="73" fillId="37" borderId="26" xfId="0" applyFont="1" applyFill="1" applyBorder="1" applyAlignment="1">
      <alignment horizontal="left" vertical="center" wrapText="1" indent="1"/>
    </xf>
    <xf numFmtId="0" fontId="73" fillId="0" borderId="26" xfId="0" applyFont="1" applyBorder="1" applyAlignment="1">
      <alignment horizontal="left" vertical="center" wrapText="1" indent="1"/>
    </xf>
    <xf numFmtId="0" fontId="37" fillId="35" borderId="10" xfId="0" applyFont="1" applyFill="1" applyBorder="1" applyAlignment="1">
      <alignment vertical="center" wrapText="1"/>
    </xf>
    <xf numFmtId="0" fontId="35" fillId="34" borderId="20" xfId="0" applyFont="1" applyFill="1" applyBorder="1" applyAlignment="1">
      <alignment vertical="center" wrapText="1"/>
    </xf>
    <xf numFmtId="9" fontId="35" fillId="35" borderId="20" xfId="0" applyNumberFormat="1" applyFont="1" applyFill="1" applyBorder="1" applyAlignment="1">
      <alignment horizontal="center" vertical="center" wrapText="1"/>
    </xf>
    <xf numFmtId="0" fontId="23" fillId="53" borderId="17" xfId="0" applyFont="1" applyFill="1" applyBorder="1" applyAlignment="1">
      <alignment vertical="center" wrapText="1"/>
    </xf>
    <xf numFmtId="3" fontId="23" fillId="53" borderId="16" xfId="0" applyNumberFormat="1" applyFont="1" applyFill="1" applyBorder="1" applyAlignment="1">
      <alignment horizontal="center" vertical="center"/>
    </xf>
    <xf numFmtId="0" fontId="19" fillId="33" borderId="32" xfId="0" applyFont="1" applyFill="1" applyBorder="1" applyAlignment="1">
      <alignment horizontal="left" vertical="center" wrapText="1"/>
    </xf>
    <xf numFmtId="0" fontId="19" fillId="33" borderId="45" xfId="0" applyFont="1" applyFill="1" applyBorder="1" applyAlignment="1">
      <alignment vertical="center" wrapText="1"/>
    </xf>
    <xf numFmtId="3" fontId="19" fillId="33" borderId="18" xfId="0" applyNumberFormat="1" applyFont="1" applyFill="1" applyBorder="1" applyAlignment="1">
      <alignment horizontal="center" vertical="center"/>
    </xf>
    <xf numFmtId="3" fontId="19" fillId="33" borderId="46" xfId="0" applyNumberFormat="1" applyFont="1" applyFill="1" applyBorder="1" applyAlignment="1">
      <alignment horizontal="center" vertical="center"/>
    </xf>
    <xf numFmtId="3" fontId="19" fillId="33" borderId="47" xfId="0" applyNumberFormat="1" applyFont="1" applyFill="1" applyBorder="1" applyAlignment="1">
      <alignment horizontal="center" vertical="center"/>
    </xf>
    <xf numFmtId="3" fontId="19" fillId="33" borderId="48" xfId="0" applyNumberFormat="1" applyFont="1" applyFill="1" applyBorder="1" applyAlignment="1">
      <alignment horizontal="center" vertical="center"/>
    </xf>
    <xf numFmtId="3" fontId="19" fillId="33" borderId="44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50" fillId="35" borderId="0" xfId="51" applyFont="1" applyFill="1"/>
    <xf numFmtId="0" fontId="1" fillId="35" borderId="0" xfId="51" applyFill="1"/>
    <xf numFmtId="0" fontId="1" fillId="0" borderId="0" xfId="51"/>
    <xf numFmtId="0" fontId="75" fillId="0" borderId="0" xfId="52"/>
    <xf numFmtId="0" fontId="55" fillId="35" borderId="20" xfId="51" applyFont="1" applyFill="1" applyBorder="1" applyAlignment="1">
      <alignment horizontal="center" vertical="center" wrapText="1"/>
    </xf>
    <xf numFmtId="0" fontId="55" fillId="33" borderId="20" xfId="51" applyFont="1" applyFill="1" applyBorder="1" applyAlignment="1">
      <alignment horizontal="center" vertical="center" wrapText="1"/>
    </xf>
    <xf numFmtId="0" fontId="50" fillId="35" borderId="20" xfId="51" applyFont="1" applyFill="1" applyBorder="1" applyAlignment="1">
      <alignment horizontal="center" vertical="center" wrapText="1"/>
    </xf>
    <xf numFmtId="0" fontId="55" fillId="33" borderId="20" xfId="51" applyFont="1" applyFill="1" applyBorder="1" applyAlignment="1">
      <alignment horizontal="center" vertical="center"/>
    </xf>
    <xf numFmtId="49" fontId="18" fillId="33" borderId="20" xfId="51" applyNumberFormat="1" applyFont="1" applyFill="1" applyBorder="1" applyAlignment="1">
      <alignment horizontal="center" vertical="center" wrapText="1"/>
    </xf>
    <xf numFmtId="0" fontId="75" fillId="0" borderId="0" xfId="52" applyAlignment="1">
      <alignment vertical="top"/>
    </xf>
    <xf numFmtId="0" fontId="40" fillId="33" borderId="20" xfId="0" applyFont="1" applyFill="1" applyBorder="1" applyAlignment="1">
      <alignment vertical="center" wrapText="1"/>
    </xf>
    <xf numFmtId="0" fontId="37" fillId="33" borderId="27" xfId="0" applyFont="1" applyFill="1" applyBorder="1" applyAlignment="1">
      <alignment vertical="center" wrapText="1"/>
    </xf>
    <xf numFmtId="9" fontId="37" fillId="33" borderId="28" xfId="0" applyNumberFormat="1" applyFont="1" applyFill="1" applyBorder="1" applyAlignment="1">
      <alignment horizontal="center" vertical="center"/>
    </xf>
    <xf numFmtId="9" fontId="37" fillId="33" borderId="29" xfId="0" applyNumberFormat="1" applyFont="1" applyFill="1" applyBorder="1" applyAlignment="1">
      <alignment horizontal="center" vertical="center"/>
    </xf>
    <xf numFmtId="9" fontId="31" fillId="33" borderId="0" xfId="0" applyNumberFormat="1" applyFont="1" applyFill="1" applyBorder="1" applyAlignment="1">
      <alignment horizontal="center" vertical="center"/>
    </xf>
    <xf numFmtId="0" fontId="37" fillId="33" borderId="22" xfId="0" applyFont="1" applyFill="1" applyBorder="1" applyAlignment="1">
      <alignment horizontal="left" vertical="center" wrapText="1"/>
    </xf>
    <xf numFmtId="9" fontId="37" fillId="33" borderId="30" xfId="0" applyNumberFormat="1" applyFont="1" applyFill="1" applyBorder="1" applyAlignment="1">
      <alignment horizontal="center" vertical="center"/>
    </xf>
    <xf numFmtId="9" fontId="37" fillId="33" borderId="16" xfId="0" applyNumberFormat="1" applyFont="1" applyFill="1" applyBorder="1" applyAlignment="1">
      <alignment horizontal="center" vertical="center"/>
    </xf>
    <xf numFmtId="49" fontId="37" fillId="33" borderId="16" xfId="0" applyNumberFormat="1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left" vertical="center" wrapText="1"/>
    </xf>
    <xf numFmtId="3" fontId="37" fillId="33" borderId="17" xfId="0" applyNumberFormat="1" applyFont="1" applyFill="1" applyBorder="1" applyAlignment="1">
      <alignment horizontal="center" vertical="center" wrapText="1"/>
    </xf>
    <xf numFmtId="0" fontId="37" fillId="33" borderId="17" xfId="0" applyFont="1" applyFill="1" applyBorder="1" applyAlignment="1">
      <alignment horizontal="center" vertical="center" wrapText="1"/>
    </xf>
    <xf numFmtId="165" fontId="37" fillId="33" borderId="16" xfId="0" applyNumberFormat="1" applyFont="1" applyFill="1" applyBorder="1" applyAlignment="1">
      <alignment horizontal="center" vertical="center"/>
    </xf>
    <xf numFmtId="3" fontId="39" fillId="33" borderId="0" xfId="0" applyNumberFormat="1" applyFont="1" applyFill="1"/>
    <xf numFmtId="0" fontId="31" fillId="33" borderId="17" xfId="0" applyFont="1" applyFill="1" applyBorder="1" applyAlignment="1">
      <alignment horizontal="left" vertical="center" wrapText="1" indent="1"/>
    </xf>
    <xf numFmtId="3" fontId="31" fillId="33" borderId="16" xfId="0" applyNumberFormat="1" applyFont="1" applyFill="1" applyBorder="1" applyAlignment="1">
      <alignment horizontal="center" vertical="center"/>
    </xf>
    <xf numFmtId="3" fontId="42" fillId="33" borderId="16" xfId="43" applyNumberFormat="1" applyFont="1" applyFill="1" applyBorder="1" applyAlignment="1">
      <alignment horizontal="center" vertical="center"/>
    </xf>
    <xf numFmtId="165" fontId="42" fillId="33" borderId="16" xfId="0" applyNumberFormat="1" applyFont="1" applyFill="1" applyBorder="1" applyAlignment="1">
      <alignment horizontal="center" vertical="center"/>
    </xf>
    <xf numFmtId="3" fontId="41" fillId="33" borderId="16" xfId="0" applyNumberFormat="1" applyFont="1" applyFill="1" applyBorder="1" applyAlignment="1">
      <alignment horizontal="center" vertical="center"/>
    </xf>
    <xf numFmtId="0" fontId="44" fillId="33" borderId="26" xfId="0" applyFont="1" applyFill="1" applyBorder="1" applyAlignment="1">
      <alignment horizontal="left" vertical="center" wrapText="1" indent="1"/>
    </xf>
    <xf numFmtId="0" fontId="37" fillId="33" borderId="17" xfId="0" applyFont="1" applyFill="1" applyBorder="1" applyAlignment="1">
      <alignment vertical="center" wrapText="1"/>
    </xf>
    <xf numFmtId="0" fontId="31" fillId="33" borderId="25" xfId="0" applyFont="1" applyFill="1" applyBorder="1" applyAlignment="1">
      <alignment horizontal="left" vertical="center" wrapText="1" indent="1"/>
    </xf>
    <xf numFmtId="0" fontId="37" fillId="33" borderId="25" xfId="0" applyFont="1" applyFill="1" applyBorder="1" applyAlignment="1">
      <alignment horizontal="left" vertical="center" wrapText="1"/>
    </xf>
    <xf numFmtId="0" fontId="31" fillId="33" borderId="21" xfId="0" applyFont="1" applyFill="1" applyBorder="1" applyAlignment="1">
      <alignment horizontal="left" vertical="center" wrapText="1" indent="1"/>
    </xf>
    <xf numFmtId="0" fontId="44" fillId="33" borderId="25" xfId="0" applyFont="1" applyFill="1" applyBorder="1" applyAlignment="1">
      <alignment horizontal="left" vertical="center" wrapText="1" indent="1"/>
    </xf>
    <xf numFmtId="3" fontId="46" fillId="33" borderId="18" xfId="0" applyNumberFormat="1" applyFont="1" applyFill="1" applyBorder="1" applyAlignment="1">
      <alignment horizontal="center" vertical="center"/>
    </xf>
    <xf numFmtId="3" fontId="37" fillId="33" borderId="18" xfId="0" applyNumberFormat="1" applyFont="1" applyFill="1" applyBorder="1" applyAlignment="1">
      <alignment horizontal="center" vertical="center"/>
    </xf>
    <xf numFmtId="0" fontId="44" fillId="33" borderId="27" xfId="0" applyFont="1" applyFill="1" applyBorder="1" applyAlignment="1">
      <alignment horizontal="left" vertical="center" wrapText="1" indent="1"/>
    </xf>
    <xf numFmtId="3" fontId="46" fillId="33" borderId="28" xfId="0" applyNumberFormat="1" applyFont="1" applyFill="1" applyBorder="1" applyAlignment="1">
      <alignment horizontal="center" vertical="center"/>
    </xf>
    <xf numFmtId="3" fontId="46" fillId="33" borderId="29" xfId="0" applyNumberFormat="1" applyFont="1" applyFill="1" applyBorder="1" applyAlignment="1">
      <alignment horizontal="center" vertical="center"/>
    </xf>
    <xf numFmtId="3" fontId="46" fillId="33" borderId="13" xfId="0" applyNumberFormat="1" applyFont="1" applyFill="1" applyBorder="1" applyAlignment="1">
      <alignment horizontal="center" vertical="center"/>
    </xf>
    <xf numFmtId="0" fontId="31" fillId="33" borderId="20" xfId="0" applyFont="1" applyFill="1" applyBorder="1" applyAlignment="1">
      <alignment vertical="center" wrapText="1"/>
    </xf>
    <xf numFmtId="0" fontId="37" fillId="33" borderId="26" xfId="0" applyFont="1" applyFill="1" applyBorder="1" applyAlignment="1">
      <alignment vertical="center" wrapText="1"/>
    </xf>
    <xf numFmtId="0" fontId="45" fillId="33" borderId="21" xfId="0" applyFont="1" applyFill="1" applyBorder="1" applyAlignment="1">
      <alignment horizontal="left" vertical="center" wrapText="1" indent="1"/>
    </xf>
    <xf numFmtId="0" fontId="31" fillId="33" borderId="25" xfId="0" applyFont="1" applyFill="1" applyBorder="1" applyAlignment="1">
      <alignment vertical="center" wrapText="1"/>
    </xf>
    <xf numFmtId="0" fontId="77" fillId="33" borderId="0" xfId="0" applyFont="1" applyFill="1"/>
    <xf numFmtId="0" fontId="45" fillId="33" borderId="25" xfId="0" applyFont="1" applyFill="1" applyBorder="1" applyAlignment="1">
      <alignment horizontal="left" vertical="center" wrapText="1" indent="1"/>
    </xf>
    <xf numFmtId="3" fontId="37" fillId="33" borderId="28" xfId="0" applyNumberFormat="1" applyFont="1" applyFill="1" applyBorder="1" applyAlignment="1">
      <alignment horizontal="center" vertical="center"/>
    </xf>
    <xf numFmtId="3" fontId="43" fillId="33" borderId="0" xfId="0" applyNumberFormat="1" applyFont="1" applyFill="1"/>
    <xf numFmtId="0" fontId="18" fillId="33" borderId="10" xfId="51" applyFont="1" applyFill="1" applyBorder="1" applyAlignment="1">
      <alignment horizontal="left" vertical="center" wrapText="1"/>
    </xf>
    <xf numFmtId="0" fontId="18" fillId="33" borderId="11" xfId="51" applyFont="1" applyFill="1" applyBorder="1" applyAlignment="1">
      <alignment horizontal="left" vertical="center" wrapText="1"/>
    </xf>
    <xf numFmtId="0" fontId="18" fillId="33" borderId="14" xfId="51" applyFont="1" applyFill="1" applyBorder="1" applyAlignment="1">
      <alignment horizontal="left" vertical="center" wrapText="1"/>
    </xf>
    <xf numFmtId="0" fontId="55" fillId="35" borderId="10" xfId="51" applyFont="1" applyFill="1" applyBorder="1" applyAlignment="1">
      <alignment horizontal="center" vertical="center" wrapText="1"/>
    </xf>
    <xf numFmtId="0" fontId="55" fillId="35" borderId="11" xfId="51" applyFont="1" applyFill="1" applyBorder="1" applyAlignment="1">
      <alignment horizontal="center" vertical="center" wrapText="1"/>
    </xf>
    <xf numFmtId="0" fontId="55" fillId="35" borderId="14" xfId="51" applyFont="1" applyFill="1" applyBorder="1" applyAlignment="1">
      <alignment horizontal="center" vertical="center" wrapText="1"/>
    </xf>
    <xf numFmtId="49" fontId="76" fillId="33" borderId="10" xfId="51" applyNumberFormat="1" applyFont="1" applyFill="1" applyBorder="1" applyAlignment="1">
      <alignment horizontal="center" vertical="center"/>
    </xf>
    <xf numFmtId="49" fontId="76" fillId="33" borderId="11" xfId="51" applyNumberFormat="1" applyFont="1" applyFill="1" applyBorder="1" applyAlignment="1">
      <alignment horizontal="center" vertical="center"/>
    </xf>
    <xf numFmtId="49" fontId="76" fillId="33" borderId="14" xfId="51" applyNumberFormat="1" applyFont="1" applyFill="1" applyBorder="1" applyAlignment="1">
      <alignment horizontal="center" vertical="center"/>
    </xf>
    <xf numFmtId="0" fontId="18" fillId="33" borderId="10" xfId="51" applyFont="1" applyFill="1" applyBorder="1" applyAlignment="1">
      <alignment horizontal="left" vertical="top" wrapText="1"/>
    </xf>
    <xf numFmtId="0" fontId="18" fillId="33" borderId="11" xfId="51" applyFont="1" applyFill="1" applyBorder="1" applyAlignment="1">
      <alignment horizontal="left" vertical="top" wrapText="1"/>
    </xf>
    <xf numFmtId="0" fontId="18" fillId="33" borderId="14" xfId="51" applyFont="1" applyFill="1" applyBorder="1" applyAlignment="1">
      <alignment horizontal="left" vertical="top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22" fillId="33" borderId="14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35" fillId="34" borderId="10" xfId="0" applyFont="1" applyFill="1" applyBorder="1" applyAlignment="1">
      <alignment horizontal="left" vertical="center" wrapText="1"/>
    </xf>
    <xf numFmtId="0" fontId="35" fillId="34" borderId="11" xfId="0" applyFont="1" applyFill="1" applyBorder="1" applyAlignment="1">
      <alignment horizontal="left" vertical="center" wrapText="1"/>
    </xf>
    <xf numFmtId="0" fontId="35" fillId="34" borderId="14" xfId="0" applyFont="1" applyFill="1" applyBorder="1" applyAlignment="1">
      <alignment horizontal="left" vertical="center" wrapText="1"/>
    </xf>
    <xf numFmtId="0" fontId="37" fillId="34" borderId="10" xfId="0" applyFont="1" applyFill="1" applyBorder="1" applyAlignment="1">
      <alignment horizontal="center" vertical="center" wrapText="1"/>
    </xf>
    <xf numFmtId="0" fontId="37" fillId="34" borderId="11" xfId="0" applyFont="1" applyFill="1" applyBorder="1" applyAlignment="1">
      <alignment horizontal="center" vertical="center" wrapText="1"/>
    </xf>
    <xf numFmtId="0" fontId="37" fillId="34" borderId="14" xfId="0" applyFont="1" applyFill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30" fillId="35" borderId="0" xfId="0" applyFont="1" applyFill="1" applyAlignment="1">
      <alignment horizontal="center"/>
    </xf>
    <xf numFmtId="0" fontId="18" fillId="33" borderId="20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9" fontId="19" fillId="38" borderId="10" xfId="0" applyNumberFormat="1" applyFont="1" applyFill="1" applyBorder="1" applyAlignment="1">
      <alignment horizontal="center" vertical="center" wrapText="1"/>
    </xf>
    <xf numFmtId="9" fontId="19" fillId="38" borderId="11" xfId="0" applyNumberFormat="1" applyFont="1" applyFill="1" applyBorder="1" applyAlignment="1">
      <alignment horizontal="center" vertical="center" wrapText="1"/>
    </xf>
    <xf numFmtId="9" fontId="19" fillId="38" borderId="14" xfId="0" applyNumberFormat="1" applyFont="1" applyFill="1" applyBorder="1" applyAlignment="1">
      <alignment horizontal="center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9" fontId="19" fillId="0" borderId="11" xfId="0" applyNumberFormat="1" applyFont="1" applyFill="1" applyBorder="1" applyAlignment="1">
      <alignment horizontal="center" vertical="center" wrapText="1"/>
    </xf>
    <xf numFmtId="9" fontId="19" fillId="0" borderId="14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9" fontId="19" fillId="0" borderId="11" xfId="0" applyNumberFormat="1" applyFont="1" applyFill="1" applyBorder="1" applyAlignment="1">
      <alignment horizontal="center" vertical="center"/>
    </xf>
    <xf numFmtId="9" fontId="19" fillId="0" borderId="14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9" fontId="19" fillId="34" borderId="11" xfId="0" applyNumberFormat="1" applyFont="1" applyFill="1" applyBorder="1" applyAlignment="1">
      <alignment horizontal="center" vertical="center" wrapText="1"/>
    </xf>
    <xf numFmtId="9" fontId="19" fillId="34" borderId="14" xfId="0" applyNumberFormat="1" applyFont="1" applyFill="1" applyBorder="1" applyAlignment="1">
      <alignment horizontal="center" vertical="center" wrapText="1"/>
    </xf>
    <xf numFmtId="9" fontId="19" fillId="34" borderId="10" xfId="0" applyNumberFormat="1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9" fontId="23" fillId="34" borderId="11" xfId="0" applyNumberFormat="1" applyFont="1" applyFill="1" applyBorder="1" applyAlignment="1">
      <alignment horizontal="center" vertical="center"/>
    </xf>
    <xf numFmtId="9" fontId="23" fillId="34" borderId="14" xfId="0" applyNumberFormat="1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1" xfId="0" applyFont="1" applyFill="1" applyBorder="1" applyAlignment="1">
      <alignment horizontal="center" vertical="center" wrapText="1"/>
    </xf>
    <xf numFmtId="0" fontId="37" fillId="33" borderId="14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/>
    </xf>
    <xf numFmtId="0" fontId="37" fillId="33" borderId="11" xfId="0" applyFont="1" applyFill="1" applyBorder="1" applyAlignment="1">
      <alignment horizontal="center" vertical="center"/>
    </xf>
    <xf numFmtId="0" fontId="37" fillId="33" borderId="14" xfId="0" applyFont="1" applyFill="1" applyBorder="1" applyAlignment="1">
      <alignment horizontal="center" vertical="center"/>
    </xf>
    <xf numFmtId="0" fontId="37" fillId="33" borderId="19" xfId="0" applyFont="1" applyFill="1" applyBorder="1" applyAlignment="1">
      <alignment horizontal="center" vertical="center" wrapText="1"/>
    </xf>
    <xf numFmtId="0" fontId="37" fillId="33" borderId="17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3" borderId="11" xfId="0" applyFont="1" applyFill="1" applyBorder="1" applyAlignment="1">
      <alignment horizontal="center" vertical="center"/>
    </xf>
    <xf numFmtId="0" fontId="40" fillId="33" borderId="14" xfId="0" applyFont="1" applyFill="1" applyBorder="1" applyAlignment="1">
      <alignment horizontal="center" vertical="center"/>
    </xf>
    <xf numFmtId="9" fontId="37" fillId="33" borderId="10" xfId="0" applyNumberFormat="1" applyFont="1" applyFill="1" applyBorder="1" applyAlignment="1">
      <alignment horizontal="center" vertical="center"/>
    </xf>
    <xf numFmtId="9" fontId="37" fillId="33" borderId="11" xfId="0" applyNumberFormat="1" applyFont="1" applyFill="1" applyBorder="1" applyAlignment="1">
      <alignment horizontal="center" vertical="center"/>
    </xf>
    <xf numFmtId="9" fontId="37" fillId="33" borderId="14" xfId="0" applyNumberFormat="1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3" borderId="14" xfId="0" applyFont="1" applyFill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 wrapText="1"/>
    </xf>
    <xf numFmtId="0" fontId="47" fillId="33" borderId="11" xfId="0" applyFont="1" applyFill="1" applyBorder="1" applyAlignment="1">
      <alignment horizontal="center" vertical="center" wrapText="1"/>
    </xf>
    <xf numFmtId="0" fontId="47" fillId="33" borderId="14" xfId="0" applyFont="1" applyFill="1" applyBorder="1" applyAlignment="1">
      <alignment horizontal="center" vertical="center" wrapText="1"/>
    </xf>
    <xf numFmtId="9" fontId="37" fillId="33" borderId="10" xfId="0" applyNumberFormat="1" applyFont="1" applyFill="1" applyBorder="1" applyAlignment="1">
      <alignment horizontal="center" vertical="center" wrapText="1"/>
    </xf>
    <xf numFmtId="9" fontId="37" fillId="33" borderId="11" xfId="0" applyNumberFormat="1" applyFont="1" applyFill="1" applyBorder="1" applyAlignment="1">
      <alignment horizontal="center" vertical="center" wrapText="1"/>
    </xf>
    <xf numFmtId="9" fontId="37" fillId="33" borderId="14" xfId="0" applyNumberFormat="1" applyFont="1" applyFill="1" applyBorder="1" applyAlignment="1">
      <alignment horizontal="center" vertical="center" wrapText="1"/>
    </xf>
    <xf numFmtId="0" fontId="37" fillId="39" borderId="10" xfId="0" applyFont="1" applyFill="1" applyBorder="1" applyAlignment="1">
      <alignment horizontal="center" vertical="center"/>
    </xf>
    <xf numFmtId="0" fontId="37" fillId="39" borderId="11" xfId="0" applyFont="1" applyFill="1" applyBorder="1" applyAlignment="1">
      <alignment horizontal="center" vertical="center"/>
    </xf>
    <xf numFmtId="0" fontId="37" fillId="39" borderId="14" xfId="0" applyFont="1" applyFill="1" applyBorder="1" applyAlignment="1">
      <alignment horizontal="center" vertical="center"/>
    </xf>
    <xf numFmtId="0" fontId="31" fillId="46" borderId="10" xfId="0" applyFont="1" applyFill="1" applyBorder="1" applyAlignment="1">
      <alignment horizontal="center" vertical="center" wrapText="1"/>
    </xf>
    <xf numFmtId="0" fontId="31" fillId="46" borderId="11" xfId="0" applyFont="1" applyFill="1" applyBorder="1" applyAlignment="1">
      <alignment horizontal="center" vertical="center" wrapText="1"/>
    </xf>
    <xf numFmtId="0" fontId="31" fillId="46" borderId="14" xfId="0" applyFont="1" applyFill="1" applyBorder="1" applyAlignment="1">
      <alignment horizontal="center" vertical="center" wrapText="1"/>
    </xf>
    <xf numFmtId="0" fontId="40" fillId="33" borderId="11" xfId="0" applyFont="1" applyFill="1" applyBorder="1" applyAlignment="1">
      <alignment horizontal="center" vertical="center" wrapText="1"/>
    </xf>
    <xf numFmtId="0" fontId="31" fillId="54" borderId="10" xfId="0" applyFont="1" applyFill="1" applyBorder="1" applyAlignment="1">
      <alignment horizontal="center" vertical="center" wrapText="1"/>
    </xf>
    <xf numFmtId="0" fontId="31" fillId="54" borderId="11" xfId="0" applyFont="1" applyFill="1" applyBorder="1" applyAlignment="1">
      <alignment horizontal="center" vertical="center" wrapText="1"/>
    </xf>
    <xf numFmtId="0" fontId="31" fillId="5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9" fillId="35" borderId="0" xfId="0" applyFont="1" applyFill="1" applyAlignment="1">
      <alignment horizontal="center"/>
    </xf>
    <xf numFmtId="0" fontId="40" fillId="33" borderId="20" xfId="0" applyFont="1" applyFill="1" applyBorder="1" applyAlignment="1">
      <alignment horizontal="center" vertical="center"/>
    </xf>
    <xf numFmtId="49" fontId="40" fillId="33" borderId="10" xfId="0" quotePrefix="1" applyNumberFormat="1" applyFont="1" applyFill="1" applyBorder="1" applyAlignment="1">
      <alignment horizontal="center" vertical="center"/>
    </xf>
    <xf numFmtId="49" fontId="40" fillId="33" borderId="11" xfId="0" applyNumberFormat="1" applyFont="1" applyFill="1" applyBorder="1" applyAlignment="1">
      <alignment horizontal="center" vertical="center"/>
    </xf>
    <xf numFmtId="49" fontId="40" fillId="33" borderId="14" xfId="0" applyNumberFormat="1" applyFont="1" applyFill="1" applyBorder="1" applyAlignment="1">
      <alignment horizontal="center" vertical="center"/>
    </xf>
    <xf numFmtId="0" fontId="40" fillId="33" borderId="10" xfId="0" applyFont="1" applyFill="1" applyBorder="1" applyAlignment="1">
      <alignment horizontal="center" vertical="center" wrapText="1"/>
    </xf>
    <xf numFmtId="0" fontId="40" fillId="33" borderId="14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/>
    </xf>
    <xf numFmtId="0" fontId="40" fillId="33" borderId="11" xfId="0" applyFont="1" applyFill="1" applyBorder="1" applyAlignment="1">
      <alignment horizontal="center"/>
    </xf>
    <xf numFmtId="0" fontId="40" fillId="33" borderId="14" xfId="0" applyFont="1" applyFill="1" applyBorder="1" applyAlignment="1">
      <alignment horizontal="center"/>
    </xf>
    <xf numFmtId="9" fontId="35" fillId="33" borderId="10" xfId="0" applyNumberFormat="1" applyFont="1" applyFill="1" applyBorder="1" applyAlignment="1">
      <alignment horizontal="center" vertical="center"/>
    </xf>
    <xf numFmtId="9" fontId="35" fillId="33" borderId="12" xfId="0" applyNumberFormat="1" applyFont="1" applyFill="1" applyBorder="1" applyAlignment="1">
      <alignment horizontal="center" vertical="center"/>
    </xf>
    <xf numFmtId="9" fontId="35" fillId="33" borderId="11" xfId="0" applyNumberFormat="1" applyFont="1" applyFill="1" applyBorder="1" applyAlignment="1">
      <alignment horizontal="center" vertical="center"/>
    </xf>
    <xf numFmtId="9" fontId="35" fillId="33" borderId="14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0" fontId="35" fillId="33" borderId="14" xfId="0" applyFont="1" applyFill="1" applyBorder="1" applyAlignment="1">
      <alignment horizontal="center" vertical="center"/>
    </xf>
    <xf numFmtId="9" fontId="19" fillId="0" borderId="10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9" fontId="35" fillId="0" borderId="10" xfId="0" applyNumberFormat="1" applyFont="1" applyFill="1" applyBorder="1" applyAlignment="1">
      <alignment horizontal="center" vertical="center" wrapText="1"/>
    </xf>
    <xf numFmtId="9" fontId="35" fillId="0" borderId="11" xfId="0" applyNumberFormat="1" applyFont="1" applyFill="1" applyBorder="1" applyAlignment="1">
      <alignment horizontal="center" vertical="center" wrapText="1"/>
    </xf>
    <xf numFmtId="9" fontId="35" fillId="0" borderId="14" xfId="0" applyNumberFormat="1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0" fontId="33" fillId="33" borderId="14" xfId="0" applyFont="1" applyFill="1" applyBorder="1" applyAlignment="1">
      <alignment horizontal="center" vertical="center" wrapText="1"/>
    </xf>
    <xf numFmtId="0" fontId="35" fillId="49" borderId="10" xfId="0" applyFont="1" applyFill="1" applyBorder="1" applyAlignment="1">
      <alignment horizontal="center" vertical="center"/>
    </xf>
    <xf numFmtId="0" fontId="35" fillId="49" borderId="11" xfId="0" applyFont="1" applyFill="1" applyBorder="1" applyAlignment="1">
      <alignment horizontal="center" vertical="center"/>
    </xf>
    <xf numFmtId="0" fontId="35" fillId="49" borderId="14" xfId="0" applyFont="1" applyFill="1" applyBorder="1" applyAlignment="1">
      <alignment horizontal="center" vertical="center"/>
    </xf>
    <xf numFmtId="0" fontId="19" fillId="49" borderId="10" xfId="0" applyFont="1" applyFill="1" applyBorder="1" applyAlignment="1">
      <alignment horizontal="center" vertical="center"/>
    </xf>
    <xf numFmtId="0" fontId="19" fillId="49" borderId="11" xfId="0" applyFont="1" applyFill="1" applyBorder="1" applyAlignment="1">
      <alignment horizontal="center" vertical="center"/>
    </xf>
    <xf numFmtId="0" fontId="19" fillId="49" borderId="14" xfId="0" applyFont="1" applyFill="1" applyBorder="1" applyAlignment="1">
      <alignment horizontal="center" vertical="center"/>
    </xf>
    <xf numFmtId="0" fontId="48" fillId="33" borderId="20" xfId="0" applyFont="1" applyFill="1" applyBorder="1" applyAlignment="1">
      <alignment horizontal="center" vertical="center"/>
    </xf>
    <xf numFmtId="49" fontId="48" fillId="33" borderId="10" xfId="0" applyNumberFormat="1" applyFont="1" applyFill="1" applyBorder="1" applyAlignment="1">
      <alignment horizontal="center" vertical="center"/>
    </xf>
    <xf numFmtId="49" fontId="48" fillId="33" borderId="11" xfId="0" applyNumberFormat="1" applyFont="1" applyFill="1" applyBorder="1" applyAlignment="1">
      <alignment horizontal="center" vertical="center"/>
    </xf>
    <xf numFmtId="49" fontId="48" fillId="33" borderId="14" xfId="0" applyNumberFormat="1" applyFont="1" applyFill="1" applyBorder="1" applyAlignment="1">
      <alignment horizontal="center" vertical="center"/>
    </xf>
    <xf numFmtId="0" fontId="45" fillId="0" borderId="10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left" vertical="center" wrapText="1"/>
    </xf>
    <xf numFmtId="0" fontId="37" fillId="36" borderId="10" xfId="0" applyFont="1" applyFill="1" applyBorder="1" applyAlignment="1">
      <alignment horizontal="center" vertical="center" wrapText="1"/>
    </xf>
    <xf numFmtId="0" fontId="37" fillId="36" borderId="11" xfId="0" applyFont="1" applyFill="1" applyBorder="1" applyAlignment="1">
      <alignment horizontal="center" vertical="center" wrapText="1"/>
    </xf>
    <xf numFmtId="0" fontId="37" fillId="36" borderId="14" xfId="0" applyFont="1" applyFill="1" applyBorder="1" applyAlignment="1">
      <alignment horizontal="center" vertical="center" wrapText="1"/>
    </xf>
    <xf numFmtId="0" fontId="35" fillId="36" borderId="10" xfId="0" applyFont="1" applyFill="1" applyBorder="1" applyAlignment="1">
      <alignment horizontal="left" vertical="top" wrapText="1"/>
    </xf>
    <xf numFmtId="0" fontId="35" fillId="36" borderId="11" xfId="0" applyFont="1" applyFill="1" applyBorder="1" applyAlignment="1">
      <alignment horizontal="left" vertical="top"/>
    </xf>
    <xf numFmtId="0" fontId="35" fillId="36" borderId="14" xfId="0" applyFont="1" applyFill="1" applyBorder="1" applyAlignment="1">
      <alignment horizontal="left" vertical="top"/>
    </xf>
    <xf numFmtId="0" fontId="35" fillId="36" borderId="10" xfId="0" applyFont="1" applyFill="1" applyBorder="1" applyAlignment="1">
      <alignment horizontal="center" vertical="center" wrapText="1"/>
    </xf>
    <xf numFmtId="0" fontId="45" fillId="36" borderId="11" xfId="0" applyFont="1" applyFill="1" applyBorder="1" applyAlignment="1">
      <alignment horizontal="center" vertical="center" wrapText="1"/>
    </xf>
    <xf numFmtId="0" fontId="45" fillId="36" borderId="14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19" fillId="36" borderId="14" xfId="0" applyFont="1" applyFill="1" applyBorder="1" applyAlignment="1">
      <alignment horizontal="center" vertical="center" wrapText="1"/>
    </xf>
    <xf numFmtId="0" fontId="19" fillId="36" borderId="23" xfId="0" applyFont="1" applyFill="1" applyBorder="1" applyAlignment="1">
      <alignment horizontal="center" vertical="center"/>
    </xf>
    <xf numFmtId="0" fontId="19" fillId="36" borderId="12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24" xfId="0" applyFont="1" applyFill="1" applyBorder="1" applyAlignment="1">
      <alignment horizontal="center" vertical="center"/>
    </xf>
    <xf numFmtId="0" fontId="19" fillId="36" borderId="0" xfId="0" applyFont="1" applyFill="1" applyBorder="1" applyAlignment="1">
      <alignment horizontal="center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22" xfId="0" applyFont="1" applyFill="1" applyBorder="1" applyAlignment="1">
      <alignment horizontal="center" vertical="center"/>
    </xf>
    <xf numFmtId="0" fontId="19" fillId="36" borderId="13" xfId="0" applyFont="1" applyFill="1" applyBorder="1" applyAlignment="1">
      <alignment horizontal="center" vertical="center"/>
    </xf>
    <xf numFmtId="0" fontId="19" fillId="36" borderId="16" xfId="0" applyFont="1" applyFill="1" applyBorder="1" applyAlignment="1">
      <alignment horizontal="center" vertical="center"/>
    </xf>
    <xf numFmtId="9" fontId="19" fillId="36" borderId="10" xfId="0" applyNumberFormat="1" applyFont="1" applyFill="1" applyBorder="1" applyAlignment="1">
      <alignment horizontal="center" vertical="center"/>
    </xf>
    <xf numFmtId="9" fontId="19" fillId="36" borderId="11" xfId="0" applyNumberFormat="1" applyFont="1" applyFill="1" applyBorder="1" applyAlignment="1">
      <alignment horizontal="center" vertical="center"/>
    </xf>
    <xf numFmtId="9" fontId="19" fillId="36" borderId="14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9" fillId="36" borderId="11" xfId="0" applyFont="1" applyFill="1" applyBorder="1" applyAlignment="1">
      <alignment horizontal="center" vertical="center"/>
    </xf>
    <xf numFmtId="0" fontId="19" fillId="36" borderId="14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47" fillId="34" borderId="10" xfId="0" applyFont="1" applyFill="1" applyBorder="1" applyAlignment="1">
      <alignment horizontal="center" vertical="center" wrapText="1"/>
    </xf>
    <xf numFmtId="0" fontId="47" fillId="34" borderId="11" xfId="0" applyFont="1" applyFill="1" applyBorder="1" applyAlignment="1">
      <alignment horizontal="center" vertical="center" wrapText="1"/>
    </xf>
    <xf numFmtId="0" fontId="47" fillId="34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56" fillId="33" borderId="20" xfId="0" applyFont="1" applyFill="1" applyBorder="1" applyAlignment="1">
      <alignment horizontal="center" vertical="center" wrapText="1"/>
    </xf>
    <xf numFmtId="49" fontId="56" fillId="33" borderId="10" xfId="0" applyNumberFormat="1" applyFont="1" applyFill="1" applyBorder="1" applyAlignment="1">
      <alignment horizontal="center" vertical="center"/>
    </xf>
    <xf numFmtId="49" fontId="56" fillId="33" borderId="11" xfId="0" applyNumberFormat="1" applyFont="1" applyFill="1" applyBorder="1" applyAlignment="1">
      <alignment horizontal="center" vertical="center"/>
    </xf>
    <xf numFmtId="49" fontId="56" fillId="33" borderId="14" xfId="0" applyNumberFormat="1" applyFont="1" applyFill="1" applyBorder="1" applyAlignment="1">
      <alignment horizontal="center" vertical="center"/>
    </xf>
    <xf numFmtId="0" fontId="56" fillId="33" borderId="10" xfId="0" applyFont="1" applyFill="1" applyBorder="1" applyAlignment="1">
      <alignment horizontal="center" vertical="center" wrapText="1"/>
    </xf>
    <xf numFmtId="0" fontId="56" fillId="33" borderId="11" xfId="0" applyFont="1" applyFill="1" applyBorder="1" applyAlignment="1">
      <alignment horizontal="center" vertical="center" wrapText="1"/>
    </xf>
    <xf numFmtId="0" fontId="56" fillId="33" borderId="14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10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/>
    </xf>
    <xf numFmtId="0" fontId="56" fillId="0" borderId="14" xfId="0" applyFont="1" applyFill="1" applyBorder="1" applyAlignment="1">
      <alignment horizontal="center" vertical="center"/>
    </xf>
    <xf numFmtId="0" fontId="58" fillId="33" borderId="10" xfId="0" applyFont="1" applyFill="1" applyBorder="1" applyAlignment="1">
      <alignment horizontal="center" vertical="center" wrapText="1"/>
    </xf>
    <xf numFmtId="0" fontId="58" fillId="33" borderId="11" xfId="0" applyFont="1" applyFill="1" applyBorder="1" applyAlignment="1">
      <alignment horizontal="center" vertical="center" wrapText="1"/>
    </xf>
    <xf numFmtId="0" fontId="58" fillId="33" borderId="14" xfId="0" applyFont="1" applyFill="1" applyBorder="1" applyAlignment="1">
      <alignment horizontal="center" vertical="center" wrapText="1"/>
    </xf>
    <xf numFmtId="0" fontId="56" fillId="33" borderId="10" xfId="0" applyFont="1" applyFill="1" applyBorder="1" applyAlignment="1">
      <alignment horizontal="center" vertical="center"/>
    </xf>
    <xf numFmtId="0" fontId="56" fillId="33" borderId="11" xfId="0" applyFont="1" applyFill="1" applyBorder="1" applyAlignment="1">
      <alignment horizontal="center" vertical="center"/>
    </xf>
    <xf numFmtId="0" fontId="56" fillId="33" borderId="14" xfId="0" applyFont="1" applyFill="1" applyBorder="1" applyAlignment="1">
      <alignment horizontal="center" vertical="center"/>
    </xf>
    <xf numFmtId="0" fontId="56" fillId="33" borderId="19" xfId="0" applyFont="1" applyFill="1" applyBorder="1" applyAlignment="1">
      <alignment horizontal="center" vertical="center" wrapText="1"/>
    </xf>
    <xf numFmtId="0" fontId="56" fillId="33" borderId="17" xfId="0" applyFont="1" applyFill="1" applyBorder="1" applyAlignment="1">
      <alignment horizontal="center" vertical="center" wrapText="1"/>
    </xf>
    <xf numFmtId="0" fontId="55" fillId="34" borderId="10" xfId="0" applyFont="1" applyFill="1" applyBorder="1" applyAlignment="1">
      <alignment horizontal="center" vertical="center" wrapText="1"/>
    </xf>
    <xf numFmtId="0" fontId="55" fillId="34" borderId="11" xfId="0" applyFont="1" applyFill="1" applyBorder="1" applyAlignment="1">
      <alignment horizontal="center" vertical="center" wrapText="1"/>
    </xf>
    <xf numFmtId="0" fontId="55" fillId="34" borderId="14" xfId="0" applyFont="1" applyFill="1" applyBorder="1" applyAlignment="1">
      <alignment horizontal="center" vertical="center" wrapText="1"/>
    </xf>
    <xf numFmtId="0" fontId="56" fillId="34" borderId="11" xfId="0" applyFont="1" applyFill="1" applyBorder="1" applyAlignment="1">
      <alignment horizontal="center" vertical="center" wrapText="1"/>
    </xf>
    <xf numFmtId="0" fontId="56" fillId="34" borderId="11" xfId="0" applyFont="1" applyFill="1" applyBorder="1" applyAlignment="1">
      <alignment horizontal="center" vertical="center"/>
    </xf>
    <xf numFmtId="0" fontId="56" fillId="34" borderId="14" xfId="0" applyFont="1" applyFill="1" applyBorder="1" applyAlignment="1">
      <alignment horizontal="center" vertical="center"/>
    </xf>
    <xf numFmtId="0" fontId="56" fillId="47" borderId="10" xfId="0" applyFont="1" applyFill="1" applyBorder="1" applyAlignment="1">
      <alignment horizontal="center" vertical="center" wrapText="1"/>
    </xf>
    <xf numFmtId="0" fontId="56" fillId="47" borderId="11" xfId="0" applyFont="1" applyFill="1" applyBorder="1" applyAlignment="1">
      <alignment horizontal="center" vertical="center" wrapText="1"/>
    </xf>
    <xf numFmtId="0" fontId="56" fillId="47" borderId="14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5" fillId="34" borderId="10" xfId="0" applyFont="1" applyFill="1" applyBorder="1" applyAlignment="1">
      <alignment horizontal="center" vertical="center"/>
    </xf>
    <xf numFmtId="0" fontId="55" fillId="34" borderId="11" xfId="0" applyFont="1" applyFill="1" applyBorder="1" applyAlignment="1">
      <alignment horizontal="center" vertical="center"/>
    </xf>
    <xf numFmtId="0" fontId="55" fillId="34" borderId="14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6" fillId="34" borderId="10" xfId="0" applyFont="1" applyFill="1" applyBorder="1" applyAlignment="1">
      <alignment horizontal="center" vertical="center" wrapText="1"/>
    </xf>
    <xf numFmtId="0" fontId="56" fillId="34" borderId="14" xfId="0" applyFont="1" applyFill="1" applyBorder="1" applyAlignment="1">
      <alignment horizontal="center" vertical="center" wrapText="1"/>
    </xf>
    <xf numFmtId="9" fontId="56" fillId="0" borderId="11" xfId="0" applyNumberFormat="1" applyFont="1" applyFill="1" applyBorder="1" applyAlignment="1">
      <alignment horizontal="center" vertical="center"/>
    </xf>
    <xf numFmtId="9" fontId="56" fillId="0" borderId="14" xfId="0" applyNumberFormat="1" applyFont="1" applyFill="1" applyBorder="1" applyAlignment="1">
      <alignment horizontal="center" vertical="center"/>
    </xf>
    <xf numFmtId="9" fontId="56" fillId="46" borderId="10" xfId="0" applyNumberFormat="1" applyFont="1" applyFill="1" applyBorder="1" applyAlignment="1">
      <alignment horizontal="center" vertical="center"/>
    </xf>
    <xf numFmtId="9" fontId="56" fillId="46" borderId="12" xfId="0" applyNumberFormat="1" applyFont="1" applyFill="1" applyBorder="1" applyAlignment="1">
      <alignment horizontal="center" vertical="center"/>
    </xf>
    <xf numFmtId="9" fontId="56" fillId="46" borderId="11" xfId="0" applyNumberFormat="1" applyFont="1" applyFill="1" applyBorder="1" applyAlignment="1">
      <alignment horizontal="center" vertical="center"/>
    </xf>
    <xf numFmtId="9" fontId="56" fillId="46" borderId="14" xfId="0" applyNumberFormat="1" applyFont="1" applyFill="1" applyBorder="1" applyAlignment="1">
      <alignment horizontal="center" vertical="center"/>
    </xf>
    <xf numFmtId="9" fontId="56" fillId="34" borderId="10" xfId="0" applyNumberFormat="1" applyFont="1" applyFill="1" applyBorder="1" applyAlignment="1">
      <alignment horizontal="center" vertical="center"/>
    </xf>
    <xf numFmtId="9" fontId="56" fillId="34" borderId="13" xfId="0" applyNumberFormat="1" applyFont="1" applyFill="1" applyBorder="1" applyAlignment="1">
      <alignment horizontal="center" vertical="center"/>
    </xf>
    <xf numFmtId="9" fontId="56" fillId="34" borderId="11" xfId="0" applyNumberFormat="1" applyFont="1" applyFill="1" applyBorder="1" applyAlignment="1">
      <alignment horizontal="center" vertical="center"/>
    </xf>
    <xf numFmtId="9" fontId="56" fillId="34" borderId="14" xfId="0" applyNumberFormat="1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9" fontId="56" fillId="34" borderId="12" xfId="0" applyNumberFormat="1" applyFont="1" applyFill="1" applyBorder="1" applyAlignment="1">
      <alignment horizontal="center" vertical="center"/>
    </xf>
    <xf numFmtId="9" fontId="19" fillId="33" borderId="10" xfId="0" applyNumberFormat="1" applyFont="1" applyFill="1" applyBorder="1" applyAlignment="1">
      <alignment horizontal="center" vertical="center" wrapText="1"/>
    </xf>
    <xf numFmtId="9" fontId="19" fillId="33" borderId="14" xfId="0" applyNumberFormat="1" applyFont="1" applyFill="1" applyBorder="1" applyAlignment="1">
      <alignment horizontal="center" vertical="center" wrapText="1"/>
    </xf>
    <xf numFmtId="9" fontId="23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9" fontId="19" fillId="34" borderId="13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50" fillId="33" borderId="20" xfId="0" applyFont="1" applyFill="1" applyBorder="1" applyAlignment="1">
      <alignment horizontal="center" vertical="center"/>
    </xf>
    <xf numFmtId="49" fontId="50" fillId="33" borderId="10" xfId="0" applyNumberFormat="1" applyFont="1" applyFill="1" applyBorder="1" applyAlignment="1">
      <alignment horizontal="center" vertical="center"/>
    </xf>
    <xf numFmtId="49" fontId="50" fillId="33" borderId="11" xfId="0" applyNumberFormat="1" applyFont="1" applyFill="1" applyBorder="1" applyAlignment="1">
      <alignment horizontal="center" vertical="center"/>
    </xf>
    <xf numFmtId="49" fontId="50" fillId="33" borderId="14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>
      <alignment horizontal="center" vertical="center" wrapText="1"/>
    </xf>
    <xf numFmtId="0" fontId="50" fillId="33" borderId="11" xfId="0" applyFont="1" applyFill="1" applyBorder="1" applyAlignment="1">
      <alignment horizontal="center" vertical="center" wrapText="1"/>
    </xf>
    <xf numFmtId="0" fontId="50" fillId="33" borderId="14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0" fontId="29" fillId="36" borderId="11" xfId="0" applyFont="1" applyFill="1" applyBorder="1" applyAlignment="1">
      <alignment horizontal="center" vertical="center" wrapText="1"/>
    </xf>
    <xf numFmtId="0" fontId="29" fillId="36" borderId="14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16" xfId="0" applyFont="1" applyFill="1" applyBorder="1" applyAlignment="1">
      <alignment horizontal="center" vertical="center"/>
    </xf>
    <xf numFmtId="0" fontId="72" fillId="33" borderId="0" xfId="0" applyFont="1" applyFill="1" applyAlignment="1">
      <alignment horizontal="center"/>
    </xf>
    <xf numFmtId="0" fontId="19" fillId="33" borderId="2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23" fillId="45" borderId="25" xfId="0" applyFont="1" applyFill="1" applyBorder="1" applyAlignment="1">
      <alignment horizontal="left" vertical="center"/>
    </xf>
    <xf numFmtId="0" fontId="35" fillId="33" borderId="10" xfId="0" applyFont="1" applyFill="1" applyBorder="1" applyAlignment="1">
      <alignment horizontal="left" vertical="center" wrapText="1"/>
    </xf>
    <xf numFmtId="0" fontId="35" fillId="33" borderId="11" xfId="0" applyFont="1" applyFill="1" applyBorder="1" applyAlignment="1">
      <alignment horizontal="left" vertical="center" wrapText="1"/>
    </xf>
    <xf numFmtId="0" fontId="35" fillId="33" borderId="14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0" fontId="19" fillId="45" borderId="10" xfId="0" applyFont="1" applyFill="1" applyBorder="1" applyAlignment="1">
      <alignment horizontal="left" vertical="center" wrapText="1"/>
    </xf>
    <xf numFmtId="0" fontId="19" fillId="45" borderId="11" xfId="0" applyFont="1" applyFill="1" applyBorder="1" applyAlignment="1">
      <alignment horizontal="left" vertical="center" wrapText="1"/>
    </xf>
    <xf numFmtId="0" fontId="19" fillId="45" borderId="14" xfId="0" applyFont="1" applyFill="1" applyBorder="1" applyAlignment="1">
      <alignment horizontal="left" vertical="center" wrapText="1"/>
    </xf>
    <xf numFmtId="0" fontId="19" fillId="45" borderId="41" xfId="0" applyFont="1" applyFill="1" applyBorder="1" applyAlignment="1">
      <alignment horizontal="left" vertical="center" wrapText="1"/>
    </xf>
    <xf numFmtId="0" fontId="19" fillId="33" borderId="41" xfId="0" applyFont="1" applyFill="1" applyBorder="1" applyAlignment="1">
      <alignment horizontal="left" vertical="center" wrapText="1"/>
    </xf>
    <xf numFmtId="0" fontId="19" fillId="33" borderId="41" xfId="0" applyFont="1" applyFill="1" applyBorder="1" applyAlignment="1">
      <alignment horizontal="left" vertical="center"/>
    </xf>
    <xf numFmtId="0" fontId="23" fillId="34" borderId="41" xfId="0" applyFont="1" applyFill="1" applyBorder="1" applyAlignment="1">
      <alignment horizontal="center" vertical="center" wrapText="1"/>
    </xf>
    <xf numFmtId="9" fontId="19" fillId="37" borderId="10" xfId="0" applyNumberFormat="1" applyFont="1" applyFill="1" applyBorder="1" applyAlignment="1">
      <alignment horizontal="center" vertical="center"/>
    </xf>
    <xf numFmtId="9" fontId="19" fillId="37" borderId="13" xfId="0" applyNumberFormat="1" applyFont="1" applyFill="1" applyBorder="1" applyAlignment="1">
      <alignment horizontal="center" vertical="center"/>
    </xf>
    <xf numFmtId="9" fontId="19" fillId="37" borderId="11" xfId="0" applyNumberFormat="1" applyFont="1" applyFill="1" applyBorder="1" applyAlignment="1">
      <alignment horizontal="center" vertical="center"/>
    </xf>
    <xf numFmtId="9" fontId="19" fillId="37" borderId="14" xfId="0" applyNumberFormat="1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horizontal="left" vertical="center" wrapText="1"/>
    </xf>
    <xf numFmtId="0" fontId="23" fillId="37" borderId="11" xfId="0" applyFont="1" applyFill="1" applyBorder="1" applyAlignment="1">
      <alignment horizontal="left" vertical="center" wrapText="1"/>
    </xf>
    <xf numFmtId="0" fontId="23" fillId="37" borderId="14" xfId="0" applyFont="1" applyFill="1" applyBorder="1" applyAlignment="1">
      <alignment horizontal="left" vertical="center" wrapText="1"/>
    </xf>
    <xf numFmtId="0" fontId="23" fillId="45" borderId="43" xfId="0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horizontal="center" vertical="center"/>
    </xf>
    <xf numFmtId="0" fontId="23" fillId="37" borderId="11" xfId="0" applyFont="1" applyFill="1" applyBorder="1" applyAlignment="1">
      <alignment horizontal="center" vertical="center"/>
    </xf>
    <xf numFmtId="0" fontId="23" fillId="37" borderId="14" xfId="0" applyFont="1" applyFill="1" applyBorder="1" applyAlignment="1">
      <alignment horizontal="center" vertical="center"/>
    </xf>
    <xf numFmtId="9" fontId="23" fillId="37" borderId="10" xfId="0" applyNumberFormat="1" applyFont="1" applyFill="1" applyBorder="1" applyAlignment="1">
      <alignment horizontal="left" vertical="center"/>
    </xf>
    <xf numFmtId="9" fontId="23" fillId="37" borderId="12" xfId="0" applyNumberFormat="1" applyFont="1" applyFill="1" applyBorder="1" applyAlignment="1">
      <alignment horizontal="left" vertical="center"/>
    </xf>
    <xf numFmtId="9" fontId="23" fillId="37" borderId="11" xfId="0" applyNumberFormat="1" applyFont="1" applyFill="1" applyBorder="1" applyAlignment="1">
      <alignment horizontal="left" vertical="center"/>
    </xf>
    <xf numFmtId="9" fontId="23" fillId="37" borderId="14" xfId="0" applyNumberFormat="1" applyFont="1" applyFill="1" applyBorder="1" applyAlignment="1">
      <alignment horizontal="left" vertical="center"/>
    </xf>
    <xf numFmtId="0" fontId="19" fillId="37" borderId="10" xfId="0" applyFont="1" applyFill="1" applyBorder="1" applyAlignment="1">
      <alignment horizontal="center" vertical="center"/>
    </xf>
    <xf numFmtId="0" fontId="19" fillId="37" borderId="11" xfId="0" applyFont="1" applyFill="1" applyBorder="1" applyAlignment="1">
      <alignment horizontal="center" vertical="center"/>
    </xf>
    <xf numFmtId="0" fontId="19" fillId="37" borderId="14" xfId="0" applyFont="1" applyFill="1" applyBorder="1" applyAlignment="1">
      <alignment horizontal="center" vertical="center"/>
    </xf>
    <xf numFmtId="0" fontId="19" fillId="37" borderId="19" xfId="0" applyFont="1" applyFill="1" applyBorder="1" applyAlignment="1">
      <alignment horizontal="center" vertical="center" wrapText="1"/>
    </xf>
    <xf numFmtId="0" fontId="19" fillId="37" borderId="17" xfId="0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 wrapText="1"/>
    </xf>
    <xf numFmtId="0" fontId="23" fillId="37" borderId="11" xfId="0" applyFont="1" applyFill="1" applyBorder="1" applyAlignment="1">
      <alignment horizontal="center" vertical="center" wrapText="1"/>
    </xf>
    <xf numFmtId="0" fontId="23" fillId="37" borderId="14" xfId="0" applyFont="1" applyFill="1" applyBorder="1" applyAlignment="1">
      <alignment horizontal="center" vertical="center" wrapText="1"/>
    </xf>
    <xf numFmtId="9" fontId="19" fillId="34" borderId="10" xfId="0" applyNumberFormat="1" applyFont="1" applyFill="1" applyBorder="1" applyAlignment="1">
      <alignment horizontal="left" vertical="center"/>
    </xf>
    <xf numFmtId="9" fontId="19" fillId="34" borderId="13" xfId="0" applyNumberFormat="1" applyFont="1" applyFill="1" applyBorder="1" applyAlignment="1">
      <alignment horizontal="left" vertical="center"/>
    </xf>
    <xf numFmtId="9" fontId="19" fillId="34" borderId="11" xfId="0" applyNumberFormat="1" applyFont="1" applyFill="1" applyBorder="1" applyAlignment="1">
      <alignment horizontal="left" vertical="center"/>
    </xf>
    <xf numFmtId="9" fontId="19" fillId="34" borderId="14" xfId="0" applyNumberFormat="1" applyFont="1" applyFill="1" applyBorder="1" applyAlignment="1">
      <alignment horizontal="left" vertical="center"/>
    </xf>
    <xf numFmtId="0" fontId="71" fillId="0" borderId="0" xfId="0" applyFont="1" applyAlignment="1">
      <alignment horizontal="center"/>
    </xf>
    <xf numFmtId="0" fontId="48" fillId="33" borderId="10" xfId="0" applyFont="1" applyFill="1" applyBorder="1" applyAlignment="1">
      <alignment horizontal="center" vertical="center" wrapText="1"/>
    </xf>
    <xf numFmtId="0" fontId="48" fillId="33" borderId="11" xfId="0" applyFont="1" applyFill="1" applyBorder="1" applyAlignment="1">
      <alignment horizontal="center" vertical="center" wrapText="1"/>
    </xf>
    <xf numFmtId="0" fontId="48" fillId="33" borderId="14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35" fillId="34" borderId="10" xfId="0" applyFont="1" applyFill="1" applyBorder="1" applyAlignment="1">
      <alignment horizontal="center" vertical="center"/>
    </xf>
    <xf numFmtId="0" fontId="35" fillId="34" borderId="11" xfId="0" applyFont="1" applyFill="1" applyBorder="1" applyAlignment="1">
      <alignment horizontal="center" vertical="center"/>
    </xf>
    <xf numFmtId="0" fontId="35" fillId="34" borderId="14" xfId="0" applyFont="1" applyFill="1" applyBorder="1" applyAlignment="1">
      <alignment horizontal="center" vertical="center"/>
    </xf>
    <xf numFmtId="0" fontId="35" fillId="33" borderId="19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45" fillId="0" borderId="23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vertical="top" wrapText="1"/>
    </xf>
    <xf numFmtId="0" fontId="45" fillId="0" borderId="15" xfId="0" applyFont="1" applyBorder="1" applyAlignment="1">
      <alignment horizontal="left" vertical="top" wrapText="1"/>
    </xf>
    <xf numFmtId="0" fontId="48" fillId="40" borderId="10" xfId="0" applyFont="1" applyFill="1" applyBorder="1" applyAlignment="1">
      <alignment horizontal="left" vertical="top" wrapText="1"/>
    </xf>
    <xf numFmtId="0" fontId="48" fillId="40" borderId="11" xfId="0" applyFont="1" applyFill="1" applyBorder="1" applyAlignment="1">
      <alignment horizontal="left" vertical="top"/>
    </xf>
    <xf numFmtId="0" fontId="48" fillId="40" borderId="14" xfId="0" applyFont="1" applyFill="1" applyBorder="1" applyAlignment="1">
      <alignment horizontal="left" vertical="top"/>
    </xf>
    <xf numFmtId="0" fontId="45" fillId="39" borderId="10" xfId="0" applyFont="1" applyFill="1" applyBorder="1" applyAlignment="1">
      <alignment horizontal="center" vertical="center" wrapText="1"/>
    </xf>
    <xf numFmtId="0" fontId="45" fillId="39" borderId="11" xfId="0" applyFont="1" applyFill="1" applyBorder="1" applyAlignment="1">
      <alignment horizontal="center" vertical="center" wrapText="1"/>
    </xf>
    <xf numFmtId="0" fontId="45" fillId="39" borderId="14" xfId="0" applyFont="1" applyFill="1" applyBorder="1" applyAlignment="1">
      <alignment horizontal="center" vertical="center" wrapText="1"/>
    </xf>
    <xf numFmtId="0" fontId="35" fillId="39" borderId="10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39" borderId="14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0" fillId="34" borderId="11" xfId="0" applyFont="1" applyFill="1" applyBorder="1" applyAlignment="1">
      <alignment horizontal="center" vertical="center"/>
    </xf>
    <xf numFmtId="0" fontId="40" fillId="34" borderId="14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horizontal="center" vertical="center" wrapText="1"/>
    </xf>
    <xf numFmtId="0" fontId="37" fillId="41" borderId="11" xfId="0" applyFont="1" applyFill="1" applyBorder="1" applyAlignment="1">
      <alignment horizontal="center" vertical="center" wrapText="1"/>
    </xf>
    <xf numFmtId="0" fontId="37" fillId="41" borderId="14" xfId="0" applyFont="1" applyFill="1" applyBorder="1" applyAlignment="1">
      <alignment horizontal="center" vertical="center" wrapText="1"/>
    </xf>
    <xf numFmtId="0" fontId="37" fillId="41" borderId="10" xfId="0" applyFont="1" applyFill="1" applyBorder="1" applyAlignment="1">
      <alignment horizontal="center" vertical="center"/>
    </xf>
    <xf numFmtId="0" fontId="37" fillId="41" borderId="11" xfId="0" applyFont="1" applyFill="1" applyBorder="1" applyAlignment="1">
      <alignment horizontal="center" vertical="center"/>
    </xf>
    <xf numFmtId="0" fontId="37" fillId="41" borderId="14" xfId="0" applyFont="1" applyFill="1" applyBorder="1" applyAlignment="1">
      <alignment horizontal="center" vertical="center"/>
    </xf>
    <xf numFmtId="0" fontId="37" fillId="39" borderId="10" xfId="0" applyFont="1" applyFill="1" applyBorder="1" applyAlignment="1">
      <alignment horizontal="center" vertical="center" wrapText="1"/>
    </xf>
    <xf numFmtId="0" fontId="37" fillId="39" borderId="11" xfId="0" applyFont="1" applyFill="1" applyBorder="1" applyAlignment="1">
      <alignment horizontal="center" vertical="center" wrapText="1"/>
    </xf>
    <xf numFmtId="0" fontId="37" fillId="39" borderId="14" xfId="0" applyFont="1" applyFill="1" applyBorder="1" applyAlignment="1">
      <alignment horizontal="center" vertical="center" wrapText="1"/>
    </xf>
    <xf numFmtId="0" fontId="35" fillId="33" borderId="19" xfId="0" applyFont="1" applyFill="1" applyBorder="1" applyAlignment="1">
      <alignment vertical="center" wrapText="1"/>
    </xf>
    <xf numFmtId="0" fontId="35" fillId="33" borderId="21" xfId="0" applyFont="1" applyFill="1" applyBorder="1" applyAlignment="1">
      <alignment vertical="center" wrapText="1"/>
    </xf>
    <xf numFmtId="0" fontId="35" fillId="33" borderId="17" xfId="0" applyFont="1" applyFill="1" applyBorder="1" applyAlignment="1">
      <alignment vertical="center" wrapText="1"/>
    </xf>
    <xf numFmtId="0" fontId="35" fillId="33" borderId="23" xfId="0" applyFont="1" applyFill="1" applyBorder="1" applyAlignment="1">
      <alignment horizontal="left" vertical="center" wrapText="1"/>
    </xf>
    <xf numFmtId="0" fontId="35" fillId="33" borderId="12" xfId="0" applyFont="1" applyFill="1" applyBorder="1" applyAlignment="1">
      <alignment horizontal="left" vertical="center" wrapText="1"/>
    </xf>
    <xf numFmtId="0" fontId="35" fillId="33" borderId="15" xfId="0" applyFont="1" applyFill="1" applyBorder="1" applyAlignment="1">
      <alignment horizontal="left" vertical="center" wrapText="1"/>
    </xf>
    <xf numFmtId="0" fontId="35" fillId="33" borderId="24" xfId="0" applyFont="1" applyFill="1" applyBorder="1" applyAlignment="1">
      <alignment horizontal="left" vertical="center" wrapText="1"/>
    </xf>
    <xf numFmtId="0" fontId="35" fillId="33" borderId="0" xfId="0" applyFont="1" applyFill="1" applyBorder="1" applyAlignment="1">
      <alignment horizontal="left" vertical="center" wrapText="1"/>
    </xf>
    <xf numFmtId="0" fontId="35" fillId="33" borderId="18" xfId="0" applyFont="1" applyFill="1" applyBorder="1" applyAlignment="1">
      <alignment horizontal="left" vertical="center" wrapText="1"/>
    </xf>
    <xf numFmtId="0" fontId="35" fillId="33" borderId="22" xfId="0" applyFont="1" applyFill="1" applyBorder="1" applyAlignment="1">
      <alignment horizontal="left" vertical="center" wrapText="1"/>
    </xf>
    <xf numFmtId="0" fontId="35" fillId="33" borderId="13" xfId="0" applyFont="1" applyFill="1" applyBorder="1" applyAlignment="1">
      <alignment horizontal="left" vertical="center" wrapText="1"/>
    </xf>
    <xf numFmtId="0" fontId="35" fillId="33" borderId="16" xfId="0" applyFont="1" applyFill="1" applyBorder="1" applyAlignment="1">
      <alignment horizontal="left" vertical="center" wrapText="1"/>
    </xf>
    <xf numFmtId="9" fontId="35" fillId="34" borderId="10" xfId="0" applyNumberFormat="1" applyFont="1" applyFill="1" applyBorder="1" applyAlignment="1">
      <alignment horizontal="center" vertical="center"/>
    </xf>
    <xf numFmtId="9" fontId="35" fillId="34" borderId="11" xfId="0" applyNumberFormat="1" applyFont="1" applyFill="1" applyBorder="1" applyAlignment="1">
      <alignment horizontal="center" vertical="center"/>
    </xf>
    <xf numFmtId="9" fontId="35" fillId="34" borderId="14" xfId="0" applyNumberFormat="1" applyFont="1" applyFill="1" applyBorder="1" applyAlignment="1">
      <alignment horizontal="center" vertical="center"/>
    </xf>
    <xf numFmtId="0" fontId="35" fillId="42" borderId="10" xfId="0" applyFont="1" applyFill="1" applyBorder="1" applyAlignment="1">
      <alignment horizontal="center" vertical="center"/>
    </xf>
    <xf numFmtId="0" fontId="35" fillId="42" borderId="11" xfId="0" applyFont="1" applyFill="1" applyBorder="1" applyAlignment="1">
      <alignment horizontal="center" vertical="center"/>
    </xf>
    <xf numFmtId="0" fontId="35" fillId="42" borderId="14" xfId="0" applyFont="1" applyFill="1" applyBorder="1" applyAlignment="1">
      <alignment horizontal="center" vertical="center"/>
    </xf>
    <xf numFmtId="0" fontId="35" fillId="42" borderId="10" xfId="0" applyFont="1" applyFill="1" applyBorder="1" applyAlignment="1">
      <alignment horizontal="center" vertical="center" wrapText="1"/>
    </xf>
    <xf numFmtId="0" fontId="35" fillId="42" borderId="11" xfId="0" applyFont="1" applyFill="1" applyBorder="1" applyAlignment="1">
      <alignment horizontal="center" vertical="center" wrapText="1"/>
    </xf>
    <xf numFmtId="0" fontId="35" fillId="42" borderId="14" xfId="0" applyFont="1" applyFill="1" applyBorder="1" applyAlignment="1">
      <alignment horizontal="center" vertical="center" wrapText="1"/>
    </xf>
    <xf numFmtId="0" fontId="45" fillId="43" borderId="10" xfId="0" applyFont="1" applyFill="1" applyBorder="1" applyAlignment="1">
      <alignment horizontal="center" vertical="center"/>
    </xf>
    <xf numFmtId="0" fontId="45" fillId="43" borderId="11" xfId="0" applyFont="1" applyFill="1" applyBorder="1" applyAlignment="1">
      <alignment horizontal="center" vertical="center"/>
    </xf>
    <xf numFmtId="0" fontId="45" fillId="43" borderId="14" xfId="0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center" wrapText="1"/>
    </xf>
    <xf numFmtId="0" fontId="35" fillId="43" borderId="11" xfId="0" applyFont="1" applyFill="1" applyBorder="1" applyAlignment="1">
      <alignment horizontal="center" vertical="center" wrapText="1"/>
    </xf>
    <xf numFmtId="0" fontId="35" fillId="43" borderId="14" xfId="0" applyFont="1" applyFill="1" applyBorder="1" applyAlignment="1">
      <alignment horizontal="center" vertical="center" wrapText="1"/>
    </xf>
    <xf numFmtId="0" fontId="35" fillId="44" borderId="10" xfId="0" applyFont="1" applyFill="1" applyBorder="1" applyAlignment="1">
      <alignment horizontal="left" vertical="top" wrapText="1"/>
    </xf>
    <xf numFmtId="0" fontId="35" fillId="44" borderId="11" xfId="0" applyFont="1" applyFill="1" applyBorder="1" applyAlignment="1">
      <alignment horizontal="left" vertical="top" wrapText="1"/>
    </xf>
    <xf numFmtId="0" fontId="35" fillId="44" borderId="14" xfId="0" applyFont="1" applyFill="1" applyBorder="1" applyAlignment="1">
      <alignment horizontal="left" vertical="top" wrapText="1"/>
    </xf>
    <xf numFmtId="0" fontId="35" fillId="44" borderId="10" xfId="0" applyFont="1" applyFill="1" applyBorder="1" applyAlignment="1">
      <alignment horizontal="center" vertical="center"/>
    </xf>
    <xf numFmtId="0" fontId="35" fillId="44" borderId="11" xfId="0" applyFont="1" applyFill="1" applyBorder="1" applyAlignment="1">
      <alignment horizontal="center" vertical="center"/>
    </xf>
    <xf numFmtId="0" fontId="35" fillId="44" borderId="14" xfId="0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horizontal="center" vertical="center"/>
    </xf>
    <xf numFmtId="0" fontId="37" fillId="34" borderId="11" xfId="0" applyFont="1" applyFill="1" applyBorder="1" applyAlignment="1">
      <alignment horizontal="center" vertical="center"/>
    </xf>
    <xf numFmtId="0" fontId="37" fillId="34" borderId="14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left" vertical="top" wrapText="1"/>
    </xf>
    <xf numFmtId="0" fontId="37" fillId="33" borderId="11" xfId="0" applyFont="1" applyFill="1" applyBorder="1" applyAlignment="1">
      <alignment horizontal="left" vertical="top" wrapText="1"/>
    </xf>
    <xf numFmtId="0" fontId="37" fillId="33" borderId="14" xfId="0" applyFont="1" applyFill="1" applyBorder="1" applyAlignment="1">
      <alignment horizontal="left" vertical="top" wrapText="1"/>
    </xf>
    <xf numFmtId="9" fontId="35" fillId="45" borderId="10" xfId="0" applyNumberFormat="1" applyFont="1" applyFill="1" applyBorder="1" applyAlignment="1">
      <alignment horizontal="center" vertical="center"/>
    </xf>
    <xf numFmtId="9" fontId="35" fillId="45" borderId="12" xfId="0" applyNumberFormat="1" applyFont="1" applyFill="1" applyBorder="1" applyAlignment="1">
      <alignment horizontal="center" vertical="center"/>
    </xf>
    <xf numFmtId="9" fontId="35" fillId="45" borderId="11" xfId="0" applyNumberFormat="1" applyFont="1" applyFill="1" applyBorder="1" applyAlignment="1">
      <alignment horizontal="center" vertical="center"/>
    </xf>
    <xf numFmtId="9" fontId="35" fillId="45" borderId="14" xfId="0" applyNumberFormat="1" applyFont="1" applyFill="1" applyBorder="1" applyAlignment="1">
      <alignment horizontal="center" vertical="center"/>
    </xf>
    <xf numFmtId="9" fontId="35" fillId="45" borderId="0" xfId="0" applyNumberFormat="1" applyFont="1" applyFill="1" applyBorder="1" applyAlignment="1">
      <alignment horizontal="center" vertical="center"/>
    </xf>
    <xf numFmtId="9" fontId="35" fillId="34" borderId="13" xfId="0" applyNumberFormat="1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top" wrapText="1"/>
    </xf>
    <xf numFmtId="0" fontId="35" fillId="43" borderId="11" xfId="0" applyFont="1" applyFill="1" applyBorder="1" applyAlignment="1">
      <alignment horizontal="center" vertical="top" wrapText="1"/>
    </xf>
    <xf numFmtId="0" fontId="35" fillId="43" borderId="14" xfId="0" applyFont="1" applyFill="1" applyBorder="1" applyAlignment="1">
      <alignment horizontal="center" vertical="top" wrapText="1"/>
    </xf>
    <xf numFmtId="0" fontId="35" fillId="43" borderId="10" xfId="0" applyFont="1" applyFill="1" applyBorder="1" applyAlignment="1">
      <alignment horizontal="center" vertical="center"/>
    </xf>
    <xf numFmtId="0" fontId="35" fillId="43" borderId="11" xfId="0" applyFont="1" applyFill="1" applyBorder="1" applyAlignment="1">
      <alignment horizontal="center" vertical="center"/>
    </xf>
    <xf numFmtId="0" fontId="35" fillId="43" borderId="14" xfId="0" applyFont="1" applyFill="1" applyBorder="1" applyAlignment="1">
      <alignment horizontal="center" vertical="center"/>
    </xf>
    <xf numFmtId="9" fontId="35" fillId="46" borderId="10" xfId="0" applyNumberFormat="1" applyFont="1" applyFill="1" applyBorder="1" applyAlignment="1">
      <alignment horizontal="center" vertical="center"/>
    </xf>
    <xf numFmtId="9" fontId="35" fillId="46" borderId="11" xfId="0" applyNumberFormat="1" applyFont="1" applyFill="1" applyBorder="1" applyAlignment="1">
      <alignment horizontal="center" vertical="center"/>
    </xf>
    <xf numFmtId="9" fontId="35" fillId="46" borderId="14" xfId="0" applyNumberFormat="1" applyFont="1" applyFill="1" applyBorder="1" applyAlignment="1">
      <alignment horizontal="center" vertical="center"/>
    </xf>
    <xf numFmtId="9" fontId="35" fillId="33" borderId="10" xfId="0" applyNumberFormat="1" applyFont="1" applyFill="1" applyBorder="1" applyAlignment="1">
      <alignment horizontal="center" vertical="center" wrapText="1"/>
    </xf>
    <xf numFmtId="9" fontId="35" fillId="33" borderId="11" xfId="0" applyNumberFormat="1" applyFont="1" applyFill="1" applyBorder="1" applyAlignment="1">
      <alignment horizontal="center" vertical="center" wrapText="1"/>
    </xf>
    <xf numFmtId="9" fontId="35" fillId="33" borderId="14" xfId="0" applyNumberFormat="1" applyFont="1" applyFill="1" applyBorder="1" applyAlignment="1">
      <alignment horizontal="center" vertical="center" wrapText="1"/>
    </xf>
    <xf numFmtId="9" fontId="23" fillId="33" borderId="10" xfId="0" applyNumberFormat="1" applyFont="1" applyFill="1" applyBorder="1" applyAlignment="1">
      <alignment horizontal="center" vertical="center"/>
    </xf>
    <xf numFmtId="9" fontId="23" fillId="33" borderId="11" xfId="0" applyNumberFormat="1" applyFont="1" applyFill="1" applyBorder="1" applyAlignment="1">
      <alignment horizontal="center" vertical="center"/>
    </xf>
    <xf numFmtId="9" fontId="23" fillId="33" borderId="14" xfId="0" applyNumberFormat="1" applyFont="1" applyFill="1" applyBorder="1" applyAlignment="1">
      <alignment horizontal="center" vertical="center"/>
    </xf>
    <xf numFmtId="9" fontId="18" fillId="33" borderId="23" xfId="0" applyNumberFormat="1" applyFont="1" applyFill="1" applyBorder="1" applyAlignment="1">
      <alignment horizontal="center" vertical="center"/>
    </xf>
    <xf numFmtId="9" fontId="18" fillId="33" borderId="12" xfId="0" applyNumberFormat="1" applyFont="1" applyFill="1" applyBorder="1" applyAlignment="1">
      <alignment horizontal="center" vertical="center"/>
    </xf>
    <xf numFmtId="9" fontId="18" fillId="33" borderId="15" xfId="0" applyNumberFormat="1" applyFont="1" applyFill="1" applyBorder="1" applyAlignment="1">
      <alignment horizontal="center" vertical="center"/>
    </xf>
    <xf numFmtId="9" fontId="19" fillId="34" borderId="22" xfId="0" applyNumberFormat="1" applyFont="1" applyFill="1" applyBorder="1" applyAlignment="1">
      <alignment horizontal="center" vertical="center"/>
    </xf>
    <xf numFmtId="9" fontId="19" fillId="34" borderId="16" xfId="0" applyNumberFormat="1" applyFont="1" applyFill="1" applyBorder="1" applyAlignment="1">
      <alignment horizontal="center" vertical="center"/>
    </xf>
    <xf numFmtId="9" fontId="19" fillId="33" borderId="23" xfId="0" applyNumberFormat="1" applyFont="1" applyFill="1" applyBorder="1" applyAlignment="1">
      <alignment horizontal="center" vertical="center"/>
    </xf>
    <xf numFmtId="9" fontId="19" fillId="33" borderId="12" xfId="0" applyNumberFormat="1" applyFont="1" applyFill="1" applyBorder="1" applyAlignment="1">
      <alignment horizontal="center" vertical="center"/>
    </xf>
    <xf numFmtId="9" fontId="19" fillId="33" borderId="15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50" borderId="10" xfId="0" applyFont="1" applyFill="1" applyBorder="1" applyAlignment="1">
      <alignment horizontal="center" vertical="center"/>
    </xf>
    <xf numFmtId="0" fontId="20" fillId="50" borderId="11" xfId="0" applyFont="1" applyFill="1" applyBorder="1" applyAlignment="1">
      <alignment horizontal="center" vertical="center"/>
    </xf>
    <xf numFmtId="0" fontId="20" fillId="50" borderId="14" xfId="0" applyFont="1" applyFill="1" applyBorder="1" applyAlignment="1">
      <alignment horizontal="center" vertical="center"/>
    </xf>
    <xf numFmtId="0" fontId="22" fillId="50" borderId="10" xfId="0" applyFont="1" applyFill="1" applyBorder="1" applyAlignment="1">
      <alignment horizontal="center" vertical="center" wrapText="1"/>
    </xf>
    <xf numFmtId="0" fontId="22" fillId="50" borderId="11" xfId="0" applyFont="1" applyFill="1" applyBorder="1" applyAlignment="1">
      <alignment horizontal="center" vertical="center" wrapText="1"/>
    </xf>
    <xf numFmtId="0" fontId="22" fillId="50" borderId="14" xfId="0" applyFont="1" applyFill="1" applyBorder="1" applyAlignment="1">
      <alignment horizontal="center" vertical="center" wrapText="1"/>
    </xf>
    <xf numFmtId="0" fontId="22" fillId="50" borderId="10" xfId="0" applyFont="1" applyFill="1" applyBorder="1" applyAlignment="1">
      <alignment horizontal="center" vertical="center"/>
    </xf>
    <xf numFmtId="0" fontId="22" fillId="50" borderId="11" xfId="0" applyFont="1" applyFill="1" applyBorder="1" applyAlignment="1">
      <alignment horizontal="center" vertical="center"/>
    </xf>
    <xf numFmtId="0" fontId="22" fillId="50" borderId="14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0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9"/>
    <cellStyle name="Normal 2" xfId="42"/>
    <cellStyle name="Normal 2 3" xfId="51"/>
    <cellStyle name="Normal 3" xfId="44"/>
    <cellStyle name="Normal 4" xfId="45"/>
    <cellStyle name="Normal 5" xfId="46"/>
    <cellStyle name="Normal 6" xfId="52"/>
    <cellStyle name="Normal 7" xfId="47"/>
    <cellStyle name="Normal 9" xfId="48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ion.cenalia.GOV/Desktop/PBA/PBA%202020-2022/PBA%202020-2022%20FAZA%20I/Ministria%20e%20Financave/Programi%20per%20Mbikeqyrjen%20e%20Tregut/PBA%202019-2022%20-%20D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ion.cenalia.GOV/Desktop/PBA/PBA%202020-2022/PBA%202020-2022%20FAZA%20I/Ministria%20e%20Financave/Programi%2010220%20-%20Sigurimi%20Shoqeror/FORM_Raporte%20te%20PBA%202019-2021_mod%20-%20maj%202019%20-%20pas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 1 Misioni"/>
      <sheetName val="Formati 2 Politika Ekzistuese"/>
      <sheetName val="Formati 2.1 Sipas Tavaneve"/>
      <sheetName val="Formati 3 Politika te reja"/>
      <sheetName val="F.4. Alokimi i tavaneve per PE"/>
      <sheetName val="F.5. Investimet ne vazhdim"/>
      <sheetName val="F.6.Investime te reja"/>
      <sheetName val="Sheet1"/>
    </sheetNames>
    <sheetDataSet>
      <sheetData sheetId="0"/>
      <sheetData sheetId="1">
        <row r="18">
          <cell r="D18" t="str">
            <v xml:space="preserve">Fuqizimi i funksionit menaxhues, në funksion të implementimit të sukseshëm të programit, konform kërkesave të kuadrit ligjor në fuqi.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 dhe administ"/>
      <sheetName val="format nr e perfit"/>
      <sheetName val="strukt e produkt aktivit"/>
      <sheetName val="strukt sipas artikujve"/>
      <sheetName val="te ardhurat"/>
      <sheetName val="Formati 1 Misioni"/>
      <sheetName val="Rap_Standart_Mof"/>
      <sheetName val="Financimi total"/>
      <sheetName val="FMFE"/>
      <sheetName val="FMM"/>
      <sheetName val="F_P1"/>
      <sheetName val="F_P2"/>
      <sheetName val="F_P3"/>
      <sheetName val="Tregues ardh-shpenz-nr"/>
      <sheetName val="Sheet3"/>
      <sheetName val="sht.1A_Pasqyra nr 1&quot;TE ARDH&quot;"/>
      <sheetName val="sht 1A_p2-0 &quot;Buxh vjet_20&quot;"/>
      <sheetName val="sht 1A_p2-1&quot;buxh-2021&quot;"/>
      <sheetName val="Sht_1A_P_2-2&quot;Buxh vjet 2022&quot;"/>
      <sheetName val="fluks_parash_20"/>
      <sheetName val="fluks para-21"/>
      <sheetName val="fluks para 22"/>
      <sheetName val="Transf_2019"/>
      <sheetName val="transf_2020"/>
      <sheetName val="Trans_2021"/>
      <sheetName val="Sheet1"/>
    </sheetNames>
    <sheetDataSet>
      <sheetData sheetId="0">
        <row r="8">
          <cell r="H8">
            <v>2306684.418345687</v>
          </cell>
        </row>
        <row r="24">
          <cell r="C24">
            <v>5002229</v>
          </cell>
          <cell r="D24">
            <v>4712933.1843541116</v>
          </cell>
          <cell r="E24">
            <v>4573424.990270609</v>
          </cell>
          <cell r="F24">
            <v>4433827.9185591284</v>
          </cell>
        </row>
        <row r="25">
          <cell r="C25">
            <v>93700</v>
          </cell>
          <cell r="D25">
            <v>98375.463403114787</v>
          </cell>
          <cell r="E25">
            <v>101455.78453770737</v>
          </cell>
          <cell r="F25">
            <v>104651.40051361849</v>
          </cell>
        </row>
        <row r="26">
          <cell r="C26">
            <v>126700</v>
          </cell>
          <cell r="D26">
            <v>111444.3266000302</v>
          </cell>
          <cell r="E26">
            <v>109048.27357812955</v>
          </cell>
          <cell r="F26">
            <v>106703.73569619974</v>
          </cell>
        </row>
        <row r="27">
          <cell r="C27">
            <v>42000</v>
          </cell>
          <cell r="D27">
            <v>88196.179848571192</v>
          </cell>
          <cell r="E27">
            <v>89078.141647056924</v>
          </cell>
          <cell r="F27">
            <v>89968.923063527502</v>
          </cell>
        </row>
        <row r="28">
          <cell r="C28">
            <v>4509400</v>
          </cell>
          <cell r="D28">
            <v>4355335.3827095348</v>
          </cell>
          <cell r="E28">
            <v>4195223.7694855165</v>
          </cell>
          <cell r="F28">
            <v>4041063.6799616604</v>
          </cell>
        </row>
        <row r="29">
          <cell r="C29">
            <v>196000</v>
          </cell>
          <cell r="D29">
            <v>204807.67051696524</v>
          </cell>
          <cell r="E29">
            <v>219389.97665777319</v>
          </cell>
          <cell r="F29">
            <v>237270.2597553817</v>
          </cell>
        </row>
        <row r="30">
          <cell r="C30">
            <v>28999.5</v>
          </cell>
          <cell r="D30">
            <v>28794.981599999996</v>
          </cell>
          <cell r="E30">
            <v>28507.031783999999</v>
          </cell>
          <cell r="F30">
            <v>28221.961466159992</v>
          </cell>
        </row>
        <row r="31">
          <cell r="C31">
            <v>69999.60699765115</v>
          </cell>
          <cell r="D31">
            <v>75716.970357886006</v>
          </cell>
          <cell r="E31">
            <v>77676.525550748105</v>
          </cell>
          <cell r="F31">
            <v>79686.794032001475</v>
          </cell>
        </row>
        <row r="32">
          <cell r="C32">
            <v>82000</v>
          </cell>
          <cell r="D32">
            <v>75350.862143023536</v>
          </cell>
          <cell r="E32">
            <v>76835.274127241108</v>
          </cell>
          <cell r="F32">
            <v>78348.929027547769</v>
          </cell>
        </row>
        <row r="33">
          <cell r="C33">
            <v>11999.846913883055</v>
          </cell>
          <cell r="D33">
            <v>12735.12987672565</v>
          </cell>
          <cell r="E33">
            <v>13051.597854162283</v>
          </cell>
          <cell r="F33">
            <v>13375.930060838218</v>
          </cell>
        </row>
        <row r="34">
          <cell r="C34">
            <v>215782.24444989499</v>
          </cell>
          <cell r="D34">
            <v>198829.77471460766</v>
          </cell>
          <cell r="E34">
            <v>206863.09410240196</v>
          </cell>
          <cell r="F34">
            <v>215220.98369342135</v>
          </cell>
        </row>
      </sheetData>
      <sheetData sheetId="1">
        <row r="8">
          <cell r="C8">
            <v>2076.4365456396404</v>
          </cell>
        </row>
      </sheetData>
      <sheetData sheetId="2"/>
      <sheetData sheetId="3">
        <row r="10">
          <cell r="I10">
            <v>3866.7543002191742</v>
          </cell>
        </row>
        <row r="27">
          <cell r="I27">
            <v>40339.99967934419</v>
          </cell>
          <cell r="J27">
            <v>6886.0820682689036</v>
          </cell>
          <cell r="K27">
            <v>42321.918257816542</v>
          </cell>
          <cell r="L27">
            <v>39726.904227132254</v>
          </cell>
          <cell r="M27">
            <v>6270.9135136027417</v>
          </cell>
          <cell r="N27">
            <v>40327.310840136714</v>
          </cell>
          <cell r="O27">
            <v>37658.607664633455</v>
          </cell>
          <cell r="P27">
            <v>5928.847250998464</v>
          </cell>
          <cell r="Q27">
            <v>39148.267777949783</v>
          </cell>
          <cell r="R27">
            <v>37780.092204778848</v>
          </cell>
          <cell r="S27">
            <v>5962.2603782959031</v>
          </cell>
          <cell r="T27">
            <v>39299.322012710159</v>
          </cell>
        </row>
        <row r="28">
          <cell r="I28">
            <v>734.28998388943558</v>
          </cell>
          <cell r="J28">
            <v>125.34410340016906</v>
          </cell>
          <cell r="K28">
            <v>770.36591280923221</v>
          </cell>
          <cell r="L28">
            <v>829.23997859538758</v>
          </cell>
          <cell r="M28">
            <v>130.89598318718126</v>
          </cell>
          <cell r="N28">
            <v>841.7725727303291</v>
          </cell>
          <cell r="O28">
            <v>835.40969696477703</v>
          </cell>
          <cell r="P28">
            <v>131.52415324049892</v>
          </cell>
          <cell r="Q28">
            <v>868.45596662319667</v>
          </cell>
          <cell r="R28">
            <v>891.72147259350629</v>
          </cell>
          <cell r="S28">
            <v>140.7269091801588</v>
          </cell>
          <cell r="T28">
            <v>927.5797715673001</v>
          </cell>
        </row>
        <row r="29">
          <cell r="I29">
            <v>1017.1943457805808</v>
          </cell>
          <cell r="J29">
            <v>173.63618740955945</v>
          </cell>
          <cell r="K29">
            <v>1067.1694669467774</v>
          </cell>
          <cell r="L29">
            <v>939.40183667241956</v>
          </cell>
          <cell r="M29">
            <v>148.28509260656162</v>
          </cell>
          <cell r="N29">
            <v>953.59934553900371</v>
          </cell>
          <cell r="O29">
            <v>897.92795550833091</v>
          </cell>
          <cell r="P29">
            <v>141.36682210930209</v>
          </cell>
          <cell r="Q29">
            <v>933.44725754584715</v>
          </cell>
          <cell r="R29">
            <v>909.20916355879501</v>
          </cell>
          <cell r="S29">
            <v>143.48672687422561</v>
          </cell>
          <cell r="T29">
            <v>945.77068531040402</v>
          </cell>
        </row>
        <row r="30">
          <cell r="I30">
            <v>473.45936998024405</v>
          </cell>
          <cell r="J30">
            <v>80.820032315078421</v>
          </cell>
          <cell r="K30">
            <v>496.7205977684074</v>
          </cell>
          <cell r="L30">
            <v>743.43536243518713</v>
          </cell>
          <cell r="M30">
            <v>117.35167769757783</v>
          </cell>
          <cell r="N30">
            <v>754.67116136367747</v>
          </cell>
          <cell r="O30">
            <v>733.48940781090062</v>
          </cell>
          <cell r="P30">
            <v>115.47815834997566</v>
          </cell>
          <cell r="Q30">
            <v>762.50402046165084</v>
          </cell>
          <cell r="R30">
            <v>766.61392172597346</v>
          </cell>
          <cell r="S30">
            <v>120.98307717678487</v>
          </cell>
          <cell r="T30">
            <v>797.4413404296763</v>
          </cell>
        </row>
        <row r="31">
          <cell r="I31">
            <v>36209.055414150265</v>
          </cell>
          <cell r="J31">
            <v>6180.9253638642749</v>
          </cell>
          <cell r="K31">
            <v>37988.019226859105</v>
          </cell>
          <cell r="L31">
            <v>36712.591682891492</v>
          </cell>
          <cell r="M31">
            <v>5795.1026334035278</v>
          </cell>
          <cell r="N31">
            <v>37267.441935025818</v>
          </cell>
          <cell r="O31">
            <v>34544.413942831867</v>
          </cell>
          <cell r="P31">
            <v>5438.5588406831821</v>
          </cell>
          <cell r="Q31">
            <v>35910.886013355404</v>
          </cell>
          <cell r="R31">
            <v>34433.397334903464</v>
          </cell>
          <cell r="S31">
            <v>5434.1021590742948</v>
          </cell>
          <cell r="T31">
            <v>35818.04836582156</v>
          </cell>
        </row>
        <row r="32">
          <cell r="I32">
            <v>1343.3452343302383</v>
          </cell>
          <cell r="J32">
            <v>229.31050082165808</v>
          </cell>
          <cell r="K32">
            <v>1409.3442650289089</v>
          </cell>
          <cell r="L32">
            <v>1726.3929687398261</v>
          </cell>
          <cell r="M32">
            <v>272.51207231157628</v>
          </cell>
          <cell r="N32">
            <v>1752.4845501313573</v>
          </cell>
          <cell r="O32">
            <v>1806.50629978285</v>
          </cell>
          <cell r="P32">
            <v>284.41040637404046</v>
          </cell>
          <cell r="Q32">
            <v>1877.9662008818614</v>
          </cell>
          <cell r="R32">
            <v>2021.7501571245532</v>
          </cell>
          <cell r="S32">
            <v>319.06224027458808</v>
          </cell>
          <cell r="T32">
            <v>2103.0496702714509</v>
          </cell>
        </row>
        <row r="33">
          <cell r="I33">
            <v>223.21514540933393</v>
          </cell>
          <cell r="J33">
            <v>38.103069469192384</v>
          </cell>
          <cell r="K33">
            <v>234.18178515151746</v>
          </cell>
          <cell r="L33">
            <v>242.72261699844296</v>
          </cell>
          <cell r="M33">
            <v>38.313897561467073</v>
          </cell>
          <cell r="N33">
            <v>246.39096889262561</v>
          </cell>
          <cell r="O33">
            <v>234.73329680069185</v>
          </cell>
          <cell r="P33">
            <v>36.955637708336774</v>
          </cell>
          <cell r="Q33">
            <v>244.01863290831497</v>
          </cell>
          <cell r="R33">
            <v>240.47579788295769</v>
          </cell>
          <cell r="S33">
            <v>37.950657025535051</v>
          </cell>
          <cell r="T33">
            <v>250.1459172211959</v>
          </cell>
        </row>
        <row r="34">
          <cell r="I34">
            <v>1557.9529705386933</v>
          </cell>
          <cell r="J34">
            <v>265.94427612566545</v>
          </cell>
          <cell r="K34">
            <v>1634.4957558941894</v>
          </cell>
          <cell r="L34">
            <v>638.24389443123061</v>
          </cell>
          <cell r="M34">
            <v>100.74714706387185</v>
          </cell>
          <cell r="N34">
            <v>647.88989787351522</v>
          </cell>
          <cell r="O34">
            <v>639.60594230592517</v>
          </cell>
          <cell r="P34">
            <v>100.69745452442967</v>
          </cell>
          <cell r="Q34">
            <v>664.90681027688959</v>
          </cell>
          <cell r="R34">
            <v>679.00118843822656</v>
          </cell>
          <cell r="S34">
            <v>107.15648497355927</v>
          </cell>
          <cell r="T34">
            <v>706.30548509014568</v>
          </cell>
        </row>
        <row r="35">
          <cell r="I35">
            <v>1373.5277060606641</v>
          </cell>
          <cell r="J35">
            <v>234.4626817589658</v>
          </cell>
          <cell r="K35">
            <v>1441.0096123652404</v>
          </cell>
          <cell r="L35">
            <v>635.15784474207067</v>
          </cell>
          <cell r="M35">
            <v>100.26001243619589</v>
          </cell>
          <cell r="N35">
            <v>644.75720763489699</v>
          </cell>
          <cell r="O35">
            <v>632.6788893046056</v>
          </cell>
          <cell r="P35">
            <v>99.606882097797879</v>
          </cell>
          <cell r="Q35">
            <v>657.70574410304948</v>
          </cell>
          <cell r="R35">
            <v>667.6014083488285</v>
          </cell>
          <cell r="S35">
            <v>105.35743014913226</v>
          </cell>
          <cell r="T35">
            <v>694.4472919926003</v>
          </cell>
        </row>
        <row r="36">
          <cell r="I36">
            <v>297.38883372354138</v>
          </cell>
          <cell r="J36">
            <v>50.764599193977311</v>
          </cell>
          <cell r="K36">
            <v>311.99965323945503</v>
          </cell>
          <cell r="L36">
            <v>107.34870730023002</v>
          </cell>
          <cell r="M36">
            <v>16.945052033957385</v>
          </cell>
          <cell r="N36">
            <v>108.97110589922578</v>
          </cell>
          <cell r="O36">
            <v>107.46978556160533</v>
          </cell>
          <cell r="P36">
            <v>16.919689340790715</v>
          </cell>
          <cell r="Q36">
            <v>111.72096378793503</v>
          </cell>
          <cell r="R36">
            <v>113.97462425365481</v>
          </cell>
          <cell r="S36">
            <v>17.986890625766463</v>
          </cell>
          <cell r="T36">
            <v>118.55782234579765</v>
          </cell>
        </row>
        <row r="37">
          <cell r="I37">
            <v>1826.1546610909954</v>
          </cell>
          <cell r="J37">
            <v>311.72659805605662</v>
          </cell>
          <cell r="K37">
            <v>1915.8742912037681</v>
          </cell>
          <cell r="L37">
            <v>1676.0032677340009</v>
          </cell>
          <cell r="M37">
            <v>264.5580305071303</v>
          </cell>
          <cell r="N37">
            <v>1701.3332919314894</v>
          </cell>
          <cell r="O37">
            <v>1703.3571377396884</v>
          </cell>
          <cell r="P37">
            <v>268.17094178021995</v>
          </cell>
          <cell r="Q37">
            <v>1770.7367713528149</v>
          </cell>
          <cell r="R37">
            <v>1833.8710382298816</v>
          </cell>
          <cell r="S37">
            <v>289.41212135949576</v>
          </cell>
          <cell r="T37">
            <v>1907.6154729993755</v>
          </cell>
        </row>
      </sheetData>
      <sheetData sheetId="4">
        <row r="19">
          <cell r="C19">
            <v>84342</v>
          </cell>
        </row>
      </sheetData>
      <sheetData sheetId="5"/>
      <sheetData sheetId="6">
        <row r="98">
          <cell r="D98" t="str">
            <v>numri i pensionisteve</v>
          </cell>
        </row>
      </sheetData>
      <sheetData sheetId="7">
        <row r="754">
          <cell r="D754">
            <v>46295400</v>
          </cell>
        </row>
      </sheetData>
      <sheetData sheetId="8">
        <row r="15">
          <cell r="D15">
            <v>0.64561909740606072</v>
          </cell>
        </row>
      </sheetData>
      <sheetData sheetId="9">
        <row r="14">
          <cell r="K14">
            <v>3191349.8168000001</v>
          </cell>
        </row>
      </sheetData>
      <sheetData sheetId="10"/>
      <sheetData sheetId="11"/>
      <sheetData sheetId="12"/>
      <sheetData sheetId="13">
        <row r="32">
          <cell r="D32">
            <v>1.5316048952987047</v>
          </cell>
        </row>
        <row r="150">
          <cell r="C150">
            <v>0.64561909740606072</v>
          </cell>
          <cell r="D150">
            <v>0.64870243629287061</v>
          </cell>
          <cell r="E150">
            <v>0.65887873644627815</v>
          </cell>
          <cell r="F150">
            <v>0.6607513845070192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../../AppData/Local/Microsoft/Windows/INetCache/AppData/Local/Microsoft/Windows/Temporary%20Internet%20Files/Content.Outlook/AppData/Roaming/Microsoft/AppData/Roaming/Microsoft/AppData/Roaming/AppData/Local/Temp/09240-%20Arsimi%20i%20mesem%20profesional%20Formatet%20e%20Raporteve%20te%20PBA%202019-2021%20-%20fin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26" style="453" customWidth="1"/>
    <col min="2" max="2" width="11.42578125" style="453" customWidth="1"/>
    <col min="3" max="6" width="9.140625" style="453"/>
    <col min="7" max="7" width="22.7109375" style="453" customWidth="1"/>
    <col min="8" max="16384" width="9.140625" style="453"/>
  </cols>
  <sheetData>
    <row r="1" spans="1:7" x14ac:dyDescent="0.25">
      <c r="A1" s="450" t="s">
        <v>761</v>
      </c>
      <c r="B1" s="451"/>
      <c r="C1" s="451"/>
      <c r="D1" s="451"/>
      <c r="E1" s="452"/>
      <c r="F1" s="452"/>
      <c r="G1" s="452"/>
    </row>
    <row r="2" spans="1:7" ht="15.75" thickBot="1" x14ac:dyDescent="0.3">
      <c r="A2" s="452"/>
      <c r="B2" s="452"/>
      <c r="C2" s="452"/>
      <c r="D2" s="452"/>
      <c r="E2" s="452"/>
      <c r="F2" s="452"/>
      <c r="G2" s="452"/>
    </row>
    <row r="3" spans="1:7" ht="65.25" customHeight="1" thickBot="1" x14ac:dyDescent="0.3">
      <c r="A3" s="454" t="s">
        <v>762</v>
      </c>
      <c r="B3" s="502" t="s">
        <v>763</v>
      </c>
      <c r="C3" s="503"/>
      <c r="D3" s="503"/>
      <c r="E3" s="503"/>
      <c r="F3" s="503"/>
      <c r="G3" s="504"/>
    </row>
    <row r="4" spans="1:7" ht="60" customHeight="1" thickBot="1" x14ac:dyDescent="0.3">
      <c r="A4" s="455" t="s">
        <v>764</v>
      </c>
      <c r="B4" s="505" t="s">
        <v>765</v>
      </c>
      <c r="C4" s="506"/>
      <c r="D4" s="506"/>
      <c r="E4" s="506"/>
      <c r="F4" s="506"/>
      <c r="G4" s="507"/>
    </row>
    <row r="5" spans="1:7" ht="211.5" customHeight="1" thickBot="1" x14ac:dyDescent="0.3">
      <c r="A5" s="455" t="s">
        <v>766</v>
      </c>
      <c r="B5" s="499" t="s">
        <v>767</v>
      </c>
      <c r="C5" s="500"/>
      <c r="D5" s="500"/>
      <c r="E5" s="500"/>
      <c r="F5" s="500"/>
      <c r="G5" s="501"/>
    </row>
    <row r="6" spans="1:7" ht="52.5" customHeight="1" thickBot="1" x14ac:dyDescent="0.3">
      <c r="A6" s="454" t="s">
        <v>768</v>
      </c>
      <c r="B6" s="456" t="s">
        <v>4</v>
      </c>
      <c r="C6" s="503" t="s">
        <v>7</v>
      </c>
      <c r="D6" s="503"/>
      <c r="E6" s="503"/>
      <c r="F6" s="503"/>
      <c r="G6" s="504"/>
    </row>
    <row r="7" spans="1:7" ht="43.5" hidden="1" customHeight="1" thickBot="1" x14ac:dyDescent="0.3">
      <c r="A7" s="457" t="s">
        <v>769</v>
      </c>
      <c r="B7" s="458" t="s">
        <v>770</v>
      </c>
      <c r="C7" s="499"/>
      <c r="D7" s="500"/>
      <c r="E7" s="500"/>
      <c r="F7" s="500"/>
      <c r="G7" s="501"/>
    </row>
    <row r="8" spans="1:7" ht="152.25" customHeight="1" thickBot="1" x14ac:dyDescent="0.3">
      <c r="A8" s="455" t="s">
        <v>771</v>
      </c>
      <c r="B8" s="458" t="s">
        <v>595</v>
      </c>
      <c r="C8" s="499" t="s">
        <v>596</v>
      </c>
      <c r="D8" s="500"/>
      <c r="E8" s="500"/>
      <c r="F8" s="500"/>
      <c r="G8" s="501"/>
    </row>
    <row r="9" spans="1:7" ht="57.75" customHeight="1" thickBot="1" x14ac:dyDescent="0.3">
      <c r="A9" s="455" t="s">
        <v>772</v>
      </c>
      <c r="B9" s="458" t="s">
        <v>773</v>
      </c>
      <c r="C9" s="499"/>
      <c r="D9" s="500"/>
      <c r="E9" s="500"/>
      <c r="F9" s="500"/>
      <c r="G9" s="501"/>
    </row>
    <row r="10" spans="1:7" ht="75" customHeight="1" thickBot="1" x14ac:dyDescent="0.3">
      <c r="A10" s="455" t="s">
        <v>774</v>
      </c>
      <c r="B10" s="458" t="s">
        <v>84</v>
      </c>
      <c r="C10" s="499" t="s">
        <v>85</v>
      </c>
      <c r="D10" s="500"/>
      <c r="E10" s="500"/>
      <c r="F10" s="500"/>
      <c r="G10" s="501"/>
    </row>
    <row r="11" spans="1:7" ht="72" customHeight="1" thickBot="1" x14ac:dyDescent="0.3">
      <c r="A11" s="455" t="s">
        <v>775</v>
      </c>
      <c r="B11" s="458" t="s">
        <v>135</v>
      </c>
      <c r="C11" s="499" t="s">
        <v>136</v>
      </c>
      <c r="D11" s="500"/>
      <c r="E11" s="500"/>
      <c r="F11" s="500"/>
      <c r="G11" s="501"/>
    </row>
    <row r="12" spans="1:7" ht="117" customHeight="1" thickBot="1" x14ac:dyDescent="0.3">
      <c r="A12" s="457" t="s">
        <v>776</v>
      </c>
      <c r="B12" s="458" t="s">
        <v>529</v>
      </c>
      <c r="C12" s="508" t="s">
        <v>530</v>
      </c>
      <c r="D12" s="509"/>
      <c r="E12" s="509"/>
      <c r="F12" s="509"/>
      <c r="G12" s="510"/>
    </row>
    <row r="13" spans="1:7" ht="121.5" customHeight="1" thickBot="1" x14ac:dyDescent="0.3">
      <c r="A13" s="455" t="s">
        <v>777</v>
      </c>
      <c r="B13" s="458" t="s">
        <v>778</v>
      </c>
      <c r="C13" s="508" t="s">
        <v>779</v>
      </c>
      <c r="D13" s="509"/>
      <c r="E13" s="509"/>
      <c r="F13" s="509"/>
      <c r="G13" s="510"/>
    </row>
    <row r="14" spans="1:7" ht="142.5" customHeight="1" thickBot="1" x14ac:dyDescent="0.3">
      <c r="A14" s="455" t="s">
        <v>780</v>
      </c>
      <c r="B14" s="458" t="s">
        <v>427</v>
      </c>
      <c r="C14" s="499" t="s">
        <v>781</v>
      </c>
      <c r="D14" s="500"/>
      <c r="E14" s="500"/>
      <c r="F14" s="500"/>
      <c r="G14" s="501"/>
    </row>
    <row r="15" spans="1:7" ht="174" customHeight="1" thickBot="1" x14ac:dyDescent="0.3">
      <c r="A15" s="455" t="s">
        <v>238</v>
      </c>
      <c r="B15" s="458">
        <v>10220</v>
      </c>
      <c r="C15" s="499" t="s">
        <v>782</v>
      </c>
      <c r="D15" s="500"/>
      <c r="E15" s="500"/>
      <c r="F15" s="500"/>
      <c r="G15" s="501"/>
    </row>
    <row r="16" spans="1:7" ht="148.5" customHeight="1" thickBot="1" x14ac:dyDescent="0.3">
      <c r="A16" s="455" t="s">
        <v>783</v>
      </c>
      <c r="B16" s="458">
        <v>10550</v>
      </c>
      <c r="C16" s="499" t="s">
        <v>784</v>
      </c>
      <c r="D16" s="500"/>
      <c r="E16" s="500"/>
      <c r="F16" s="500"/>
      <c r="G16" s="501"/>
    </row>
    <row r="17" spans="1:7" ht="117.75" customHeight="1" thickBot="1" x14ac:dyDescent="0.3">
      <c r="A17" s="457" t="s">
        <v>785</v>
      </c>
      <c r="B17" s="458" t="s">
        <v>786</v>
      </c>
      <c r="C17" s="499" t="s">
        <v>787</v>
      </c>
      <c r="D17" s="500"/>
      <c r="E17" s="500"/>
      <c r="F17" s="500"/>
      <c r="G17" s="501"/>
    </row>
    <row r="18" spans="1:7" ht="152.25" customHeight="1" thickBot="1" x14ac:dyDescent="0.3">
      <c r="A18" s="455" t="s">
        <v>788</v>
      </c>
      <c r="B18" s="458" t="s">
        <v>198</v>
      </c>
      <c r="C18" s="499" t="s">
        <v>385</v>
      </c>
      <c r="D18" s="500"/>
      <c r="E18" s="500"/>
      <c r="F18" s="500"/>
      <c r="G18" s="501"/>
    </row>
    <row r="19" spans="1:7" ht="128.25" customHeight="1" thickBot="1" x14ac:dyDescent="0.3">
      <c r="A19" s="455" t="s">
        <v>558</v>
      </c>
      <c r="B19" s="458" t="s">
        <v>559</v>
      </c>
      <c r="C19" s="499" t="s">
        <v>789</v>
      </c>
      <c r="D19" s="500"/>
      <c r="E19" s="500"/>
      <c r="F19" s="500"/>
      <c r="G19" s="501"/>
    </row>
    <row r="20" spans="1:7" x14ac:dyDescent="0.25">
      <c r="G20" s="459"/>
    </row>
  </sheetData>
  <mergeCells count="17">
    <mergeCell ref="C15:G15"/>
    <mergeCell ref="C16:G16"/>
    <mergeCell ref="C17:G17"/>
    <mergeCell ref="C18:G18"/>
    <mergeCell ref="C19:G19"/>
    <mergeCell ref="C14:G14"/>
    <mergeCell ref="B3:G3"/>
    <mergeCell ref="B4:G4"/>
    <mergeCell ref="B5:G5"/>
    <mergeCell ref="C6:G6"/>
    <mergeCell ref="C7:G7"/>
    <mergeCell ref="C8:G8"/>
    <mergeCell ref="C9:G9"/>
    <mergeCell ref="C10:G10"/>
    <mergeCell ref="C11:G11"/>
    <mergeCell ref="C12:G12"/>
    <mergeCell ref="C13:G13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89"/>
  <sheetViews>
    <sheetView view="pageBreakPreview" zoomScale="60" zoomScaleNormal="115" workbookViewId="0">
      <selection sqref="A1:E1"/>
    </sheetView>
  </sheetViews>
  <sheetFormatPr defaultRowHeight="15" x14ac:dyDescent="0.25"/>
  <cols>
    <col min="1" max="1" width="23.140625" customWidth="1"/>
    <col min="2" max="2" width="18.42578125" customWidth="1"/>
    <col min="3" max="3" width="14.7109375" customWidth="1"/>
    <col min="4" max="4" width="13.5703125" customWidth="1"/>
    <col min="5" max="5" width="13.140625" customWidth="1"/>
    <col min="6" max="6" width="21.28515625" customWidth="1"/>
  </cols>
  <sheetData>
    <row r="1" spans="1:5" ht="15.75" x14ac:dyDescent="0.25">
      <c r="A1" s="556" t="s">
        <v>760</v>
      </c>
      <c r="B1" s="556"/>
      <c r="C1" s="556"/>
      <c r="D1" s="556"/>
      <c r="E1" s="556"/>
    </row>
    <row r="2" spans="1:5" ht="18" customHeight="1" x14ac:dyDescent="0.25">
      <c r="A2" s="568" t="s">
        <v>298</v>
      </c>
      <c r="B2" s="568"/>
      <c r="C2" s="568"/>
      <c r="D2" s="568"/>
      <c r="E2" s="568"/>
    </row>
    <row r="3" spans="1:5" ht="18" customHeight="1" x14ac:dyDescent="0.25">
      <c r="A3" s="557" t="s">
        <v>299</v>
      </c>
      <c r="B3" s="557"/>
      <c r="C3" s="557"/>
      <c r="D3" s="557"/>
      <c r="E3" s="557"/>
    </row>
    <row r="4" spans="1:5" ht="15.75" thickBot="1" x14ac:dyDescent="0.3"/>
    <row r="5" spans="1:5" ht="26.25" thickBot="1" x14ac:dyDescent="0.3">
      <c r="A5" s="16" t="s">
        <v>21</v>
      </c>
      <c r="B5" s="558" t="s">
        <v>558</v>
      </c>
      <c r="C5" s="558"/>
      <c r="D5" s="558"/>
      <c r="E5" s="558"/>
    </row>
    <row r="6" spans="1:5" ht="15.75" thickBot="1" x14ac:dyDescent="0.3">
      <c r="A6" s="16" t="s">
        <v>4</v>
      </c>
      <c r="B6" s="559" t="s">
        <v>559</v>
      </c>
      <c r="C6" s="560"/>
      <c r="D6" s="560"/>
      <c r="E6" s="561"/>
    </row>
    <row r="7" spans="1:5" ht="26.25" thickBot="1" x14ac:dyDescent="0.3">
      <c r="A7" s="16" t="s">
        <v>26</v>
      </c>
      <c r="B7" s="562" t="s">
        <v>300</v>
      </c>
      <c r="C7" s="563"/>
      <c r="D7" s="563"/>
      <c r="E7" s="564"/>
    </row>
    <row r="8" spans="1:5" ht="15.75" thickBot="1" x14ac:dyDescent="0.3">
      <c r="A8" s="565" t="s">
        <v>7</v>
      </c>
      <c r="B8" s="566"/>
      <c r="C8" s="566"/>
      <c r="D8" s="566"/>
      <c r="E8" s="567"/>
    </row>
    <row r="9" spans="1:5" ht="15.75" customHeight="1" x14ac:dyDescent="0.25">
      <c r="A9" s="572" t="s">
        <v>560</v>
      </c>
      <c r="B9" s="573"/>
      <c r="C9" s="573"/>
      <c r="D9" s="573"/>
      <c r="E9" s="574"/>
    </row>
    <row r="10" spans="1:5" ht="36.75" customHeight="1" x14ac:dyDescent="0.25">
      <c r="A10" s="575"/>
      <c r="B10" s="576"/>
      <c r="C10" s="576"/>
      <c r="D10" s="576"/>
      <c r="E10" s="577"/>
    </row>
    <row r="11" spans="1:5" ht="15.75" customHeight="1" thickBot="1" x14ac:dyDescent="0.3">
      <c r="A11" s="578"/>
      <c r="B11" s="579"/>
      <c r="C11" s="579"/>
      <c r="D11" s="579"/>
      <c r="E11" s="580"/>
    </row>
    <row r="12" spans="1:5" ht="61.5" customHeight="1" thickBot="1" x14ac:dyDescent="0.3">
      <c r="A12" s="15" t="s">
        <v>10</v>
      </c>
      <c r="B12" s="757" t="s">
        <v>561</v>
      </c>
      <c r="C12" s="758"/>
      <c r="D12" s="758"/>
      <c r="E12" s="759"/>
    </row>
    <row r="13" spans="1:5" ht="23.25" customHeight="1" x14ac:dyDescent="0.25">
      <c r="A13" s="1024" t="s">
        <v>87</v>
      </c>
      <c r="B13" s="316">
        <v>2019</v>
      </c>
      <c r="C13" s="316">
        <v>2020</v>
      </c>
      <c r="D13" s="316">
        <v>2021</v>
      </c>
      <c r="E13" s="316">
        <v>2022</v>
      </c>
    </row>
    <row r="14" spans="1:5" ht="15.75" thickBot="1" x14ac:dyDescent="0.3">
      <c r="A14" s="1025"/>
      <c r="B14" s="317" t="s">
        <v>5</v>
      </c>
      <c r="C14" s="317" t="s">
        <v>6</v>
      </c>
      <c r="D14" s="317" t="s">
        <v>6</v>
      </c>
      <c r="E14" s="317" t="s">
        <v>6</v>
      </c>
    </row>
    <row r="15" spans="1:5" ht="60.75" thickBot="1" x14ac:dyDescent="0.3">
      <c r="A15" s="318" t="s">
        <v>562</v>
      </c>
      <c r="B15" s="319">
        <v>-0.09</v>
      </c>
      <c r="C15" s="320">
        <v>-0.13</v>
      </c>
      <c r="D15" s="320">
        <v>-0.17</v>
      </c>
      <c r="E15" s="320">
        <v>-0.2</v>
      </c>
    </row>
    <row r="16" spans="1:5" ht="72.75" thickBot="1" x14ac:dyDescent="0.3">
      <c r="A16" s="321" t="s">
        <v>563</v>
      </c>
      <c r="B16" s="322">
        <v>-0.02</v>
      </c>
      <c r="C16" s="320">
        <v>-0.14000000000000001</v>
      </c>
      <c r="D16" s="320">
        <v>-0.23</v>
      </c>
      <c r="E16" s="320">
        <v>-0.28000000000000003</v>
      </c>
    </row>
    <row r="17" spans="1:8" ht="51.75" customHeight="1" thickBot="1" x14ac:dyDescent="0.3">
      <c r="A17" s="12" t="s">
        <v>12</v>
      </c>
      <c r="B17" s="757" t="s">
        <v>564</v>
      </c>
      <c r="C17" s="758"/>
      <c r="D17" s="758"/>
      <c r="E17" s="759"/>
    </row>
    <row r="18" spans="1:8" ht="23.25" customHeight="1" thickBot="1" x14ac:dyDescent="0.3">
      <c r="A18" s="1027" t="s">
        <v>95</v>
      </c>
      <c r="B18" s="1028"/>
      <c r="C18" s="1028"/>
      <c r="D18" s="1028"/>
      <c r="E18" s="1029"/>
    </row>
    <row r="19" spans="1:8" ht="60.75" thickBot="1" x14ac:dyDescent="0.3">
      <c r="A19" s="323" t="s">
        <v>565</v>
      </c>
      <c r="B19" s="324">
        <v>0.13</v>
      </c>
      <c r="C19" s="325">
        <v>0.18</v>
      </c>
      <c r="D19" s="325">
        <v>0.22</v>
      </c>
      <c r="E19" s="325">
        <v>0.27</v>
      </c>
    </row>
    <row r="20" spans="1:8" ht="48.75" thickBot="1" x14ac:dyDescent="0.3">
      <c r="A20" s="323" t="s">
        <v>566</v>
      </c>
      <c r="B20" s="326">
        <v>0.15</v>
      </c>
      <c r="C20" s="327">
        <v>0.21</v>
      </c>
      <c r="D20" s="327">
        <v>0.26</v>
      </c>
      <c r="E20" s="328">
        <v>0.31</v>
      </c>
    </row>
    <row r="21" spans="1:8" ht="36.75" thickBot="1" x14ac:dyDescent="0.3">
      <c r="A21" s="323" t="s">
        <v>567</v>
      </c>
      <c r="B21" s="329">
        <v>0.54</v>
      </c>
      <c r="C21" s="330">
        <v>0.6</v>
      </c>
      <c r="D21" s="330">
        <v>0.67</v>
      </c>
      <c r="E21" s="328">
        <v>0.72</v>
      </c>
    </row>
    <row r="22" spans="1:8" ht="60.75" customHeight="1" thickBot="1" x14ac:dyDescent="0.3">
      <c r="A22" s="1009" t="s">
        <v>32</v>
      </c>
      <c r="B22" s="1026"/>
      <c r="C22" s="1026"/>
      <c r="D22" s="1026"/>
      <c r="E22" s="1011"/>
    </row>
    <row r="23" spans="1:8" ht="15.75" customHeight="1" thickBot="1" x14ac:dyDescent="0.3">
      <c r="A23" s="1009" t="s">
        <v>99</v>
      </c>
      <c r="B23" s="1010"/>
      <c r="C23" s="1010"/>
      <c r="D23" s="1010"/>
      <c r="E23" s="1011"/>
    </row>
    <row r="24" spans="1:8" ht="18.75" customHeight="1" thickBot="1" x14ac:dyDescent="0.3">
      <c r="A24" s="331" t="s">
        <v>100</v>
      </c>
      <c r="B24" s="1012" t="s">
        <v>568</v>
      </c>
      <c r="C24" s="1013"/>
      <c r="D24" s="1013"/>
      <c r="E24" s="1014"/>
    </row>
    <row r="25" spans="1:8" ht="31.5" customHeight="1" thickBot="1" x14ac:dyDescent="0.3">
      <c r="A25" s="332" t="s">
        <v>9</v>
      </c>
      <c r="B25" s="1015" t="s">
        <v>569</v>
      </c>
      <c r="C25" s="1016"/>
      <c r="D25" s="1016"/>
      <c r="E25" s="1017"/>
    </row>
    <row r="26" spans="1:8" ht="15.75" thickBot="1" x14ac:dyDescent="0.3">
      <c r="A26" s="332" t="s">
        <v>14</v>
      </c>
      <c r="B26" s="1018" t="s">
        <v>570</v>
      </c>
      <c r="C26" s="1019"/>
      <c r="D26" s="1019"/>
      <c r="E26" s="1020"/>
    </row>
    <row r="27" spans="1:8" ht="12.75" customHeight="1" x14ac:dyDescent="0.25">
      <c r="A27" s="333"/>
      <c r="B27" s="334">
        <v>2019</v>
      </c>
      <c r="C27" s="334">
        <v>2020</v>
      </c>
      <c r="D27" s="334">
        <v>2021</v>
      </c>
      <c r="E27" s="334">
        <v>2022</v>
      </c>
    </row>
    <row r="28" spans="1:8" ht="13.5" customHeight="1" thickBot="1" x14ac:dyDescent="0.3">
      <c r="A28" s="335"/>
      <c r="B28" s="336" t="s">
        <v>5</v>
      </c>
      <c r="C28" s="336" t="s">
        <v>6</v>
      </c>
      <c r="D28" s="336" t="s">
        <v>6</v>
      </c>
      <c r="E28" s="336" t="s">
        <v>6</v>
      </c>
    </row>
    <row r="29" spans="1:8" ht="15.75" thickBot="1" x14ac:dyDescent="0.3">
      <c r="A29" s="332" t="s">
        <v>8</v>
      </c>
      <c r="B29" s="337">
        <v>4061</v>
      </c>
      <c r="C29" s="297">
        <v>5461</v>
      </c>
      <c r="D29" s="297">
        <f>D30/D31</f>
        <v>7295.7692307692305</v>
      </c>
      <c r="E29" s="337">
        <f>E30/E31</f>
        <v>8197.1538461538457</v>
      </c>
    </row>
    <row r="30" spans="1:8" ht="15.75" thickBot="1" x14ac:dyDescent="0.3">
      <c r="A30" s="332" t="s">
        <v>15</v>
      </c>
      <c r="B30" s="297">
        <v>241785</v>
      </c>
      <c r="C30" s="297">
        <v>212979</v>
      </c>
      <c r="D30" s="297">
        <v>284535</v>
      </c>
      <c r="E30" s="297">
        <v>319689</v>
      </c>
      <c r="H30" s="9"/>
    </row>
    <row r="31" spans="1:8" ht="15.75" thickBot="1" x14ac:dyDescent="0.3">
      <c r="A31" s="332" t="s">
        <v>23</v>
      </c>
      <c r="B31" s="297">
        <f>B30/B29</f>
        <v>59.538291061314951</v>
      </c>
      <c r="C31" s="297">
        <v>39</v>
      </c>
      <c r="D31" s="297">
        <v>39</v>
      </c>
      <c r="E31" s="337">
        <v>39</v>
      </c>
    </row>
    <row r="32" spans="1:8" ht="15.75" thickBot="1" x14ac:dyDescent="0.3">
      <c r="A32" s="332" t="s">
        <v>16</v>
      </c>
      <c r="B32" s="338" t="s">
        <v>22</v>
      </c>
      <c r="C32" s="339">
        <f t="shared" ref="C32:E34" si="0">C29/B29-1</f>
        <v>0.34474267421817295</v>
      </c>
      <c r="D32" s="339">
        <f t="shared" si="0"/>
        <v>0.33597678644373374</v>
      </c>
      <c r="E32" s="339">
        <f t="shared" si="0"/>
        <v>0.12354894828404239</v>
      </c>
    </row>
    <row r="33" spans="1:9" ht="15.75" thickBot="1" x14ac:dyDescent="0.3">
      <c r="A33" s="332" t="s">
        <v>17</v>
      </c>
      <c r="B33" s="338" t="s">
        <v>22</v>
      </c>
      <c r="C33" s="339">
        <f t="shared" si="0"/>
        <v>-0.11913890439853592</v>
      </c>
      <c r="D33" s="339">
        <f t="shared" si="0"/>
        <v>0.33597678644373397</v>
      </c>
      <c r="E33" s="339">
        <f t="shared" si="0"/>
        <v>0.12354894828404239</v>
      </c>
    </row>
    <row r="34" spans="1:9" ht="24.75" thickBot="1" x14ac:dyDescent="0.3">
      <c r="A34" s="332" t="s">
        <v>18</v>
      </c>
      <c r="B34" s="338" t="s">
        <v>22</v>
      </c>
      <c r="C34" s="339">
        <f>C31/B31-1</f>
        <v>-0.34495936472485889</v>
      </c>
      <c r="D34" s="339">
        <f t="shared" si="0"/>
        <v>0</v>
      </c>
      <c r="E34" s="339">
        <f t="shared" si="0"/>
        <v>0</v>
      </c>
    </row>
    <row r="35" spans="1:9" ht="15.75" customHeight="1" thickBot="1" x14ac:dyDescent="0.3">
      <c r="A35" s="1021" t="s">
        <v>571</v>
      </c>
      <c r="B35" s="1022"/>
      <c r="C35" s="1022"/>
      <c r="D35" s="1022"/>
      <c r="E35" s="1023"/>
      <c r="I35" s="9"/>
    </row>
    <row r="36" spans="1:9" ht="12.75" customHeight="1" x14ac:dyDescent="0.25">
      <c r="A36" s="1024"/>
      <c r="B36" s="334">
        <v>2019</v>
      </c>
      <c r="C36" s="334">
        <v>2020</v>
      </c>
      <c r="D36" s="334">
        <v>2021</v>
      </c>
      <c r="E36" s="334">
        <v>2022</v>
      </c>
    </row>
    <row r="37" spans="1:9" ht="9" customHeight="1" thickBot="1" x14ac:dyDescent="0.3">
      <c r="A37" s="1025"/>
      <c r="B37" s="336" t="s">
        <v>5</v>
      </c>
      <c r="C37" s="336" t="s">
        <v>6</v>
      </c>
      <c r="D37" s="336" t="s">
        <v>6</v>
      </c>
      <c r="E37" s="336" t="s">
        <v>6</v>
      </c>
    </row>
    <row r="38" spans="1:9" ht="15.75" thickBot="1" x14ac:dyDescent="0.3">
      <c r="A38" s="1" t="s">
        <v>0</v>
      </c>
      <c r="B38" s="340"/>
      <c r="C38" s="340"/>
      <c r="D38" s="340"/>
      <c r="E38" s="340"/>
    </row>
    <row r="39" spans="1:9" ht="15.75" thickBot="1" x14ac:dyDescent="0.3">
      <c r="A39" s="10" t="s">
        <v>50</v>
      </c>
      <c r="B39" s="11"/>
      <c r="C39" s="91"/>
      <c r="D39" s="91"/>
      <c r="E39" s="91"/>
    </row>
    <row r="40" spans="1:9" ht="15.75" thickBot="1" x14ac:dyDescent="0.3">
      <c r="A40" s="10" t="s">
        <v>51</v>
      </c>
      <c r="B40" s="11"/>
      <c r="C40" s="47"/>
      <c r="D40" s="47"/>
      <c r="E40" s="47"/>
    </row>
    <row r="41" spans="1:9" ht="24.75" thickBot="1" x14ac:dyDescent="0.3">
      <c r="A41" s="1" t="s">
        <v>31</v>
      </c>
      <c r="B41" s="8">
        <v>0</v>
      </c>
      <c r="C41" s="8">
        <v>0</v>
      </c>
      <c r="D41" s="8">
        <v>0</v>
      </c>
      <c r="E41" s="8">
        <v>0</v>
      </c>
    </row>
    <row r="42" spans="1:9" ht="15.75" thickBot="1" x14ac:dyDescent="0.3">
      <c r="A42" s="10" t="s">
        <v>50</v>
      </c>
      <c r="B42" s="11"/>
      <c r="C42" s="8"/>
      <c r="D42" s="8"/>
      <c r="E42" s="8"/>
    </row>
    <row r="43" spans="1:9" ht="15.75" thickBot="1" x14ac:dyDescent="0.3">
      <c r="A43" s="10" t="s">
        <v>51</v>
      </c>
      <c r="B43" s="11"/>
      <c r="C43" s="8"/>
      <c r="D43" s="8"/>
      <c r="E43" s="8"/>
    </row>
    <row r="44" spans="1:9" ht="15.75" thickBot="1" x14ac:dyDescent="0.3">
      <c r="A44" s="1" t="s">
        <v>1</v>
      </c>
      <c r="B44" s="11">
        <v>0</v>
      </c>
      <c r="C44" s="8">
        <v>0</v>
      </c>
      <c r="D44" s="8">
        <v>0</v>
      </c>
      <c r="E44" s="8">
        <v>0</v>
      </c>
    </row>
    <row r="45" spans="1:9" ht="15.75" thickBot="1" x14ac:dyDescent="0.3">
      <c r="A45" s="10" t="s">
        <v>50</v>
      </c>
      <c r="B45" s="11"/>
      <c r="C45" s="8"/>
      <c r="D45" s="8"/>
      <c r="E45" s="8"/>
    </row>
    <row r="46" spans="1:9" ht="15.75" thickBot="1" x14ac:dyDescent="0.3">
      <c r="A46" s="10" t="s">
        <v>51</v>
      </c>
      <c r="B46" s="11"/>
      <c r="C46" s="8"/>
      <c r="D46" s="8"/>
      <c r="E46" s="8"/>
    </row>
    <row r="47" spans="1:9" ht="15.75" thickBot="1" x14ac:dyDescent="0.3">
      <c r="A47" s="1" t="s">
        <v>2</v>
      </c>
      <c r="B47" s="11"/>
      <c r="C47" s="8"/>
      <c r="D47" s="8"/>
      <c r="E47" s="8"/>
    </row>
    <row r="48" spans="1:9" ht="15.75" thickBot="1" x14ac:dyDescent="0.3">
      <c r="A48" s="10" t="s">
        <v>50</v>
      </c>
      <c r="B48" s="11"/>
      <c r="C48" s="8"/>
      <c r="D48" s="8"/>
      <c r="E48" s="8"/>
    </row>
    <row r="49" spans="1:5" ht="15.75" thickBot="1" x14ac:dyDescent="0.3">
      <c r="A49" s="10" t="s">
        <v>51</v>
      </c>
      <c r="B49" s="11"/>
      <c r="C49" s="8"/>
      <c r="D49" s="8"/>
      <c r="E49" s="8"/>
    </row>
    <row r="50" spans="1:5" ht="15.75" thickBot="1" x14ac:dyDescent="0.3">
      <c r="A50" s="1" t="s">
        <v>24</v>
      </c>
      <c r="B50" s="11"/>
      <c r="C50" s="8"/>
      <c r="D50" s="8"/>
      <c r="E50" s="8"/>
    </row>
    <row r="51" spans="1:5" ht="15.75" thickBot="1" x14ac:dyDescent="0.3">
      <c r="A51" s="10" t="s">
        <v>50</v>
      </c>
      <c r="B51" s="11"/>
      <c r="C51" s="8"/>
      <c r="D51" s="8"/>
      <c r="E51" s="8"/>
    </row>
    <row r="52" spans="1:5" ht="15.75" thickBot="1" x14ac:dyDescent="0.3">
      <c r="A52" s="10" t="s">
        <v>51</v>
      </c>
      <c r="B52" s="11"/>
      <c r="C52" s="8"/>
      <c r="D52" s="8"/>
      <c r="E52" s="8"/>
    </row>
    <row r="53" spans="1:5" ht="15.75" thickBot="1" x14ac:dyDescent="0.3">
      <c r="A53" s="1" t="s">
        <v>25</v>
      </c>
      <c r="B53" s="11"/>
      <c r="C53" s="8"/>
      <c r="D53" s="8"/>
      <c r="E53" s="8"/>
    </row>
    <row r="54" spans="1:5" ht="15.75" thickBot="1" x14ac:dyDescent="0.3">
      <c r="A54" s="10" t="s">
        <v>50</v>
      </c>
      <c r="B54" s="11"/>
      <c r="C54" s="8"/>
      <c r="D54" s="8"/>
      <c r="E54" s="8"/>
    </row>
    <row r="55" spans="1:5" ht="15.75" thickBot="1" x14ac:dyDescent="0.3">
      <c r="A55" s="10" t="s">
        <v>51</v>
      </c>
      <c r="B55" s="11"/>
      <c r="C55" s="8"/>
      <c r="D55" s="8"/>
      <c r="E55" s="8"/>
    </row>
    <row r="56" spans="1:5" ht="24.75" thickBot="1" x14ac:dyDescent="0.3">
      <c r="A56" s="1" t="s">
        <v>3</v>
      </c>
      <c r="B56" s="11">
        <f>B57</f>
        <v>241785</v>
      </c>
      <c r="C56" s="11">
        <f>C57</f>
        <v>212979</v>
      </c>
      <c r="D56" s="11">
        <f>D57</f>
        <v>284535</v>
      </c>
      <c r="E56" s="11">
        <f>E57</f>
        <v>319689</v>
      </c>
    </row>
    <row r="57" spans="1:5" ht="15.75" thickBot="1" x14ac:dyDescent="0.3">
      <c r="A57" s="10" t="s">
        <v>50</v>
      </c>
      <c r="B57" s="11">
        <v>241785</v>
      </c>
      <c r="C57" s="11">
        <v>212979</v>
      </c>
      <c r="D57" s="11">
        <f>D30</f>
        <v>284535</v>
      </c>
      <c r="E57" s="11">
        <f>E30</f>
        <v>319689</v>
      </c>
    </row>
    <row r="58" spans="1:5" ht="15.75" thickBot="1" x14ac:dyDescent="0.3">
      <c r="A58" s="10" t="s">
        <v>51</v>
      </c>
      <c r="B58" s="11"/>
      <c r="C58" s="341"/>
      <c r="D58" s="91"/>
      <c r="E58" s="342"/>
    </row>
    <row r="59" spans="1:5" ht="15.75" thickBot="1" x14ac:dyDescent="0.3">
      <c r="A59" s="20" t="s">
        <v>33</v>
      </c>
      <c r="B59" s="11">
        <f t="shared" ref="B59:E59" si="1">B56+B53+B50+B47+B44+B41+B38</f>
        <v>241785</v>
      </c>
      <c r="C59" s="11">
        <f t="shared" si="1"/>
        <v>212979</v>
      </c>
      <c r="D59" s="11">
        <f t="shared" si="1"/>
        <v>284535</v>
      </c>
      <c r="E59" s="11">
        <f t="shared" si="1"/>
        <v>319689</v>
      </c>
    </row>
    <row r="60" spans="1:5" ht="15.75" thickBot="1" x14ac:dyDescent="0.3">
      <c r="A60" s="23" t="s">
        <v>35</v>
      </c>
      <c r="B60" s="24">
        <f>IF(B59-B30=0,0,"Error")</f>
        <v>0</v>
      </c>
      <c r="C60" s="24">
        <f>IF(C59-C30=0,0,"Error")</f>
        <v>0</v>
      </c>
      <c r="D60" s="24">
        <f>IF(D59-D30=0,0,"Error")</f>
        <v>0</v>
      </c>
      <c r="E60" s="24">
        <f t="shared" ref="E60" si="2">IF(E59-E30=0,0,"Error")</f>
        <v>0</v>
      </c>
    </row>
    <row r="61" spans="1:5" ht="15.75" thickBot="1" x14ac:dyDescent="0.3">
      <c r="A61" s="343" t="s">
        <v>55</v>
      </c>
      <c r="B61" s="1012" t="s">
        <v>572</v>
      </c>
      <c r="C61" s="1013"/>
      <c r="D61" s="1013"/>
      <c r="E61" s="1014"/>
    </row>
    <row r="62" spans="1:5" ht="26.25" customHeight="1" thickBot="1" x14ac:dyDescent="0.3">
      <c r="A62" s="332" t="s">
        <v>9</v>
      </c>
      <c r="B62" s="1015" t="s">
        <v>573</v>
      </c>
      <c r="C62" s="1016"/>
      <c r="D62" s="1016"/>
      <c r="E62" s="1017"/>
    </row>
    <row r="63" spans="1:5" ht="24.75" customHeight="1" thickBot="1" x14ac:dyDescent="0.3">
      <c r="A63" s="332" t="s">
        <v>14</v>
      </c>
      <c r="B63" s="1018" t="s">
        <v>570</v>
      </c>
      <c r="C63" s="1019"/>
      <c r="D63" s="1019"/>
      <c r="E63" s="1020"/>
    </row>
    <row r="64" spans="1:5" ht="14.25" customHeight="1" x14ac:dyDescent="0.25">
      <c r="A64" s="1024"/>
      <c r="B64" s="334">
        <v>2019</v>
      </c>
      <c r="C64" s="334">
        <v>2020</v>
      </c>
      <c r="D64" s="334">
        <v>2021</v>
      </c>
      <c r="E64" s="334">
        <v>2022</v>
      </c>
    </row>
    <row r="65" spans="1:5" ht="15.75" thickBot="1" x14ac:dyDescent="0.3">
      <c r="A65" s="1025"/>
      <c r="B65" s="336" t="s">
        <v>5</v>
      </c>
      <c r="C65" s="336" t="s">
        <v>6</v>
      </c>
      <c r="D65" s="336" t="s">
        <v>6</v>
      </c>
      <c r="E65" s="336" t="s">
        <v>6</v>
      </c>
    </row>
    <row r="66" spans="1:5" ht="12.75" customHeight="1" thickBot="1" x14ac:dyDescent="0.3">
      <c r="A66" s="332" t="s">
        <v>8</v>
      </c>
      <c r="B66" s="344">
        <v>1400</v>
      </c>
      <c r="C66" s="297">
        <f>C67/C68</f>
        <v>1834.7608695652175</v>
      </c>
      <c r="D66" s="297">
        <f t="shared" ref="D66:E66" si="3">D67/D68</f>
        <v>901.41304347826087</v>
      </c>
      <c r="E66" s="297">
        <f t="shared" si="3"/>
        <v>366.5</v>
      </c>
    </row>
    <row r="67" spans="1:5" ht="15.75" thickBot="1" x14ac:dyDescent="0.3">
      <c r="A67" s="332" t="s">
        <v>15</v>
      </c>
      <c r="B67" s="297">
        <v>65000</v>
      </c>
      <c r="C67" s="297">
        <f>49000+35399</f>
        <v>84399</v>
      </c>
      <c r="D67" s="297">
        <f>30864+10601</f>
        <v>41465</v>
      </c>
      <c r="E67" s="297">
        <v>16859</v>
      </c>
    </row>
    <row r="68" spans="1:5" ht="15.75" thickBot="1" x14ac:dyDescent="0.3">
      <c r="A68" s="332" t="s">
        <v>23</v>
      </c>
      <c r="B68" s="297">
        <f>B67/B66</f>
        <v>46.428571428571431</v>
      </c>
      <c r="C68" s="297">
        <v>46</v>
      </c>
      <c r="D68" s="297">
        <v>46</v>
      </c>
      <c r="E68" s="297">
        <v>46</v>
      </c>
    </row>
    <row r="69" spans="1:5" ht="15.75" thickBot="1" x14ac:dyDescent="0.3">
      <c r="A69" s="332" t="s">
        <v>16</v>
      </c>
      <c r="B69" s="338"/>
      <c r="C69" s="339">
        <f>C66/B66-1</f>
        <v>0.31054347826086959</v>
      </c>
      <c r="D69" s="339">
        <f>D66/C66-1</f>
        <v>-0.5087027097477459</v>
      </c>
      <c r="E69" s="339">
        <f>E66/D66-1</f>
        <v>-0.59341613408899074</v>
      </c>
    </row>
    <row r="70" spans="1:5" ht="15.75" thickBot="1" x14ac:dyDescent="0.3">
      <c r="A70" s="332" t="s">
        <v>17</v>
      </c>
      <c r="B70" s="338"/>
      <c r="C70" s="339">
        <f t="shared" ref="C70:E71" si="4">C67/B67-1</f>
        <v>0.29844615384615381</v>
      </c>
      <c r="D70" s="339">
        <f t="shared" si="4"/>
        <v>-0.5087027097477459</v>
      </c>
      <c r="E70" s="339">
        <f t="shared" si="4"/>
        <v>-0.59341613408899074</v>
      </c>
    </row>
    <row r="71" spans="1:5" ht="24.75" thickBot="1" x14ac:dyDescent="0.3">
      <c r="A71" s="332" t="s">
        <v>18</v>
      </c>
      <c r="B71" s="338"/>
      <c r="C71" s="339">
        <f t="shared" si="4"/>
        <v>-9.2307692307692646E-3</v>
      </c>
      <c r="D71" s="339">
        <f t="shared" si="4"/>
        <v>0</v>
      </c>
      <c r="E71" s="339">
        <f t="shared" si="4"/>
        <v>0</v>
      </c>
    </row>
    <row r="72" spans="1:5" ht="24.75" customHeight="1" thickBot="1" x14ac:dyDescent="0.3">
      <c r="A72" s="528" t="s">
        <v>75</v>
      </c>
      <c r="B72" s="529"/>
      <c r="C72" s="529"/>
      <c r="D72" s="529"/>
      <c r="E72" s="530"/>
    </row>
    <row r="73" spans="1:5" ht="12.75" customHeight="1" x14ac:dyDescent="0.25">
      <c r="A73" s="523"/>
      <c r="B73" s="17">
        <v>2019</v>
      </c>
      <c r="C73" s="17">
        <v>2020</v>
      </c>
      <c r="D73" s="17">
        <v>2021</v>
      </c>
      <c r="E73" s="17">
        <v>2022</v>
      </c>
    </row>
    <row r="74" spans="1:5" ht="21.75" customHeight="1" thickBot="1" x14ac:dyDescent="0.3">
      <c r="A74" s="524"/>
      <c r="B74" s="18" t="s">
        <v>5</v>
      </c>
      <c r="C74" s="18" t="s">
        <v>6</v>
      </c>
      <c r="D74" s="18" t="s">
        <v>6</v>
      </c>
      <c r="E74" s="18" t="s">
        <v>6</v>
      </c>
    </row>
    <row r="75" spans="1:5" ht="24.75" customHeight="1" thickBot="1" x14ac:dyDescent="0.3">
      <c r="A75" s="1" t="s">
        <v>0</v>
      </c>
      <c r="B75" s="8"/>
      <c r="C75" s="8"/>
      <c r="D75" s="8"/>
      <c r="E75" s="8"/>
    </row>
    <row r="76" spans="1:5" ht="38.25" customHeight="1" thickBot="1" x14ac:dyDescent="0.3">
      <c r="A76" s="10" t="s">
        <v>50</v>
      </c>
      <c r="B76" s="11"/>
      <c r="C76" s="47"/>
      <c r="D76" s="47"/>
      <c r="E76" s="47"/>
    </row>
    <row r="77" spans="1:5" ht="24.75" customHeight="1" thickBot="1" x14ac:dyDescent="0.3">
      <c r="A77" s="10" t="s">
        <v>51</v>
      </c>
      <c r="B77" s="11"/>
      <c r="C77" s="47"/>
      <c r="D77" s="47"/>
      <c r="E77" s="47"/>
    </row>
    <row r="78" spans="1:5" ht="24.75" customHeight="1" thickBot="1" x14ac:dyDescent="0.3">
      <c r="A78" s="1" t="s">
        <v>31</v>
      </c>
      <c r="B78" s="8"/>
      <c r="C78" s="8"/>
      <c r="D78" s="8"/>
      <c r="E78" s="8"/>
    </row>
    <row r="79" spans="1:5" ht="15.75" thickBot="1" x14ac:dyDescent="0.3">
      <c r="A79" s="10" t="s">
        <v>50</v>
      </c>
      <c r="B79" s="11"/>
      <c r="C79" s="8"/>
      <c r="D79" s="8"/>
      <c r="E79" s="8"/>
    </row>
    <row r="80" spans="1:5" ht="15.75" thickBot="1" x14ac:dyDescent="0.3">
      <c r="A80" s="10" t="s">
        <v>51</v>
      </c>
      <c r="B80" s="11"/>
      <c r="C80" s="8"/>
      <c r="D80" s="8"/>
      <c r="E80" s="8"/>
    </row>
    <row r="81" spans="1:5" ht="24.75" customHeight="1" thickBot="1" x14ac:dyDescent="0.3">
      <c r="A81" s="1" t="s">
        <v>1</v>
      </c>
      <c r="B81" s="11">
        <v>0</v>
      </c>
      <c r="C81" s="8">
        <v>0</v>
      </c>
      <c r="D81" s="8">
        <v>0</v>
      </c>
      <c r="E81" s="8">
        <v>0</v>
      </c>
    </row>
    <row r="82" spans="1:5" ht="15.75" thickBot="1" x14ac:dyDescent="0.3">
      <c r="A82" s="10" t="s">
        <v>50</v>
      </c>
      <c r="B82" s="11"/>
      <c r="C82" s="8"/>
      <c r="D82" s="8"/>
      <c r="E82" s="8"/>
    </row>
    <row r="83" spans="1:5" ht="15.75" thickBot="1" x14ac:dyDescent="0.3">
      <c r="A83" s="10" t="s">
        <v>51</v>
      </c>
      <c r="B83" s="11"/>
      <c r="C83" s="8"/>
      <c r="D83" s="8"/>
      <c r="E83" s="8"/>
    </row>
    <row r="84" spans="1:5" ht="15.75" thickBot="1" x14ac:dyDescent="0.3">
      <c r="A84" s="1" t="s">
        <v>2</v>
      </c>
      <c r="B84" s="11"/>
      <c r="C84" s="8"/>
      <c r="D84" s="8"/>
      <c r="E84" s="8"/>
    </row>
    <row r="85" spans="1:5" ht="15.75" thickBot="1" x14ac:dyDescent="0.3">
      <c r="A85" s="10" t="s">
        <v>50</v>
      </c>
      <c r="B85" s="11"/>
      <c r="C85" s="8"/>
      <c r="D85" s="8"/>
      <c r="E85" s="8"/>
    </row>
    <row r="86" spans="1:5" ht="15.75" thickBot="1" x14ac:dyDescent="0.3">
      <c r="A86" s="10" t="s">
        <v>51</v>
      </c>
      <c r="B86" s="11"/>
      <c r="C86" s="8"/>
      <c r="D86" s="8"/>
      <c r="E86" s="8"/>
    </row>
    <row r="87" spans="1:5" ht="15.75" thickBot="1" x14ac:dyDescent="0.3">
      <c r="A87" s="1" t="s">
        <v>24</v>
      </c>
      <c r="B87" s="11"/>
      <c r="C87" s="8"/>
      <c r="D87" s="8"/>
      <c r="E87" s="8"/>
    </row>
    <row r="88" spans="1:5" ht="15.75" thickBot="1" x14ac:dyDescent="0.3">
      <c r="A88" s="10" t="s">
        <v>50</v>
      </c>
      <c r="B88" s="11"/>
      <c r="C88" s="8"/>
      <c r="D88" s="8"/>
      <c r="E88" s="8"/>
    </row>
    <row r="89" spans="1:5" ht="15.75" thickBot="1" x14ac:dyDescent="0.3">
      <c r="A89" s="10" t="s">
        <v>51</v>
      </c>
      <c r="B89" s="11"/>
      <c r="C89" s="8"/>
      <c r="D89" s="8"/>
      <c r="E89" s="8"/>
    </row>
    <row r="90" spans="1:5" ht="15.75" thickBot="1" x14ac:dyDescent="0.3">
      <c r="A90" s="1" t="s">
        <v>25</v>
      </c>
      <c r="B90" s="11"/>
      <c r="C90" s="8"/>
      <c r="D90" s="8"/>
      <c r="E90" s="8"/>
    </row>
    <row r="91" spans="1:5" ht="15.75" thickBot="1" x14ac:dyDescent="0.3">
      <c r="A91" s="10" t="s">
        <v>50</v>
      </c>
      <c r="B91" s="11"/>
      <c r="C91" s="8"/>
      <c r="D91" s="8"/>
      <c r="E91" s="8"/>
    </row>
    <row r="92" spans="1:5" ht="15.75" thickBot="1" x14ac:dyDescent="0.3">
      <c r="A92" s="10" t="s">
        <v>51</v>
      </c>
      <c r="B92" s="11"/>
      <c r="C92" s="8"/>
      <c r="D92" s="8"/>
      <c r="E92" s="8"/>
    </row>
    <row r="93" spans="1:5" ht="24.75" thickBot="1" x14ac:dyDescent="0.3">
      <c r="A93" s="1" t="s">
        <v>3</v>
      </c>
      <c r="B93" s="11">
        <f>B94</f>
        <v>65000</v>
      </c>
      <c r="C93" s="11">
        <f t="shared" ref="C93:E93" si="5">C94</f>
        <v>84399</v>
      </c>
      <c r="D93" s="11">
        <f t="shared" si="5"/>
        <v>41465</v>
      </c>
      <c r="E93" s="11">
        <f t="shared" si="5"/>
        <v>16859</v>
      </c>
    </row>
    <row r="94" spans="1:5" ht="15.75" thickBot="1" x14ac:dyDescent="0.3">
      <c r="A94" s="10" t="s">
        <v>50</v>
      </c>
      <c r="B94" s="11">
        <v>65000</v>
      </c>
      <c r="C94" s="8">
        <v>84399</v>
      </c>
      <c r="D94" s="8">
        <v>41465</v>
      </c>
      <c r="E94" s="8">
        <v>16859</v>
      </c>
    </row>
    <row r="95" spans="1:5" ht="15.75" thickBot="1" x14ac:dyDescent="0.3">
      <c r="A95" s="10" t="s">
        <v>51</v>
      </c>
      <c r="B95" s="11"/>
      <c r="C95" s="8"/>
      <c r="D95" s="8"/>
      <c r="E95" s="8"/>
    </row>
    <row r="96" spans="1:5" ht="15.75" thickBot="1" x14ac:dyDescent="0.3">
      <c r="A96" s="22" t="s">
        <v>57</v>
      </c>
      <c r="B96" s="11">
        <f>B93+B90+B87+B84+B81+B78+B75</f>
        <v>65000</v>
      </c>
      <c r="C96" s="11">
        <f t="shared" ref="C96:E96" si="6">C93+C90+C87+C84+C81+C78+C75</f>
        <v>84399</v>
      </c>
      <c r="D96" s="11">
        <f t="shared" si="6"/>
        <v>41465</v>
      </c>
      <c r="E96" s="11">
        <f t="shared" si="6"/>
        <v>16859</v>
      </c>
    </row>
    <row r="97" spans="1:5" ht="17.25" customHeight="1" thickBot="1" x14ac:dyDescent="0.3">
      <c r="A97" s="23" t="s">
        <v>35</v>
      </c>
      <c r="B97" s="24">
        <f>IF(B96-B67=0,0,"Error")</f>
        <v>0</v>
      </c>
      <c r="C97" s="24">
        <f>IF(C96-C67=0,0,"Error")</f>
        <v>0</v>
      </c>
      <c r="D97" s="24">
        <f>IF(D96-D67=0,0,"Error")</f>
        <v>0</v>
      </c>
      <c r="E97" s="24">
        <f>IF(E96-E67=0,0,"Error")</f>
        <v>0</v>
      </c>
    </row>
    <row r="98" spans="1:5" ht="15.75" thickBot="1" x14ac:dyDescent="0.3">
      <c r="A98" s="213" t="s">
        <v>56</v>
      </c>
      <c r="B98" s="1004" t="s">
        <v>574</v>
      </c>
      <c r="C98" s="1005"/>
      <c r="D98" s="1005"/>
      <c r="E98" s="1006"/>
    </row>
    <row r="99" spans="1:5" ht="26.25" customHeight="1" thickBot="1" x14ac:dyDescent="0.3">
      <c r="A99" s="345" t="s">
        <v>9</v>
      </c>
      <c r="B99" s="1004" t="s">
        <v>575</v>
      </c>
      <c r="C99" s="1005"/>
      <c r="D99" s="1005"/>
      <c r="E99" s="1006"/>
    </row>
    <row r="100" spans="1:5" ht="15.75" thickBot="1" x14ac:dyDescent="0.3">
      <c r="A100" s="345" t="s">
        <v>14</v>
      </c>
      <c r="B100" s="1004" t="s">
        <v>576</v>
      </c>
      <c r="C100" s="1005"/>
      <c r="D100" s="1005"/>
      <c r="E100" s="1006"/>
    </row>
    <row r="101" spans="1:5" ht="20.25" customHeight="1" x14ac:dyDescent="0.25">
      <c r="A101" s="1007"/>
      <c r="B101" s="346">
        <v>2019</v>
      </c>
      <c r="C101" s="346">
        <v>2020</v>
      </c>
      <c r="D101" s="346">
        <v>2021</v>
      </c>
      <c r="E101" s="346">
        <v>2022</v>
      </c>
    </row>
    <row r="102" spans="1:5" ht="15.75" thickBot="1" x14ac:dyDescent="0.3">
      <c r="A102" s="1008"/>
      <c r="B102" s="347" t="s">
        <v>5</v>
      </c>
      <c r="C102" s="347" t="s">
        <v>6</v>
      </c>
      <c r="D102" s="347" t="s">
        <v>6</v>
      </c>
      <c r="E102" s="347" t="s">
        <v>6</v>
      </c>
    </row>
    <row r="103" spans="1:5" ht="12.75" customHeight="1" thickBot="1" x14ac:dyDescent="0.3">
      <c r="A103" s="345" t="s">
        <v>8</v>
      </c>
      <c r="B103" s="344">
        <f>B104/B105</f>
        <v>1182.859649122807</v>
      </c>
      <c r="C103" s="344">
        <f t="shared" ref="C103:E103" si="7">C104/C105</f>
        <v>1262.2363435718228</v>
      </c>
      <c r="D103" s="344">
        <f t="shared" si="7"/>
        <v>758.62068965517244</v>
      </c>
      <c r="E103" s="344">
        <f t="shared" si="7"/>
        <v>576.75862068965512</v>
      </c>
    </row>
    <row r="104" spans="1:5" ht="15.75" thickBot="1" x14ac:dyDescent="0.3">
      <c r="A104" s="345" t="s">
        <v>15</v>
      </c>
      <c r="B104" s="344">
        <f>67423</f>
        <v>67423</v>
      </c>
      <c r="C104" s="344">
        <f>32622+40000</f>
        <v>72622</v>
      </c>
      <c r="D104" s="344">
        <f>22000+22000</f>
        <v>44000</v>
      </c>
      <c r="E104" s="344">
        <f>26021+7431</f>
        <v>33452</v>
      </c>
    </row>
    <row r="105" spans="1:5" ht="15.75" thickBot="1" x14ac:dyDescent="0.3">
      <c r="A105" s="345" t="s">
        <v>23</v>
      </c>
      <c r="B105" s="344">
        <v>57</v>
      </c>
      <c r="C105" s="344">
        <v>57.534391534391531</v>
      </c>
      <c r="D105" s="344">
        <v>58</v>
      </c>
      <c r="E105" s="344">
        <v>58</v>
      </c>
    </row>
    <row r="106" spans="1:5" ht="15.75" thickBot="1" x14ac:dyDescent="0.3">
      <c r="A106" s="345" t="s">
        <v>16</v>
      </c>
      <c r="B106" s="348"/>
      <c r="C106" s="349">
        <f>C103/B103-1</f>
        <v>6.7105758918972747E-2</v>
      </c>
      <c r="D106" s="349">
        <f>D103/C103-1</f>
        <v>-0.39898681136968384</v>
      </c>
      <c r="E106" s="349">
        <f>E103/D103-1</f>
        <v>-0.23972727272727279</v>
      </c>
    </row>
    <row r="107" spans="1:5" ht="15.75" thickBot="1" x14ac:dyDescent="0.3">
      <c r="A107" s="345" t="s">
        <v>17</v>
      </c>
      <c r="B107" s="348"/>
      <c r="C107" s="349">
        <f t="shared" ref="C107:E108" si="8">C104/B104-1</f>
        <v>7.7110184951722616E-2</v>
      </c>
      <c r="D107" s="349">
        <f t="shared" si="8"/>
        <v>-0.39412299303241438</v>
      </c>
      <c r="E107" s="349">
        <f t="shared" si="8"/>
        <v>-0.23972727272727268</v>
      </c>
    </row>
    <row r="108" spans="1:5" ht="24.75" thickBot="1" x14ac:dyDescent="0.3">
      <c r="A108" s="345" t="s">
        <v>18</v>
      </c>
      <c r="B108" s="348"/>
      <c r="C108" s="349">
        <f t="shared" si="8"/>
        <v>9.375290077044518E-3</v>
      </c>
      <c r="D108" s="349">
        <f t="shared" si="8"/>
        <v>8.092698179142932E-3</v>
      </c>
      <c r="E108" s="349">
        <f t="shared" si="8"/>
        <v>0</v>
      </c>
    </row>
    <row r="109" spans="1:5" ht="24.75" customHeight="1" thickBot="1" x14ac:dyDescent="0.3">
      <c r="A109" s="594" t="s">
        <v>76</v>
      </c>
      <c r="B109" s="595"/>
      <c r="C109" s="595"/>
      <c r="D109" s="595"/>
      <c r="E109" s="596"/>
    </row>
    <row r="110" spans="1:5" ht="12.75" customHeight="1" x14ac:dyDescent="0.25">
      <c r="A110" s="592"/>
      <c r="B110" s="278">
        <v>2018</v>
      </c>
      <c r="C110" s="278">
        <v>2019</v>
      </c>
      <c r="D110" s="278">
        <v>2020</v>
      </c>
      <c r="E110" s="278">
        <v>2021</v>
      </c>
    </row>
    <row r="111" spans="1:5" ht="9" customHeight="1" thickBot="1" x14ac:dyDescent="0.3">
      <c r="A111" s="593"/>
      <c r="B111" s="279" t="s">
        <v>5</v>
      </c>
      <c r="C111" s="279" t="s">
        <v>6</v>
      </c>
      <c r="D111" s="279" t="s">
        <v>6</v>
      </c>
      <c r="E111" s="279" t="s">
        <v>6</v>
      </c>
    </row>
    <row r="112" spans="1:5" ht="24.75" customHeight="1" thickBot="1" x14ac:dyDescent="0.3">
      <c r="A112" s="209" t="s">
        <v>0</v>
      </c>
      <c r="B112" s="87"/>
      <c r="C112" s="87"/>
      <c r="D112" s="87"/>
      <c r="E112" s="87"/>
    </row>
    <row r="113" spans="1:5" ht="15.75" thickBot="1" x14ac:dyDescent="0.3">
      <c r="A113" s="281" t="s">
        <v>50</v>
      </c>
      <c r="B113" s="40"/>
      <c r="C113" s="350"/>
      <c r="D113" s="350"/>
      <c r="E113" s="350"/>
    </row>
    <row r="114" spans="1:5" ht="15.75" thickBot="1" x14ac:dyDescent="0.3">
      <c r="A114" s="281" t="s">
        <v>51</v>
      </c>
      <c r="B114" s="40"/>
      <c r="C114" s="350"/>
      <c r="D114" s="350"/>
      <c r="E114" s="350"/>
    </row>
    <row r="115" spans="1:5" ht="24.75" customHeight="1" thickBot="1" x14ac:dyDescent="0.3">
      <c r="A115" s="209" t="s">
        <v>31</v>
      </c>
      <c r="B115" s="87"/>
      <c r="C115" s="87"/>
      <c r="D115" s="87"/>
      <c r="E115" s="87"/>
    </row>
    <row r="116" spans="1:5" ht="15.75" thickBot="1" x14ac:dyDescent="0.3">
      <c r="A116" s="281" t="s">
        <v>50</v>
      </c>
      <c r="B116" s="40"/>
      <c r="C116" s="87"/>
      <c r="D116" s="87"/>
      <c r="E116" s="87"/>
    </row>
    <row r="117" spans="1:5" ht="15.75" thickBot="1" x14ac:dyDescent="0.3">
      <c r="A117" s="281" t="s">
        <v>51</v>
      </c>
      <c r="B117" s="40"/>
      <c r="C117" s="87"/>
      <c r="D117" s="87"/>
      <c r="E117" s="87"/>
    </row>
    <row r="118" spans="1:5" ht="24.75" customHeight="1" thickBot="1" x14ac:dyDescent="0.3">
      <c r="A118" s="209" t="s">
        <v>1</v>
      </c>
      <c r="B118" s="40">
        <v>0</v>
      </c>
      <c r="C118" s="87">
        <v>0</v>
      </c>
      <c r="D118" s="87">
        <v>0</v>
      </c>
      <c r="E118" s="87">
        <v>0</v>
      </c>
    </row>
    <row r="119" spans="1:5" ht="15.75" thickBot="1" x14ac:dyDescent="0.3">
      <c r="A119" s="281" t="s">
        <v>50</v>
      </c>
      <c r="B119" s="40"/>
      <c r="C119" s="87"/>
      <c r="D119" s="87"/>
      <c r="E119" s="87"/>
    </row>
    <row r="120" spans="1:5" ht="15.75" thickBot="1" x14ac:dyDescent="0.3">
      <c r="A120" s="281" t="s">
        <v>51</v>
      </c>
      <c r="B120" s="40"/>
      <c r="C120" s="87"/>
      <c r="D120" s="87"/>
      <c r="E120" s="87"/>
    </row>
    <row r="121" spans="1:5" ht="15.75" thickBot="1" x14ac:dyDescent="0.3">
      <c r="A121" s="209" t="s">
        <v>2</v>
      </c>
      <c r="B121" s="40"/>
      <c r="C121" s="87"/>
      <c r="D121" s="87"/>
      <c r="E121" s="87"/>
    </row>
    <row r="122" spans="1:5" ht="15.75" thickBot="1" x14ac:dyDescent="0.3">
      <c r="A122" s="281" t="s">
        <v>50</v>
      </c>
      <c r="B122" s="40"/>
      <c r="C122" s="87"/>
      <c r="D122" s="87"/>
      <c r="E122" s="87"/>
    </row>
    <row r="123" spans="1:5" ht="15.75" thickBot="1" x14ac:dyDescent="0.3">
      <c r="A123" s="281" t="s">
        <v>51</v>
      </c>
      <c r="B123" s="40"/>
      <c r="C123" s="87"/>
      <c r="D123" s="87"/>
      <c r="E123" s="87"/>
    </row>
    <row r="124" spans="1:5" ht="15.75" thickBot="1" x14ac:dyDescent="0.3">
      <c r="A124" s="209" t="s">
        <v>24</v>
      </c>
      <c r="B124" s="40"/>
      <c r="C124" s="87"/>
      <c r="D124" s="87"/>
      <c r="E124" s="87"/>
    </row>
    <row r="125" spans="1:5" ht="15.75" thickBot="1" x14ac:dyDescent="0.3">
      <c r="A125" s="281" t="s">
        <v>50</v>
      </c>
      <c r="B125" s="40"/>
      <c r="C125" s="87"/>
      <c r="D125" s="87"/>
      <c r="E125" s="87"/>
    </row>
    <row r="126" spans="1:5" ht="15" customHeight="1" thickBot="1" x14ac:dyDescent="0.3">
      <c r="A126" s="281" t="s">
        <v>51</v>
      </c>
      <c r="B126" s="40"/>
      <c r="C126" s="87"/>
      <c r="D126" s="87"/>
      <c r="E126" s="87"/>
    </row>
    <row r="127" spans="1:5" ht="15.75" thickBot="1" x14ac:dyDescent="0.3">
      <c r="A127" s="209" t="s">
        <v>25</v>
      </c>
      <c r="B127" s="40">
        <v>0</v>
      </c>
      <c r="C127" s="87">
        <v>0</v>
      </c>
      <c r="D127" s="87">
        <v>0</v>
      </c>
      <c r="E127" s="87">
        <v>0</v>
      </c>
    </row>
    <row r="128" spans="1:5" ht="15.75" thickBot="1" x14ac:dyDescent="0.3">
      <c r="A128" s="281" t="s">
        <v>50</v>
      </c>
      <c r="B128" s="40"/>
      <c r="C128" s="87"/>
      <c r="D128" s="87"/>
      <c r="E128" s="87"/>
    </row>
    <row r="129" spans="1:5" ht="15.75" thickBot="1" x14ac:dyDescent="0.3">
      <c r="A129" s="281" t="s">
        <v>51</v>
      </c>
      <c r="B129" s="40"/>
      <c r="C129" s="87"/>
      <c r="D129" s="87"/>
      <c r="E129" s="87"/>
    </row>
    <row r="130" spans="1:5" ht="24.75" thickBot="1" x14ac:dyDescent="0.3">
      <c r="A130" s="209" t="s">
        <v>3</v>
      </c>
      <c r="B130" s="40">
        <f>B131</f>
        <v>67423</v>
      </c>
      <c r="C130" s="40">
        <f t="shared" ref="C130:E130" si="9">C131</f>
        <v>72622</v>
      </c>
      <c r="D130" s="40">
        <f t="shared" si="9"/>
        <v>44000</v>
      </c>
      <c r="E130" s="40">
        <f t="shared" si="9"/>
        <v>33452</v>
      </c>
    </row>
    <row r="131" spans="1:5" ht="15.75" thickBot="1" x14ac:dyDescent="0.3">
      <c r="A131" s="281" t="s">
        <v>50</v>
      </c>
      <c r="B131" s="40">
        <f>B104</f>
        <v>67423</v>
      </c>
      <c r="C131" s="87">
        <f>C104</f>
        <v>72622</v>
      </c>
      <c r="D131" s="87">
        <f>D104</f>
        <v>44000</v>
      </c>
      <c r="E131" s="87">
        <f>E104</f>
        <v>33452</v>
      </c>
    </row>
    <row r="132" spans="1:5" ht="15.75" thickBot="1" x14ac:dyDescent="0.3">
      <c r="A132" s="351" t="s">
        <v>51</v>
      </c>
      <c r="B132" s="40"/>
      <c r="C132" s="87"/>
      <c r="D132" s="87"/>
      <c r="E132" s="87"/>
    </row>
    <row r="133" spans="1:5" ht="15.75" thickBot="1" x14ac:dyDescent="0.3">
      <c r="A133" s="352" t="s">
        <v>58</v>
      </c>
      <c r="B133" s="40">
        <f>B130+B127+B124+B121+B118+B115+B112</f>
        <v>67423</v>
      </c>
      <c r="C133" s="40">
        <f t="shared" ref="C133:E133" si="10">C130+C127+C124+C121+C118+C115+C112</f>
        <v>72622</v>
      </c>
      <c r="D133" s="40">
        <f t="shared" si="10"/>
        <v>44000</v>
      </c>
      <c r="E133" s="40">
        <f t="shared" si="10"/>
        <v>33452</v>
      </c>
    </row>
    <row r="134" spans="1:5" ht="17.25" customHeight="1" thickBot="1" x14ac:dyDescent="0.3">
      <c r="A134" s="213" t="s">
        <v>35</v>
      </c>
      <c r="B134" s="214">
        <f>IF(B133-B104=0,0,"Error")</f>
        <v>0</v>
      </c>
      <c r="C134" s="214">
        <f>IF(C133-C104=0,0,"Error")</f>
        <v>0</v>
      </c>
      <c r="D134" s="214">
        <f>IF(D133-D104=0,0,"Error")</f>
        <v>0</v>
      </c>
      <c r="E134" s="214">
        <f>IF(E133-E104=0,0,"Error")</f>
        <v>0</v>
      </c>
    </row>
    <row r="135" spans="1:5" ht="17.25" customHeight="1" thickBot="1" x14ac:dyDescent="0.3">
      <c r="A135" s="213" t="s">
        <v>60</v>
      </c>
      <c r="B135" s="1004" t="s">
        <v>577</v>
      </c>
      <c r="C135" s="1005"/>
      <c r="D135" s="1005"/>
      <c r="E135" s="1006"/>
    </row>
    <row r="136" spans="1:5" ht="17.25" customHeight="1" thickBot="1" x14ac:dyDescent="0.3">
      <c r="A136" s="345" t="s">
        <v>9</v>
      </c>
      <c r="B136" s="1004" t="s">
        <v>578</v>
      </c>
      <c r="C136" s="1005"/>
      <c r="D136" s="1005"/>
      <c r="E136" s="1006"/>
    </row>
    <row r="137" spans="1:5" ht="17.25" customHeight="1" thickBot="1" x14ac:dyDescent="0.3">
      <c r="A137" s="345" t="s">
        <v>14</v>
      </c>
      <c r="B137" s="1004" t="s">
        <v>576</v>
      </c>
      <c r="C137" s="1005"/>
      <c r="D137" s="1005"/>
      <c r="E137" s="1006"/>
    </row>
    <row r="138" spans="1:5" ht="17.25" customHeight="1" x14ac:dyDescent="0.25">
      <c r="A138" s="1007"/>
      <c r="B138" s="346">
        <v>2019</v>
      </c>
      <c r="C138" s="346">
        <v>2020</v>
      </c>
      <c r="D138" s="346">
        <v>2021</v>
      </c>
      <c r="E138" s="346">
        <v>2022</v>
      </c>
    </row>
    <row r="139" spans="1:5" ht="17.25" customHeight="1" thickBot="1" x14ac:dyDescent="0.3">
      <c r="A139" s="1008"/>
      <c r="B139" s="347" t="s">
        <v>5</v>
      </c>
      <c r="C139" s="347" t="s">
        <v>6</v>
      </c>
      <c r="D139" s="347" t="s">
        <v>6</v>
      </c>
      <c r="E139" s="347" t="s">
        <v>6</v>
      </c>
    </row>
    <row r="140" spans="1:5" ht="17.25" customHeight="1" thickBot="1" x14ac:dyDescent="0.3">
      <c r="A140" s="345" t="s">
        <v>8</v>
      </c>
      <c r="B140" s="344">
        <v>25</v>
      </c>
      <c r="C140" s="344">
        <f>C141/C142</f>
        <v>42.553191489361701</v>
      </c>
      <c r="D140" s="344">
        <f t="shared" ref="D140:E140" si="11">D141/D142</f>
        <v>42.553191489361701</v>
      </c>
      <c r="E140" s="344">
        <f t="shared" si="11"/>
        <v>42.553191489361701</v>
      </c>
    </row>
    <row r="141" spans="1:5" ht="15.75" thickBot="1" x14ac:dyDescent="0.3">
      <c r="A141" s="345" t="s">
        <v>15</v>
      </c>
      <c r="B141" s="344">
        <v>5792</v>
      </c>
      <c r="C141" s="344">
        <v>10000</v>
      </c>
      <c r="D141" s="344">
        <v>10000</v>
      </c>
      <c r="E141" s="344">
        <v>10000</v>
      </c>
    </row>
    <row r="142" spans="1:5" ht="15.75" thickBot="1" x14ac:dyDescent="0.3">
      <c r="A142" s="345" t="s">
        <v>23</v>
      </c>
      <c r="B142" s="344">
        <f>B141/B140</f>
        <v>231.68</v>
      </c>
      <c r="C142" s="344">
        <v>235</v>
      </c>
      <c r="D142" s="344">
        <v>235</v>
      </c>
      <c r="E142" s="344">
        <v>235</v>
      </c>
    </row>
    <row r="143" spans="1:5" ht="15.75" thickBot="1" x14ac:dyDescent="0.3">
      <c r="A143" s="345" t="s">
        <v>16</v>
      </c>
      <c r="B143" s="348"/>
      <c r="C143" s="349">
        <f>C140/B140-1</f>
        <v>0.7021276595744681</v>
      </c>
      <c r="D143" s="349">
        <f>D140/C140-1</f>
        <v>0</v>
      </c>
      <c r="E143" s="349">
        <f>E140/D140-1</f>
        <v>0</v>
      </c>
    </row>
    <row r="144" spans="1:5" ht="15.75" thickBot="1" x14ac:dyDescent="0.3">
      <c r="A144" s="345" t="s">
        <v>17</v>
      </c>
      <c r="B144" s="348"/>
      <c r="C144" s="349">
        <f t="shared" ref="C144:E145" si="12">C141/B141-1</f>
        <v>0.72651933701657456</v>
      </c>
      <c r="D144" s="349">
        <f t="shared" si="12"/>
        <v>0</v>
      </c>
      <c r="E144" s="349">
        <f t="shared" si="12"/>
        <v>0</v>
      </c>
    </row>
    <row r="145" spans="1:5" ht="15.75" customHeight="1" thickBot="1" x14ac:dyDescent="0.3">
      <c r="A145" s="345" t="s">
        <v>18</v>
      </c>
      <c r="B145" s="348"/>
      <c r="C145" s="349">
        <f t="shared" si="12"/>
        <v>1.4330110497237536E-2</v>
      </c>
      <c r="D145" s="349">
        <f t="shared" si="12"/>
        <v>0</v>
      </c>
      <c r="E145" s="349">
        <f t="shared" si="12"/>
        <v>0</v>
      </c>
    </row>
    <row r="146" spans="1:5" ht="34.5" customHeight="1" thickBot="1" x14ac:dyDescent="0.3">
      <c r="A146" s="594" t="s">
        <v>77</v>
      </c>
      <c r="B146" s="595"/>
      <c r="C146" s="595"/>
      <c r="D146" s="595"/>
      <c r="E146" s="596"/>
    </row>
    <row r="147" spans="1:5" ht="21.75" customHeight="1" x14ac:dyDescent="0.25">
      <c r="A147" s="592"/>
      <c r="B147" s="278">
        <v>2018</v>
      </c>
      <c r="C147" s="278">
        <v>2019</v>
      </c>
      <c r="D147" s="278">
        <v>2020</v>
      </c>
      <c r="E147" s="278">
        <v>2021</v>
      </c>
    </row>
    <row r="148" spans="1:5" ht="19.5" customHeight="1" thickBot="1" x14ac:dyDescent="0.3">
      <c r="A148" s="593"/>
      <c r="B148" s="279" t="s">
        <v>5</v>
      </c>
      <c r="C148" s="279" t="s">
        <v>6</v>
      </c>
      <c r="D148" s="279" t="s">
        <v>6</v>
      </c>
      <c r="E148" s="279" t="s">
        <v>6</v>
      </c>
    </row>
    <row r="149" spans="1:5" ht="27.75" customHeight="1" thickBot="1" x14ac:dyDescent="0.3">
      <c r="A149" s="209" t="s">
        <v>0</v>
      </c>
      <c r="B149" s="87"/>
      <c r="C149" s="87"/>
      <c r="D149" s="87"/>
      <c r="E149" s="87"/>
    </row>
    <row r="150" spans="1:5" ht="15.75" thickBot="1" x14ac:dyDescent="0.3">
      <c r="A150" s="281" t="s">
        <v>50</v>
      </c>
      <c r="B150" s="40"/>
      <c r="C150" s="350"/>
      <c r="D150" s="350"/>
      <c r="E150" s="350"/>
    </row>
    <row r="151" spans="1:5" ht="15.75" thickBot="1" x14ac:dyDescent="0.3">
      <c r="A151" s="281" t="s">
        <v>51</v>
      </c>
      <c r="B151" s="40"/>
      <c r="C151" s="350"/>
      <c r="D151" s="350"/>
      <c r="E151" s="350"/>
    </row>
    <row r="152" spans="1:5" ht="24.75" thickBot="1" x14ac:dyDescent="0.3">
      <c r="A152" s="209" t="s">
        <v>31</v>
      </c>
      <c r="B152" s="87"/>
      <c r="C152" s="87"/>
      <c r="D152" s="87"/>
      <c r="E152" s="87"/>
    </row>
    <row r="153" spans="1:5" ht="15.75" thickBot="1" x14ac:dyDescent="0.3">
      <c r="A153" s="281" t="s">
        <v>50</v>
      </c>
      <c r="B153" s="40"/>
      <c r="C153" s="87"/>
      <c r="D153" s="87"/>
      <c r="E153" s="87"/>
    </row>
    <row r="154" spans="1:5" ht="15.75" thickBot="1" x14ac:dyDescent="0.3">
      <c r="A154" s="281" t="s">
        <v>51</v>
      </c>
      <c r="B154" s="40"/>
      <c r="C154" s="87"/>
      <c r="D154" s="87"/>
      <c r="E154" s="87"/>
    </row>
    <row r="155" spans="1:5" ht="15.75" thickBot="1" x14ac:dyDescent="0.3">
      <c r="A155" s="209" t="s">
        <v>1</v>
      </c>
      <c r="B155" s="40">
        <v>0</v>
      </c>
      <c r="C155" s="87">
        <v>0</v>
      </c>
      <c r="D155" s="87">
        <v>0</v>
      </c>
      <c r="E155" s="87">
        <v>0</v>
      </c>
    </row>
    <row r="156" spans="1:5" ht="15.75" customHeight="1" thickBot="1" x14ac:dyDescent="0.3">
      <c r="A156" s="281" t="s">
        <v>50</v>
      </c>
      <c r="B156" s="40"/>
      <c r="C156" s="87"/>
      <c r="D156" s="87"/>
      <c r="E156" s="87"/>
    </row>
    <row r="157" spans="1:5" ht="12.75" customHeight="1" thickBot="1" x14ac:dyDescent="0.3">
      <c r="A157" s="281" t="s">
        <v>51</v>
      </c>
      <c r="B157" s="40"/>
      <c r="C157" s="87"/>
      <c r="D157" s="87"/>
      <c r="E157" s="87"/>
    </row>
    <row r="158" spans="1:5" ht="17.25" customHeight="1" thickBot="1" x14ac:dyDescent="0.3">
      <c r="A158" s="209" t="s">
        <v>2</v>
      </c>
      <c r="B158" s="40"/>
      <c r="C158" s="87"/>
      <c r="D158" s="87"/>
      <c r="E158" s="87"/>
    </row>
    <row r="159" spans="1:5" ht="15.75" thickBot="1" x14ac:dyDescent="0.3">
      <c r="A159" s="281" t="s">
        <v>50</v>
      </c>
      <c r="B159" s="40"/>
      <c r="C159" s="87"/>
      <c r="D159" s="87"/>
      <c r="E159" s="87"/>
    </row>
    <row r="160" spans="1:5" ht="15.75" thickBot="1" x14ac:dyDescent="0.3">
      <c r="A160" s="281" t="s">
        <v>51</v>
      </c>
      <c r="B160" s="40"/>
      <c r="C160" s="87"/>
      <c r="D160" s="87"/>
      <c r="E160" s="87"/>
    </row>
    <row r="161" spans="1:5" ht="15.75" thickBot="1" x14ac:dyDescent="0.3">
      <c r="A161" s="209" t="s">
        <v>24</v>
      </c>
      <c r="B161" s="40"/>
      <c r="C161" s="87"/>
      <c r="D161" s="87"/>
      <c r="E161" s="87"/>
    </row>
    <row r="162" spans="1:5" ht="15.75" thickBot="1" x14ac:dyDescent="0.3">
      <c r="A162" s="281" t="s">
        <v>50</v>
      </c>
      <c r="B162" s="40"/>
      <c r="C162" s="87"/>
      <c r="D162" s="87"/>
      <c r="E162" s="87"/>
    </row>
    <row r="163" spans="1:5" ht="15.75" thickBot="1" x14ac:dyDescent="0.3">
      <c r="A163" s="281" t="s">
        <v>51</v>
      </c>
      <c r="B163" s="40"/>
      <c r="C163" s="87"/>
      <c r="D163" s="87"/>
      <c r="E163" s="87"/>
    </row>
    <row r="164" spans="1:5" ht="15.75" thickBot="1" x14ac:dyDescent="0.3">
      <c r="A164" s="209" t="s">
        <v>25</v>
      </c>
      <c r="B164" s="40">
        <v>0</v>
      </c>
      <c r="C164" s="87">
        <v>0</v>
      </c>
      <c r="D164" s="87">
        <v>0</v>
      </c>
      <c r="E164" s="87">
        <v>0</v>
      </c>
    </row>
    <row r="165" spans="1:5" ht="15.75" thickBot="1" x14ac:dyDescent="0.3">
      <c r="A165" s="281" t="s">
        <v>50</v>
      </c>
      <c r="B165" s="40"/>
      <c r="C165" s="87"/>
      <c r="D165" s="87"/>
      <c r="E165" s="87"/>
    </row>
    <row r="166" spans="1:5" ht="15.75" thickBot="1" x14ac:dyDescent="0.3">
      <c r="A166" s="281" t="s">
        <v>51</v>
      </c>
      <c r="B166" s="40"/>
      <c r="C166" s="87"/>
      <c r="D166" s="87"/>
      <c r="E166" s="87"/>
    </row>
    <row r="167" spans="1:5" ht="24.75" thickBot="1" x14ac:dyDescent="0.3">
      <c r="A167" s="209" t="s">
        <v>3</v>
      </c>
      <c r="B167" s="40">
        <f>B168</f>
        <v>5792</v>
      </c>
      <c r="C167" s="40">
        <f t="shared" ref="C167:E167" si="13">C168</f>
        <v>10000</v>
      </c>
      <c r="D167" s="40">
        <f t="shared" si="13"/>
        <v>10000</v>
      </c>
      <c r="E167" s="40">
        <f t="shared" si="13"/>
        <v>10000</v>
      </c>
    </row>
    <row r="168" spans="1:5" ht="15.75" thickBot="1" x14ac:dyDescent="0.3">
      <c r="A168" s="281" t="s">
        <v>50</v>
      </c>
      <c r="B168" s="40">
        <v>5792</v>
      </c>
      <c r="C168" s="87">
        <v>10000</v>
      </c>
      <c r="D168" s="87">
        <v>10000</v>
      </c>
      <c r="E168" s="87">
        <v>10000</v>
      </c>
    </row>
    <row r="169" spans="1:5" ht="15.75" thickBot="1" x14ac:dyDescent="0.3">
      <c r="A169" s="281" t="s">
        <v>51</v>
      </c>
      <c r="B169" s="40"/>
      <c r="C169" s="87"/>
      <c r="D169" s="87"/>
      <c r="E169" s="87"/>
    </row>
    <row r="170" spans="1:5" ht="15.75" thickBot="1" x14ac:dyDescent="0.3">
      <c r="A170" s="353" t="s">
        <v>58</v>
      </c>
      <c r="B170" s="40">
        <f>B167+B164+B161+B158+B155+B152+B149</f>
        <v>5792</v>
      </c>
      <c r="C170" s="40">
        <f t="shared" ref="C170:E170" si="14">C167+C164+C161+C158+C155+C152+C149</f>
        <v>10000</v>
      </c>
      <c r="D170" s="40">
        <f t="shared" si="14"/>
        <v>10000</v>
      </c>
      <c r="E170" s="40">
        <f t="shared" si="14"/>
        <v>10000</v>
      </c>
    </row>
    <row r="171" spans="1:5" ht="15.75" thickBot="1" x14ac:dyDescent="0.3">
      <c r="A171" s="213" t="s">
        <v>35</v>
      </c>
      <c r="B171" s="214">
        <f>IF(B170-B141=0,0,"Error")</f>
        <v>0</v>
      </c>
      <c r="C171" s="214">
        <f>IF(C170-C141=0,0,"Error")</f>
        <v>0</v>
      </c>
      <c r="D171" s="214">
        <f>IF(D170-D141=0,0,"Error")</f>
        <v>0</v>
      </c>
      <c r="E171" s="214">
        <f>IF(E170-E141=0,0,"Error")</f>
        <v>0</v>
      </c>
    </row>
    <row r="172" spans="1:5" ht="15.75" thickBot="1" x14ac:dyDescent="0.3">
      <c r="A172" s="511" t="s">
        <v>45</v>
      </c>
      <c r="B172" s="512"/>
      <c r="C172" s="512"/>
      <c r="D172" s="512"/>
      <c r="E172" s="513"/>
    </row>
    <row r="173" spans="1:5" ht="15.75" thickBot="1" x14ac:dyDescent="0.3">
      <c r="A173" s="511" t="s">
        <v>39</v>
      </c>
      <c r="B173" s="512"/>
      <c r="C173" s="512"/>
      <c r="D173" s="512"/>
      <c r="E173" s="513"/>
    </row>
    <row r="174" spans="1:5" ht="23.25" thickBot="1" x14ac:dyDescent="0.3">
      <c r="A174" s="19" t="s">
        <v>46</v>
      </c>
      <c r="B174" s="996" t="s">
        <v>579</v>
      </c>
      <c r="C174" s="997"/>
      <c r="D174" s="997"/>
      <c r="E174" s="998"/>
    </row>
    <row r="175" spans="1:5" ht="68.25" thickBot="1" x14ac:dyDescent="0.3">
      <c r="A175" s="19" t="s">
        <v>52</v>
      </c>
      <c r="B175" s="354" t="s">
        <v>580</v>
      </c>
      <c r="C175" s="31" t="s">
        <v>53</v>
      </c>
      <c r="D175" s="355" t="s">
        <v>581</v>
      </c>
      <c r="E175" s="356"/>
    </row>
    <row r="176" spans="1:5" ht="15.75" thickBot="1" x14ac:dyDescent="0.3">
      <c r="A176" s="29"/>
      <c r="B176" s="999"/>
      <c r="C176" s="827"/>
      <c r="D176" s="827"/>
      <c r="E176" s="1000"/>
    </row>
    <row r="177" spans="1:5" ht="23.25" customHeight="1" thickBot="1" x14ac:dyDescent="0.3">
      <c r="A177" s="4" t="s">
        <v>9</v>
      </c>
      <c r="B177" s="517" t="s">
        <v>582</v>
      </c>
      <c r="C177" s="518"/>
      <c r="D177" s="518"/>
      <c r="E177" s="519"/>
    </row>
    <row r="178" spans="1:5" ht="19.5" customHeight="1" thickBot="1" x14ac:dyDescent="0.3">
      <c r="A178" s="4" t="s">
        <v>14</v>
      </c>
      <c r="B178" s="520" t="s">
        <v>583</v>
      </c>
      <c r="C178" s="521"/>
      <c r="D178" s="521"/>
      <c r="E178" s="522"/>
    </row>
    <row r="179" spans="1:5" x14ac:dyDescent="0.25">
      <c r="A179" s="523"/>
      <c r="B179" s="17">
        <v>2019</v>
      </c>
      <c r="C179" s="17">
        <v>2020</v>
      </c>
      <c r="D179" s="17">
        <v>2021</v>
      </c>
      <c r="E179" s="17">
        <v>2022</v>
      </c>
    </row>
    <row r="180" spans="1:5" ht="15.75" thickBot="1" x14ac:dyDescent="0.3">
      <c r="A180" s="524"/>
      <c r="B180" s="18" t="s">
        <v>5</v>
      </c>
      <c r="C180" s="18" t="s">
        <v>6</v>
      </c>
      <c r="D180" s="18" t="s">
        <v>6</v>
      </c>
      <c r="E180" s="18" t="s">
        <v>6</v>
      </c>
    </row>
    <row r="181" spans="1:5" ht="15.75" thickBot="1" x14ac:dyDescent="0.3">
      <c r="A181" s="4" t="s">
        <v>8</v>
      </c>
      <c r="B181" s="344">
        <v>1049</v>
      </c>
      <c r="C181" s="344">
        <f>C182/C183</f>
        <v>309.09090909090907</v>
      </c>
      <c r="D181" s="344">
        <f t="shared" ref="D181:E181" si="15">D182/D183</f>
        <v>300.88495575221236</v>
      </c>
      <c r="E181" s="344">
        <f t="shared" si="15"/>
        <v>283.33333333333331</v>
      </c>
    </row>
    <row r="182" spans="1:5" ht="15.75" thickBot="1" x14ac:dyDescent="0.3">
      <c r="A182" s="4" t="s">
        <v>15</v>
      </c>
      <c r="B182" s="297">
        <v>251188</v>
      </c>
      <c r="C182" s="297">
        <v>170000</v>
      </c>
      <c r="D182" s="297">
        <v>170000</v>
      </c>
      <c r="E182" s="337">
        <v>170000</v>
      </c>
    </row>
    <row r="183" spans="1:5" ht="15.75" thickBot="1" x14ac:dyDescent="0.3">
      <c r="A183" s="4" t="s">
        <v>23</v>
      </c>
      <c r="B183" s="297">
        <f>B182/B181</f>
        <v>239.45471877979028</v>
      </c>
      <c r="C183" s="297">
        <v>550</v>
      </c>
      <c r="D183" s="297">
        <v>565</v>
      </c>
      <c r="E183" s="337">
        <v>600</v>
      </c>
    </row>
    <row r="184" spans="1:5" ht="15.75" thickBot="1" x14ac:dyDescent="0.3">
      <c r="A184" s="4" t="s">
        <v>16</v>
      </c>
      <c r="B184" s="315" t="s">
        <v>22</v>
      </c>
      <c r="C184" s="7">
        <f>C181/B181-1</f>
        <v>-0.7053470838027559</v>
      </c>
      <c r="D184" s="7">
        <f t="shared" ref="D184:E186" si="16">D181/C181-1</f>
        <v>-2.6548672566371723E-2</v>
      </c>
      <c r="E184" s="133">
        <f t="shared" si="16"/>
        <v>-5.8333333333333348E-2</v>
      </c>
    </row>
    <row r="185" spans="1:5" ht="15.75" thickBot="1" x14ac:dyDescent="0.3">
      <c r="A185" s="4" t="s">
        <v>17</v>
      </c>
      <c r="B185" s="315" t="s">
        <v>22</v>
      </c>
      <c r="C185" s="7">
        <f>C182/B182-1</f>
        <v>-0.32321607720114021</v>
      </c>
      <c r="D185" s="7">
        <f t="shared" si="16"/>
        <v>0</v>
      </c>
      <c r="E185" s="7">
        <f t="shared" si="16"/>
        <v>0</v>
      </c>
    </row>
    <row r="186" spans="1:5" ht="23.25" thickBot="1" x14ac:dyDescent="0.3">
      <c r="A186" s="4" t="s">
        <v>18</v>
      </c>
      <c r="B186" s="315" t="s">
        <v>22</v>
      </c>
      <c r="C186" s="7">
        <f>C183/B183-1</f>
        <v>1.2968852015223655</v>
      </c>
      <c r="D186" s="7">
        <f t="shared" si="16"/>
        <v>2.7272727272727337E-2</v>
      </c>
      <c r="E186" s="7">
        <f t="shared" si="16"/>
        <v>6.1946902654867353E-2</v>
      </c>
    </row>
    <row r="187" spans="1:5" ht="15.75" thickBot="1" x14ac:dyDescent="0.3">
      <c r="A187" s="528" t="s">
        <v>34</v>
      </c>
      <c r="B187" s="529"/>
      <c r="C187" s="529"/>
      <c r="D187" s="529"/>
      <c r="E187" s="530"/>
    </row>
    <row r="188" spans="1:5" x14ac:dyDescent="0.25">
      <c r="A188" s="523"/>
      <c r="B188" s="17">
        <v>2019</v>
      </c>
      <c r="C188" s="17">
        <v>2020</v>
      </c>
      <c r="D188" s="17">
        <v>2021</v>
      </c>
      <c r="E188" s="17">
        <v>2022</v>
      </c>
    </row>
    <row r="189" spans="1:5" ht="15.75" thickBot="1" x14ac:dyDescent="0.3">
      <c r="A189" s="524"/>
      <c r="B189" s="18" t="s">
        <v>5</v>
      </c>
      <c r="C189" s="18" t="s">
        <v>6</v>
      </c>
      <c r="D189" s="18" t="s">
        <v>6</v>
      </c>
      <c r="E189" s="18" t="s">
        <v>6</v>
      </c>
    </row>
    <row r="190" spans="1:5" ht="15.75" thickBot="1" x14ac:dyDescent="0.3">
      <c r="A190" s="1" t="s">
        <v>41</v>
      </c>
      <c r="B190" s="8"/>
      <c r="C190" s="8"/>
      <c r="D190" s="8"/>
      <c r="E190" s="8"/>
    </row>
    <row r="191" spans="1:5" ht="15.75" thickBot="1" x14ac:dyDescent="0.3">
      <c r="A191" s="10" t="s">
        <v>50</v>
      </c>
      <c r="B191" s="8">
        <v>0</v>
      </c>
      <c r="C191" s="8">
        <v>0</v>
      </c>
      <c r="D191" s="8">
        <v>0</v>
      </c>
      <c r="E191" s="8">
        <v>0</v>
      </c>
    </row>
    <row r="192" spans="1:5" ht="15.75" thickBot="1" x14ac:dyDescent="0.3">
      <c r="A192" s="10" t="s">
        <v>82</v>
      </c>
      <c r="B192" s="8">
        <v>0</v>
      </c>
      <c r="C192" s="8">
        <v>0</v>
      </c>
      <c r="D192" s="8">
        <v>0</v>
      </c>
      <c r="E192" s="8">
        <v>0</v>
      </c>
    </row>
    <row r="193" spans="1:5" ht="15.75" thickBot="1" x14ac:dyDescent="0.3">
      <c r="A193" s="10" t="s">
        <v>80</v>
      </c>
      <c r="B193" s="8">
        <v>0</v>
      </c>
      <c r="C193" s="8">
        <v>0</v>
      </c>
      <c r="D193" s="8">
        <v>0</v>
      </c>
      <c r="E193" s="8">
        <v>0</v>
      </c>
    </row>
    <row r="194" spans="1:5" ht="17.25" customHeight="1" thickBot="1" x14ac:dyDescent="0.3">
      <c r="A194" s="10" t="s">
        <v>81</v>
      </c>
      <c r="B194" s="8">
        <v>0</v>
      </c>
      <c r="C194" s="8">
        <v>0</v>
      </c>
      <c r="D194" s="8">
        <v>0</v>
      </c>
      <c r="E194" s="8">
        <v>0</v>
      </c>
    </row>
    <row r="195" spans="1:5" ht="15.75" thickBot="1" x14ac:dyDescent="0.3">
      <c r="A195" s="1" t="s">
        <v>42</v>
      </c>
      <c r="B195" s="11">
        <v>251188</v>
      </c>
      <c r="C195" s="11">
        <v>170000</v>
      </c>
      <c r="D195" s="11">
        <v>170000</v>
      </c>
      <c r="E195" s="11">
        <v>170000</v>
      </c>
    </row>
    <row r="196" spans="1:5" ht="12.75" customHeight="1" thickBot="1" x14ac:dyDescent="0.3">
      <c r="A196" s="10" t="s">
        <v>50</v>
      </c>
      <c r="B196" s="8">
        <v>251188</v>
      </c>
      <c r="C196" s="8">
        <v>170000</v>
      </c>
      <c r="D196" s="8">
        <v>170000</v>
      </c>
      <c r="E196" s="8">
        <v>170000</v>
      </c>
    </row>
    <row r="197" spans="1:5" ht="12.75" customHeight="1" thickBot="1" x14ac:dyDescent="0.3">
      <c r="A197" s="10" t="s">
        <v>82</v>
      </c>
      <c r="B197" s="8">
        <v>0</v>
      </c>
      <c r="C197" s="8">
        <v>0</v>
      </c>
      <c r="D197" s="8">
        <v>0</v>
      </c>
      <c r="E197" s="8">
        <v>0</v>
      </c>
    </row>
    <row r="198" spans="1:5" ht="15.75" thickBot="1" x14ac:dyDescent="0.3">
      <c r="A198" s="10" t="s">
        <v>80</v>
      </c>
      <c r="B198" s="8">
        <v>0</v>
      </c>
      <c r="C198" s="8">
        <v>0</v>
      </c>
      <c r="D198" s="8">
        <v>0</v>
      </c>
      <c r="E198" s="8">
        <v>0</v>
      </c>
    </row>
    <row r="199" spans="1:5" ht="15.75" thickBot="1" x14ac:dyDescent="0.3">
      <c r="A199" s="10" t="s">
        <v>81</v>
      </c>
      <c r="B199" s="8">
        <v>0</v>
      </c>
      <c r="C199" s="8">
        <v>0</v>
      </c>
      <c r="D199" s="8">
        <v>0</v>
      </c>
      <c r="E199" s="8">
        <v>0</v>
      </c>
    </row>
    <row r="200" spans="1:5" ht="15.75" thickBot="1" x14ac:dyDescent="0.3">
      <c r="A200" s="20" t="s">
        <v>33</v>
      </c>
      <c r="B200" s="11">
        <f>B195+B190</f>
        <v>251188</v>
      </c>
      <c r="C200" s="11">
        <f t="shared" ref="C200:E200" si="17">C195+C190</f>
        <v>170000</v>
      </c>
      <c r="D200" s="11">
        <f t="shared" si="17"/>
        <v>170000</v>
      </c>
      <c r="E200" s="11">
        <f t="shared" si="17"/>
        <v>170000</v>
      </c>
    </row>
    <row r="201" spans="1:5" ht="15.75" thickBot="1" x14ac:dyDescent="0.3">
      <c r="A201" s="30" t="s">
        <v>29</v>
      </c>
      <c r="B201" s="1001" t="s">
        <v>584</v>
      </c>
      <c r="C201" s="1002"/>
      <c r="D201" s="1002"/>
      <c r="E201" s="1003"/>
    </row>
    <row r="202" spans="1:5" ht="57" thickBot="1" x14ac:dyDescent="0.3">
      <c r="A202" s="19" t="s">
        <v>585</v>
      </c>
      <c r="B202" s="357" t="s">
        <v>586</v>
      </c>
      <c r="C202" s="34" t="s">
        <v>53</v>
      </c>
      <c r="D202" s="32" t="s">
        <v>587</v>
      </c>
      <c r="E202" s="33"/>
    </row>
    <row r="203" spans="1:5" ht="27" customHeight="1" thickBot="1" x14ac:dyDescent="0.3">
      <c r="A203" s="4" t="s">
        <v>9</v>
      </c>
      <c r="B203" s="517" t="s">
        <v>588</v>
      </c>
      <c r="C203" s="518"/>
      <c r="D203" s="518"/>
      <c r="E203" s="519"/>
    </row>
    <row r="204" spans="1:5" ht="15.75" thickBot="1" x14ac:dyDescent="0.3">
      <c r="A204" s="4" t="s">
        <v>14</v>
      </c>
      <c r="B204" s="520" t="s">
        <v>589</v>
      </c>
      <c r="C204" s="521"/>
      <c r="D204" s="521"/>
      <c r="E204" s="522"/>
    </row>
    <row r="205" spans="1:5" ht="12.75" customHeight="1" x14ac:dyDescent="0.25">
      <c r="A205" s="523"/>
      <c r="B205" s="17">
        <v>2019</v>
      </c>
      <c r="C205" s="17">
        <v>2020</v>
      </c>
      <c r="D205" s="17">
        <v>2021</v>
      </c>
      <c r="E205" s="17">
        <v>2022</v>
      </c>
    </row>
    <row r="206" spans="1:5" ht="9" customHeight="1" thickBot="1" x14ac:dyDescent="0.3">
      <c r="A206" s="524"/>
      <c r="B206" s="18" t="s">
        <v>5</v>
      </c>
      <c r="C206" s="18" t="s">
        <v>6</v>
      </c>
      <c r="D206" s="18" t="s">
        <v>6</v>
      </c>
      <c r="E206" s="18" t="s">
        <v>6</v>
      </c>
    </row>
    <row r="207" spans="1:5" ht="15.75" thickBot="1" x14ac:dyDescent="0.3">
      <c r="A207" s="4" t="s">
        <v>8</v>
      </c>
      <c r="B207" s="358">
        <f>50+20</f>
        <v>70</v>
      </c>
      <c r="C207" s="358">
        <f t="shared" ref="C207:D207" si="18">C208/C209</f>
        <v>61.53846153846154</v>
      </c>
      <c r="D207" s="358">
        <f t="shared" si="18"/>
        <v>53.333333333333336</v>
      </c>
      <c r="E207" s="358">
        <f>E208/E209</f>
        <v>47.058823529411768</v>
      </c>
    </row>
    <row r="208" spans="1:5" ht="15.75" thickBot="1" x14ac:dyDescent="0.3">
      <c r="A208" s="4" t="s">
        <v>15</v>
      </c>
      <c r="B208" s="6">
        <v>80000</v>
      </c>
      <c r="C208" s="6">
        <f t="shared" ref="C208:E208" si="19">C226</f>
        <v>80000</v>
      </c>
      <c r="D208" s="6">
        <f t="shared" si="19"/>
        <v>80000</v>
      </c>
      <c r="E208" s="6">
        <f t="shared" si="19"/>
        <v>80000</v>
      </c>
    </row>
    <row r="209" spans="1:5" ht="15.75" thickBot="1" x14ac:dyDescent="0.3">
      <c r="A209" s="4" t="s">
        <v>23</v>
      </c>
      <c r="B209" s="6">
        <f>B208/B207</f>
        <v>1142.8571428571429</v>
      </c>
      <c r="C209" s="6">
        <v>1300</v>
      </c>
      <c r="D209" s="6">
        <v>1500</v>
      </c>
      <c r="E209" s="6">
        <v>1700</v>
      </c>
    </row>
    <row r="210" spans="1:5" ht="15.75" thickBot="1" x14ac:dyDescent="0.3">
      <c r="A210" s="4" t="s">
        <v>16</v>
      </c>
      <c r="B210" s="315" t="s">
        <v>22</v>
      </c>
      <c r="C210" s="7">
        <f>C207/B207-1</f>
        <v>-0.12087912087912089</v>
      </c>
      <c r="D210" s="7">
        <f t="shared" ref="D210:E212" si="20">D207/C207-1</f>
        <v>-0.1333333333333333</v>
      </c>
      <c r="E210" s="7">
        <f t="shared" si="20"/>
        <v>-0.11764705882352944</v>
      </c>
    </row>
    <row r="211" spans="1:5" ht="15.75" thickBot="1" x14ac:dyDescent="0.3">
      <c r="A211" s="4" t="s">
        <v>17</v>
      </c>
      <c r="B211" s="315" t="s">
        <v>22</v>
      </c>
      <c r="C211" s="7">
        <f>C208/B208-1</f>
        <v>0</v>
      </c>
      <c r="D211" s="7">
        <f t="shared" si="20"/>
        <v>0</v>
      </c>
      <c r="E211" s="7">
        <f t="shared" si="20"/>
        <v>0</v>
      </c>
    </row>
    <row r="212" spans="1:5" ht="23.25" thickBot="1" x14ac:dyDescent="0.3">
      <c r="A212" s="4" t="s">
        <v>18</v>
      </c>
      <c r="B212" s="315" t="s">
        <v>22</v>
      </c>
      <c r="C212" s="7">
        <f>C209/B209-1</f>
        <v>0.13749999999999996</v>
      </c>
      <c r="D212" s="7">
        <f t="shared" si="20"/>
        <v>0.15384615384615374</v>
      </c>
      <c r="E212" s="7">
        <f t="shared" si="20"/>
        <v>0.1333333333333333</v>
      </c>
    </row>
    <row r="213" spans="1:5" ht="15.75" thickBot="1" x14ac:dyDescent="0.3">
      <c r="A213" s="528" t="s">
        <v>59</v>
      </c>
      <c r="B213" s="529"/>
      <c r="C213" s="529"/>
      <c r="D213" s="529"/>
      <c r="E213" s="530"/>
    </row>
    <row r="214" spans="1:5" x14ac:dyDescent="0.25">
      <c r="A214" s="523"/>
      <c r="B214" s="17">
        <v>2019</v>
      </c>
      <c r="C214" s="17">
        <v>2020</v>
      </c>
      <c r="D214" s="17">
        <v>2021</v>
      </c>
      <c r="E214" s="17">
        <v>2022</v>
      </c>
    </row>
    <row r="215" spans="1:5" ht="15.75" thickBot="1" x14ac:dyDescent="0.3">
      <c r="A215" s="524"/>
      <c r="B215" s="18" t="s">
        <v>5</v>
      </c>
      <c r="C215" s="18" t="s">
        <v>6</v>
      </c>
      <c r="D215" s="18" t="s">
        <v>6</v>
      </c>
      <c r="E215" s="18" t="s">
        <v>6</v>
      </c>
    </row>
    <row r="216" spans="1:5" ht="15.75" thickBot="1" x14ac:dyDescent="0.3">
      <c r="A216" s="1" t="s">
        <v>41</v>
      </c>
      <c r="B216" s="8"/>
      <c r="C216" s="8"/>
      <c r="D216" s="8"/>
      <c r="E216" s="8"/>
    </row>
    <row r="217" spans="1:5" ht="15.75" thickBot="1" x14ac:dyDescent="0.3">
      <c r="A217" s="10" t="s">
        <v>50</v>
      </c>
      <c r="B217" s="8">
        <v>0</v>
      </c>
      <c r="C217" s="8">
        <v>0</v>
      </c>
      <c r="D217" s="8">
        <v>0</v>
      </c>
      <c r="E217" s="8">
        <v>0</v>
      </c>
    </row>
    <row r="218" spans="1:5" ht="15.75" thickBot="1" x14ac:dyDescent="0.3">
      <c r="A218" s="10" t="s">
        <v>82</v>
      </c>
      <c r="B218" s="8">
        <v>0</v>
      </c>
      <c r="C218" s="8">
        <v>0</v>
      </c>
      <c r="D218" s="8">
        <v>0</v>
      </c>
      <c r="E218" s="8">
        <v>0</v>
      </c>
    </row>
    <row r="219" spans="1:5" ht="27" customHeight="1" thickBot="1" x14ac:dyDescent="0.3">
      <c r="A219" s="10" t="s">
        <v>80</v>
      </c>
      <c r="B219" s="8">
        <v>0</v>
      </c>
      <c r="C219" s="8">
        <v>0</v>
      </c>
      <c r="D219" s="8">
        <v>0</v>
      </c>
      <c r="E219" s="8">
        <v>0</v>
      </c>
    </row>
    <row r="220" spans="1:5" ht="15.75" thickBot="1" x14ac:dyDescent="0.3">
      <c r="A220" s="10" t="s">
        <v>81</v>
      </c>
      <c r="B220" s="8">
        <v>0</v>
      </c>
      <c r="C220" s="8">
        <v>0</v>
      </c>
      <c r="D220" s="8">
        <v>0</v>
      </c>
      <c r="E220" s="8">
        <v>0</v>
      </c>
    </row>
    <row r="221" spans="1:5" ht="15.75" thickBot="1" x14ac:dyDescent="0.3">
      <c r="A221" s="1" t="s">
        <v>42</v>
      </c>
      <c r="B221" s="11">
        <f>SUM(B222:B225)</f>
        <v>80000</v>
      </c>
      <c r="C221" s="11">
        <f t="shared" ref="C221:E221" si="21">SUM(C222:C225)</f>
        <v>80000</v>
      </c>
      <c r="D221" s="11">
        <f t="shared" si="21"/>
        <v>80000</v>
      </c>
      <c r="E221" s="11">
        <f t="shared" si="21"/>
        <v>80000</v>
      </c>
    </row>
    <row r="222" spans="1:5" ht="15.75" thickBot="1" x14ac:dyDescent="0.3">
      <c r="A222" s="10" t="s">
        <v>50</v>
      </c>
      <c r="B222" s="8">
        <v>80000</v>
      </c>
      <c r="C222" s="8">
        <v>80000</v>
      </c>
      <c r="D222" s="8">
        <v>80000</v>
      </c>
      <c r="E222" s="87">
        <v>80000</v>
      </c>
    </row>
    <row r="223" spans="1:5" ht="15.75" thickBot="1" x14ac:dyDescent="0.3">
      <c r="A223" s="10" t="s">
        <v>82</v>
      </c>
      <c r="B223" s="8">
        <v>0</v>
      </c>
      <c r="C223" s="8">
        <v>0</v>
      </c>
      <c r="D223" s="8">
        <v>0</v>
      </c>
      <c r="E223" s="8">
        <v>0</v>
      </c>
    </row>
    <row r="224" spans="1:5" ht="15.75" thickBot="1" x14ac:dyDescent="0.3">
      <c r="A224" s="10" t="s">
        <v>80</v>
      </c>
      <c r="B224" s="8">
        <v>0</v>
      </c>
      <c r="C224" s="8">
        <v>0</v>
      </c>
      <c r="D224" s="8">
        <v>0</v>
      </c>
      <c r="E224" s="8">
        <v>0</v>
      </c>
    </row>
    <row r="225" spans="1:5" ht="15.75" thickBot="1" x14ac:dyDescent="0.3">
      <c r="A225" s="10" t="s">
        <v>81</v>
      </c>
      <c r="B225" s="8">
        <v>0</v>
      </c>
      <c r="C225" s="8">
        <v>0</v>
      </c>
      <c r="D225" s="8">
        <v>0</v>
      </c>
      <c r="E225" s="8">
        <v>0</v>
      </c>
    </row>
    <row r="226" spans="1:5" ht="15.75" thickBot="1" x14ac:dyDescent="0.3">
      <c r="A226" s="20" t="s">
        <v>57</v>
      </c>
      <c r="B226" s="11">
        <f>B221+B216</f>
        <v>80000</v>
      </c>
      <c r="C226" s="11">
        <f>C221+C216</f>
        <v>80000</v>
      </c>
      <c r="D226" s="11">
        <f>D221+D216</f>
        <v>80000</v>
      </c>
      <c r="E226" s="11">
        <f>E221+E216</f>
        <v>80000</v>
      </c>
    </row>
    <row r="227" spans="1:5" ht="15.75" thickBot="1" x14ac:dyDescent="0.3">
      <c r="A227" s="511" t="s">
        <v>38</v>
      </c>
      <c r="B227" s="512"/>
      <c r="C227" s="512"/>
      <c r="D227" s="512"/>
      <c r="E227" s="513"/>
    </row>
    <row r="228" spans="1:5" ht="15.75" thickBot="1" x14ac:dyDescent="0.3">
      <c r="A228" s="511" t="s">
        <v>43</v>
      </c>
      <c r="B228" s="512"/>
      <c r="C228" s="512"/>
      <c r="D228" s="512"/>
      <c r="E228" s="513"/>
    </row>
    <row r="229" spans="1:5" ht="15.75" thickBot="1" x14ac:dyDescent="0.3">
      <c r="A229" s="14" t="s">
        <v>29</v>
      </c>
      <c r="B229" s="993" t="s">
        <v>584</v>
      </c>
      <c r="C229" s="994"/>
      <c r="D229" s="994"/>
      <c r="E229" s="995"/>
    </row>
    <row r="230" spans="1:5" ht="34.5" thickBot="1" x14ac:dyDescent="0.3">
      <c r="A230" s="19" t="s">
        <v>28</v>
      </c>
      <c r="B230" s="359" t="s">
        <v>590</v>
      </c>
      <c r="C230" s="30" t="s">
        <v>53</v>
      </c>
      <c r="D230" s="61" t="s">
        <v>591</v>
      </c>
      <c r="E230" s="33"/>
    </row>
    <row r="231" spans="1:5" ht="15.75" thickBot="1" x14ac:dyDescent="0.3">
      <c r="A231" s="4" t="s">
        <v>9</v>
      </c>
      <c r="B231" s="517" t="s">
        <v>592</v>
      </c>
      <c r="C231" s="518"/>
      <c r="D231" s="518"/>
      <c r="E231" s="519"/>
    </row>
    <row r="232" spans="1:5" ht="15.75" thickBot="1" x14ac:dyDescent="0.3">
      <c r="A232" s="4" t="s">
        <v>14</v>
      </c>
      <c r="B232" s="520" t="s">
        <v>593</v>
      </c>
      <c r="C232" s="521"/>
      <c r="D232" s="521"/>
      <c r="E232" s="522"/>
    </row>
    <row r="233" spans="1:5" x14ac:dyDescent="0.25">
      <c r="A233" s="523"/>
      <c r="B233" s="278">
        <v>2019</v>
      </c>
      <c r="C233" s="278">
        <v>2020</v>
      </c>
      <c r="D233" s="278">
        <v>2021</v>
      </c>
      <c r="E233" s="278">
        <v>2022</v>
      </c>
    </row>
    <row r="234" spans="1:5" ht="15.75" thickBot="1" x14ac:dyDescent="0.3">
      <c r="A234" s="524"/>
      <c r="B234" s="279" t="s">
        <v>5</v>
      </c>
      <c r="C234" s="279" t="s">
        <v>6</v>
      </c>
      <c r="D234" s="279" t="s">
        <v>6</v>
      </c>
      <c r="E234" s="279" t="s">
        <v>6</v>
      </c>
    </row>
    <row r="235" spans="1:5" ht="15.75" thickBot="1" x14ac:dyDescent="0.3">
      <c r="A235" s="4" t="s">
        <v>8</v>
      </c>
      <c r="B235" s="39">
        <v>80</v>
      </c>
      <c r="C235" s="39">
        <v>0</v>
      </c>
      <c r="D235" s="39">
        <v>0</v>
      </c>
      <c r="E235" s="39">
        <v>0</v>
      </c>
    </row>
    <row r="236" spans="1:5" ht="15.75" thickBot="1" x14ac:dyDescent="0.3">
      <c r="A236" s="4" t="s">
        <v>15</v>
      </c>
      <c r="B236" s="6">
        <v>18812</v>
      </c>
      <c r="C236" s="6">
        <v>0</v>
      </c>
      <c r="D236" s="6">
        <v>0</v>
      </c>
      <c r="E236" s="6">
        <v>0</v>
      </c>
    </row>
    <row r="237" spans="1:5" ht="15.75" thickBot="1" x14ac:dyDescent="0.3">
      <c r="A237" s="4" t="s">
        <v>23</v>
      </c>
      <c r="B237" s="6">
        <f>B236/B235</f>
        <v>235.15</v>
      </c>
      <c r="C237" s="6" t="e">
        <f>C236/C235</f>
        <v>#DIV/0!</v>
      </c>
      <c r="D237" s="6" t="e">
        <f t="shared" ref="D237:E237" si="22">D236/D235</f>
        <v>#DIV/0!</v>
      </c>
      <c r="E237" s="6" t="e">
        <f t="shared" si="22"/>
        <v>#DIV/0!</v>
      </c>
    </row>
    <row r="238" spans="1:5" ht="15.75" thickBot="1" x14ac:dyDescent="0.3">
      <c r="A238" s="4" t="s">
        <v>16</v>
      </c>
      <c r="B238" s="315" t="s">
        <v>22</v>
      </c>
      <c r="C238" s="7">
        <f>C235/B235-1</f>
        <v>-1</v>
      </c>
      <c r="D238" s="7" t="e">
        <f t="shared" ref="D238:E240" si="23">D235/C235-1</f>
        <v>#DIV/0!</v>
      </c>
      <c r="E238" s="7" t="e">
        <f t="shared" si="23"/>
        <v>#DIV/0!</v>
      </c>
    </row>
    <row r="239" spans="1:5" ht="15.75" thickBot="1" x14ac:dyDescent="0.3">
      <c r="A239" s="4" t="s">
        <v>17</v>
      </c>
      <c r="B239" s="315" t="s">
        <v>22</v>
      </c>
      <c r="C239" s="7">
        <f>C236/B236-1</f>
        <v>-1</v>
      </c>
      <c r="D239" s="7" t="e">
        <f t="shared" si="23"/>
        <v>#DIV/0!</v>
      </c>
      <c r="E239" s="7" t="e">
        <f t="shared" si="23"/>
        <v>#DIV/0!</v>
      </c>
    </row>
    <row r="240" spans="1:5" ht="23.25" thickBot="1" x14ac:dyDescent="0.3">
      <c r="A240" s="4" t="s">
        <v>18</v>
      </c>
      <c r="B240" s="315" t="s">
        <v>22</v>
      </c>
      <c r="C240" s="7" t="e">
        <f>C237/B237-1</f>
        <v>#DIV/0!</v>
      </c>
      <c r="D240" s="7" t="e">
        <f t="shared" si="23"/>
        <v>#DIV/0!</v>
      </c>
      <c r="E240" s="7" t="e">
        <f t="shared" si="23"/>
        <v>#DIV/0!</v>
      </c>
    </row>
    <row r="241" spans="1:5" ht="15.75" thickBot="1" x14ac:dyDescent="0.3">
      <c r="A241" s="528" t="s">
        <v>34</v>
      </c>
      <c r="B241" s="529"/>
      <c r="C241" s="529"/>
      <c r="D241" s="529"/>
      <c r="E241" s="530"/>
    </row>
    <row r="242" spans="1:5" x14ac:dyDescent="0.25">
      <c r="A242" s="523"/>
      <c r="B242" s="17">
        <v>2019</v>
      </c>
      <c r="C242" s="17">
        <v>2020</v>
      </c>
      <c r="D242" s="17">
        <v>2021</v>
      </c>
      <c r="E242" s="17">
        <v>2022</v>
      </c>
    </row>
    <row r="243" spans="1:5" ht="15.75" thickBot="1" x14ac:dyDescent="0.3">
      <c r="A243" s="524"/>
      <c r="B243" s="18" t="s">
        <v>5</v>
      </c>
      <c r="C243" s="18" t="s">
        <v>6</v>
      </c>
      <c r="D243" s="18" t="s">
        <v>6</v>
      </c>
      <c r="E243" s="18" t="s">
        <v>6</v>
      </c>
    </row>
    <row r="244" spans="1:5" ht="15.75" thickBot="1" x14ac:dyDescent="0.3">
      <c r="A244" s="1" t="s">
        <v>41</v>
      </c>
      <c r="B244" s="8">
        <f>SUM(B245:B248)</f>
        <v>0</v>
      </c>
      <c r="C244" s="8">
        <f t="shared" ref="C244:E244" si="24">SUM(C245:C248)</f>
        <v>0</v>
      </c>
      <c r="D244" s="8">
        <f t="shared" si="24"/>
        <v>0</v>
      </c>
      <c r="E244" s="8">
        <f t="shared" si="24"/>
        <v>0</v>
      </c>
    </row>
    <row r="245" spans="1:5" ht="15.75" thickBot="1" x14ac:dyDescent="0.3">
      <c r="A245" s="10" t="s">
        <v>50</v>
      </c>
      <c r="B245" s="8">
        <v>0</v>
      </c>
      <c r="C245" s="8">
        <v>0</v>
      </c>
      <c r="D245" s="8">
        <v>0</v>
      </c>
      <c r="E245" s="8">
        <v>0</v>
      </c>
    </row>
    <row r="246" spans="1:5" ht="15.75" thickBot="1" x14ac:dyDescent="0.3">
      <c r="A246" s="10" t="s">
        <v>82</v>
      </c>
      <c r="B246" s="8">
        <v>0</v>
      </c>
      <c r="C246" s="8">
        <v>0</v>
      </c>
      <c r="D246" s="8">
        <v>0</v>
      </c>
      <c r="E246" s="8">
        <v>0</v>
      </c>
    </row>
    <row r="247" spans="1:5" ht="15.75" thickBot="1" x14ac:dyDescent="0.3">
      <c r="A247" s="10" t="s">
        <v>80</v>
      </c>
      <c r="B247" s="8">
        <v>0</v>
      </c>
      <c r="C247" s="8">
        <v>0</v>
      </c>
      <c r="D247" s="8">
        <v>0</v>
      </c>
      <c r="E247" s="8">
        <v>0</v>
      </c>
    </row>
    <row r="248" spans="1:5" ht="15.75" thickBot="1" x14ac:dyDescent="0.3">
      <c r="A248" s="10" t="s">
        <v>81</v>
      </c>
      <c r="B248" s="8">
        <v>0</v>
      </c>
      <c r="C248" s="8">
        <v>0</v>
      </c>
      <c r="D248" s="8">
        <v>0</v>
      </c>
      <c r="E248" s="8">
        <v>0</v>
      </c>
    </row>
    <row r="249" spans="1:5" ht="15.75" thickBot="1" x14ac:dyDescent="0.3">
      <c r="A249" s="1" t="s">
        <v>42</v>
      </c>
      <c r="B249" s="11">
        <f>SUM(B250:B253)</f>
        <v>18812</v>
      </c>
      <c r="C249" s="11">
        <f t="shared" ref="C249:E249" si="25">SUM(C250:C253)</f>
        <v>0</v>
      </c>
      <c r="D249" s="11">
        <f t="shared" si="25"/>
        <v>0</v>
      </c>
      <c r="E249" s="11">
        <f t="shared" si="25"/>
        <v>0</v>
      </c>
    </row>
    <row r="250" spans="1:5" ht="15.75" thickBot="1" x14ac:dyDescent="0.3">
      <c r="A250" s="10" t="s">
        <v>50</v>
      </c>
      <c r="B250" s="8">
        <v>18812</v>
      </c>
      <c r="C250" s="8">
        <v>0</v>
      </c>
      <c r="D250" s="8">
        <v>0</v>
      </c>
      <c r="E250" s="8">
        <v>0</v>
      </c>
    </row>
    <row r="251" spans="1:5" ht="15.75" thickBot="1" x14ac:dyDescent="0.3">
      <c r="A251" s="10" t="s">
        <v>82</v>
      </c>
      <c r="B251" s="8">
        <v>0</v>
      </c>
      <c r="C251" s="8">
        <v>0</v>
      </c>
      <c r="D251" s="8">
        <v>0</v>
      </c>
      <c r="E251" s="8">
        <v>0</v>
      </c>
    </row>
    <row r="252" spans="1:5" ht="15.75" thickBot="1" x14ac:dyDescent="0.3">
      <c r="A252" s="10" t="s">
        <v>80</v>
      </c>
      <c r="B252" s="8">
        <v>0</v>
      </c>
      <c r="C252" s="8">
        <v>0</v>
      </c>
      <c r="D252" s="8">
        <v>0</v>
      </c>
      <c r="E252" s="8">
        <v>0</v>
      </c>
    </row>
    <row r="253" spans="1:5" ht="15.75" thickBot="1" x14ac:dyDescent="0.3">
      <c r="A253" s="10" t="s">
        <v>81</v>
      </c>
      <c r="B253" s="8">
        <v>0</v>
      </c>
      <c r="C253" s="8">
        <v>0</v>
      </c>
      <c r="D253" s="8">
        <v>0</v>
      </c>
      <c r="E253" s="8">
        <v>0</v>
      </c>
    </row>
    <row r="254" spans="1:5" ht="15" customHeight="1" thickBot="1" x14ac:dyDescent="0.3">
      <c r="A254" s="20" t="s">
        <v>33</v>
      </c>
      <c r="B254" s="11">
        <f>B249+B244</f>
        <v>18812</v>
      </c>
      <c r="C254" s="11">
        <f>C249+C244</f>
        <v>0</v>
      </c>
      <c r="D254" s="11">
        <f t="shared" ref="D254:E254" si="26">D249+D244</f>
        <v>0</v>
      </c>
      <c r="E254" s="11">
        <f t="shared" si="26"/>
        <v>0</v>
      </c>
    </row>
    <row r="255" spans="1:5" ht="15.75" thickBot="1" x14ac:dyDescent="0.3">
      <c r="A255" s="25"/>
      <c r="B255" s="26"/>
      <c r="C255" s="26"/>
      <c r="D255" s="26"/>
      <c r="E255" s="26"/>
    </row>
    <row r="256" spans="1:5" ht="36.75" customHeight="1" thickBot="1" x14ac:dyDescent="0.3">
      <c r="A256" s="12" t="s">
        <v>47</v>
      </c>
      <c r="B256" s="13">
        <f>B30+B67+B104++B141+B182+B208+B236</f>
        <v>730000</v>
      </c>
      <c r="C256" s="13">
        <f t="shared" ref="C256:D256" si="27">C30+C67+C104++C141+C182+C208+C236</f>
        <v>630000</v>
      </c>
      <c r="D256" s="13">
        <f t="shared" si="27"/>
        <v>630000</v>
      </c>
      <c r="E256" s="13">
        <f>E30+E67+E104++E141+E182+E208+E236</f>
        <v>630000</v>
      </c>
    </row>
    <row r="257" spans="1:5" ht="47.25" customHeight="1" thickBot="1" x14ac:dyDescent="0.3">
      <c r="A257" s="12" t="s">
        <v>48</v>
      </c>
      <c r="B257" s="13">
        <f>B258+B261+B264+B267+B270+B273+B276+B279+B284</f>
        <v>730000</v>
      </c>
      <c r="C257" s="13">
        <f t="shared" ref="C257:D257" si="28">C258+C261+C264+C267+C270+C273+C276+C279+C284</f>
        <v>630000</v>
      </c>
      <c r="D257" s="13">
        <f t="shared" si="28"/>
        <v>630000</v>
      </c>
      <c r="E257" s="13">
        <f>E258+E261+E264+E267+E270+E273+E276+E279+E284</f>
        <v>630000</v>
      </c>
    </row>
    <row r="258" spans="1:5" ht="47.25" customHeight="1" thickBot="1" x14ac:dyDescent="0.3">
      <c r="A258" s="1" t="s">
        <v>0</v>
      </c>
      <c r="B258" s="21">
        <f>B259+B260</f>
        <v>0</v>
      </c>
      <c r="C258" s="21">
        <f t="shared" ref="C258:E258" si="29">C259+C260</f>
        <v>0</v>
      </c>
      <c r="D258" s="21">
        <f t="shared" si="29"/>
        <v>0</v>
      </c>
      <c r="E258" s="21">
        <f t="shared" si="29"/>
        <v>0</v>
      </c>
    </row>
    <row r="259" spans="1:5" ht="15.75" thickBot="1" x14ac:dyDescent="0.3">
      <c r="A259" s="10" t="s">
        <v>50</v>
      </c>
      <c r="B259" s="11">
        <f t="shared" ref="B259:E260" si="30">B39+B76+B113</f>
        <v>0</v>
      </c>
      <c r="C259" s="11">
        <f t="shared" si="30"/>
        <v>0</v>
      </c>
      <c r="D259" s="11">
        <f t="shared" si="30"/>
        <v>0</v>
      </c>
      <c r="E259" s="11">
        <f t="shared" si="30"/>
        <v>0</v>
      </c>
    </row>
    <row r="260" spans="1:5" ht="15.75" thickBot="1" x14ac:dyDescent="0.3">
      <c r="A260" s="10" t="s">
        <v>54</v>
      </c>
      <c r="B260" s="11">
        <f t="shared" si="30"/>
        <v>0</v>
      </c>
      <c r="C260" s="11">
        <f t="shared" si="30"/>
        <v>0</v>
      </c>
      <c r="D260" s="11">
        <f t="shared" si="30"/>
        <v>0</v>
      </c>
      <c r="E260" s="11">
        <f t="shared" si="30"/>
        <v>0</v>
      </c>
    </row>
    <row r="261" spans="1:5" ht="24.75" thickBot="1" x14ac:dyDescent="0.3">
      <c r="A261" s="1" t="s">
        <v>31</v>
      </c>
      <c r="B261" s="21">
        <f>B262+B263</f>
        <v>0</v>
      </c>
      <c r="C261" s="21">
        <f t="shared" ref="C261:E261" si="31">C262+C263</f>
        <v>0</v>
      </c>
      <c r="D261" s="21">
        <f t="shared" si="31"/>
        <v>0</v>
      </c>
      <c r="E261" s="21">
        <f t="shared" si="31"/>
        <v>0</v>
      </c>
    </row>
    <row r="262" spans="1:5" ht="15.75" thickBot="1" x14ac:dyDescent="0.3">
      <c r="A262" s="10" t="s">
        <v>50</v>
      </c>
      <c r="B262" s="8">
        <f>B42+B79+B116</f>
        <v>0</v>
      </c>
      <c r="C262" s="8">
        <f>C42+C79+C116</f>
        <v>0</v>
      </c>
      <c r="D262" s="8">
        <f>D42+D79+D116</f>
        <v>0</v>
      </c>
      <c r="E262" s="8">
        <f>E42+E79+E116</f>
        <v>0</v>
      </c>
    </row>
    <row r="263" spans="1:5" ht="15.75" thickBot="1" x14ac:dyDescent="0.3">
      <c r="A263" s="10" t="s">
        <v>54</v>
      </c>
      <c r="B263" s="11">
        <f>B43+B80+B114</f>
        <v>0</v>
      </c>
      <c r="C263" s="11">
        <f>C43+C80+C114</f>
        <v>0</v>
      </c>
      <c r="D263" s="11">
        <f>D43+D80+D114</f>
        <v>0</v>
      </c>
      <c r="E263" s="11">
        <f>E43+E80+E114</f>
        <v>0</v>
      </c>
    </row>
    <row r="264" spans="1:5" ht="15.75" thickBot="1" x14ac:dyDescent="0.3">
      <c r="A264" s="1" t="s">
        <v>1</v>
      </c>
      <c r="B264" s="21">
        <f>B265+B266</f>
        <v>0</v>
      </c>
      <c r="C264" s="21">
        <f t="shared" ref="C264:E264" si="32">C265+C266</f>
        <v>0</v>
      </c>
      <c r="D264" s="21">
        <f t="shared" si="32"/>
        <v>0</v>
      </c>
      <c r="E264" s="21">
        <f t="shared" si="32"/>
        <v>0</v>
      </c>
    </row>
    <row r="265" spans="1:5" ht="15.75" thickBot="1" x14ac:dyDescent="0.3">
      <c r="A265" s="10" t="s">
        <v>50</v>
      </c>
      <c r="B265" s="11">
        <f t="shared" ref="B265:E266" si="33">B45+B82+B119</f>
        <v>0</v>
      </c>
      <c r="C265" s="11">
        <f t="shared" si="33"/>
        <v>0</v>
      </c>
      <c r="D265" s="11">
        <f t="shared" si="33"/>
        <v>0</v>
      </c>
      <c r="E265" s="11">
        <f t="shared" si="33"/>
        <v>0</v>
      </c>
    </row>
    <row r="266" spans="1:5" ht="15.75" thickBot="1" x14ac:dyDescent="0.3">
      <c r="A266" s="10" t="s">
        <v>54</v>
      </c>
      <c r="B266" s="11">
        <f t="shared" si="33"/>
        <v>0</v>
      </c>
      <c r="C266" s="11">
        <f t="shared" si="33"/>
        <v>0</v>
      </c>
      <c r="D266" s="11">
        <f t="shared" si="33"/>
        <v>0</v>
      </c>
      <c r="E266" s="11">
        <f t="shared" si="33"/>
        <v>0</v>
      </c>
    </row>
    <row r="267" spans="1:5" ht="15.75" thickBot="1" x14ac:dyDescent="0.3">
      <c r="A267" s="1" t="s">
        <v>2</v>
      </c>
      <c r="B267" s="21">
        <f>B268+B269</f>
        <v>0</v>
      </c>
      <c r="C267" s="21">
        <f t="shared" ref="C267:E267" si="34">C268+C269</f>
        <v>0</v>
      </c>
      <c r="D267" s="21">
        <f t="shared" si="34"/>
        <v>0</v>
      </c>
      <c r="E267" s="21">
        <f t="shared" si="34"/>
        <v>0</v>
      </c>
    </row>
    <row r="268" spans="1:5" ht="15.75" thickBot="1" x14ac:dyDescent="0.3">
      <c r="A268" s="10" t="s">
        <v>50</v>
      </c>
      <c r="B268" s="8">
        <f t="shared" ref="B268:E269" si="35">B48+B85+B122</f>
        <v>0</v>
      </c>
      <c r="C268" s="8">
        <f t="shared" si="35"/>
        <v>0</v>
      </c>
      <c r="D268" s="8">
        <f t="shared" si="35"/>
        <v>0</v>
      </c>
      <c r="E268" s="8">
        <f t="shared" si="35"/>
        <v>0</v>
      </c>
    </row>
    <row r="269" spans="1:5" ht="15.75" thickBot="1" x14ac:dyDescent="0.3">
      <c r="A269" s="10" t="s">
        <v>54</v>
      </c>
      <c r="B269" s="11">
        <f t="shared" si="35"/>
        <v>0</v>
      </c>
      <c r="C269" s="11">
        <f t="shared" si="35"/>
        <v>0</v>
      </c>
      <c r="D269" s="11">
        <f t="shared" si="35"/>
        <v>0</v>
      </c>
      <c r="E269" s="11">
        <f t="shared" si="35"/>
        <v>0</v>
      </c>
    </row>
    <row r="270" spans="1:5" ht="15.75" thickBot="1" x14ac:dyDescent="0.3">
      <c r="A270" s="1" t="s">
        <v>24</v>
      </c>
      <c r="B270" s="21">
        <f>B271+B272</f>
        <v>0</v>
      </c>
      <c r="C270" s="21">
        <f t="shared" ref="C270:E270" si="36">C271+C272</f>
        <v>0</v>
      </c>
      <c r="D270" s="21">
        <f t="shared" si="36"/>
        <v>0</v>
      </c>
      <c r="E270" s="21">
        <f t="shared" si="36"/>
        <v>0</v>
      </c>
    </row>
    <row r="271" spans="1:5" ht="15.75" thickBot="1" x14ac:dyDescent="0.3">
      <c r="A271" s="10" t="s">
        <v>50</v>
      </c>
      <c r="B271" s="8">
        <f t="shared" ref="B271:E272" si="37">B51+B88+B125</f>
        <v>0</v>
      </c>
      <c r="C271" s="8">
        <f t="shared" si="37"/>
        <v>0</v>
      </c>
      <c r="D271" s="8">
        <f t="shared" si="37"/>
        <v>0</v>
      </c>
      <c r="E271" s="8">
        <f t="shared" si="37"/>
        <v>0</v>
      </c>
    </row>
    <row r="272" spans="1:5" ht="15.75" thickBot="1" x14ac:dyDescent="0.3">
      <c r="A272" s="10" t="s">
        <v>54</v>
      </c>
      <c r="B272" s="11">
        <f t="shared" si="37"/>
        <v>0</v>
      </c>
      <c r="C272" s="11">
        <f t="shared" si="37"/>
        <v>0</v>
      </c>
      <c r="D272" s="11">
        <f t="shared" si="37"/>
        <v>0</v>
      </c>
      <c r="E272" s="11">
        <f t="shared" si="37"/>
        <v>0</v>
      </c>
    </row>
    <row r="273" spans="1:5" ht="15.75" thickBot="1" x14ac:dyDescent="0.3">
      <c r="A273" s="1" t="s">
        <v>25</v>
      </c>
      <c r="B273" s="21">
        <f>B274+B275</f>
        <v>0</v>
      </c>
      <c r="C273" s="21">
        <f>C274+C275</f>
        <v>0</v>
      </c>
      <c r="D273" s="21">
        <f t="shared" ref="D273:E273" si="38">D274+D275</f>
        <v>0</v>
      </c>
      <c r="E273" s="21">
        <f t="shared" si="38"/>
        <v>0</v>
      </c>
    </row>
    <row r="274" spans="1:5" ht="15.75" thickBot="1" x14ac:dyDescent="0.3">
      <c r="A274" s="10" t="s">
        <v>50</v>
      </c>
      <c r="B274" s="8">
        <f t="shared" ref="B274:E275" si="39">B54+B91+B128</f>
        <v>0</v>
      </c>
      <c r="C274" s="8">
        <f t="shared" si="39"/>
        <v>0</v>
      </c>
      <c r="D274" s="8">
        <f t="shared" si="39"/>
        <v>0</v>
      </c>
      <c r="E274" s="8">
        <f t="shared" si="39"/>
        <v>0</v>
      </c>
    </row>
    <row r="275" spans="1:5" ht="15.75" thickBot="1" x14ac:dyDescent="0.3">
      <c r="A275" s="10" t="s">
        <v>54</v>
      </c>
      <c r="B275" s="11">
        <f t="shared" si="39"/>
        <v>0</v>
      </c>
      <c r="C275" s="11">
        <f t="shared" si="39"/>
        <v>0</v>
      </c>
      <c r="D275" s="11">
        <f t="shared" si="39"/>
        <v>0</v>
      </c>
      <c r="E275" s="11">
        <f t="shared" si="39"/>
        <v>0</v>
      </c>
    </row>
    <row r="276" spans="1:5" ht="24.75" thickBot="1" x14ac:dyDescent="0.3">
      <c r="A276" s="1" t="s">
        <v>3</v>
      </c>
      <c r="B276" s="21">
        <f>B277+B278</f>
        <v>380000</v>
      </c>
      <c r="C276" s="21">
        <f t="shared" ref="C276" si="40">C277+C278</f>
        <v>380000</v>
      </c>
      <c r="D276" s="21">
        <f>D277+D278</f>
        <v>380000</v>
      </c>
      <c r="E276" s="21">
        <f>E277+E278</f>
        <v>380000</v>
      </c>
    </row>
    <row r="277" spans="1:5" ht="15.75" thickBot="1" x14ac:dyDescent="0.3">
      <c r="A277" s="10" t="s">
        <v>50</v>
      </c>
      <c r="B277" s="8">
        <f>B57+B94+B130+B167</f>
        <v>380000</v>
      </c>
      <c r="C277" s="8">
        <f t="shared" ref="C277:E277" si="41">C57+C94+C130+C167</f>
        <v>380000</v>
      </c>
      <c r="D277" s="8">
        <f>D57+D94+D130+D167</f>
        <v>380000</v>
      </c>
      <c r="E277" s="8">
        <f t="shared" si="41"/>
        <v>380000</v>
      </c>
    </row>
    <row r="278" spans="1:5" ht="15.75" thickBot="1" x14ac:dyDescent="0.3">
      <c r="A278" s="10" t="s">
        <v>54</v>
      </c>
      <c r="B278" s="11">
        <f>B58+B95+B132</f>
        <v>0</v>
      </c>
      <c r="C278" s="11">
        <f>C58+C95+C132</f>
        <v>0</v>
      </c>
      <c r="D278" s="11">
        <f>D58+D95+D132</f>
        <v>0</v>
      </c>
      <c r="E278" s="11">
        <f>E58+E95+E132</f>
        <v>0</v>
      </c>
    </row>
    <row r="279" spans="1:5" ht="15.75" thickBot="1" x14ac:dyDescent="0.3">
      <c r="A279" s="1" t="s">
        <v>19</v>
      </c>
      <c r="B279" s="8">
        <f>SUM(B280:B283)</f>
        <v>0</v>
      </c>
      <c r="C279" s="8">
        <f t="shared" ref="C279:E279" si="42">SUM(C280:C283)</f>
        <v>0</v>
      </c>
      <c r="D279" s="8">
        <f t="shared" si="42"/>
        <v>0</v>
      </c>
      <c r="E279" s="8">
        <f t="shared" si="42"/>
        <v>0</v>
      </c>
    </row>
    <row r="280" spans="1:5" ht="15.75" thickBot="1" x14ac:dyDescent="0.3">
      <c r="A280" s="10" t="s">
        <v>50</v>
      </c>
      <c r="B280" s="8">
        <f>B191+B217+B245</f>
        <v>0</v>
      </c>
      <c r="C280" s="8">
        <f t="shared" ref="C280:E280" si="43">C191+C217+C245</f>
        <v>0</v>
      </c>
      <c r="D280" s="8">
        <f t="shared" si="43"/>
        <v>0</v>
      </c>
      <c r="E280" s="8">
        <f t="shared" si="43"/>
        <v>0</v>
      </c>
    </row>
    <row r="281" spans="1:5" ht="15.75" thickBot="1" x14ac:dyDescent="0.3">
      <c r="A281" s="10" t="s">
        <v>82</v>
      </c>
      <c r="B281" s="8">
        <f t="shared" ref="B281:E283" si="44">B192+B218+B246</f>
        <v>0</v>
      </c>
      <c r="C281" s="8">
        <f t="shared" si="44"/>
        <v>0</v>
      </c>
      <c r="D281" s="8">
        <f t="shared" si="44"/>
        <v>0</v>
      </c>
      <c r="E281" s="8">
        <f t="shared" si="44"/>
        <v>0</v>
      </c>
    </row>
    <row r="282" spans="1:5" ht="15.75" thickBot="1" x14ac:dyDescent="0.3">
      <c r="A282" s="10" t="s">
        <v>80</v>
      </c>
      <c r="B282" s="8">
        <f t="shared" si="44"/>
        <v>0</v>
      </c>
      <c r="C282" s="8">
        <f t="shared" si="44"/>
        <v>0</v>
      </c>
      <c r="D282" s="8">
        <f t="shared" si="44"/>
        <v>0</v>
      </c>
      <c r="E282" s="8">
        <f t="shared" si="44"/>
        <v>0</v>
      </c>
    </row>
    <row r="283" spans="1:5" ht="15.75" thickBot="1" x14ac:dyDescent="0.3">
      <c r="A283" s="10" t="s">
        <v>81</v>
      </c>
      <c r="B283" s="8">
        <f t="shared" si="44"/>
        <v>0</v>
      </c>
      <c r="C283" s="8">
        <f t="shared" si="44"/>
        <v>0</v>
      </c>
      <c r="D283" s="8">
        <f t="shared" si="44"/>
        <v>0</v>
      </c>
      <c r="E283" s="8">
        <f t="shared" si="44"/>
        <v>0</v>
      </c>
    </row>
    <row r="284" spans="1:5" ht="15.75" thickBot="1" x14ac:dyDescent="0.3">
      <c r="A284" s="1" t="s">
        <v>20</v>
      </c>
      <c r="B284" s="8">
        <f>SUM(B285:B288)</f>
        <v>350000</v>
      </c>
      <c r="C284" s="8">
        <f t="shared" ref="C284:E284" si="45">SUM(C285:C288)</f>
        <v>250000</v>
      </c>
      <c r="D284" s="8">
        <f t="shared" si="45"/>
        <v>250000</v>
      </c>
      <c r="E284" s="8">
        <f t="shared" si="45"/>
        <v>250000</v>
      </c>
    </row>
    <row r="285" spans="1:5" ht="15.75" thickBot="1" x14ac:dyDescent="0.3">
      <c r="A285" s="10" t="s">
        <v>50</v>
      </c>
      <c r="B285" s="8">
        <f>B196+B222+B250</f>
        <v>350000</v>
      </c>
      <c r="C285" s="8">
        <f>C196+C222+C250</f>
        <v>250000</v>
      </c>
      <c r="D285" s="8">
        <f t="shared" ref="D285:E285" si="46">D196+D222+D250</f>
        <v>250000</v>
      </c>
      <c r="E285" s="8">
        <f t="shared" si="46"/>
        <v>250000</v>
      </c>
    </row>
    <row r="286" spans="1:5" ht="15.75" thickBot="1" x14ac:dyDescent="0.3">
      <c r="A286" s="10" t="s">
        <v>82</v>
      </c>
      <c r="B286" s="8">
        <f t="shared" ref="B286:E288" si="47">B197+B223+B251</f>
        <v>0</v>
      </c>
      <c r="C286" s="8">
        <f t="shared" si="47"/>
        <v>0</v>
      </c>
      <c r="D286" s="8">
        <f t="shared" si="47"/>
        <v>0</v>
      </c>
      <c r="E286" s="8">
        <f t="shared" si="47"/>
        <v>0</v>
      </c>
    </row>
    <row r="287" spans="1:5" ht="15.75" thickBot="1" x14ac:dyDescent="0.3">
      <c r="A287" s="10" t="s">
        <v>80</v>
      </c>
      <c r="B287" s="8">
        <f t="shared" si="47"/>
        <v>0</v>
      </c>
      <c r="C287" s="8">
        <f t="shared" si="47"/>
        <v>0</v>
      </c>
      <c r="D287" s="8">
        <f t="shared" si="47"/>
        <v>0</v>
      </c>
      <c r="E287" s="8">
        <f t="shared" si="47"/>
        <v>0</v>
      </c>
    </row>
    <row r="288" spans="1:5" ht="15.75" thickBot="1" x14ac:dyDescent="0.3">
      <c r="A288" s="10" t="s">
        <v>81</v>
      </c>
      <c r="B288" s="8">
        <f t="shared" si="47"/>
        <v>0</v>
      </c>
      <c r="C288" s="8">
        <f t="shared" si="47"/>
        <v>0</v>
      </c>
      <c r="D288" s="8">
        <f t="shared" si="47"/>
        <v>0</v>
      </c>
      <c r="E288" s="8">
        <f t="shared" si="47"/>
        <v>0</v>
      </c>
    </row>
    <row r="289" spans="1:5" ht="15.75" thickBot="1" x14ac:dyDescent="0.3">
      <c r="A289" s="23" t="s">
        <v>35</v>
      </c>
      <c r="B289" s="24">
        <f>IF(B257-B256=0,0,"Error")</f>
        <v>0</v>
      </c>
      <c r="C289" s="24">
        <f>IF(C257-C256=0,0,"Error")</f>
        <v>0</v>
      </c>
      <c r="D289" s="24">
        <f>IF(D257-D256=0,0,"Error")</f>
        <v>0</v>
      </c>
      <c r="E289" s="24">
        <f>IF(E257-E256=0,0,"Error")</f>
        <v>0</v>
      </c>
    </row>
  </sheetData>
  <mergeCells count="60">
    <mergeCell ref="A1:E1"/>
    <mergeCell ref="A2:E2"/>
    <mergeCell ref="A22:E22"/>
    <mergeCell ref="A3:E3"/>
    <mergeCell ref="B5:E5"/>
    <mergeCell ref="B6:E6"/>
    <mergeCell ref="B7:E7"/>
    <mergeCell ref="A8:E8"/>
    <mergeCell ref="A9:E11"/>
    <mergeCell ref="B12:E12"/>
    <mergeCell ref="A13:A14"/>
    <mergeCell ref="B17:E17"/>
    <mergeCell ref="A18:E18"/>
    <mergeCell ref="A73:A74"/>
    <mergeCell ref="A23:E23"/>
    <mergeCell ref="B24:E24"/>
    <mergeCell ref="B25:E25"/>
    <mergeCell ref="B26:E26"/>
    <mergeCell ref="A35:E35"/>
    <mergeCell ref="A36:A37"/>
    <mergeCell ref="B61:E61"/>
    <mergeCell ref="B62:E62"/>
    <mergeCell ref="B63:E63"/>
    <mergeCell ref="A64:A65"/>
    <mergeCell ref="A72:E72"/>
    <mergeCell ref="A147:A148"/>
    <mergeCell ref="B98:E98"/>
    <mergeCell ref="B99:E99"/>
    <mergeCell ref="B100:E100"/>
    <mergeCell ref="A101:A102"/>
    <mergeCell ref="A109:E109"/>
    <mergeCell ref="A110:A111"/>
    <mergeCell ref="B135:E135"/>
    <mergeCell ref="B136:E136"/>
    <mergeCell ref="B137:E137"/>
    <mergeCell ref="A138:A139"/>
    <mergeCell ref="A146:E146"/>
    <mergeCell ref="B204:E204"/>
    <mergeCell ref="A172:E172"/>
    <mergeCell ref="A173:E173"/>
    <mergeCell ref="B174:E174"/>
    <mergeCell ref="B176:E176"/>
    <mergeCell ref="B177:E177"/>
    <mergeCell ref="B178:E178"/>
    <mergeCell ref="A179:A180"/>
    <mergeCell ref="A187:E187"/>
    <mergeCell ref="A188:A189"/>
    <mergeCell ref="B201:E201"/>
    <mergeCell ref="B203:E203"/>
    <mergeCell ref="A205:A206"/>
    <mergeCell ref="A213:E213"/>
    <mergeCell ref="A214:A215"/>
    <mergeCell ref="A227:E227"/>
    <mergeCell ref="A228:E228"/>
    <mergeCell ref="A242:A243"/>
    <mergeCell ref="B229:E229"/>
    <mergeCell ref="B231:E231"/>
    <mergeCell ref="B232:E232"/>
    <mergeCell ref="A233:A234"/>
    <mergeCell ref="A241:E2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97"/>
  <sheetViews>
    <sheetView view="pageBreakPreview" zoomScale="130" zoomScaleNormal="130" zoomScaleSheetLayoutView="130" workbookViewId="0">
      <selection sqref="A1:E1"/>
    </sheetView>
  </sheetViews>
  <sheetFormatPr defaultRowHeight="15" x14ac:dyDescent="0.25"/>
  <cols>
    <col min="1" max="1" width="28.5703125" customWidth="1"/>
    <col min="2" max="2" width="13.85546875" customWidth="1"/>
    <col min="3" max="5" width="11.7109375" customWidth="1"/>
    <col min="7" max="7" width="9.85546875" customWidth="1"/>
    <col min="8" max="8" width="11" customWidth="1"/>
    <col min="9" max="9" width="11" bestFit="1" customWidth="1"/>
  </cols>
  <sheetData>
    <row r="1" spans="1:6" ht="15.75" x14ac:dyDescent="0.25">
      <c r="A1" s="556" t="s">
        <v>760</v>
      </c>
      <c r="B1" s="556"/>
      <c r="C1" s="556"/>
      <c r="D1" s="556"/>
      <c r="E1" s="556"/>
    </row>
    <row r="2" spans="1:6" ht="15.75" x14ac:dyDescent="0.25">
      <c r="A2" s="449"/>
      <c r="B2" s="449"/>
      <c r="C2" s="449"/>
      <c r="D2" s="449"/>
      <c r="E2" s="449"/>
    </row>
    <row r="3" spans="1:6" ht="30" customHeight="1" x14ac:dyDescent="0.25">
      <c r="A3" s="568" t="s">
        <v>307</v>
      </c>
      <c r="B3" s="568"/>
      <c r="C3" s="568"/>
      <c r="D3" s="568"/>
      <c r="E3" s="568"/>
      <c r="F3" s="94"/>
    </row>
    <row r="4" spans="1:6" ht="18" customHeight="1" x14ac:dyDescent="0.25">
      <c r="A4" s="557" t="s">
        <v>299</v>
      </c>
      <c r="B4" s="557"/>
      <c r="C4" s="557"/>
      <c r="D4" s="557"/>
      <c r="E4" s="557"/>
      <c r="F4" s="97"/>
    </row>
    <row r="5" spans="1:6" ht="15.75" thickBot="1" x14ac:dyDescent="0.3"/>
    <row r="6" spans="1:6" ht="15.75" thickBot="1" x14ac:dyDescent="0.3">
      <c r="A6" s="16" t="s">
        <v>21</v>
      </c>
      <c r="B6" s="558" t="s">
        <v>594</v>
      </c>
      <c r="C6" s="558"/>
      <c r="D6" s="558"/>
      <c r="E6" s="558"/>
    </row>
    <row r="7" spans="1:6" ht="15.75" thickBot="1" x14ac:dyDescent="0.3">
      <c r="A7" s="16" t="s">
        <v>4</v>
      </c>
      <c r="B7" s="559" t="s">
        <v>595</v>
      </c>
      <c r="C7" s="560"/>
      <c r="D7" s="560"/>
      <c r="E7" s="561"/>
    </row>
    <row r="8" spans="1:6" ht="15.75" thickBot="1" x14ac:dyDescent="0.3">
      <c r="A8" s="16" t="s">
        <v>26</v>
      </c>
      <c r="B8" s="562" t="s">
        <v>300</v>
      </c>
      <c r="C8" s="563"/>
      <c r="D8" s="563"/>
      <c r="E8" s="564"/>
    </row>
    <row r="9" spans="1:6" ht="15.75" thickBot="1" x14ac:dyDescent="0.3">
      <c r="A9" s="565" t="s">
        <v>7</v>
      </c>
      <c r="B9" s="566"/>
      <c r="C9" s="566"/>
      <c r="D9" s="566"/>
      <c r="E9" s="567"/>
    </row>
    <row r="10" spans="1:6" ht="15.75" thickBot="1" x14ac:dyDescent="0.3">
      <c r="A10" s="550" t="s">
        <v>596</v>
      </c>
      <c r="B10" s="551"/>
      <c r="C10" s="551"/>
      <c r="D10" s="551"/>
      <c r="E10" s="552"/>
    </row>
    <row r="11" spans="1:6" ht="36.75" customHeight="1" thickBot="1" x14ac:dyDescent="0.3">
      <c r="A11" s="550"/>
      <c r="B11" s="551"/>
      <c r="C11" s="551"/>
      <c r="D11" s="551"/>
      <c r="E11" s="552"/>
    </row>
    <row r="12" spans="1:6" ht="23.25" customHeight="1" thickBot="1" x14ac:dyDescent="0.3">
      <c r="A12" s="550"/>
      <c r="B12" s="551"/>
      <c r="C12" s="551"/>
      <c r="D12" s="551"/>
      <c r="E12" s="552"/>
    </row>
    <row r="13" spans="1:6" ht="86.25" customHeight="1" thickBot="1" x14ac:dyDescent="0.3">
      <c r="A13" s="15" t="s">
        <v>10</v>
      </c>
      <c r="B13" s="553" t="s">
        <v>597</v>
      </c>
      <c r="C13" s="554"/>
      <c r="D13" s="554"/>
      <c r="E13" s="555"/>
    </row>
    <row r="14" spans="1:6" ht="23.25" customHeight="1" x14ac:dyDescent="0.25">
      <c r="A14" s="523" t="s">
        <v>11</v>
      </c>
      <c r="B14" s="2">
        <v>2019</v>
      </c>
      <c r="C14" s="2">
        <v>2020</v>
      </c>
      <c r="D14" s="2">
        <v>2021</v>
      </c>
      <c r="E14" s="2">
        <v>2022</v>
      </c>
    </row>
    <row r="15" spans="1:6" ht="15.75" thickBot="1" x14ac:dyDescent="0.3">
      <c r="A15" s="524"/>
      <c r="B15" s="3" t="s">
        <v>5</v>
      </c>
      <c r="C15" s="3" t="s">
        <v>6</v>
      </c>
      <c r="D15" s="3" t="s">
        <v>6</v>
      </c>
      <c r="E15" s="3" t="s">
        <v>6</v>
      </c>
    </row>
    <row r="16" spans="1:6" ht="15.75" thickBot="1" x14ac:dyDescent="0.3">
      <c r="A16" s="363" t="s">
        <v>598</v>
      </c>
      <c r="B16" s="364">
        <v>4.2000000000000003E-2</v>
      </c>
      <c r="C16" s="364">
        <v>4.2999999999999997E-2</v>
      </c>
      <c r="D16" s="364">
        <v>4.3999999999999997E-2</v>
      </c>
      <c r="E16" s="364">
        <v>4.2999999999999997E-2</v>
      </c>
    </row>
    <row r="17" spans="1:10" ht="27" thickBot="1" x14ac:dyDescent="0.3">
      <c r="A17" s="363" t="s">
        <v>599</v>
      </c>
      <c r="B17" s="364">
        <v>0.68700000000000006</v>
      </c>
      <c r="C17" s="364">
        <v>0.66400000000000003</v>
      </c>
      <c r="D17" s="364">
        <v>0.63500000000000001</v>
      </c>
      <c r="E17" s="364">
        <v>0.59899999999999998</v>
      </c>
    </row>
    <row r="18" spans="1:10" ht="15.75" thickBot="1" x14ac:dyDescent="0.3">
      <c r="A18" s="363" t="s">
        <v>600</v>
      </c>
      <c r="B18" s="365" t="s">
        <v>601</v>
      </c>
      <c r="C18" s="365" t="s">
        <v>602</v>
      </c>
      <c r="D18" s="365" t="s">
        <v>603</v>
      </c>
      <c r="E18" s="365" t="s">
        <v>603</v>
      </c>
    </row>
    <row r="19" spans="1:10" ht="27" thickBot="1" x14ac:dyDescent="0.3">
      <c r="A19" s="363" t="s">
        <v>604</v>
      </c>
      <c r="B19" s="366" t="s">
        <v>605</v>
      </c>
      <c r="C19" s="366" t="s">
        <v>606</v>
      </c>
      <c r="D19" s="366" t="s">
        <v>606</v>
      </c>
      <c r="E19" s="366" t="s">
        <v>606</v>
      </c>
    </row>
    <row r="20" spans="1:10" ht="52.5" thickBot="1" x14ac:dyDescent="0.3">
      <c r="A20" s="367" t="s">
        <v>607</v>
      </c>
      <c r="B20" s="368" t="s">
        <v>608</v>
      </c>
      <c r="C20" s="368" t="s">
        <v>608</v>
      </c>
      <c r="D20" s="368" t="s">
        <v>608</v>
      </c>
      <c r="E20" s="368" t="s">
        <v>608</v>
      </c>
    </row>
    <row r="21" spans="1:10" ht="27" thickBot="1" x14ac:dyDescent="0.3">
      <c r="A21" s="367" t="s">
        <v>609</v>
      </c>
      <c r="B21" s="369" t="s">
        <v>610</v>
      </c>
      <c r="C21" s="368" t="s">
        <v>611</v>
      </c>
      <c r="D21" s="368" t="s">
        <v>612</v>
      </c>
      <c r="E21" s="370" t="s">
        <v>613</v>
      </c>
    </row>
    <row r="22" spans="1:10" ht="88.5" customHeight="1" thickBot="1" x14ac:dyDescent="0.3">
      <c r="A22" s="12" t="s">
        <v>12</v>
      </c>
      <c r="B22" s="531" t="s">
        <v>614</v>
      </c>
      <c r="C22" s="532"/>
      <c r="D22" s="532"/>
      <c r="E22" s="533"/>
    </row>
    <row r="23" spans="1:10" ht="23.25" customHeight="1" thickBot="1" x14ac:dyDescent="0.3">
      <c r="A23" s="517" t="s">
        <v>13</v>
      </c>
      <c r="B23" s="518"/>
      <c r="C23" s="518"/>
      <c r="D23" s="518"/>
      <c r="E23" s="519"/>
      <c r="H23" s="5"/>
      <c r="J23" s="5"/>
    </row>
    <row r="24" spans="1:10" ht="15.75" thickBot="1" x14ac:dyDescent="0.3">
      <c r="A24" s="363" t="s">
        <v>615</v>
      </c>
      <c r="B24" s="364">
        <v>0.27700000000000002</v>
      </c>
      <c r="C24" s="364" t="s">
        <v>616</v>
      </c>
      <c r="D24" s="364" t="s">
        <v>616</v>
      </c>
      <c r="E24" s="364" t="s">
        <v>616</v>
      </c>
      <c r="G24" s="371"/>
    </row>
    <row r="25" spans="1:10" ht="15.75" thickBot="1" x14ac:dyDescent="0.3">
      <c r="A25" s="363" t="s">
        <v>617</v>
      </c>
      <c r="B25" s="372">
        <v>250</v>
      </c>
      <c r="C25" s="372">
        <v>500</v>
      </c>
      <c r="D25" s="372">
        <v>500</v>
      </c>
      <c r="E25" s="372">
        <v>500</v>
      </c>
    </row>
    <row r="26" spans="1:10" ht="27" thickBot="1" x14ac:dyDescent="0.3">
      <c r="A26" s="363" t="s">
        <v>618</v>
      </c>
      <c r="B26" s="364">
        <v>0.27800000000000002</v>
      </c>
      <c r="C26" s="364">
        <v>0.27800000000000002</v>
      </c>
      <c r="D26" s="364">
        <v>0.27800000000000002</v>
      </c>
      <c r="E26" s="364">
        <v>0.27800000000000002</v>
      </c>
    </row>
    <row r="27" spans="1:10" ht="53.25" customHeight="1" thickBot="1" x14ac:dyDescent="0.3">
      <c r="A27" s="363" t="s">
        <v>619</v>
      </c>
      <c r="B27" s="364" t="s">
        <v>620</v>
      </c>
      <c r="C27" s="364">
        <v>0</v>
      </c>
      <c r="D27" s="364">
        <v>0</v>
      </c>
      <c r="E27" s="364">
        <v>0</v>
      </c>
    </row>
    <row r="28" spans="1:10" ht="39.75" thickBot="1" x14ac:dyDescent="0.3">
      <c r="A28" s="363" t="s">
        <v>621</v>
      </c>
      <c r="B28" s="364">
        <v>4.7999999999999996E-3</v>
      </c>
      <c r="C28" s="364" t="s">
        <v>622</v>
      </c>
      <c r="D28" s="364" t="s">
        <v>622</v>
      </c>
      <c r="E28" s="364" t="s">
        <v>622</v>
      </c>
    </row>
    <row r="29" spans="1:10" ht="27" thickBot="1" x14ac:dyDescent="0.3">
      <c r="A29" s="363" t="s">
        <v>623</v>
      </c>
      <c r="B29" s="90" t="s">
        <v>624</v>
      </c>
      <c r="C29" s="364">
        <v>0</v>
      </c>
      <c r="D29" s="364">
        <v>0</v>
      </c>
      <c r="E29" s="364">
        <v>0</v>
      </c>
    </row>
    <row r="30" spans="1:10" ht="34.5" thickBot="1" x14ac:dyDescent="0.3">
      <c r="A30" s="385" t="s">
        <v>716</v>
      </c>
      <c r="B30" s="90">
        <v>36</v>
      </c>
      <c r="C30" s="45" t="s">
        <v>616</v>
      </c>
      <c r="D30" s="45" t="s">
        <v>616</v>
      </c>
      <c r="E30" s="45" t="s">
        <v>616</v>
      </c>
    </row>
    <row r="31" spans="1:10" ht="15.75" thickBot="1" x14ac:dyDescent="0.3">
      <c r="A31" s="537" t="s">
        <v>32</v>
      </c>
      <c r="B31" s="538"/>
      <c r="C31" s="538"/>
      <c r="D31" s="538"/>
      <c r="E31" s="539"/>
    </row>
    <row r="32" spans="1:10" ht="15.75" thickBot="1" x14ac:dyDescent="0.3">
      <c r="A32" s="511" t="s">
        <v>44</v>
      </c>
      <c r="B32" s="512"/>
      <c r="C32" s="512"/>
      <c r="D32" s="512"/>
      <c r="E32" s="513"/>
    </row>
    <row r="33" spans="1:11" ht="18.75" customHeight="1" thickBot="1" x14ac:dyDescent="0.3">
      <c r="A33" s="19" t="s">
        <v>28</v>
      </c>
      <c r="B33" s="525" t="s">
        <v>625</v>
      </c>
      <c r="C33" s="526"/>
      <c r="D33" s="526"/>
      <c r="E33" s="527"/>
    </row>
    <row r="34" spans="1:11" ht="55.5" customHeight="1" thickBot="1" x14ac:dyDescent="0.3">
      <c r="A34" s="4" t="s">
        <v>9</v>
      </c>
      <c r="B34" s="525" t="s">
        <v>626</v>
      </c>
      <c r="C34" s="526"/>
      <c r="D34" s="526"/>
      <c r="E34" s="527"/>
    </row>
    <row r="35" spans="1:11" ht="15.75" thickBot="1" x14ac:dyDescent="0.3">
      <c r="A35" s="4" t="s">
        <v>14</v>
      </c>
      <c r="B35" s="520" t="s">
        <v>627</v>
      </c>
      <c r="C35" s="521"/>
      <c r="D35" s="521"/>
      <c r="E35" s="522"/>
    </row>
    <row r="36" spans="1:11" ht="12.75" customHeight="1" x14ac:dyDescent="0.25">
      <c r="A36" s="523"/>
      <c r="B36" s="17">
        <v>2019</v>
      </c>
      <c r="C36" s="17">
        <v>2020</v>
      </c>
      <c r="D36" s="17">
        <v>2021</v>
      </c>
      <c r="E36" s="17">
        <v>2022</v>
      </c>
    </row>
    <row r="37" spans="1:11" ht="9" customHeight="1" thickBot="1" x14ac:dyDescent="0.3">
      <c r="A37" s="524"/>
      <c r="B37" s="18" t="s">
        <v>5</v>
      </c>
      <c r="C37" s="18" t="s">
        <v>6</v>
      </c>
      <c r="D37" s="18" t="s">
        <v>6</v>
      </c>
      <c r="E37" s="18" t="s">
        <v>6</v>
      </c>
    </row>
    <row r="38" spans="1:11" ht="15.75" thickBot="1" x14ac:dyDescent="0.3">
      <c r="A38" s="4" t="s">
        <v>8</v>
      </c>
      <c r="B38" s="6">
        <v>2</v>
      </c>
      <c r="C38" s="6">
        <v>2</v>
      </c>
      <c r="D38" s="6">
        <v>2</v>
      </c>
      <c r="E38" s="6">
        <v>2</v>
      </c>
    </row>
    <row r="39" spans="1:11" ht="15.75" thickBot="1" x14ac:dyDescent="0.3">
      <c r="A39" s="4" t="s">
        <v>15</v>
      </c>
      <c r="B39" s="6">
        <f>B68</f>
        <v>10000</v>
      </c>
      <c r="C39" s="6">
        <f t="shared" ref="C39:E39" si="0">C68</f>
        <v>10000</v>
      </c>
      <c r="D39" s="6">
        <f t="shared" si="0"/>
        <v>10000</v>
      </c>
      <c r="E39" s="6">
        <f t="shared" si="0"/>
        <v>10000</v>
      </c>
    </row>
    <row r="40" spans="1:11" ht="15.75" thickBot="1" x14ac:dyDescent="0.3">
      <c r="A40" s="4" t="s">
        <v>23</v>
      </c>
      <c r="B40" s="6">
        <f>B39/B38</f>
        <v>5000</v>
      </c>
      <c r="C40" s="6">
        <f t="shared" ref="C40:E40" si="1">C39/C38</f>
        <v>5000</v>
      </c>
      <c r="D40" s="6">
        <f t="shared" si="1"/>
        <v>5000</v>
      </c>
      <c r="E40" s="6">
        <f t="shared" si="1"/>
        <v>5000</v>
      </c>
    </row>
    <row r="41" spans="1:11" ht="15.75" thickBot="1" x14ac:dyDescent="0.3">
      <c r="A41" s="4" t="s">
        <v>16</v>
      </c>
      <c r="B41" s="360" t="s">
        <v>22</v>
      </c>
      <c r="C41" s="7">
        <f>C38/B38-1</f>
        <v>0</v>
      </c>
      <c r="D41" s="7">
        <f t="shared" ref="D41:E43" si="2">D38/C38-1</f>
        <v>0</v>
      </c>
      <c r="E41" s="7">
        <f t="shared" si="2"/>
        <v>0</v>
      </c>
      <c r="G41" s="9"/>
      <c r="H41" s="9"/>
      <c r="I41" s="9"/>
      <c r="J41" s="9"/>
      <c r="K41" s="9"/>
    </row>
    <row r="42" spans="1:11" ht="15.75" thickBot="1" x14ac:dyDescent="0.3">
      <c r="A42" s="4" t="s">
        <v>17</v>
      </c>
      <c r="B42" s="360" t="s">
        <v>22</v>
      </c>
      <c r="C42" s="7">
        <f>C39/B39-1</f>
        <v>0</v>
      </c>
      <c r="D42" s="7">
        <f t="shared" si="2"/>
        <v>0</v>
      </c>
      <c r="E42" s="7">
        <f t="shared" si="2"/>
        <v>0</v>
      </c>
    </row>
    <row r="43" spans="1:11" ht="15.75" thickBot="1" x14ac:dyDescent="0.3">
      <c r="A43" s="4" t="s">
        <v>18</v>
      </c>
      <c r="B43" s="360" t="s">
        <v>22</v>
      </c>
      <c r="C43" s="7">
        <f>C40/B40-1</f>
        <v>0</v>
      </c>
      <c r="D43" s="7">
        <f t="shared" si="2"/>
        <v>0</v>
      </c>
      <c r="E43" s="7">
        <f t="shared" si="2"/>
        <v>0</v>
      </c>
    </row>
    <row r="44" spans="1:11" ht="15.75" thickBot="1" x14ac:dyDescent="0.3">
      <c r="A44" s="528" t="s">
        <v>34</v>
      </c>
      <c r="B44" s="529"/>
      <c r="C44" s="529"/>
      <c r="D44" s="529"/>
      <c r="E44" s="530"/>
    </row>
    <row r="45" spans="1:11" ht="12.75" customHeight="1" x14ac:dyDescent="0.25">
      <c r="A45" s="523"/>
      <c r="B45" s="17">
        <v>2019</v>
      </c>
      <c r="C45" s="17">
        <v>2020</v>
      </c>
      <c r="D45" s="17">
        <v>2021</v>
      </c>
      <c r="E45" s="17">
        <v>2022</v>
      </c>
    </row>
    <row r="46" spans="1:11" ht="9" customHeight="1" thickBot="1" x14ac:dyDescent="0.3">
      <c r="A46" s="524"/>
      <c r="B46" s="18" t="s">
        <v>5</v>
      </c>
      <c r="C46" s="18" t="s">
        <v>6</v>
      </c>
      <c r="D46" s="18" t="s">
        <v>6</v>
      </c>
      <c r="E46" s="18" t="s">
        <v>6</v>
      </c>
    </row>
    <row r="47" spans="1:11" ht="15.75" thickBot="1" x14ac:dyDescent="0.3">
      <c r="A47" s="1" t="s">
        <v>0</v>
      </c>
      <c r="B47" s="8">
        <f>B48+B49</f>
        <v>0</v>
      </c>
      <c r="C47" s="8">
        <f t="shared" ref="C47:E47" si="3">C48+C49</f>
        <v>0</v>
      </c>
      <c r="D47" s="8">
        <f t="shared" si="3"/>
        <v>0</v>
      </c>
      <c r="E47" s="8">
        <f t="shared" si="3"/>
        <v>0</v>
      </c>
    </row>
    <row r="48" spans="1:11" ht="15.75" thickBot="1" x14ac:dyDescent="0.3">
      <c r="A48" s="10" t="s">
        <v>50</v>
      </c>
      <c r="B48" s="11"/>
      <c r="C48" s="11"/>
      <c r="D48" s="11"/>
      <c r="E48" s="11"/>
    </row>
    <row r="49" spans="1:5" ht="15.75" thickBot="1" x14ac:dyDescent="0.3">
      <c r="A49" s="10" t="s">
        <v>51</v>
      </c>
      <c r="B49" s="11"/>
      <c r="C49" s="11"/>
      <c r="D49" s="11"/>
      <c r="E49" s="11"/>
    </row>
    <row r="50" spans="1:5" ht="24.75" thickBot="1" x14ac:dyDescent="0.3">
      <c r="A50" s="1" t="s">
        <v>31</v>
      </c>
      <c r="B50" s="8">
        <f>B51+B52</f>
        <v>0</v>
      </c>
      <c r="C50" s="8">
        <f t="shared" ref="C50:E50" si="4">C51+C52</f>
        <v>0</v>
      </c>
      <c r="D50" s="8">
        <f t="shared" si="4"/>
        <v>0</v>
      </c>
      <c r="E50" s="8">
        <f t="shared" si="4"/>
        <v>0</v>
      </c>
    </row>
    <row r="51" spans="1:5" ht="15.75" thickBot="1" x14ac:dyDescent="0.3">
      <c r="A51" s="10" t="s">
        <v>50</v>
      </c>
      <c r="B51" s="11"/>
      <c r="C51" s="11"/>
      <c r="D51" s="11"/>
      <c r="E51" s="11"/>
    </row>
    <row r="52" spans="1:5" ht="15.75" thickBot="1" x14ac:dyDescent="0.3">
      <c r="A52" s="10" t="s">
        <v>51</v>
      </c>
      <c r="B52" s="11"/>
      <c r="C52" s="11"/>
      <c r="D52" s="11"/>
      <c r="E52" s="11"/>
    </row>
    <row r="53" spans="1:5" ht="15.75" thickBot="1" x14ac:dyDescent="0.3">
      <c r="A53" s="1" t="s">
        <v>1</v>
      </c>
      <c r="B53" s="11">
        <f>B54+B55</f>
        <v>10000</v>
      </c>
      <c r="C53" s="11">
        <f t="shared" ref="C53:E53" si="5">C54+C55</f>
        <v>10000</v>
      </c>
      <c r="D53" s="11">
        <f t="shared" si="5"/>
        <v>10000</v>
      </c>
      <c r="E53" s="11">
        <f t="shared" si="5"/>
        <v>10000</v>
      </c>
    </row>
    <row r="54" spans="1:5" ht="15.75" thickBot="1" x14ac:dyDescent="0.3">
      <c r="A54" s="10" t="s">
        <v>50</v>
      </c>
      <c r="B54" s="8">
        <v>10000</v>
      </c>
      <c r="C54" s="8">
        <v>10000</v>
      </c>
      <c r="D54" s="8">
        <v>10000</v>
      </c>
      <c r="E54" s="8">
        <v>10000</v>
      </c>
    </row>
    <row r="55" spans="1:5" ht="15.75" thickBot="1" x14ac:dyDescent="0.3">
      <c r="A55" s="10" t="s">
        <v>51</v>
      </c>
      <c r="B55" s="11"/>
      <c r="C55" s="11"/>
      <c r="D55" s="11"/>
      <c r="E55" s="11"/>
    </row>
    <row r="56" spans="1:5" ht="15.75" thickBot="1" x14ac:dyDescent="0.3">
      <c r="A56" s="1" t="s">
        <v>2</v>
      </c>
      <c r="B56" s="11"/>
      <c r="C56" s="8"/>
      <c r="D56" s="8"/>
      <c r="E56" s="8"/>
    </row>
    <row r="57" spans="1:5" ht="15.75" thickBot="1" x14ac:dyDescent="0.3">
      <c r="A57" s="10" t="s">
        <v>50</v>
      </c>
      <c r="B57" s="11"/>
      <c r="C57" s="8"/>
      <c r="D57" s="8"/>
      <c r="E57" s="8"/>
    </row>
    <row r="58" spans="1:5" ht="15.75" thickBot="1" x14ac:dyDescent="0.3">
      <c r="A58" s="10" t="s">
        <v>51</v>
      </c>
      <c r="B58" s="11"/>
      <c r="C58" s="8"/>
      <c r="D58" s="8"/>
      <c r="E58" s="8"/>
    </row>
    <row r="59" spans="1:5" ht="15.75" thickBot="1" x14ac:dyDescent="0.3">
      <c r="A59" s="1" t="s">
        <v>24</v>
      </c>
      <c r="B59" s="11"/>
      <c r="C59" s="8"/>
      <c r="D59" s="8"/>
      <c r="E59" s="8"/>
    </row>
    <row r="60" spans="1:5" ht="15.75" thickBot="1" x14ac:dyDescent="0.3">
      <c r="A60" s="10" t="s">
        <v>50</v>
      </c>
      <c r="B60" s="11"/>
      <c r="C60" s="8"/>
      <c r="D60" s="8"/>
      <c r="E60" s="8"/>
    </row>
    <row r="61" spans="1:5" ht="15.75" thickBot="1" x14ac:dyDescent="0.3">
      <c r="A61" s="10" t="s">
        <v>51</v>
      </c>
      <c r="B61" s="11"/>
      <c r="C61" s="8"/>
      <c r="D61" s="8"/>
      <c r="E61" s="8"/>
    </row>
    <row r="62" spans="1:5" ht="15.75" thickBot="1" x14ac:dyDescent="0.3">
      <c r="A62" s="1" t="s">
        <v>25</v>
      </c>
      <c r="B62" s="11"/>
      <c r="C62" s="8"/>
      <c r="D62" s="8"/>
      <c r="E62" s="8"/>
    </row>
    <row r="63" spans="1:5" ht="15.75" thickBot="1" x14ac:dyDescent="0.3">
      <c r="A63" s="10" t="s">
        <v>50</v>
      </c>
      <c r="B63" s="11"/>
      <c r="C63" s="8"/>
      <c r="D63" s="8"/>
      <c r="E63" s="8"/>
    </row>
    <row r="64" spans="1:5" ht="15.75" thickBot="1" x14ac:dyDescent="0.3">
      <c r="A64" s="10" t="s">
        <v>51</v>
      </c>
      <c r="B64" s="11"/>
      <c r="C64" s="8"/>
      <c r="D64" s="8"/>
      <c r="E64" s="8"/>
    </row>
    <row r="65" spans="1:12" ht="24.75" thickBot="1" x14ac:dyDescent="0.3">
      <c r="A65" s="1" t="s">
        <v>3</v>
      </c>
      <c r="B65" s="11">
        <v>0</v>
      </c>
      <c r="C65" s="8">
        <v>0</v>
      </c>
      <c r="D65" s="8">
        <f>C65*1.03*0.99</f>
        <v>0</v>
      </c>
      <c r="E65" s="8">
        <f>D65*1.03*0.99</f>
        <v>0</v>
      </c>
      <c r="H65" s="107"/>
    </row>
    <row r="66" spans="1:12" ht="15.75" thickBot="1" x14ac:dyDescent="0.3">
      <c r="A66" s="10" t="s">
        <v>50</v>
      </c>
      <c r="B66" s="11"/>
      <c r="C66" s="36"/>
      <c r="D66" s="36"/>
      <c r="E66" s="36"/>
      <c r="J66" s="27"/>
      <c r="K66" s="27"/>
      <c r="L66" s="27"/>
    </row>
    <row r="67" spans="1:12" ht="15.75" thickBot="1" x14ac:dyDescent="0.3">
      <c r="A67" s="10" t="s">
        <v>51</v>
      </c>
      <c r="B67" s="11"/>
      <c r="C67" s="37"/>
      <c r="D67" s="36"/>
      <c r="E67" s="36"/>
    </row>
    <row r="68" spans="1:12" ht="15.75" thickBot="1" x14ac:dyDescent="0.3">
      <c r="A68" s="20" t="s">
        <v>33</v>
      </c>
      <c r="B68" s="11">
        <f>B65+B62+B59+B56+B53+B50+B47</f>
        <v>10000</v>
      </c>
      <c r="C68" s="11">
        <f t="shared" ref="C68:E68" si="6">C65+C62+C59+C56+C53+C50+C47</f>
        <v>10000</v>
      </c>
      <c r="D68" s="11">
        <f t="shared" si="6"/>
        <v>10000</v>
      </c>
      <c r="E68" s="11">
        <f t="shared" si="6"/>
        <v>10000</v>
      </c>
    </row>
    <row r="69" spans="1:12" ht="15.75" thickBot="1" x14ac:dyDescent="0.3">
      <c r="A69" s="23" t="s">
        <v>35</v>
      </c>
      <c r="B69" s="24">
        <f>IF(B68-B39=0,0,"Error")</f>
        <v>0</v>
      </c>
      <c r="C69" s="24">
        <f>IF(C68-C39=0,0,"Error")</f>
        <v>0</v>
      </c>
      <c r="D69" s="24">
        <f>IF(D68-D39=0,0,"Error")</f>
        <v>0</v>
      </c>
      <c r="E69" s="24">
        <f>IF(E68-E39=0,0,"Error")</f>
        <v>0</v>
      </c>
    </row>
    <row r="70" spans="1:12" ht="15.75" thickBot="1" x14ac:dyDescent="0.3">
      <c r="A70" s="38" t="s">
        <v>55</v>
      </c>
      <c r="B70" s="549" t="s">
        <v>628</v>
      </c>
      <c r="C70" s="526"/>
      <c r="D70" s="526"/>
      <c r="E70" s="527"/>
    </row>
    <row r="71" spans="1:12" ht="26.25" customHeight="1" thickBot="1" x14ac:dyDescent="0.3">
      <c r="A71" s="4" t="s">
        <v>9</v>
      </c>
      <c r="B71" s="549" t="s">
        <v>628</v>
      </c>
      <c r="C71" s="526"/>
      <c r="D71" s="526"/>
      <c r="E71" s="527"/>
    </row>
    <row r="72" spans="1:12" ht="15.75" thickBot="1" x14ac:dyDescent="0.3">
      <c r="A72" s="4" t="s">
        <v>14</v>
      </c>
      <c r="B72" s="520" t="s">
        <v>629</v>
      </c>
      <c r="C72" s="521"/>
      <c r="D72" s="521"/>
      <c r="E72" s="522"/>
    </row>
    <row r="73" spans="1:12" ht="12.75" customHeight="1" x14ac:dyDescent="0.25">
      <c r="A73" s="523"/>
      <c r="B73" s="17">
        <v>2019</v>
      </c>
      <c r="C73" s="17">
        <v>2020</v>
      </c>
      <c r="D73" s="17">
        <v>2021</v>
      </c>
      <c r="E73" s="17">
        <v>2022</v>
      </c>
    </row>
    <row r="74" spans="1:12" ht="9" customHeight="1" thickBot="1" x14ac:dyDescent="0.3">
      <c r="A74" s="524"/>
      <c r="B74" s="18" t="s">
        <v>5</v>
      </c>
      <c r="C74" s="18" t="s">
        <v>6</v>
      </c>
      <c r="D74" s="18" t="s">
        <v>6</v>
      </c>
      <c r="E74" s="18" t="s">
        <v>6</v>
      </c>
    </row>
    <row r="75" spans="1:12" ht="15.75" thickBot="1" x14ac:dyDescent="0.3">
      <c r="A75" s="4" t="s">
        <v>8</v>
      </c>
      <c r="B75" s="360">
        <v>1</v>
      </c>
      <c r="C75" s="360">
        <v>1</v>
      </c>
      <c r="D75" s="360">
        <v>1</v>
      </c>
      <c r="E75" s="360">
        <v>1</v>
      </c>
    </row>
    <row r="76" spans="1:12" ht="15.75" thickBot="1" x14ac:dyDescent="0.3">
      <c r="A76" s="4" t="s">
        <v>15</v>
      </c>
      <c r="B76" s="6">
        <f>B105</f>
        <v>91923</v>
      </c>
      <c r="C76" s="6">
        <f t="shared" ref="C76:E76" si="7">C105</f>
        <v>92500</v>
      </c>
      <c r="D76" s="6">
        <f t="shared" si="7"/>
        <v>94500</v>
      </c>
      <c r="E76" s="6">
        <f t="shared" si="7"/>
        <v>95500</v>
      </c>
    </row>
    <row r="77" spans="1:12" ht="15.75" thickBot="1" x14ac:dyDescent="0.3">
      <c r="A77" s="4" t="s">
        <v>23</v>
      </c>
      <c r="B77" s="6">
        <f>B76/B75</f>
        <v>91923</v>
      </c>
      <c r="C77" s="6">
        <f>C76/C75</f>
        <v>92500</v>
      </c>
      <c r="D77" s="6">
        <f>D76/D75</f>
        <v>94500</v>
      </c>
      <c r="E77" s="6">
        <f>E76/E75</f>
        <v>95500</v>
      </c>
    </row>
    <row r="78" spans="1:12" ht="15.75" thickBot="1" x14ac:dyDescent="0.3">
      <c r="A78" s="4" t="s">
        <v>16</v>
      </c>
      <c r="B78" s="360"/>
      <c r="C78" s="7">
        <f>C75/B75-1</f>
        <v>0</v>
      </c>
      <c r="D78" s="7">
        <f>D75/C75-1</f>
        <v>0</v>
      </c>
      <c r="E78" s="7">
        <f>E75/D75-1</f>
        <v>0</v>
      </c>
    </row>
    <row r="79" spans="1:12" ht="15.75" thickBot="1" x14ac:dyDescent="0.3">
      <c r="A79" s="4" t="s">
        <v>17</v>
      </c>
      <c r="B79" s="360"/>
      <c r="C79" s="7">
        <f>C76/B76-1</f>
        <v>6.276992700412265E-3</v>
      </c>
      <c r="D79" s="7">
        <f t="shared" ref="D79:E80" si="8">D76/C76-1</f>
        <v>2.1621621621621623E-2</v>
      </c>
      <c r="E79" s="7">
        <f t="shared" si="8"/>
        <v>1.0582010582010692E-2</v>
      </c>
    </row>
    <row r="80" spans="1:12" ht="15.75" thickBot="1" x14ac:dyDescent="0.3">
      <c r="A80" s="4" t="s">
        <v>18</v>
      </c>
      <c r="B80" s="360"/>
      <c r="C80" s="7">
        <f>C77/B77-1</f>
        <v>6.276992700412265E-3</v>
      </c>
      <c r="D80" s="7">
        <f t="shared" si="8"/>
        <v>2.1621621621621623E-2</v>
      </c>
      <c r="E80" s="7">
        <f t="shared" si="8"/>
        <v>1.0582010582010692E-2</v>
      </c>
    </row>
    <row r="81" spans="1:5" ht="24.75" customHeight="1" thickBot="1" x14ac:dyDescent="0.3">
      <c r="A81" s="528" t="s">
        <v>75</v>
      </c>
      <c r="B81" s="529"/>
      <c r="C81" s="529"/>
      <c r="D81" s="529"/>
      <c r="E81" s="530"/>
    </row>
    <row r="82" spans="1:5" ht="12.75" customHeight="1" x14ac:dyDescent="0.25">
      <c r="A82" s="523"/>
      <c r="B82" s="17">
        <v>2019</v>
      </c>
      <c r="C82" s="17">
        <v>2020</v>
      </c>
      <c r="D82" s="17">
        <v>2021</v>
      </c>
      <c r="E82" s="17">
        <v>2022</v>
      </c>
    </row>
    <row r="83" spans="1:5" ht="9" customHeight="1" thickBot="1" x14ac:dyDescent="0.3">
      <c r="A83" s="524"/>
      <c r="B83" s="18" t="s">
        <v>5</v>
      </c>
      <c r="C83" s="18" t="s">
        <v>6</v>
      </c>
      <c r="D83" s="18" t="s">
        <v>6</v>
      </c>
      <c r="E83" s="18" t="s">
        <v>6</v>
      </c>
    </row>
    <row r="84" spans="1:5" ht="24.75" customHeight="1" thickBot="1" x14ac:dyDescent="0.3">
      <c r="A84" s="1" t="s">
        <v>0</v>
      </c>
      <c r="B84" s="8">
        <f>B85+B86</f>
        <v>61400</v>
      </c>
      <c r="C84" s="8">
        <f t="shared" ref="C84:E84" si="9">C85+C86</f>
        <v>61400</v>
      </c>
      <c r="D84" s="8">
        <f t="shared" si="9"/>
        <v>61400</v>
      </c>
      <c r="E84" s="8">
        <f t="shared" si="9"/>
        <v>61400</v>
      </c>
    </row>
    <row r="85" spans="1:5" ht="38.25" customHeight="1" thickBot="1" x14ac:dyDescent="0.3">
      <c r="A85" s="10" t="s">
        <v>50</v>
      </c>
      <c r="B85" s="11">
        <v>61400</v>
      </c>
      <c r="C85" s="11">
        <v>61400</v>
      </c>
      <c r="D85" s="11">
        <v>61400</v>
      </c>
      <c r="E85" s="11">
        <v>61400</v>
      </c>
    </row>
    <row r="86" spans="1:5" ht="24.75" customHeight="1" thickBot="1" x14ac:dyDescent="0.3">
      <c r="A86" s="10" t="s">
        <v>51</v>
      </c>
      <c r="B86" s="11"/>
      <c r="C86" s="11"/>
      <c r="D86" s="11"/>
      <c r="E86" s="11"/>
    </row>
    <row r="87" spans="1:5" ht="24.75" customHeight="1" thickBot="1" x14ac:dyDescent="0.3">
      <c r="A87" s="1" t="s">
        <v>31</v>
      </c>
      <c r="B87" s="8">
        <f>B88+B89</f>
        <v>15100</v>
      </c>
      <c r="C87" s="8">
        <f t="shared" ref="C87:E87" si="10">C88+C89</f>
        <v>15100</v>
      </c>
      <c r="D87" s="8">
        <f t="shared" si="10"/>
        <v>15100</v>
      </c>
      <c r="E87" s="8">
        <f t="shared" si="10"/>
        <v>15100</v>
      </c>
    </row>
    <row r="88" spans="1:5" ht="15.75" thickBot="1" x14ac:dyDescent="0.3">
      <c r="A88" s="10" t="s">
        <v>50</v>
      </c>
      <c r="B88" s="11">
        <v>15100</v>
      </c>
      <c r="C88" s="11">
        <v>15100</v>
      </c>
      <c r="D88" s="11">
        <v>15100</v>
      </c>
      <c r="E88" s="11">
        <v>15100</v>
      </c>
    </row>
    <row r="89" spans="1:5" ht="15.75" thickBot="1" x14ac:dyDescent="0.3">
      <c r="A89" s="10" t="s">
        <v>51</v>
      </c>
      <c r="B89" s="11"/>
      <c r="C89" s="11"/>
      <c r="D89" s="11"/>
      <c r="E89" s="11"/>
    </row>
    <row r="90" spans="1:5" ht="24.75" customHeight="1" thickBot="1" x14ac:dyDescent="0.3">
      <c r="A90" s="1" t="s">
        <v>1</v>
      </c>
      <c r="B90" s="11">
        <f>B91+B92</f>
        <v>15423</v>
      </c>
      <c r="C90" s="11">
        <f t="shared" ref="C90:E90" si="11">C91+C92</f>
        <v>16000</v>
      </c>
      <c r="D90" s="11">
        <f t="shared" si="11"/>
        <v>18000</v>
      </c>
      <c r="E90" s="11">
        <f t="shared" si="11"/>
        <v>19000</v>
      </c>
    </row>
    <row r="91" spans="1:5" ht="15.75" thickBot="1" x14ac:dyDescent="0.3">
      <c r="A91" s="10" t="s">
        <v>50</v>
      </c>
      <c r="B91" s="11">
        <v>15423</v>
      </c>
      <c r="C91" s="11">
        <v>16000</v>
      </c>
      <c r="D91" s="11">
        <v>18000</v>
      </c>
      <c r="E91" s="11">
        <v>19000</v>
      </c>
    </row>
    <row r="92" spans="1:5" ht="15.75" thickBot="1" x14ac:dyDescent="0.3">
      <c r="A92" s="10" t="s">
        <v>51</v>
      </c>
      <c r="B92" s="11"/>
      <c r="C92" s="8"/>
      <c r="D92" s="8"/>
      <c r="E92" s="8"/>
    </row>
    <row r="93" spans="1:5" ht="15.75" thickBot="1" x14ac:dyDescent="0.3">
      <c r="A93" s="1" t="s">
        <v>2</v>
      </c>
      <c r="B93" s="11"/>
      <c r="C93" s="8"/>
      <c r="D93" s="8"/>
      <c r="E93" s="8"/>
    </row>
    <row r="94" spans="1:5" ht="15.75" thickBot="1" x14ac:dyDescent="0.3">
      <c r="A94" s="10" t="s">
        <v>50</v>
      </c>
      <c r="B94" s="11"/>
      <c r="C94" s="8"/>
      <c r="D94" s="8"/>
      <c r="E94" s="8"/>
    </row>
    <row r="95" spans="1:5" ht="15.75" thickBot="1" x14ac:dyDescent="0.3">
      <c r="A95" s="10" t="s">
        <v>51</v>
      </c>
      <c r="B95" s="11"/>
      <c r="C95" s="8"/>
      <c r="D95" s="8"/>
      <c r="E95" s="8"/>
    </row>
    <row r="96" spans="1:5" ht="15.75" thickBot="1" x14ac:dyDescent="0.3">
      <c r="A96" s="1" t="s">
        <v>24</v>
      </c>
      <c r="B96" s="11"/>
      <c r="C96" s="8"/>
      <c r="D96" s="8"/>
      <c r="E96" s="8"/>
    </row>
    <row r="97" spans="1:5" ht="15.75" thickBot="1" x14ac:dyDescent="0.3">
      <c r="A97" s="10" t="s">
        <v>50</v>
      </c>
      <c r="B97" s="11"/>
      <c r="C97" s="8"/>
      <c r="D97" s="8"/>
      <c r="E97" s="8"/>
    </row>
    <row r="98" spans="1:5" ht="15.75" thickBot="1" x14ac:dyDescent="0.3">
      <c r="A98" s="10" t="s">
        <v>51</v>
      </c>
      <c r="B98" s="11"/>
      <c r="C98" s="8"/>
      <c r="D98" s="8"/>
      <c r="E98" s="8"/>
    </row>
    <row r="99" spans="1:5" ht="15.75" thickBot="1" x14ac:dyDescent="0.3">
      <c r="A99" s="1" t="s">
        <v>25</v>
      </c>
      <c r="B99" s="11"/>
      <c r="C99" s="8"/>
      <c r="D99" s="8"/>
      <c r="E99" s="8"/>
    </row>
    <row r="100" spans="1:5" ht="15.75" thickBot="1" x14ac:dyDescent="0.3">
      <c r="A100" s="10" t="s">
        <v>50</v>
      </c>
      <c r="B100" s="11"/>
      <c r="C100" s="8"/>
      <c r="D100" s="8"/>
      <c r="E100" s="8"/>
    </row>
    <row r="101" spans="1:5" ht="15.75" thickBot="1" x14ac:dyDescent="0.3">
      <c r="A101" s="10" t="s">
        <v>51</v>
      </c>
      <c r="B101" s="11"/>
      <c r="C101" s="8"/>
      <c r="D101" s="8"/>
      <c r="E101" s="8"/>
    </row>
    <row r="102" spans="1:5" ht="24.75" thickBot="1" x14ac:dyDescent="0.3">
      <c r="A102" s="1" t="s">
        <v>3</v>
      </c>
      <c r="B102" s="11"/>
      <c r="C102" s="8"/>
      <c r="D102" s="8"/>
      <c r="E102" s="8"/>
    </row>
    <row r="103" spans="1:5" ht="15.75" thickBot="1" x14ac:dyDescent="0.3">
      <c r="A103" s="10" t="s">
        <v>50</v>
      </c>
      <c r="B103" s="11"/>
      <c r="C103" s="8"/>
      <c r="D103" s="8"/>
      <c r="E103" s="8"/>
    </row>
    <row r="104" spans="1:5" ht="15.75" thickBot="1" x14ac:dyDescent="0.3">
      <c r="A104" s="10" t="s">
        <v>51</v>
      </c>
      <c r="B104" s="11"/>
      <c r="C104" s="8"/>
      <c r="D104" s="8"/>
      <c r="E104" s="8"/>
    </row>
    <row r="105" spans="1:5" ht="15.75" thickBot="1" x14ac:dyDescent="0.3">
      <c r="A105" s="22" t="s">
        <v>57</v>
      </c>
      <c r="B105" s="11">
        <f>B102+B99+B96+B93+B90+B87+B84</f>
        <v>91923</v>
      </c>
      <c r="C105" s="11">
        <f t="shared" ref="C105:E105" si="12">C102+C99+C96+C93+C90+C87+C84</f>
        <v>92500</v>
      </c>
      <c r="D105" s="11">
        <f t="shared" si="12"/>
        <v>94500</v>
      </c>
      <c r="E105" s="11">
        <f t="shared" si="12"/>
        <v>95500</v>
      </c>
    </row>
    <row r="106" spans="1:5" ht="17.25" customHeight="1" thickBot="1" x14ac:dyDescent="0.3">
      <c r="A106" s="23" t="s">
        <v>35</v>
      </c>
      <c r="B106" s="24">
        <f>IF(B105-B76=0,0,"Error")</f>
        <v>0</v>
      </c>
      <c r="C106" s="24">
        <f>IF(C105-C76=0,0,"Error")</f>
        <v>0</v>
      </c>
      <c r="D106" s="24">
        <f>IF(D105-D76=0,0,"Error")</f>
        <v>0</v>
      </c>
      <c r="E106" s="24">
        <f>IF(E105-E76=0,0,"Error")</f>
        <v>0</v>
      </c>
    </row>
    <row r="107" spans="1:5" ht="17.25" customHeight="1" thickBot="1" x14ac:dyDescent="0.3">
      <c r="A107" s="19" t="s">
        <v>56</v>
      </c>
      <c r="B107" s="525" t="s">
        <v>630</v>
      </c>
      <c r="C107" s="526"/>
      <c r="D107" s="526"/>
      <c r="E107" s="527"/>
    </row>
    <row r="108" spans="1:5" ht="24" customHeight="1" thickBot="1" x14ac:dyDescent="0.3">
      <c r="A108" s="4" t="s">
        <v>9</v>
      </c>
      <c r="B108" s="525" t="s">
        <v>630</v>
      </c>
      <c r="C108" s="526"/>
      <c r="D108" s="526"/>
      <c r="E108" s="527"/>
    </row>
    <row r="109" spans="1:5" ht="17.25" customHeight="1" thickBot="1" x14ac:dyDescent="0.3">
      <c r="A109" s="4" t="s">
        <v>14</v>
      </c>
      <c r="B109" s="520" t="s">
        <v>631</v>
      </c>
      <c r="C109" s="521"/>
      <c r="D109" s="521"/>
      <c r="E109" s="522"/>
    </row>
    <row r="110" spans="1:5" ht="17.25" customHeight="1" x14ac:dyDescent="0.25">
      <c r="A110" s="523"/>
      <c r="B110" s="17">
        <v>2019</v>
      </c>
      <c r="C110" s="17">
        <v>2020</v>
      </c>
      <c r="D110" s="17">
        <v>2021</v>
      </c>
      <c r="E110" s="17">
        <v>2022</v>
      </c>
    </row>
    <row r="111" spans="1:5" ht="17.25" customHeight="1" thickBot="1" x14ac:dyDescent="0.3">
      <c r="A111" s="524"/>
      <c r="B111" s="18" t="s">
        <v>5</v>
      </c>
      <c r="C111" s="18" t="s">
        <v>6</v>
      </c>
      <c r="D111" s="18" t="s">
        <v>6</v>
      </c>
      <c r="E111" s="18" t="s">
        <v>6</v>
      </c>
    </row>
    <row r="112" spans="1:5" ht="17.25" customHeight="1" thickBot="1" x14ac:dyDescent="0.3">
      <c r="A112" s="4" t="s">
        <v>8</v>
      </c>
      <c r="B112" s="6">
        <v>1</v>
      </c>
      <c r="C112" s="6">
        <v>1</v>
      </c>
      <c r="D112" s="6">
        <v>1</v>
      </c>
      <c r="E112" s="6">
        <v>1</v>
      </c>
    </row>
    <row r="113" spans="1:5" ht="17.25" customHeight="1" thickBot="1" x14ac:dyDescent="0.3">
      <c r="A113" s="4" t="s">
        <v>15</v>
      </c>
      <c r="B113" s="6">
        <f>B142</f>
        <v>7000</v>
      </c>
      <c r="C113" s="6">
        <f t="shared" ref="C113:E113" si="13">C142</f>
        <v>7000</v>
      </c>
      <c r="D113" s="6">
        <f t="shared" si="13"/>
        <v>7500</v>
      </c>
      <c r="E113" s="6">
        <f t="shared" si="13"/>
        <v>7500</v>
      </c>
    </row>
    <row r="114" spans="1:5" ht="17.25" customHeight="1" thickBot="1" x14ac:dyDescent="0.3">
      <c r="A114" s="4" t="s">
        <v>23</v>
      </c>
      <c r="B114" s="6">
        <f>B113/B112</f>
        <v>7000</v>
      </c>
      <c r="C114" s="6">
        <f t="shared" ref="C114:E114" si="14">C113/C112</f>
        <v>7000</v>
      </c>
      <c r="D114" s="6">
        <f t="shared" si="14"/>
        <v>7500</v>
      </c>
      <c r="E114" s="6">
        <f t="shared" si="14"/>
        <v>7500</v>
      </c>
    </row>
    <row r="115" spans="1:5" ht="17.25" customHeight="1" thickBot="1" x14ac:dyDescent="0.3">
      <c r="A115" s="4" t="s">
        <v>16</v>
      </c>
      <c r="B115" s="360" t="s">
        <v>22</v>
      </c>
      <c r="C115" s="7">
        <f>C112/B112-1</f>
        <v>0</v>
      </c>
      <c r="D115" s="7">
        <f t="shared" ref="D115:E117" si="15">D112/C112-1</f>
        <v>0</v>
      </c>
      <c r="E115" s="7">
        <f t="shared" si="15"/>
        <v>0</v>
      </c>
    </row>
    <row r="116" spans="1:5" ht="17.25" customHeight="1" thickBot="1" x14ac:dyDescent="0.3">
      <c r="A116" s="4" t="s">
        <v>17</v>
      </c>
      <c r="B116" s="360" t="s">
        <v>22</v>
      </c>
      <c r="C116" s="7">
        <f>C113/B113-1</f>
        <v>0</v>
      </c>
      <c r="D116" s="7">
        <f t="shared" si="15"/>
        <v>7.1428571428571397E-2</v>
      </c>
      <c r="E116" s="7">
        <f t="shared" si="15"/>
        <v>0</v>
      </c>
    </row>
    <row r="117" spans="1:5" ht="17.25" customHeight="1" thickBot="1" x14ac:dyDescent="0.3">
      <c r="A117" s="4" t="s">
        <v>18</v>
      </c>
      <c r="B117" s="360" t="s">
        <v>22</v>
      </c>
      <c r="C117" s="7">
        <f>C114/B114-1</f>
        <v>0</v>
      </c>
      <c r="D117" s="7">
        <f t="shared" si="15"/>
        <v>7.1428571428571397E-2</v>
      </c>
      <c r="E117" s="7">
        <f t="shared" si="15"/>
        <v>0</v>
      </c>
    </row>
    <row r="118" spans="1:5" ht="17.25" customHeight="1" thickBot="1" x14ac:dyDescent="0.3">
      <c r="A118" s="528" t="s">
        <v>545</v>
      </c>
      <c r="B118" s="529"/>
      <c r="C118" s="529"/>
      <c r="D118" s="529"/>
      <c r="E118" s="530"/>
    </row>
    <row r="119" spans="1:5" ht="17.25" customHeight="1" x14ac:dyDescent="0.25">
      <c r="A119" s="523"/>
      <c r="B119" s="17">
        <v>2019</v>
      </c>
      <c r="C119" s="17">
        <v>2020</v>
      </c>
      <c r="D119" s="17">
        <v>2021</v>
      </c>
      <c r="E119" s="17">
        <v>2022</v>
      </c>
    </row>
    <row r="120" spans="1:5" ht="17.25" customHeight="1" thickBot="1" x14ac:dyDescent="0.3">
      <c r="A120" s="524"/>
      <c r="B120" s="18" t="s">
        <v>5</v>
      </c>
      <c r="C120" s="18" t="s">
        <v>6</v>
      </c>
      <c r="D120" s="18" t="s">
        <v>6</v>
      </c>
      <c r="E120" s="18" t="s">
        <v>6</v>
      </c>
    </row>
    <row r="121" spans="1:5" ht="17.25" customHeight="1" thickBot="1" x14ac:dyDescent="0.3">
      <c r="A121" s="1" t="s">
        <v>0</v>
      </c>
      <c r="B121" s="8">
        <f>B122+B123</f>
        <v>0</v>
      </c>
      <c r="C121" s="8">
        <f t="shared" ref="C121:E121" si="16">C122+C123</f>
        <v>0</v>
      </c>
      <c r="D121" s="8">
        <f t="shared" si="16"/>
        <v>0</v>
      </c>
      <c r="E121" s="8">
        <f t="shared" si="16"/>
        <v>0</v>
      </c>
    </row>
    <row r="122" spans="1:5" ht="17.25" customHeight="1" thickBot="1" x14ac:dyDescent="0.3">
      <c r="A122" s="10" t="s">
        <v>50</v>
      </c>
      <c r="B122" s="11"/>
      <c r="C122" s="11"/>
      <c r="D122" s="11"/>
      <c r="E122" s="11"/>
    </row>
    <row r="123" spans="1:5" ht="17.25" customHeight="1" thickBot="1" x14ac:dyDescent="0.3">
      <c r="A123" s="10" t="s">
        <v>51</v>
      </c>
      <c r="B123" s="11"/>
      <c r="C123" s="11"/>
      <c r="D123" s="11"/>
      <c r="E123" s="11"/>
    </row>
    <row r="124" spans="1:5" ht="24.75" customHeight="1" thickBot="1" x14ac:dyDescent="0.3">
      <c r="A124" s="1" t="s">
        <v>31</v>
      </c>
      <c r="B124" s="8">
        <f>B125+B126</f>
        <v>0</v>
      </c>
      <c r="C124" s="8">
        <f t="shared" ref="C124:E124" si="17">C125+C126</f>
        <v>0</v>
      </c>
      <c r="D124" s="8">
        <f t="shared" si="17"/>
        <v>0</v>
      </c>
      <c r="E124" s="8">
        <f t="shared" si="17"/>
        <v>0</v>
      </c>
    </row>
    <row r="125" spans="1:5" ht="17.25" customHeight="1" thickBot="1" x14ac:dyDescent="0.3">
      <c r="A125" s="10" t="s">
        <v>50</v>
      </c>
      <c r="B125" s="11"/>
      <c r="C125" s="11"/>
      <c r="D125" s="11"/>
      <c r="E125" s="11"/>
    </row>
    <row r="126" spans="1:5" ht="17.25" customHeight="1" thickBot="1" x14ac:dyDescent="0.3">
      <c r="A126" s="10" t="s">
        <v>51</v>
      </c>
      <c r="B126" s="11"/>
      <c r="C126" s="11"/>
      <c r="D126" s="11"/>
      <c r="E126" s="11"/>
    </row>
    <row r="127" spans="1:5" ht="17.25" customHeight="1" thickBot="1" x14ac:dyDescent="0.3">
      <c r="A127" s="1" t="s">
        <v>1</v>
      </c>
      <c r="B127" s="11">
        <f>B128+B129</f>
        <v>7000</v>
      </c>
      <c r="C127" s="11">
        <f t="shared" ref="C127:E127" si="18">C128+C129</f>
        <v>7000</v>
      </c>
      <c r="D127" s="11">
        <f t="shared" si="18"/>
        <v>7500</v>
      </c>
      <c r="E127" s="11">
        <f t="shared" si="18"/>
        <v>7500</v>
      </c>
    </row>
    <row r="128" spans="1:5" ht="17.25" customHeight="1" thickBot="1" x14ac:dyDescent="0.3">
      <c r="A128" s="10" t="s">
        <v>50</v>
      </c>
      <c r="B128" s="8">
        <v>7000</v>
      </c>
      <c r="C128" s="8">
        <v>7000</v>
      </c>
      <c r="D128" s="8">
        <v>7500</v>
      </c>
      <c r="E128" s="8">
        <v>7500</v>
      </c>
    </row>
    <row r="129" spans="1:5" ht="17.25" customHeight="1" thickBot="1" x14ac:dyDescent="0.3">
      <c r="A129" s="10" t="s">
        <v>51</v>
      </c>
      <c r="B129" s="11"/>
      <c r="C129" s="11"/>
      <c r="D129" s="11"/>
      <c r="E129" s="11"/>
    </row>
    <row r="130" spans="1:5" ht="17.25" customHeight="1" thickBot="1" x14ac:dyDescent="0.3">
      <c r="A130" s="1" t="s">
        <v>2</v>
      </c>
      <c r="B130" s="11"/>
      <c r="C130" s="8"/>
      <c r="D130" s="8"/>
      <c r="E130" s="8"/>
    </row>
    <row r="131" spans="1:5" ht="17.25" customHeight="1" thickBot="1" x14ac:dyDescent="0.3">
      <c r="A131" s="10" t="s">
        <v>50</v>
      </c>
      <c r="B131" s="11"/>
      <c r="C131" s="8"/>
      <c r="D131" s="8"/>
      <c r="E131" s="8"/>
    </row>
    <row r="132" spans="1:5" ht="17.25" customHeight="1" thickBot="1" x14ac:dyDescent="0.3">
      <c r="A132" s="10" t="s">
        <v>51</v>
      </c>
      <c r="B132" s="11"/>
      <c r="C132" s="8"/>
      <c r="D132" s="8"/>
      <c r="E132" s="8"/>
    </row>
    <row r="133" spans="1:5" ht="17.25" customHeight="1" thickBot="1" x14ac:dyDescent="0.3">
      <c r="A133" s="1" t="s">
        <v>24</v>
      </c>
      <c r="B133" s="11"/>
      <c r="C133" s="8"/>
      <c r="D133" s="8"/>
      <c r="E133" s="8"/>
    </row>
    <row r="134" spans="1:5" ht="17.25" customHeight="1" thickBot="1" x14ac:dyDescent="0.3">
      <c r="A134" s="10" t="s">
        <v>50</v>
      </c>
      <c r="B134" s="11"/>
      <c r="C134" s="8"/>
      <c r="D134" s="8"/>
      <c r="E134" s="8"/>
    </row>
    <row r="135" spans="1:5" ht="17.25" customHeight="1" thickBot="1" x14ac:dyDescent="0.3">
      <c r="A135" s="10" t="s">
        <v>51</v>
      </c>
      <c r="B135" s="11"/>
      <c r="C135" s="8"/>
      <c r="D135" s="8"/>
      <c r="E135" s="8"/>
    </row>
    <row r="136" spans="1:5" ht="17.25" customHeight="1" thickBot="1" x14ac:dyDescent="0.3">
      <c r="A136" s="1" t="s">
        <v>25</v>
      </c>
      <c r="B136" s="11"/>
      <c r="C136" s="8"/>
      <c r="D136" s="8"/>
      <c r="E136" s="8"/>
    </row>
    <row r="137" spans="1:5" ht="17.25" customHeight="1" thickBot="1" x14ac:dyDescent="0.3">
      <c r="A137" s="10" t="s">
        <v>50</v>
      </c>
      <c r="B137" s="11"/>
      <c r="C137" s="8"/>
      <c r="D137" s="8"/>
      <c r="E137" s="8"/>
    </row>
    <row r="138" spans="1:5" ht="17.25" customHeight="1" thickBot="1" x14ac:dyDescent="0.3">
      <c r="A138" s="10" t="s">
        <v>51</v>
      </c>
      <c r="B138" s="11"/>
      <c r="C138" s="8"/>
      <c r="D138" s="8"/>
      <c r="E138" s="8"/>
    </row>
    <row r="139" spans="1:5" ht="29.25" customHeight="1" thickBot="1" x14ac:dyDescent="0.3">
      <c r="A139" s="1" t="s">
        <v>3</v>
      </c>
      <c r="B139" s="11">
        <v>0</v>
      </c>
      <c r="C139" s="8">
        <v>0</v>
      </c>
      <c r="D139" s="8">
        <f>C139*1.03*0.99</f>
        <v>0</v>
      </c>
      <c r="E139" s="8">
        <f>D139*1.03*0.99</f>
        <v>0</v>
      </c>
    </row>
    <row r="140" spans="1:5" ht="17.25" customHeight="1" thickBot="1" x14ac:dyDescent="0.3">
      <c r="A140" s="10" t="s">
        <v>50</v>
      </c>
      <c r="B140" s="11"/>
      <c r="C140" s="36"/>
      <c r="D140" s="36"/>
      <c r="E140" s="36"/>
    </row>
    <row r="141" spans="1:5" ht="17.25" customHeight="1" thickBot="1" x14ac:dyDescent="0.3">
      <c r="A141" s="10" t="s">
        <v>51</v>
      </c>
      <c r="B141" s="11"/>
      <c r="C141" s="37"/>
      <c r="D141" s="36"/>
      <c r="E141" s="36"/>
    </row>
    <row r="142" spans="1:5" ht="17.25" customHeight="1" thickBot="1" x14ac:dyDescent="0.3">
      <c r="A142" s="20" t="s">
        <v>58</v>
      </c>
      <c r="B142" s="11">
        <f>B139+B136+B133+B130+B127+B124+B121</f>
        <v>7000</v>
      </c>
      <c r="C142" s="11">
        <f t="shared" ref="C142:E142" si="19">C139+C136+C133+C130+C127+C124+C121</f>
        <v>7000</v>
      </c>
      <c r="D142" s="11">
        <f t="shared" si="19"/>
        <v>7500</v>
      </c>
      <c r="E142" s="11">
        <f t="shared" si="19"/>
        <v>7500</v>
      </c>
    </row>
    <row r="143" spans="1:5" ht="17.25" customHeight="1" thickBot="1" x14ac:dyDescent="0.3">
      <c r="A143" s="23" t="s">
        <v>35</v>
      </c>
      <c r="B143" s="24">
        <f>IF(B142-B113=0,0,"Error")</f>
        <v>0</v>
      </c>
      <c r="C143" s="24">
        <f>IF(C142-C113=0,0,"Error")</f>
        <v>0</v>
      </c>
      <c r="D143" s="24">
        <f>IF(D142-D113=0,0,"Error")</f>
        <v>0</v>
      </c>
      <c r="E143" s="24">
        <f>IF(E142-E113=0,0,"Error")</f>
        <v>0</v>
      </c>
    </row>
    <row r="144" spans="1:5" ht="17.25" customHeight="1" thickBot="1" x14ac:dyDescent="0.3">
      <c r="A144" s="19" t="s">
        <v>60</v>
      </c>
      <c r="B144" s="525" t="s">
        <v>632</v>
      </c>
      <c r="C144" s="526"/>
      <c r="D144" s="526"/>
      <c r="E144" s="527"/>
    </row>
    <row r="145" spans="1:5" ht="17.25" customHeight="1" thickBot="1" x14ac:dyDescent="0.3">
      <c r="A145" s="4" t="s">
        <v>9</v>
      </c>
      <c r="B145" s="525" t="s">
        <v>633</v>
      </c>
      <c r="C145" s="526"/>
      <c r="D145" s="526"/>
      <c r="E145" s="527"/>
    </row>
    <row r="146" spans="1:5" ht="17.25" customHeight="1" thickBot="1" x14ac:dyDescent="0.3">
      <c r="A146" s="4" t="s">
        <v>14</v>
      </c>
      <c r="B146" s="520" t="s">
        <v>627</v>
      </c>
      <c r="C146" s="521"/>
      <c r="D146" s="521"/>
      <c r="E146" s="522"/>
    </row>
    <row r="147" spans="1:5" ht="17.25" customHeight="1" x14ac:dyDescent="0.25">
      <c r="A147" s="523"/>
      <c r="B147" s="17">
        <v>2019</v>
      </c>
      <c r="C147" s="17">
        <v>2020</v>
      </c>
      <c r="D147" s="17">
        <v>2021</v>
      </c>
      <c r="E147" s="17">
        <v>2022</v>
      </c>
    </row>
    <row r="148" spans="1:5" ht="17.25" customHeight="1" thickBot="1" x14ac:dyDescent="0.3">
      <c r="A148" s="524"/>
      <c r="B148" s="18" t="s">
        <v>5</v>
      </c>
      <c r="C148" s="18" t="s">
        <v>6</v>
      </c>
      <c r="D148" s="18" t="s">
        <v>6</v>
      </c>
      <c r="E148" s="18" t="s">
        <v>6</v>
      </c>
    </row>
    <row r="149" spans="1:5" ht="17.25" customHeight="1" thickBot="1" x14ac:dyDescent="0.3">
      <c r="A149" s="4" t="s">
        <v>8</v>
      </c>
      <c r="B149" s="6">
        <v>1</v>
      </c>
      <c r="C149" s="6">
        <v>1</v>
      </c>
      <c r="D149" s="6">
        <v>1</v>
      </c>
      <c r="E149" s="6">
        <v>1</v>
      </c>
    </row>
    <row r="150" spans="1:5" ht="17.25" customHeight="1" thickBot="1" x14ac:dyDescent="0.3">
      <c r="A150" s="4" t="s">
        <v>15</v>
      </c>
      <c r="B150" s="6">
        <f>B179</f>
        <v>5000</v>
      </c>
      <c r="C150" s="6">
        <f t="shared" ref="C150:E150" si="20">C179</f>
        <v>5000</v>
      </c>
      <c r="D150" s="6">
        <f t="shared" si="20"/>
        <v>5200</v>
      </c>
      <c r="E150" s="6">
        <f t="shared" si="20"/>
        <v>5400</v>
      </c>
    </row>
    <row r="151" spans="1:5" ht="17.25" customHeight="1" thickBot="1" x14ac:dyDescent="0.3">
      <c r="A151" s="4" t="s">
        <v>23</v>
      </c>
      <c r="B151" s="6">
        <f>B150/B149</f>
        <v>5000</v>
      </c>
      <c r="C151" s="6">
        <f t="shared" ref="C151:E151" si="21">C150/C149</f>
        <v>5000</v>
      </c>
      <c r="D151" s="6">
        <f t="shared" si="21"/>
        <v>5200</v>
      </c>
      <c r="E151" s="6">
        <f t="shared" si="21"/>
        <v>5400</v>
      </c>
    </row>
    <row r="152" spans="1:5" ht="17.25" customHeight="1" thickBot="1" x14ac:dyDescent="0.3">
      <c r="A152" s="4" t="s">
        <v>16</v>
      </c>
      <c r="B152" s="360" t="s">
        <v>22</v>
      </c>
      <c r="C152" s="7">
        <f>C149/B149-1</f>
        <v>0</v>
      </c>
      <c r="D152" s="7">
        <f t="shared" ref="D152:E154" si="22">D149/C149-1</f>
        <v>0</v>
      </c>
      <c r="E152" s="7">
        <f t="shared" si="22"/>
        <v>0</v>
      </c>
    </row>
    <row r="153" spans="1:5" ht="17.25" customHeight="1" thickBot="1" x14ac:dyDescent="0.3">
      <c r="A153" s="4" t="s">
        <v>17</v>
      </c>
      <c r="B153" s="360" t="s">
        <v>22</v>
      </c>
      <c r="C153" s="7">
        <f>C150/B150-1</f>
        <v>0</v>
      </c>
      <c r="D153" s="7">
        <f t="shared" si="22"/>
        <v>4.0000000000000036E-2</v>
      </c>
      <c r="E153" s="7">
        <f t="shared" si="22"/>
        <v>3.8461538461538547E-2</v>
      </c>
    </row>
    <row r="154" spans="1:5" ht="17.25" customHeight="1" thickBot="1" x14ac:dyDescent="0.3">
      <c r="A154" s="4" t="s">
        <v>18</v>
      </c>
      <c r="B154" s="360" t="s">
        <v>22</v>
      </c>
      <c r="C154" s="7">
        <f>C151/B151-1</f>
        <v>0</v>
      </c>
      <c r="D154" s="7">
        <f t="shared" si="22"/>
        <v>4.0000000000000036E-2</v>
      </c>
      <c r="E154" s="7">
        <f t="shared" si="22"/>
        <v>3.8461538461538547E-2</v>
      </c>
    </row>
    <row r="155" spans="1:5" ht="17.25" customHeight="1" thickBot="1" x14ac:dyDescent="0.3">
      <c r="A155" s="528" t="s">
        <v>634</v>
      </c>
      <c r="B155" s="529"/>
      <c r="C155" s="529"/>
      <c r="D155" s="529"/>
      <c r="E155" s="530"/>
    </row>
    <row r="156" spans="1:5" ht="17.25" customHeight="1" x14ac:dyDescent="0.25">
      <c r="A156" s="523"/>
      <c r="B156" s="17">
        <v>2019</v>
      </c>
      <c r="C156" s="17">
        <v>2020</v>
      </c>
      <c r="D156" s="17">
        <v>2021</v>
      </c>
      <c r="E156" s="17">
        <v>2022</v>
      </c>
    </row>
    <row r="157" spans="1:5" ht="17.25" customHeight="1" thickBot="1" x14ac:dyDescent="0.3">
      <c r="A157" s="524"/>
      <c r="B157" s="18" t="s">
        <v>5</v>
      </c>
      <c r="C157" s="18" t="s">
        <v>6</v>
      </c>
      <c r="D157" s="18" t="s">
        <v>6</v>
      </c>
      <c r="E157" s="18" t="s">
        <v>6</v>
      </c>
    </row>
    <row r="158" spans="1:5" ht="17.25" customHeight="1" thickBot="1" x14ac:dyDescent="0.3">
      <c r="A158" s="1" t="s">
        <v>0</v>
      </c>
      <c r="B158" s="8">
        <f>B159+B160</f>
        <v>0</v>
      </c>
      <c r="C158" s="8">
        <f t="shared" ref="C158:E158" si="23">C159+C160</f>
        <v>0</v>
      </c>
      <c r="D158" s="8">
        <f t="shared" si="23"/>
        <v>0</v>
      </c>
      <c r="E158" s="8">
        <f t="shared" si="23"/>
        <v>0</v>
      </c>
    </row>
    <row r="159" spans="1:5" ht="17.25" customHeight="1" thickBot="1" x14ac:dyDescent="0.3">
      <c r="A159" s="10" t="s">
        <v>50</v>
      </c>
      <c r="B159" s="11"/>
      <c r="C159" s="11"/>
      <c r="D159" s="11"/>
      <c r="E159" s="11"/>
    </row>
    <row r="160" spans="1:5" ht="17.25" customHeight="1" thickBot="1" x14ac:dyDescent="0.3">
      <c r="A160" s="10" t="s">
        <v>51</v>
      </c>
      <c r="B160" s="11"/>
      <c r="C160" s="11"/>
      <c r="D160" s="11"/>
      <c r="E160" s="11"/>
    </row>
    <row r="161" spans="1:5" ht="17.25" customHeight="1" thickBot="1" x14ac:dyDescent="0.3">
      <c r="A161" s="1" t="s">
        <v>31</v>
      </c>
      <c r="B161" s="8">
        <f>B162+B163</f>
        <v>0</v>
      </c>
      <c r="C161" s="8">
        <f t="shared" ref="C161:E161" si="24">C162+C163</f>
        <v>0</v>
      </c>
      <c r="D161" s="8">
        <f t="shared" si="24"/>
        <v>0</v>
      </c>
      <c r="E161" s="8">
        <f t="shared" si="24"/>
        <v>0</v>
      </c>
    </row>
    <row r="162" spans="1:5" ht="17.25" customHeight="1" thickBot="1" x14ac:dyDescent="0.3">
      <c r="A162" s="10" t="s">
        <v>50</v>
      </c>
      <c r="B162" s="11"/>
      <c r="C162" s="11"/>
      <c r="D162" s="11"/>
      <c r="E162" s="11"/>
    </row>
    <row r="163" spans="1:5" ht="17.25" customHeight="1" thickBot="1" x14ac:dyDescent="0.3">
      <c r="A163" s="10" t="s">
        <v>51</v>
      </c>
      <c r="B163" s="11"/>
      <c r="C163" s="11"/>
      <c r="D163" s="11"/>
      <c r="E163" s="11"/>
    </row>
    <row r="164" spans="1:5" ht="17.25" customHeight="1" thickBot="1" x14ac:dyDescent="0.3">
      <c r="A164" s="1" t="s">
        <v>1</v>
      </c>
      <c r="B164" s="11">
        <f>B165+B166</f>
        <v>5000</v>
      </c>
      <c r="C164" s="11">
        <f t="shared" ref="C164:E164" si="25">C165+C166</f>
        <v>5000</v>
      </c>
      <c r="D164" s="11">
        <f t="shared" si="25"/>
        <v>5200</v>
      </c>
      <c r="E164" s="11">
        <f t="shared" si="25"/>
        <v>5400</v>
      </c>
    </row>
    <row r="165" spans="1:5" ht="17.25" customHeight="1" thickBot="1" x14ac:dyDescent="0.3">
      <c r="A165" s="10" t="s">
        <v>50</v>
      </c>
      <c r="B165" s="8">
        <v>5000</v>
      </c>
      <c r="C165" s="8">
        <v>5000</v>
      </c>
      <c r="D165" s="8">
        <v>5200</v>
      </c>
      <c r="E165" s="8">
        <v>5400</v>
      </c>
    </row>
    <row r="166" spans="1:5" ht="17.25" customHeight="1" thickBot="1" x14ac:dyDescent="0.3">
      <c r="A166" s="10" t="s">
        <v>51</v>
      </c>
      <c r="B166" s="11"/>
      <c r="C166" s="11"/>
      <c r="D166" s="11"/>
      <c r="E166" s="11"/>
    </row>
    <row r="167" spans="1:5" ht="17.25" customHeight="1" thickBot="1" x14ac:dyDescent="0.3">
      <c r="A167" s="1" t="s">
        <v>2</v>
      </c>
      <c r="B167" s="11"/>
      <c r="C167" s="8"/>
      <c r="D167" s="8"/>
      <c r="E167" s="8"/>
    </row>
    <row r="168" spans="1:5" ht="17.25" customHeight="1" thickBot="1" x14ac:dyDescent="0.3">
      <c r="A168" s="10" t="s">
        <v>50</v>
      </c>
      <c r="B168" s="11"/>
      <c r="C168" s="8"/>
      <c r="D168" s="8"/>
      <c r="E168" s="8"/>
    </row>
    <row r="169" spans="1:5" ht="17.25" customHeight="1" thickBot="1" x14ac:dyDescent="0.3">
      <c r="A169" s="10" t="s">
        <v>51</v>
      </c>
      <c r="B169" s="11"/>
      <c r="C169" s="8"/>
      <c r="D169" s="8"/>
      <c r="E169" s="8"/>
    </row>
    <row r="170" spans="1:5" ht="17.25" customHeight="1" thickBot="1" x14ac:dyDescent="0.3">
      <c r="A170" s="1" t="s">
        <v>24</v>
      </c>
      <c r="B170" s="11"/>
      <c r="C170" s="8"/>
      <c r="D170" s="8"/>
      <c r="E170" s="8"/>
    </row>
    <row r="171" spans="1:5" ht="17.25" customHeight="1" thickBot="1" x14ac:dyDescent="0.3">
      <c r="A171" s="10" t="s">
        <v>50</v>
      </c>
      <c r="B171" s="11"/>
      <c r="C171" s="8"/>
      <c r="D171" s="8"/>
      <c r="E171" s="8"/>
    </row>
    <row r="172" spans="1:5" ht="17.25" customHeight="1" thickBot="1" x14ac:dyDescent="0.3">
      <c r="A172" s="10" t="s">
        <v>51</v>
      </c>
      <c r="B172" s="11"/>
      <c r="C172" s="8"/>
      <c r="D172" s="8"/>
      <c r="E172" s="8"/>
    </row>
    <row r="173" spans="1:5" ht="17.25" customHeight="1" thickBot="1" x14ac:dyDescent="0.3">
      <c r="A173" s="1" t="s">
        <v>25</v>
      </c>
      <c r="B173" s="11"/>
      <c r="C173" s="8"/>
      <c r="D173" s="8"/>
      <c r="E173" s="8"/>
    </row>
    <row r="174" spans="1:5" ht="17.25" customHeight="1" thickBot="1" x14ac:dyDescent="0.3">
      <c r="A174" s="10" t="s">
        <v>50</v>
      </c>
      <c r="B174" s="11"/>
      <c r="C174" s="8"/>
      <c r="D174" s="8"/>
      <c r="E174" s="8"/>
    </row>
    <row r="175" spans="1:5" ht="17.25" customHeight="1" thickBot="1" x14ac:dyDescent="0.3">
      <c r="A175" s="10" t="s">
        <v>51</v>
      </c>
      <c r="B175" s="11"/>
      <c r="C175" s="8"/>
      <c r="D175" s="8"/>
      <c r="E175" s="8"/>
    </row>
    <row r="176" spans="1:5" ht="17.25" customHeight="1" thickBot="1" x14ac:dyDescent="0.3">
      <c r="A176" s="1" t="s">
        <v>3</v>
      </c>
      <c r="B176" s="11">
        <v>0</v>
      </c>
      <c r="C176" s="8">
        <v>0</v>
      </c>
      <c r="D176" s="8">
        <f>C176*1.03*0.99</f>
        <v>0</v>
      </c>
      <c r="E176" s="8">
        <f>D176*1.03*0.99</f>
        <v>0</v>
      </c>
    </row>
    <row r="177" spans="1:5" ht="17.25" customHeight="1" thickBot="1" x14ac:dyDescent="0.3">
      <c r="A177" s="10" t="s">
        <v>50</v>
      </c>
      <c r="B177" s="11"/>
      <c r="C177" s="36"/>
      <c r="D177" s="36"/>
      <c r="E177" s="36"/>
    </row>
    <row r="178" spans="1:5" ht="17.25" customHeight="1" thickBot="1" x14ac:dyDescent="0.3">
      <c r="A178" s="10" t="s">
        <v>51</v>
      </c>
      <c r="B178" s="11"/>
      <c r="C178" s="37"/>
      <c r="D178" s="36"/>
      <c r="E178" s="36"/>
    </row>
    <row r="179" spans="1:5" ht="17.25" customHeight="1" thickBot="1" x14ac:dyDescent="0.3">
      <c r="A179" s="20" t="s">
        <v>78</v>
      </c>
      <c r="B179" s="11">
        <f>B176+B173+B170+B167+B164+B161+B158</f>
        <v>5000</v>
      </c>
      <c r="C179" s="11">
        <f t="shared" ref="C179:E179" si="26">C176+C173+C170+C167+C164+C161+C158</f>
        <v>5000</v>
      </c>
      <c r="D179" s="11">
        <f t="shared" si="26"/>
        <v>5200</v>
      </c>
      <c r="E179" s="11">
        <f t="shared" si="26"/>
        <v>5400</v>
      </c>
    </row>
    <row r="180" spans="1:5" ht="17.25" customHeight="1" thickBot="1" x14ac:dyDescent="0.3">
      <c r="A180" s="23" t="s">
        <v>35</v>
      </c>
      <c r="B180" s="24">
        <f>IF(B179-B150=0,0,"Error")</f>
        <v>0</v>
      </c>
      <c r="C180" s="24">
        <f>IF(C179-C150=0,0,"Error")</f>
        <v>0</v>
      </c>
      <c r="D180" s="24">
        <f>IF(D179-D150=0,0,"Error")</f>
        <v>0</v>
      </c>
      <c r="E180" s="24">
        <f>IF(E179-E150=0,0,"Error")</f>
        <v>0</v>
      </c>
    </row>
    <row r="181" spans="1:5" ht="36" customHeight="1" thickBot="1" x14ac:dyDescent="0.3">
      <c r="A181" s="373" t="s">
        <v>155</v>
      </c>
      <c r="B181" s="531" t="s">
        <v>635</v>
      </c>
      <c r="C181" s="532"/>
      <c r="D181" s="532"/>
      <c r="E181" s="533"/>
    </row>
    <row r="182" spans="1:5" ht="17.25" customHeight="1" thickBot="1" x14ac:dyDescent="0.3">
      <c r="A182" s="517" t="s">
        <v>13</v>
      </c>
      <c r="B182" s="518"/>
      <c r="C182" s="518"/>
      <c r="D182" s="518"/>
      <c r="E182" s="519"/>
    </row>
    <row r="183" spans="1:5" ht="85.5" customHeight="1" thickBot="1" x14ac:dyDescent="0.3">
      <c r="A183" s="374" t="s">
        <v>636</v>
      </c>
      <c r="B183" s="375" t="s">
        <v>637</v>
      </c>
      <c r="C183" s="375" t="s">
        <v>638</v>
      </c>
      <c r="D183" s="375" t="s">
        <v>639</v>
      </c>
      <c r="E183" s="375" t="s">
        <v>640</v>
      </c>
    </row>
    <row r="184" spans="1:5" ht="59.25" customHeight="1" thickBot="1" x14ac:dyDescent="0.3">
      <c r="A184" s="374" t="s">
        <v>641</v>
      </c>
      <c r="B184" s="376">
        <v>4.7999999999999996E-3</v>
      </c>
      <c r="C184" s="377" t="s">
        <v>622</v>
      </c>
      <c r="D184" s="377" t="s">
        <v>622</v>
      </c>
      <c r="E184" s="377" t="s">
        <v>622</v>
      </c>
    </row>
    <row r="185" spans="1:5" ht="40.5" customHeight="1" thickBot="1" x14ac:dyDescent="0.3">
      <c r="A185" s="374" t="s">
        <v>642</v>
      </c>
      <c r="B185" s="378" t="s">
        <v>643</v>
      </c>
      <c r="C185" s="377" t="s">
        <v>606</v>
      </c>
      <c r="D185" s="377" t="s">
        <v>606</v>
      </c>
      <c r="E185" s="377" t="s">
        <v>606</v>
      </c>
    </row>
    <row r="186" spans="1:5" ht="48.75" customHeight="1" thickBot="1" x14ac:dyDescent="0.3">
      <c r="A186" s="374" t="s">
        <v>644</v>
      </c>
      <c r="B186" s="379">
        <v>0.30409999999999998</v>
      </c>
      <c r="C186" s="377" t="s">
        <v>606</v>
      </c>
      <c r="D186" s="377" t="s">
        <v>606</v>
      </c>
      <c r="E186" s="377" t="s">
        <v>606</v>
      </c>
    </row>
    <row r="187" spans="1:5" ht="48.75" customHeight="1" thickBot="1" x14ac:dyDescent="0.3">
      <c r="A187" s="374" t="s">
        <v>645</v>
      </c>
      <c r="B187" s="379">
        <v>0.97</v>
      </c>
      <c r="C187" s="377" t="s">
        <v>606</v>
      </c>
      <c r="D187" s="377" t="s">
        <v>606</v>
      </c>
      <c r="E187" s="377" t="s">
        <v>606</v>
      </c>
    </row>
    <row r="188" spans="1:5" ht="17.25" customHeight="1" thickBot="1" x14ac:dyDescent="0.3">
      <c r="A188" s="537" t="s">
        <v>157</v>
      </c>
      <c r="B188" s="538"/>
      <c r="C188" s="538"/>
      <c r="D188" s="538"/>
      <c r="E188" s="539"/>
    </row>
    <row r="189" spans="1:5" ht="17.25" customHeight="1" thickBot="1" x14ac:dyDescent="0.3">
      <c r="A189" s="511" t="s">
        <v>44</v>
      </c>
      <c r="B189" s="512"/>
      <c r="C189" s="512"/>
      <c r="D189" s="512"/>
      <c r="E189" s="513"/>
    </row>
    <row r="190" spans="1:5" ht="17.25" customHeight="1" thickBot="1" x14ac:dyDescent="0.3">
      <c r="A190" s="19" t="s">
        <v>28</v>
      </c>
      <c r="B190" s="528" t="s">
        <v>646</v>
      </c>
      <c r="C190" s="538"/>
      <c r="D190" s="538"/>
      <c r="E190" s="539"/>
    </row>
    <row r="191" spans="1:5" ht="17.25" customHeight="1" thickBot="1" x14ac:dyDescent="0.3">
      <c r="A191" s="4" t="s">
        <v>9</v>
      </c>
      <c r="B191" s="546" t="s">
        <v>647</v>
      </c>
      <c r="C191" s="547"/>
      <c r="D191" s="547"/>
      <c r="E191" s="548"/>
    </row>
    <row r="192" spans="1:5" ht="17.25" customHeight="1" thickBot="1" x14ac:dyDescent="0.3">
      <c r="A192" s="4" t="s">
        <v>14</v>
      </c>
      <c r="B192" s="546" t="s">
        <v>648</v>
      </c>
      <c r="C192" s="547"/>
      <c r="D192" s="547"/>
      <c r="E192" s="548"/>
    </row>
    <row r="193" spans="1:5" ht="17.25" customHeight="1" x14ac:dyDescent="0.25">
      <c r="A193" s="523"/>
      <c r="B193" s="17">
        <v>2019</v>
      </c>
      <c r="C193" s="17">
        <v>2020</v>
      </c>
      <c r="D193" s="17">
        <v>2021</v>
      </c>
      <c r="E193" s="17">
        <v>2022</v>
      </c>
    </row>
    <row r="194" spans="1:5" ht="17.25" customHeight="1" thickBot="1" x14ac:dyDescent="0.3">
      <c r="A194" s="524"/>
      <c r="B194" s="18" t="s">
        <v>5</v>
      </c>
      <c r="C194" s="18" t="s">
        <v>6</v>
      </c>
      <c r="D194" s="18" t="s">
        <v>6</v>
      </c>
      <c r="E194" s="18" t="s">
        <v>6</v>
      </c>
    </row>
    <row r="195" spans="1:5" ht="17.25" customHeight="1" thickBot="1" x14ac:dyDescent="0.3">
      <c r="A195" s="4" t="s">
        <v>8</v>
      </c>
      <c r="B195" s="6">
        <v>1</v>
      </c>
      <c r="C195" s="6">
        <v>1</v>
      </c>
      <c r="D195" s="6">
        <v>1</v>
      </c>
      <c r="E195" s="6">
        <v>1</v>
      </c>
    </row>
    <row r="196" spans="1:5" ht="17.25" customHeight="1" thickBot="1" x14ac:dyDescent="0.3">
      <c r="A196" s="4" t="s">
        <v>15</v>
      </c>
      <c r="B196" s="6">
        <f>B225</f>
        <v>3000</v>
      </c>
      <c r="C196" s="6">
        <f t="shared" ref="C196:E196" si="27">C225</f>
        <v>3000</v>
      </c>
      <c r="D196" s="6">
        <f t="shared" si="27"/>
        <v>3100</v>
      </c>
      <c r="E196" s="6">
        <f t="shared" si="27"/>
        <v>3150</v>
      </c>
    </row>
    <row r="197" spans="1:5" ht="17.25" customHeight="1" thickBot="1" x14ac:dyDescent="0.3">
      <c r="A197" s="4" t="s">
        <v>23</v>
      </c>
      <c r="B197" s="6">
        <f>B196/B195</f>
        <v>3000</v>
      </c>
      <c r="C197" s="6">
        <f t="shared" ref="C197:E197" si="28">C196/C195</f>
        <v>3000</v>
      </c>
      <c r="D197" s="6">
        <f t="shared" si="28"/>
        <v>3100</v>
      </c>
      <c r="E197" s="6">
        <f t="shared" si="28"/>
        <v>3150</v>
      </c>
    </row>
    <row r="198" spans="1:5" ht="17.25" customHeight="1" thickBot="1" x14ac:dyDescent="0.3">
      <c r="A198" s="4" t="s">
        <v>16</v>
      </c>
      <c r="B198" s="360" t="s">
        <v>22</v>
      </c>
      <c r="C198" s="7">
        <f>C195/B195-1</f>
        <v>0</v>
      </c>
      <c r="D198" s="7">
        <f t="shared" ref="D198:E200" si="29">D195/C195-1</f>
        <v>0</v>
      </c>
      <c r="E198" s="7">
        <f t="shared" si="29"/>
        <v>0</v>
      </c>
    </row>
    <row r="199" spans="1:5" ht="17.25" customHeight="1" thickBot="1" x14ac:dyDescent="0.3">
      <c r="A199" s="4" t="s">
        <v>17</v>
      </c>
      <c r="B199" s="360" t="s">
        <v>22</v>
      </c>
      <c r="C199" s="7">
        <f>C196/B196-1</f>
        <v>0</v>
      </c>
      <c r="D199" s="7">
        <f t="shared" si="29"/>
        <v>3.3333333333333437E-2</v>
      </c>
      <c r="E199" s="7">
        <f t="shared" si="29"/>
        <v>1.6129032258064502E-2</v>
      </c>
    </row>
    <row r="200" spans="1:5" ht="17.25" customHeight="1" thickBot="1" x14ac:dyDescent="0.3">
      <c r="A200" s="4" t="s">
        <v>18</v>
      </c>
      <c r="B200" s="360" t="s">
        <v>22</v>
      </c>
      <c r="C200" s="7">
        <f>C197/B197-1</f>
        <v>0</v>
      </c>
      <c r="D200" s="7">
        <f t="shared" si="29"/>
        <v>3.3333333333333437E-2</v>
      </c>
      <c r="E200" s="7">
        <f t="shared" si="29"/>
        <v>1.6129032258064502E-2</v>
      </c>
    </row>
    <row r="201" spans="1:5" ht="17.25" customHeight="1" thickBot="1" x14ac:dyDescent="0.3">
      <c r="A201" s="528" t="s">
        <v>34</v>
      </c>
      <c r="B201" s="529"/>
      <c r="C201" s="529"/>
      <c r="D201" s="529"/>
      <c r="E201" s="530"/>
    </row>
    <row r="202" spans="1:5" ht="17.25" customHeight="1" x14ac:dyDescent="0.25">
      <c r="A202" s="523"/>
      <c r="B202" s="17">
        <v>2019</v>
      </c>
      <c r="C202" s="17">
        <v>2020</v>
      </c>
      <c r="D202" s="17">
        <v>2021</v>
      </c>
      <c r="E202" s="17">
        <v>2022</v>
      </c>
    </row>
    <row r="203" spans="1:5" ht="17.25" customHeight="1" thickBot="1" x14ac:dyDescent="0.3">
      <c r="A203" s="524"/>
      <c r="B203" s="18" t="s">
        <v>5</v>
      </c>
      <c r="C203" s="18" t="s">
        <v>6</v>
      </c>
      <c r="D203" s="18" t="s">
        <v>6</v>
      </c>
      <c r="E203" s="18" t="s">
        <v>6</v>
      </c>
    </row>
    <row r="204" spans="1:5" ht="17.25" customHeight="1" thickBot="1" x14ac:dyDescent="0.3">
      <c r="A204" s="1" t="s">
        <v>0</v>
      </c>
      <c r="B204" s="8">
        <f>B205+B206</f>
        <v>0</v>
      </c>
      <c r="C204" s="8">
        <f t="shared" ref="C204:E204" si="30">C205+C206</f>
        <v>0</v>
      </c>
      <c r="D204" s="8">
        <f t="shared" si="30"/>
        <v>0</v>
      </c>
      <c r="E204" s="8">
        <f t="shared" si="30"/>
        <v>0</v>
      </c>
    </row>
    <row r="205" spans="1:5" ht="17.25" customHeight="1" thickBot="1" x14ac:dyDescent="0.3">
      <c r="A205" s="10" t="s">
        <v>50</v>
      </c>
      <c r="B205" s="11"/>
      <c r="C205" s="11"/>
      <c r="D205" s="11"/>
      <c r="E205" s="11"/>
    </row>
    <row r="206" spans="1:5" ht="17.25" customHeight="1" thickBot="1" x14ac:dyDescent="0.3">
      <c r="A206" s="10" t="s">
        <v>51</v>
      </c>
      <c r="B206" s="11"/>
      <c r="C206" s="11"/>
      <c r="D206" s="11"/>
      <c r="E206" s="11"/>
    </row>
    <row r="207" spans="1:5" ht="17.25" customHeight="1" thickBot="1" x14ac:dyDescent="0.3">
      <c r="A207" s="1" t="s">
        <v>31</v>
      </c>
      <c r="B207" s="8">
        <f>B208+B209</f>
        <v>0</v>
      </c>
      <c r="C207" s="8">
        <f t="shared" ref="C207:E207" si="31">C208+C209</f>
        <v>0</v>
      </c>
      <c r="D207" s="8">
        <f t="shared" si="31"/>
        <v>0</v>
      </c>
      <c r="E207" s="8">
        <f t="shared" si="31"/>
        <v>0</v>
      </c>
    </row>
    <row r="208" spans="1:5" ht="17.25" customHeight="1" thickBot="1" x14ac:dyDescent="0.3">
      <c r="A208" s="10" t="s">
        <v>50</v>
      </c>
      <c r="B208" s="11"/>
      <c r="C208" s="11"/>
      <c r="D208" s="11"/>
      <c r="E208" s="11"/>
    </row>
    <row r="209" spans="1:5" ht="17.25" customHeight="1" thickBot="1" x14ac:dyDescent="0.3">
      <c r="A209" s="10" t="s">
        <v>51</v>
      </c>
      <c r="B209" s="11"/>
      <c r="C209" s="11"/>
      <c r="D209" s="11"/>
      <c r="E209" s="11"/>
    </row>
    <row r="210" spans="1:5" ht="17.25" customHeight="1" thickBot="1" x14ac:dyDescent="0.3">
      <c r="A210" s="1" t="s">
        <v>1</v>
      </c>
      <c r="B210" s="11">
        <f>B211+B212</f>
        <v>3000</v>
      </c>
      <c r="C210" s="11">
        <f t="shared" ref="C210:E210" si="32">C211+C212</f>
        <v>3000</v>
      </c>
      <c r="D210" s="11">
        <f t="shared" si="32"/>
        <v>3100</v>
      </c>
      <c r="E210" s="11">
        <f t="shared" si="32"/>
        <v>3150</v>
      </c>
    </row>
    <row r="211" spans="1:5" ht="17.25" customHeight="1" thickBot="1" x14ac:dyDescent="0.3">
      <c r="A211" s="10" t="s">
        <v>50</v>
      </c>
      <c r="B211" s="8">
        <v>3000</v>
      </c>
      <c r="C211" s="8">
        <v>3000</v>
      </c>
      <c r="D211" s="8">
        <v>3100</v>
      </c>
      <c r="E211" s="8">
        <v>3150</v>
      </c>
    </row>
    <row r="212" spans="1:5" ht="17.25" customHeight="1" thickBot="1" x14ac:dyDescent="0.3">
      <c r="A212" s="10" t="s">
        <v>51</v>
      </c>
      <c r="B212" s="11"/>
      <c r="C212" s="11"/>
      <c r="D212" s="11"/>
      <c r="E212" s="11"/>
    </row>
    <row r="213" spans="1:5" ht="17.25" customHeight="1" thickBot="1" x14ac:dyDescent="0.3">
      <c r="A213" s="1" t="s">
        <v>2</v>
      </c>
      <c r="B213" s="11"/>
      <c r="C213" s="8"/>
      <c r="D213" s="8"/>
      <c r="E213" s="8"/>
    </row>
    <row r="214" spans="1:5" ht="17.25" customHeight="1" thickBot="1" x14ac:dyDescent="0.3">
      <c r="A214" s="10" t="s">
        <v>50</v>
      </c>
      <c r="B214" s="11"/>
      <c r="C214" s="8"/>
      <c r="D214" s="8"/>
      <c r="E214" s="8"/>
    </row>
    <row r="215" spans="1:5" ht="17.25" customHeight="1" thickBot="1" x14ac:dyDescent="0.3">
      <c r="A215" s="10" t="s">
        <v>51</v>
      </c>
      <c r="B215" s="11"/>
      <c r="C215" s="8"/>
      <c r="D215" s="8"/>
      <c r="E215" s="8"/>
    </row>
    <row r="216" spans="1:5" ht="17.25" customHeight="1" thickBot="1" x14ac:dyDescent="0.3">
      <c r="A216" s="1" t="s">
        <v>24</v>
      </c>
      <c r="B216" s="11"/>
      <c r="C216" s="8"/>
      <c r="D216" s="8"/>
      <c r="E216" s="8"/>
    </row>
    <row r="217" spans="1:5" ht="17.25" customHeight="1" thickBot="1" x14ac:dyDescent="0.3">
      <c r="A217" s="10" t="s">
        <v>50</v>
      </c>
      <c r="B217" s="11"/>
      <c r="C217" s="8"/>
      <c r="D217" s="8"/>
      <c r="E217" s="8"/>
    </row>
    <row r="218" spans="1:5" ht="17.25" customHeight="1" thickBot="1" x14ac:dyDescent="0.3">
      <c r="A218" s="10" t="s">
        <v>51</v>
      </c>
      <c r="B218" s="11"/>
      <c r="C218" s="8"/>
      <c r="D218" s="8"/>
      <c r="E218" s="8"/>
    </row>
    <row r="219" spans="1:5" ht="17.25" customHeight="1" thickBot="1" x14ac:dyDescent="0.3">
      <c r="A219" s="1" t="s">
        <v>25</v>
      </c>
      <c r="B219" s="11"/>
      <c r="C219" s="8"/>
      <c r="D219" s="8"/>
      <c r="E219" s="8"/>
    </row>
    <row r="220" spans="1:5" ht="17.25" customHeight="1" thickBot="1" x14ac:dyDescent="0.3">
      <c r="A220" s="10" t="s">
        <v>50</v>
      </c>
      <c r="B220" s="11"/>
      <c r="C220" s="8"/>
      <c r="D220" s="8"/>
      <c r="E220" s="8"/>
    </row>
    <row r="221" spans="1:5" ht="17.25" customHeight="1" thickBot="1" x14ac:dyDescent="0.3">
      <c r="A221" s="10" t="s">
        <v>51</v>
      </c>
      <c r="B221" s="11"/>
      <c r="C221" s="8"/>
      <c r="D221" s="8"/>
      <c r="E221" s="8"/>
    </row>
    <row r="222" spans="1:5" ht="17.25" customHeight="1" thickBot="1" x14ac:dyDescent="0.3">
      <c r="A222" s="1" t="s">
        <v>3</v>
      </c>
      <c r="B222" s="11">
        <v>0</v>
      </c>
      <c r="C222" s="8">
        <v>0</v>
      </c>
      <c r="D222" s="8">
        <f>C222*1.03*0.99</f>
        <v>0</v>
      </c>
      <c r="E222" s="8">
        <f>D222*1.03*0.99</f>
        <v>0</v>
      </c>
    </row>
    <row r="223" spans="1:5" ht="17.25" customHeight="1" thickBot="1" x14ac:dyDescent="0.3">
      <c r="A223" s="10" t="s">
        <v>50</v>
      </c>
      <c r="B223" s="11"/>
      <c r="C223" s="36"/>
      <c r="D223" s="36"/>
      <c r="E223" s="36"/>
    </row>
    <row r="224" spans="1:5" ht="17.25" customHeight="1" thickBot="1" x14ac:dyDescent="0.3">
      <c r="A224" s="10" t="s">
        <v>51</v>
      </c>
      <c r="B224" s="11"/>
      <c r="C224" s="37"/>
      <c r="D224" s="36"/>
      <c r="E224" s="36"/>
    </row>
    <row r="225" spans="1:5" ht="17.25" customHeight="1" thickBot="1" x14ac:dyDescent="0.3">
      <c r="A225" s="20" t="s">
        <v>33</v>
      </c>
      <c r="B225" s="11">
        <f>B222+B219+B216+B213+B210+B207+B204</f>
        <v>3000</v>
      </c>
      <c r="C225" s="11">
        <f t="shared" ref="C225:E225" si="33">C222+C219+C216+C213+C210+C207+C204</f>
        <v>3000</v>
      </c>
      <c r="D225" s="11">
        <f t="shared" si="33"/>
        <v>3100</v>
      </c>
      <c r="E225" s="11">
        <f t="shared" si="33"/>
        <v>3150</v>
      </c>
    </row>
    <row r="226" spans="1:5" ht="17.25" customHeight="1" thickBot="1" x14ac:dyDescent="0.3">
      <c r="A226" s="23" t="s">
        <v>35</v>
      </c>
      <c r="B226" s="24">
        <f>IF(B225-B196=0,0,"Error")</f>
        <v>0</v>
      </c>
      <c r="C226" s="24">
        <f>IF(C225-C196=0,0,"Error")</f>
        <v>0</v>
      </c>
      <c r="D226" s="24">
        <f>IF(D225-D196=0,0,"Error")</f>
        <v>0</v>
      </c>
      <c r="E226" s="24">
        <f>IF(E225-E196=0,0,"Error")</f>
        <v>0</v>
      </c>
    </row>
    <row r="227" spans="1:5" ht="17.25" customHeight="1" thickBot="1" x14ac:dyDescent="0.3">
      <c r="A227" s="19" t="s">
        <v>55</v>
      </c>
      <c r="B227" s="525" t="s">
        <v>649</v>
      </c>
      <c r="C227" s="526"/>
      <c r="D227" s="526"/>
      <c r="E227" s="527"/>
    </row>
    <row r="228" spans="1:5" ht="25.5" customHeight="1" thickBot="1" x14ac:dyDescent="0.3">
      <c r="A228" s="4" t="s">
        <v>9</v>
      </c>
      <c r="B228" s="525" t="s">
        <v>650</v>
      </c>
      <c r="C228" s="526"/>
      <c r="D228" s="526"/>
      <c r="E228" s="527"/>
    </row>
    <row r="229" spans="1:5" ht="17.25" customHeight="1" thickBot="1" x14ac:dyDescent="0.3">
      <c r="A229" s="4" t="s">
        <v>14</v>
      </c>
      <c r="B229" s="520" t="s">
        <v>651</v>
      </c>
      <c r="C229" s="521"/>
      <c r="D229" s="521"/>
      <c r="E229" s="522"/>
    </row>
    <row r="230" spans="1:5" ht="17.25" customHeight="1" x14ac:dyDescent="0.25">
      <c r="A230" s="523"/>
      <c r="B230" s="17">
        <v>2019</v>
      </c>
      <c r="C230" s="17">
        <v>2020</v>
      </c>
      <c r="D230" s="17">
        <v>2021</v>
      </c>
      <c r="E230" s="17">
        <v>2022</v>
      </c>
    </row>
    <row r="231" spans="1:5" ht="17.25" customHeight="1" thickBot="1" x14ac:dyDescent="0.3">
      <c r="A231" s="524"/>
      <c r="B231" s="18" t="s">
        <v>5</v>
      </c>
      <c r="C231" s="18" t="s">
        <v>6</v>
      </c>
      <c r="D231" s="18" t="s">
        <v>6</v>
      </c>
      <c r="E231" s="18" t="s">
        <v>6</v>
      </c>
    </row>
    <row r="232" spans="1:5" ht="17.25" customHeight="1" thickBot="1" x14ac:dyDescent="0.3">
      <c r="A232" s="4" t="s">
        <v>8</v>
      </c>
      <c r="B232" s="6">
        <v>1</v>
      </c>
      <c r="C232" s="6">
        <v>1</v>
      </c>
      <c r="D232" s="6">
        <v>1</v>
      </c>
      <c r="E232" s="6">
        <v>1</v>
      </c>
    </row>
    <row r="233" spans="1:5" ht="17.25" customHeight="1" thickBot="1" x14ac:dyDescent="0.3">
      <c r="A233" s="4" t="s">
        <v>15</v>
      </c>
      <c r="B233" s="6">
        <f>B262</f>
        <v>3000</v>
      </c>
      <c r="C233" s="6">
        <f t="shared" ref="C233:E233" si="34">C262</f>
        <v>3000</v>
      </c>
      <c r="D233" s="6">
        <f t="shared" si="34"/>
        <v>3100</v>
      </c>
      <c r="E233" s="6">
        <f t="shared" si="34"/>
        <v>3450</v>
      </c>
    </row>
    <row r="234" spans="1:5" ht="17.25" customHeight="1" thickBot="1" x14ac:dyDescent="0.3">
      <c r="A234" s="4" t="s">
        <v>23</v>
      </c>
      <c r="B234" s="6">
        <f>B233/B232</f>
        <v>3000</v>
      </c>
      <c r="C234" s="6">
        <f t="shared" ref="C234:E234" si="35">C233/C232</f>
        <v>3000</v>
      </c>
      <c r="D234" s="6">
        <f t="shared" si="35"/>
        <v>3100</v>
      </c>
      <c r="E234" s="6">
        <f t="shared" si="35"/>
        <v>3450</v>
      </c>
    </row>
    <row r="235" spans="1:5" ht="17.25" customHeight="1" thickBot="1" x14ac:dyDescent="0.3">
      <c r="A235" s="4" t="s">
        <v>16</v>
      </c>
      <c r="B235" s="360" t="s">
        <v>22</v>
      </c>
      <c r="C235" s="7">
        <f>C232/B232-1</f>
        <v>0</v>
      </c>
      <c r="D235" s="7">
        <f t="shared" ref="D235:E237" si="36">D232/C232-1</f>
        <v>0</v>
      </c>
      <c r="E235" s="7">
        <f t="shared" si="36"/>
        <v>0</v>
      </c>
    </row>
    <row r="236" spans="1:5" ht="17.25" customHeight="1" thickBot="1" x14ac:dyDescent="0.3">
      <c r="A236" s="4" t="s">
        <v>17</v>
      </c>
      <c r="B236" s="360" t="s">
        <v>22</v>
      </c>
      <c r="C236" s="7">
        <f>C233/B233-1</f>
        <v>0</v>
      </c>
      <c r="D236" s="7">
        <f t="shared" si="36"/>
        <v>3.3333333333333437E-2</v>
      </c>
      <c r="E236" s="7">
        <f t="shared" si="36"/>
        <v>0.11290322580645151</v>
      </c>
    </row>
    <row r="237" spans="1:5" ht="17.25" customHeight="1" thickBot="1" x14ac:dyDescent="0.3">
      <c r="A237" s="4" t="s">
        <v>18</v>
      </c>
      <c r="B237" s="360" t="s">
        <v>22</v>
      </c>
      <c r="C237" s="7">
        <f>C234/B234-1</f>
        <v>0</v>
      </c>
      <c r="D237" s="7">
        <f t="shared" si="36"/>
        <v>3.3333333333333437E-2</v>
      </c>
      <c r="E237" s="7">
        <f t="shared" si="36"/>
        <v>0.11290322580645151</v>
      </c>
    </row>
    <row r="238" spans="1:5" ht="17.25" customHeight="1" thickBot="1" x14ac:dyDescent="0.3">
      <c r="A238" s="528" t="s">
        <v>59</v>
      </c>
      <c r="B238" s="529"/>
      <c r="C238" s="529"/>
      <c r="D238" s="529"/>
      <c r="E238" s="530"/>
    </row>
    <row r="239" spans="1:5" ht="17.25" customHeight="1" x14ac:dyDescent="0.25">
      <c r="A239" s="523"/>
      <c r="B239" s="17">
        <v>2019</v>
      </c>
      <c r="C239" s="17">
        <v>2020</v>
      </c>
      <c r="D239" s="17">
        <v>2021</v>
      </c>
      <c r="E239" s="17">
        <v>2022</v>
      </c>
    </row>
    <row r="240" spans="1:5" ht="17.25" customHeight="1" thickBot="1" x14ac:dyDescent="0.3">
      <c r="A240" s="524"/>
      <c r="B240" s="18" t="s">
        <v>5</v>
      </c>
      <c r="C240" s="18" t="s">
        <v>6</v>
      </c>
      <c r="D240" s="18" t="s">
        <v>6</v>
      </c>
      <c r="E240" s="18" t="s">
        <v>6</v>
      </c>
    </row>
    <row r="241" spans="1:5" ht="17.25" customHeight="1" thickBot="1" x14ac:dyDescent="0.3">
      <c r="A241" s="1" t="s">
        <v>0</v>
      </c>
      <c r="B241" s="8">
        <f>B242+B243</f>
        <v>0</v>
      </c>
      <c r="C241" s="8">
        <f t="shared" ref="C241:E241" si="37">C242+C243</f>
        <v>0</v>
      </c>
      <c r="D241" s="8">
        <f t="shared" si="37"/>
        <v>0</v>
      </c>
      <c r="E241" s="8">
        <f t="shared" si="37"/>
        <v>0</v>
      </c>
    </row>
    <row r="242" spans="1:5" ht="17.25" customHeight="1" thickBot="1" x14ac:dyDescent="0.3">
      <c r="A242" s="10" t="s">
        <v>50</v>
      </c>
      <c r="B242" s="11"/>
      <c r="C242" s="11"/>
      <c r="D242" s="11"/>
      <c r="E242" s="11"/>
    </row>
    <row r="243" spans="1:5" ht="17.25" customHeight="1" thickBot="1" x14ac:dyDescent="0.3">
      <c r="A243" s="10" t="s">
        <v>51</v>
      </c>
      <c r="B243" s="11"/>
      <c r="C243" s="11"/>
      <c r="D243" s="11"/>
      <c r="E243" s="11"/>
    </row>
    <row r="244" spans="1:5" ht="23.25" customHeight="1" thickBot="1" x14ac:dyDescent="0.3">
      <c r="A244" s="1" t="s">
        <v>31</v>
      </c>
      <c r="B244" s="8">
        <f>B245+B246</f>
        <v>0</v>
      </c>
      <c r="C244" s="8">
        <f t="shared" ref="C244:E244" si="38">C245+C246</f>
        <v>0</v>
      </c>
      <c r="D244" s="8">
        <f t="shared" si="38"/>
        <v>0</v>
      </c>
      <c r="E244" s="8">
        <f t="shared" si="38"/>
        <v>0</v>
      </c>
    </row>
    <row r="245" spans="1:5" ht="17.25" customHeight="1" thickBot="1" x14ac:dyDescent="0.3">
      <c r="A245" s="10" t="s">
        <v>50</v>
      </c>
      <c r="B245" s="11"/>
      <c r="C245" s="11"/>
      <c r="D245" s="11"/>
      <c r="E245" s="11"/>
    </row>
    <row r="246" spans="1:5" ht="17.25" customHeight="1" thickBot="1" x14ac:dyDescent="0.3">
      <c r="A246" s="10" t="s">
        <v>51</v>
      </c>
      <c r="B246" s="11"/>
      <c r="C246" s="11"/>
      <c r="D246" s="11"/>
      <c r="E246" s="11"/>
    </row>
    <row r="247" spans="1:5" ht="17.25" customHeight="1" thickBot="1" x14ac:dyDescent="0.3">
      <c r="A247" s="1" t="s">
        <v>1</v>
      </c>
      <c r="B247" s="11">
        <f>B248+B249</f>
        <v>3000</v>
      </c>
      <c r="C247" s="11">
        <f t="shared" ref="C247:E247" si="39">C248+C249</f>
        <v>3000</v>
      </c>
      <c r="D247" s="11">
        <f t="shared" si="39"/>
        <v>3100</v>
      </c>
      <c r="E247" s="11">
        <f t="shared" si="39"/>
        <v>3450</v>
      </c>
    </row>
    <row r="248" spans="1:5" ht="17.25" customHeight="1" thickBot="1" x14ac:dyDescent="0.3">
      <c r="A248" s="10" t="s">
        <v>50</v>
      </c>
      <c r="B248" s="8">
        <v>3000</v>
      </c>
      <c r="C248" s="8">
        <v>3000</v>
      </c>
      <c r="D248" s="8">
        <v>3100</v>
      </c>
      <c r="E248" s="8">
        <v>3450</v>
      </c>
    </row>
    <row r="249" spans="1:5" ht="17.25" customHeight="1" thickBot="1" x14ac:dyDescent="0.3">
      <c r="A249" s="10" t="s">
        <v>51</v>
      </c>
      <c r="B249" s="11"/>
      <c r="C249" s="11"/>
      <c r="D249" s="11"/>
      <c r="E249" s="11"/>
    </row>
    <row r="250" spans="1:5" ht="17.25" customHeight="1" thickBot="1" x14ac:dyDescent="0.3">
      <c r="A250" s="1" t="s">
        <v>2</v>
      </c>
      <c r="B250" s="11"/>
      <c r="C250" s="8"/>
      <c r="D250" s="8"/>
      <c r="E250" s="8"/>
    </row>
    <row r="251" spans="1:5" ht="17.25" customHeight="1" thickBot="1" x14ac:dyDescent="0.3">
      <c r="A251" s="10" t="s">
        <v>50</v>
      </c>
      <c r="B251" s="11"/>
      <c r="C251" s="8"/>
      <c r="D251" s="8"/>
      <c r="E251" s="8"/>
    </row>
    <row r="252" spans="1:5" ht="17.25" customHeight="1" thickBot="1" x14ac:dyDescent="0.3">
      <c r="A252" s="10" t="s">
        <v>51</v>
      </c>
      <c r="B252" s="11"/>
      <c r="C252" s="8"/>
      <c r="D252" s="8"/>
      <c r="E252" s="8"/>
    </row>
    <row r="253" spans="1:5" ht="17.25" customHeight="1" thickBot="1" x14ac:dyDescent="0.3">
      <c r="A253" s="1" t="s">
        <v>24</v>
      </c>
      <c r="B253" s="11"/>
      <c r="C253" s="8"/>
      <c r="D253" s="8"/>
      <c r="E253" s="8"/>
    </row>
    <row r="254" spans="1:5" ht="17.25" customHeight="1" thickBot="1" x14ac:dyDescent="0.3">
      <c r="A254" s="10" t="s">
        <v>50</v>
      </c>
      <c r="B254" s="11"/>
      <c r="C254" s="8"/>
      <c r="D254" s="8"/>
      <c r="E254" s="8"/>
    </row>
    <row r="255" spans="1:5" ht="17.25" customHeight="1" thickBot="1" x14ac:dyDescent="0.3">
      <c r="A255" s="10" t="s">
        <v>51</v>
      </c>
      <c r="B255" s="11"/>
      <c r="C255" s="8"/>
      <c r="D255" s="8"/>
      <c r="E255" s="8"/>
    </row>
    <row r="256" spans="1:5" ht="17.25" customHeight="1" thickBot="1" x14ac:dyDescent="0.3">
      <c r="A256" s="1" t="s">
        <v>25</v>
      </c>
      <c r="B256" s="11"/>
      <c r="C256" s="8"/>
      <c r="D256" s="8"/>
      <c r="E256" s="8"/>
    </row>
    <row r="257" spans="1:5" ht="17.25" customHeight="1" thickBot="1" x14ac:dyDescent="0.3">
      <c r="A257" s="10" t="s">
        <v>50</v>
      </c>
      <c r="B257" s="11"/>
      <c r="C257" s="8"/>
      <c r="D257" s="8"/>
      <c r="E257" s="8"/>
    </row>
    <row r="258" spans="1:5" ht="17.25" customHeight="1" thickBot="1" x14ac:dyDescent="0.3">
      <c r="A258" s="10" t="s">
        <v>51</v>
      </c>
      <c r="B258" s="11"/>
      <c r="C258" s="8"/>
      <c r="D258" s="8"/>
      <c r="E258" s="8"/>
    </row>
    <row r="259" spans="1:5" ht="17.25" customHeight="1" thickBot="1" x14ac:dyDescent="0.3">
      <c r="A259" s="1" t="s">
        <v>3</v>
      </c>
      <c r="B259" s="11">
        <v>0</v>
      </c>
      <c r="C259" s="8">
        <v>0</v>
      </c>
      <c r="D259" s="8">
        <f>C259*1.03*0.99</f>
        <v>0</v>
      </c>
      <c r="E259" s="8">
        <f>D259*1.03*0.99</f>
        <v>0</v>
      </c>
    </row>
    <row r="260" spans="1:5" ht="17.25" customHeight="1" thickBot="1" x14ac:dyDescent="0.3">
      <c r="A260" s="10" t="s">
        <v>50</v>
      </c>
      <c r="B260" s="11"/>
      <c r="C260" s="36"/>
      <c r="D260" s="36"/>
      <c r="E260" s="36"/>
    </row>
    <row r="261" spans="1:5" ht="17.25" customHeight="1" thickBot="1" x14ac:dyDescent="0.3">
      <c r="A261" s="10" t="s">
        <v>51</v>
      </c>
      <c r="B261" s="11"/>
      <c r="C261" s="37"/>
      <c r="D261" s="36"/>
      <c r="E261" s="36"/>
    </row>
    <row r="262" spans="1:5" ht="17.25" customHeight="1" thickBot="1" x14ac:dyDescent="0.3">
      <c r="A262" s="20" t="s">
        <v>57</v>
      </c>
      <c r="B262" s="11">
        <f>B259+B256+B253+B250+B247+B244+B241</f>
        <v>3000</v>
      </c>
      <c r="C262" s="11">
        <f t="shared" ref="C262:E262" si="40">C259+C256+C253+C250+C247+C244+C241</f>
        <v>3000</v>
      </c>
      <c r="D262" s="11">
        <f t="shared" si="40"/>
        <v>3100</v>
      </c>
      <c r="E262" s="11">
        <f t="shared" si="40"/>
        <v>3450</v>
      </c>
    </row>
    <row r="263" spans="1:5" ht="17.25" customHeight="1" thickBot="1" x14ac:dyDescent="0.3">
      <c r="A263" s="23" t="s">
        <v>35</v>
      </c>
      <c r="B263" s="24">
        <f>IF(B262-B233=0,0,"Error")</f>
        <v>0</v>
      </c>
      <c r="C263" s="24">
        <f>IF(C262-C233=0,0,"Error")</f>
        <v>0</v>
      </c>
      <c r="D263" s="24">
        <f>IF(D262-D233=0,0,"Error")</f>
        <v>0</v>
      </c>
      <c r="E263" s="24">
        <f>IF(E262-E233=0,0,"Error")</f>
        <v>0</v>
      </c>
    </row>
    <row r="264" spans="1:5" ht="17.25" customHeight="1" thickBot="1" x14ac:dyDescent="0.3">
      <c r="A264" s="19" t="s">
        <v>56</v>
      </c>
      <c r="B264" s="525" t="s">
        <v>652</v>
      </c>
      <c r="C264" s="526"/>
      <c r="D264" s="526"/>
      <c r="E264" s="527"/>
    </row>
    <row r="265" spans="1:5" ht="17.25" customHeight="1" thickBot="1" x14ac:dyDescent="0.3">
      <c r="A265" s="4" t="s">
        <v>9</v>
      </c>
      <c r="B265" s="546" t="s">
        <v>653</v>
      </c>
      <c r="C265" s="547"/>
      <c r="D265" s="547"/>
      <c r="E265" s="548"/>
    </row>
    <row r="266" spans="1:5" ht="17.25" customHeight="1" thickBot="1" x14ac:dyDescent="0.3">
      <c r="A266" s="4" t="s">
        <v>14</v>
      </c>
      <c r="B266" s="520" t="s">
        <v>654</v>
      </c>
      <c r="C266" s="521"/>
      <c r="D266" s="521"/>
      <c r="E266" s="522"/>
    </row>
    <row r="267" spans="1:5" ht="17.25" customHeight="1" x14ac:dyDescent="0.25">
      <c r="A267" s="523"/>
      <c r="B267" s="17">
        <v>2019</v>
      </c>
      <c r="C267" s="17">
        <v>2020</v>
      </c>
      <c r="D267" s="17">
        <v>2021</v>
      </c>
      <c r="E267" s="17">
        <v>2022</v>
      </c>
    </row>
    <row r="268" spans="1:5" ht="17.25" customHeight="1" thickBot="1" x14ac:dyDescent="0.3">
      <c r="A268" s="524"/>
      <c r="B268" s="18" t="s">
        <v>5</v>
      </c>
      <c r="C268" s="18" t="s">
        <v>6</v>
      </c>
      <c r="D268" s="18" t="s">
        <v>6</v>
      </c>
      <c r="E268" s="18" t="s">
        <v>6</v>
      </c>
    </row>
    <row r="269" spans="1:5" ht="17.25" customHeight="1" thickBot="1" x14ac:dyDescent="0.3">
      <c r="A269" s="4" t="s">
        <v>8</v>
      </c>
      <c r="B269" s="6">
        <v>185</v>
      </c>
      <c r="C269" s="6">
        <v>185</v>
      </c>
      <c r="D269" s="6">
        <v>185</v>
      </c>
      <c r="E269" s="6">
        <v>185</v>
      </c>
    </row>
    <row r="270" spans="1:5" ht="17.25" customHeight="1" thickBot="1" x14ac:dyDescent="0.3">
      <c r="A270" s="4" t="s">
        <v>15</v>
      </c>
      <c r="B270" s="6">
        <f>B299</f>
        <v>3000</v>
      </c>
      <c r="C270" s="6">
        <f t="shared" ref="C270:E270" si="41">C299</f>
        <v>3000</v>
      </c>
      <c r="D270" s="6">
        <f t="shared" si="41"/>
        <v>3000</v>
      </c>
      <c r="E270" s="6">
        <f t="shared" si="41"/>
        <v>3000</v>
      </c>
    </row>
    <row r="271" spans="1:5" ht="17.25" customHeight="1" thickBot="1" x14ac:dyDescent="0.3">
      <c r="A271" s="4" t="s">
        <v>23</v>
      </c>
      <c r="B271" s="6">
        <f>B270/B269</f>
        <v>16.216216216216218</v>
      </c>
      <c r="C271" s="6">
        <f t="shared" ref="C271:E271" si="42">C270/C269</f>
        <v>16.216216216216218</v>
      </c>
      <c r="D271" s="6">
        <f t="shared" si="42"/>
        <v>16.216216216216218</v>
      </c>
      <c r="E271" s="6">
        <f t="shared" si="42"/>
        <v>16.216216216216218</v>
      </c>
    </row>
    <row r="272" spans="1:5" ht="17.25" customHeight="1" thickBot="1" x14ac:dyDescent="0.3">
      <c r="A272" s="4" t="s">
        <v>16</v>
      </c>
      <c r="B272" s="360" t="s">
        <v>22</v>
      </c>
      <c r="C272" s="7">
        <f>C269/B269-1</f>
        <v>0</v>
      </c>
      <c r="D272" s="7">
        <f t="shared" ref="D272:E274" si="43">D269/C269-1</f>
        <v>0</v>
      </c>
      <c r="E272" s="7">
        <f t="shared" si="43"/>
        <v>0</v>
      </c>
    </row>
    <row r="273" spans="1:5" ht="17.25" customHeight="1" thickBot="1" x14ac:dyDescent="0.3">
      <c r="A273" s="4" t="s">
        <v>17</v>
      </c>
      <c r="B273" s="360" t="s">
        <v>22</v>
      </c>
      <c r="C273" s="7">
        <f>C270/B270-1</f>
        <v>0</v>
      </c>
      <c r="D273" s="7">
        <f t="shared" si="43"/>
        <v>0</v>
      </c>
      <c r="E273" s="7">
        <f t="shared" si="43"/>
        <v>0</v>
      </c>
    </row>
    <row r="274" spans="1:5" ht="17.25" customHeight="1" thickBot="1" x14ac:dyDescent="0.3">
      <c r="A274" s="4" t="s">
        <v>18</v>
      </c>
      <c r="B274" s="360" t="s">
        <v>22</v>
      </c>
      <c r="C274" s="7">
        <f>C271/B271-1</f>
        <v>0</v>
      </c>
      <c r="D274" s="7">
        <f t="shared" si="43"/>
        <v>0</v>
      </c>
      <c r="E274" s="7">
        <f t="shared" si="43"/>
        <v>0</v>
      </c>
    </row>
    <row r="275" spans="1:5" ht="17.25" customHeight="1" thickBot="1" x14ac:dyDescent="0.3">
      <c r="A275" s="528" t="s">
        <v>545</v>
      </c>
      <c r="B275" s="529"/>
      <c r="C275" s="529"/>
      <c r="D275" s="529"/>
      <c r="E275" s="530"/>
    </row>
    <row r="276" spans="1:5" ht="17.25" customHeight="1" x14ac:dyDescent="0.25">
      <c r="A276" s="523"/>
      <c r="B276" s="17">
        <v>2019</v>
      </c>
      <c r="C276" s="17">
        <v>2020</v>
      </c>
      <c r="D276" s="17">
        <v>2021</v>
      </c>
      <c r="E276" s="17">
        <v>2022</v>
      </c>
    </row>
    <row r="277" spans="1:5" ht="17.25" customHeight="1" thickBot="1" x14ac:dyDescent="0.3">
      <c r="A277" s="524"/>
      <c r="B277" s="18" t="s">
        <v>5</v>
      </c>
      <c r="C277" s="18" t="s">
        <v>6</v>
      </c>
      <c r="D277" s="18" t="s">
        <v>6</v>
      </c>
      <c r="E277" s="18" t="s">
        <v>6</v>
      </c>
    </row>
    <row r="278" spans="1:5" ht="17.25" customHeight="1" thickBot="1" x14ac:dyDescent="0.3">
      <c r="A278" s="1" t="s">
        <v>0</v>
      </c>
      <c r="B278" s="8">
        <f>B279+B280</f>
        <v>0</v>
      </c>
      <c r="C278" s="8">
        <f t="shared" ref="C278:E278" si="44">C279+C280</f>
        <v>0</v>
      </c>
      <c r="D278" s="8">
        <f t="shared" si="44"/>
        <v>0</v>
      </c>
      <c r="E278" s="8">
        <f t="shared" si="44"/>
        <v>0</v>
      </c>
    </row>
    <row r="279" spans="1:5" ht="17.25" customHeight="1" thickBot="1" x14ac:dyDescent="0.3">
      <c r="A279" s="10" t="s">
        <v>50</v>
      </c>
      <c r="B279" s="11"/>
      <c r="C279" s="11"/>
      <c r="D279" s="11"/>
      <c r="E279" s="11"/>
    </row>
    <row r="280" spans="1:5" ht="17.25" customHeight="1" thickBot="1" x14ac:dyDescent="0.3">
      <c r="A280" s="10" t="s">
        <v>51</v>
      </c>
      <c r="B280" s="11"/>
      <c r="C280" s="11"/>
      <c r="D280" s="11"/>
      <c r="E280" s="11"/>
    </row>
    <row r="281" spans="1:5" ht="21.75" customHeight="1" thickBot="1" x14ac:dyDescent="0.3">
      <c r="A281" s="1" t="s">
        <v>31</v>
      </c>
      <c r="B281" s="8">
        <f>B282+B283</f>
        <v>0</v>
      </c>
      <c r="C281" s="8">
        <f t="shared" ref="C281:E281" si="45">C282+C283</f>
        <v>0</v>
      </c>
      <c r="D281" s="8">
        <f t="shared" si="45"/>
        <v>0</v>
      </c>
      <c r="E281" s="8">
        <f t="shared" si="45"/>
        <v>0</v>
      </c>
    </row>
    <row r="282" spans="1:5" ht="17.25" customHeight="1" thickBot="1" x14ac:dyDescent="0.3">
      <c r="A282" s="10" t="s">
        <v>50</v>
      </c>
      <c r="B282" s="11"/>
      <c r="C282" s="11"/>
      <c r="D282" s="11"/>
      <c r="E282" s="11"/>
    </row>
    <row r="283" spans="1:5" ht="17.25" customHeight="1" thickBot="1" x14ac:dyDescent="0.3">
      <c r="A283" s="10" t="s">
        <v>51</v>
      </c>
      <c r="B283" s="11"/>
      <c r="C283" s="11"/>
      <c r="D283" s="11"/>
      <c r="E283" s="11"/>
    </row>
    <row r="284" spans="1:5" ht="17.25" customHeight="1" thickBot="1" x14ac:dyDescent="0.3">
      <c r="A284" s="1" t="s">
        <v>1</v>
      </c>
      <c r="B284" s="11">
        <f>B285+B286</f>
        <v>3000</v>
      </c>
      <c r="C284" s="11">
        <f t="shared" ref="C284:E284" si="46">C285+C286</f>
        <v>3000</v>
      </c>
      <c r="D284" s="11">
        <f t="shared" si="46"/>
        <v>3000</v>
      </c>
      <c r="E284" s="11">
        <f t="shared" si="46"/>
        <v>3000</v>
      </c>
    </row>
    <row r="285" spans="1:5" ht="17.25" customHeight="1" thickBot="1" x14ac:dyDescent="0.3">
      <c r="A285" s="10" t="s">
        <v>50</v>
      </c>
      <c r="B285" s="8">
        <v>3000</v>
      </c>
      <c r="C285" s="8">
        <v>3000</v>
      </c>
      <c r="D285" s="8">
        <v>3000</v>
      </c>
      <c r="E285" s="8">
        <v>3000</v>
      </c>
    </row>
    <row r="286" spans="1:5" ht="17.25" customHeight="1" thickBot="1" x14ac:dyDescent="0.3">
      <c r="A286" s="10" t="s">
        <v>51</v>
      </c>
      <c r="B286" s="11"/>
      <c r="C286" s="11"/>
      <c r="D286" s="11"/>
      <c r="E286" s="11"/>
    </row>
    <row r="287" spans="1:5" ht="17.25" customHeight="1" thickBot="1" x14ac:dyDescent="0.3">
      <c r="A287" s="1" t="s">
        <v>2</v>
      </c>
      <c r="B287" s="11"/>
      <c r="C287" s="8"/>
      <c r="D287" s="8"/>
      <c r="E287" s="8"/>
    </row>
    <row r="288" spans="1:5" ht="17.25" customHeight="1" thickBot="1" x14ac:dyDescent="0.3">
      <c r="A288" s="10" t="s">
        <v>50</v>
      </c>
      <c r="B288" s="11"/>
      <c r="C288" s="8"/>
      <c r="D288" s="8"/>
      <c r="E288" s="8"/>
    </row>
    <row r="289" spans="1:5" ht="17.25" customHeight="1" thickBot="1" x14ac:dyDescent="0.3">
      <c r="A289" s="10" t="s">
        <v>51</v>
      </c>
      <c r="B289" s="11"/>
      <c r="C289" s="8"/>
      <c r="D289" s="8"/>
      <c r="E289" s="8"/>
    </row>
    <row r="290" spans="1:5" ht="17.25" customHeight="1" thickBot="1" x14ac:dyDescent="0.3">
      <c r="A290" s="1" t="s">
        <v>24</v>
      </c>
      <c r="B290" s="11"/>
      <c r="C290" s="8"/>
      <c r="D290" s="8"/>
      <c r="E290" s="8"/>
    </row>
    <row r="291" spans="1:5" ht="17.25" customHeight="1" thickBot="1" x14ac:dyDescent="0.3">
      <c r="A291" s="10" t="s">
        <v>50</v>
      </c>
      <c r="B291" s="11"/>
      <c r="C291" s="8"/>
      <c r="D291" s="8"/>
      <c r="E291" s="8"/>
    </row>
    <row r="292" spans="1:5" ht="17.25" customHeight="1" thickBot="1" x14ac:dyDescent="0.3">
      <c r="A292" s="10" t="s">
        <v>51</v>
      </c>
      <c r="B292" s="11"/>
      <c r="C292" s="8"/>
      <c r="D292" s="8"/>
      <c r="E292" s="8"/>
    </row>
    <row r="293" spans="1:5" ht="17.25" customHeight="1" thickBot="1" x14ac:dyDescent="0.3">
      <c r="A293" s="1" t="s">
        <v>25</v>
      </c>
      <c r="B293" s="11"/>
      <c r="C293" s="8"/>
      <c r="D293" s="8"/>
      <c r="E293" s="8"/>
    </row>
    <row r="294" spans="1:5" ht="17.25" customHeight="1" thickBot="1" x14ac:dyDescent="0.3">
      <c r="A294" s="10" t="s">
        <v>50</v>
      </c>
      <c r="B294" s="11"/>
      <c r="C294" s="8"/>
      <c r="D294" s="8"/>
      <c r="E294" s="8"/>
    </row>
    <row r="295" spans="1:5" ht="17.25" customHeight="1" thickBot="1" x14ac:dyDescent="0.3">
      <c r="A295" s="10" t="s">
        <v>51</v>
      </c>
      <c r="B295" s="11"/>
      <c r="C295" s="8"/>
      <c r="D295" s="8"/>
      <c r="E295" s="8"/>
    </row>
    <row r="296" spans="1:5" ht="27" customHeight="1" thickBot="1" x14ac:dyDescent="0.3">
      <c r="A296" s="1" t="s">
        <v>3</v>
      </c>
      <c r="B296" s="11">
        <v>0</v>
      </c>
      <c r="C296" s="8">
        <v>0</v>
      </c>
      <c r="D296" s="8">
        <f>C296*1.03*0.99</f>
        <v>0</v>
      </c>
      <c r="E296" s="8">
        <f>D296*1.03*0.99</f>
        <v>0</v>
      </c>
    </row>
    <row r="297" spans="1:5" ht="17.25" customHeight="1" thickBot="1" x14ac:dyDescent="0.3">
      <c r="A297" s="10" t="s">
        <v>50</v>
      </c>
      <c r="B297" s="11"/>
      <c r="C297" s="36"/>
      <c r="D297" s="36"/>
      <c r="E297" s="36"/>
    </row>
    <row r="298" spans="1:5" ht="17.25" customHeight="1" thickBot="1" x14ac:dyDescent="0.3">
      <c r="A298" s="10" t="s">
        <v>51</v>
      </c>
      <c r="B298" s="11"/>
      <c r="C298" s="37"/>
      <c r="D298" s="36"/>
      <c r="E298" s="36"/>
    </row>
    <row r="299" spans="1:5" ht="17.25" customHeight="1" thickBot="1" x14ac:dyDescent="0.3">
      <c r="A299" s="20" t="s">
        <v>58</v>
      </c>
      <c r="B299" s="11">
        <f>B296+B293+B290+B287+B284+B281+B278</f>
        <v>3000</v>
      </c>
      <c r="C299" s="11">
        <f t="shared" ref="C299:E299" si="47">C296+C293+C290+C287+C284+C281+C278</f>
        <v>3000</v>
      </c>
      <c r="D299" s="11">
        <f t="shared" si="47"/>
        <v>3000</v>
      </c>
      <c r="E299" s="11">
        <f t="shared" si="47"/>
        <v>3000</v>
      </c>
    </row>
    <row r="300" spans="1:5" ht="17.25" customHeight="1" thickBot="1" x14ac:dyDescent="0.3">
      <c r="A300" s="23" t="s">
        <v>35</v>
      </c>
      <c r="B300" s="24">
        <f>IF(B299-B270=0,0,"Error")</f>
        <v>0</v>
      </c>
      <c r="C300" s="24">
        <f>IF(C299-C270=0,0,"Error")</f>
        <v>0</v>
      </c>
      <c r="D300" s="24">
        <f>IF(D299-D270=0,0,"Error")</f>
        <v>0</v>
      </c>
      <c r="E300" s="24">
        <f>IF(E299-E270=0,0,"Error")</f>
        <v>0</v>
      </c>
    </row>
    <row r="301" spans="1:5" ht="54" customHeight="1" thickBot="1" x14ac:dyDescent="0.3">
      <c r="A301" s="373" t="s">
        <v>655</v>
      </c>
      <c r="B301" s="531" t="s">
        <v>656</v>
      </c>
      <c r="C301" s="532"/>
      <c r="D301" s="532"/>
      <c r="E301" s="533"/>
    </row>
    <row r="302" spans="1:5" ht="17.25" customHeight="1" thickBot="1" x14ac:dyDescent="0.3">
      <c r="A302" s="517" t="s">
        <v>13</v>
      </c>
      <c r="B302" s="518"/>
      <c r="C302" s="518"/>
      <c r="D302" s="518"/>
      <c r="E302" s="519"/>
    </row>
    <row r="303" spans="1:5" ht="23.25" thickBot="1" x14ac:dyDescent="0.3">
      <c r="A303" s="362" t="s">
        <v>657</v>
      </c>
      <c r="B303" s="380">
        <v>1.29</v>
      </c>
      <c r="C303" s="380" t="s">
        <v>49</v>
      </c>
      <c r="D303" s="380" t="s">
        <v>616</v>
      </c>
      <c r="E303" s="380" t="s">
        <v>49</v>
      </c>
    </row>
    <row r="304" spans="1:5" ht="34.5" thickBot="1" x14ac:dyDescent="0.3">
      <c r="A304" s="362" t="s">
        <v>658</v>
      </c>
      <c r="B304" s="380">
        <v>0.04</v>
      </c>
      <c r="C304" s="45" t="s">
        <v>49</v>
      </c>
      <c r="D304" s="45" t="s">
        <v>49</v>
      </c>
      <c r="E304" s="45" t="s">
        <v>49</v>
      </c>
    </row>
    <row r="305" spans="1:5" ht="23.25" thickBot="1" x14ac:dyDescent="0.3">
      <c r="A305" s="362" t="s">
        <v>659</v>
      </c>
      <c r="B305" s="380">
        <v>0.107</v>
      </c>
      <c r="C305" s="45" t="s">
        <v>622</v>
      </c>
      <c r="D305" s="45" t="s">
        <v>622</v>
      </c>
      <c r="E305" s="45" t="s">
        <v>622</v>
      </c>
    </row>
    <row r="306" spans="1:5" ht="17.25" customHeight="1" thickBot="1" x14ac:dyDescent="0.3">
      <c r="A306" s="537" t="s">
        <v>32</v>
      </c>
      <c r="B306" s="538"/>
      <c r="C306" s="538"/>
      <c r="D306" s="538"/>
      <c r="E306" s="539"/>
    </row>
    <row r="307" spans="1:5" ht="17.25" customHeight="1" thickBot="1" x14ac:dyDescent="0.3">
      <c r="A307" s="511" t="s">
        <v>44</v>
      </c>
      <c r="B307" s="512"/>
      <c r="C307" s="512"/>
      <c r="D307" s="512"/>
      <c r="E307" s="513"/>
    </row>
    <row r="308" spans="1:5" ht="26.25" customHeight="1" thickBot="1" x14ac:dyDescent="0.3">
      <c r="A308" s="19" t="s">
        <v>28</v>
      </c>
      <c r="B308" s="525" t="s">
        <v>660</v>
      </c>
      <c r="C308" s="526"/>
      <c r="D308" s="526"/>
      <c r="E308" s="527"/>
    </row>
    <row r="309" spans="1:5" ht="28.5" customHeight="1" thickBot="1" x14ac:dyDescent="0.3">
      <c r="A309" s="4" t="s">
        <v>9</v>
      </c>
      <c r="B309" s="546" t="s">
        <v>661</v>
      </c>
      <c r="C309" s="547"/>
      <c r="D309" s="547"/>
      <c r="E309" s="548"/>
    </row>
    <row r="310" spans="1:5" ht="17.25" customHeight="1" thickBot="1" x14ac:dyDescent="0.3">
      <c r="A310" s="4" t="s">
        <v>14</v>
      </c>
      <c r="B310" s="520" t="s">
        <v>662</v>
      </c>
      <c r="C310" s="521"/>
      <c r="D310" s="521"/>
      <c r="E310" s="522"/>
    </row>
    <row r="311" spans="1:5" ht="17.25" customHeight="1" x14ac:dyDescent="0.25">
      <c r="A311" s="523"/>
      <c r="B311" s="17">
        <v>2019</v>
      </c>
      <c r="C311" s="17">
        <v>2020</v>
      </c>
      <c r="D311" s="17">
        <v>2021</v>
      </c>
      <c r="E311" s="17">
        <v>2022</v>
      </c>
    </row>
    <row r="312" spans="1:5" ht="17.25" customHeight="1" thickBot="1" x14ac:dyDescent="0.3">
      <c r="A312" s="524"/>
      <c r="B312" s="18" t="s">
        <v>5</v>
      </c>
      <c r="C312" s="18" t="s">
        <v>6</v>
      </c>
      <c r="D312" s="18" t="s">
        <v>6</v>
      </c>
      <c r="E312" s="18" t="s">
        <v>6</v>
      </c>
    </row>
    <row r="313" spans="1:5" ht="17.25" customHeight="1" thickBot="1" x14ac:dyDescent="0.3">
      <c r="A313" s="4" t="s">
        <v>8</v>
      </c>
      <c r="B313" s="6">
        <v>73</v>
      </c>
      <c r="C313" s="6">
        <v>73</v>
      </c>
      <c r="D313" s="6">
        <v>73</v>
      </c>
      <c r="E313" s="6">
        <v>73</v>
      </c>
    </row>
    <row r="314" spans="1:5" ht="17.25" customHeight="1" thickBot="1" x14ac:dyDescent="0.3">
      <c r="A314" s="4" t="s">
        <v>15</v>
      </c>
      <c r="B314" s="6">
        <f>B343</f>
        <v>4000</v>
      </c>
      <c r="C314" s="6">
        <f t="shared" ref="C314:E314" si="48">C343</f>
        <v>4000</v>
      </c>
      <c r="D314" s="6">
        <f t="shared" si="48"/>
        <v>4000</v>
      </c>
      <c r="E314" s="6">
        <f t="shared" si="48"/>
        <v>4000</v>
      </c>
    </row>
    <row r="315" spans="1:5" ht="17.25" customHeight="1" thickBot="1" x14ac:dyDescent="0.3">
      <c r="A315" s="4" t="s">
        <v>23</v>
      </c>
      <c r="B315" s="6">
        <f>B314/B313</f>
        <v>54.794520547945204</v>
      </c>
      <c r="C315" s="6">
        <f t="shared" ref="C315:E315" si="49">C314/C313</f>
        <v>54.794520547945204</v>
      </c>
      <c r="D315" s="6">
        <f t="shared" si="49"/>
        <v>54.794520547945204</v>
      </c>
      <c r="E315" s="6">
        <f t="shared" si="49"/>
        <v>54.794520547945204</v>
      </c>
    </row>
    <row r="316" spans="1:5" ht="17.25" customHeight="1" thickBot="1" x14ac:dyDescent="0.3">
      <c r="A316" s="4" t="s">
        <v>16</v>
      </c>
      <c r="B316" s="360" t="s">
        <v>22</v>
      </c>
      <c r="C316" s="7">
        <f>C313/B313-1</f>
        <v>0</v>
      </c>
      <c r="D316" s="7">
        <f t="shared" ref="D316:E318" si="50">D313/C313-1</f>
        <v>0</v>
      </c>
      <c r="E316" s="7">
        <f t="shared" si="50"/>
        <v>0</v>
      </c>
    </row>
    <row r="317" spans="1:5" ht="17.25" customHeight="1" thickBot="1" x14ac:dyDescent="0.3">
      <c r="A317" s="4" t="s">
        <v>17</v>
      </c>
      <c r="B317" s="360" t="s">
        <v>22</v>
      </c>
      <c r="C317" s="7">
        <f>C314/B314-1</f>
        <v>0</v>
      </c>
      <c r="D317" s="7">
        <f t="shared" si="50"/>
        <v>0</v>
      </c>
      <c r="E317" s="7">
        <f t="shared" si="50"/>
        <v>0</v>
      </c>
    </row>
    <row r="318" spans="1:5" ht="17.25" customHeight="1" thickBot="1" x14ac:dyDescent="0.3">
      <c r="A318" s="4" t="s">
        <v>18</v>
      </c>
      <c r="B318" s="360" t="s">
        <v>22</v>
      </c>
      <c r="C318" s="7">
        <f>C315/B315-1</f>
        <v>0</v>
      </c>
      <c r="D318" s="7">
        <f t="shared" si="50"/>
        <v>0</v>
      </c>
      <c r="E318" s="7">
        <f t="shared" si="50"/>
        <v>0</v>
      </c>
    </row>
    <row r="319" spans="1:5" ht="17.25" customHeight="1" thickBot="1" x14ac:dyDescent="0.3">
      <c r="A319" s="528" t="s">
        <v>34</v>
      </c>
      <c r="B319" s="529"/>
      <c r="C319" s="529"/>
      <c r="D319" s="529"/>
      <c r="E319" s="530"/>
    </row>
    <row r="320" spans="1:5" ht="17.25" customHeight="1" x14ac:dyDescent="0.25">
      <c r="A320" s="523"/>
      <c r="B320" s="17">
        <v>2019</v>
      </c>
      <c r="C320" s="17">
        <v>2020</v>
      </c>
      <c r="D320" s="17">
        <v>2021</v>
      </c>
      <c r="E320" s="17">
        <v>2022</v>
      </c>
    </row>
    <row r="321" spans="1:5" ht="17.25" customHeight="1" thickBot="1" x14ac:dyDescent="0.3">
      <c r="A321" s="524"/>
      <c r="B321" s="18" t="s">
        <v>5</v>
      </c>
      <c r="C321" s="18" t="s">
        <v>6</v>
      </c>
      <c r="D321" s="18" t="s">
        <v>6</v>
      </c>
      <c r="E321" s="18" t="s">
        <v>6</v>
      </c>
    </row>
    <row r="322" spans="1:5" ht="17.25" customHeight="1" thickBot="1" x14ac:dyDescent="0.3">
      <c r="A322" s="1" t="s">
        <v>0</v>
      </c>
      <c r="B322" s="8">
        <f>B323+B324</f>
        <v>0</v>
      </c>
      <c r="C322" s="8">
        <f t="shared" ref="C322:E322" si="51">C323+C324</f>
        <v>0</v>
      </c>
      <c r="D322" s="8">
        <f t="shared" si="51"/>
        <v>0</v>
      </c>
      <c r="E322" s="8">
        <f t="shared" si="51"/>
        <v>0</v>
      </c>
    </row>
    <row r="323" spans="1:5" ht="17.25" customHeight="1" thickBot="1" x14ac:dyDescent="0.3">
      <c r="A323" s="10" t="s">
        <v>50</v>
      </c>
      <c r="B323" s="11"/>
      <c r="C323" s="11"/>
      <c r="D323" s="11"/>
      <c r="E323" s="11"/>
    </row>
    <row r="324" spans="1:5" ht="17.25" customHeight="1" thickBot="1" x14ac:dyDescent="0.3">
      <c r="A324" s="10" t="s">
        <v>51</v>
      </c>
      <c r="B324" s="11"/>
      <c r="C324" s="11"/>
      <c r="D324" s="11"/>
      <c r="E324" s="11"/>
    </row>
    <row r="325" spans="1:5" ht="17.25" customHeight="1" thickBot="1" x14ac:dyDescent="0.3">
      <c r="A325" s="1" t="s">
        <v>31</v>
      </c>
      <c r="B325" s="8">
        <f>B326+B327</f>
        <v>0</v>
      </c>
      <c r="C325" s="8">
        <f t="shared" ref="C325:E325" si="52">C326+C327</f>
        <v>0</v>
      </c>
      <c r="D325" s="8">
        <f t="shared" si="52"/>
        <v>0</v>
      </c>
      <c r="E325" s="8">
        <f t="shared" si="52"/>
        <v>0</v>
      </c>
    </row>
    <row r="326" spans="1:5" ht="17.25" customHeight="1" thickBot="1" x14ac:dyDescent="0.3">
      <c r="A326" s="10" t="s">
        <v>50</v>
      </c>
      <c r="B326" s="11"/>
      <c r="C326" s="11"/>
      <c r="D326" s="11"/>
      <c r="E326" s="11"/>
    </row>
    <row r="327" spans="1:5" ht="17.25" customHeight="1" thickBot="1" x14ac:dyDescent="0.3">
      <c r="A327" s="10" t="s">
        <v>51</v>
      </c>
      <c r="B327" s="11"/>
      <c r="C327" s="11"/>
      <c r="D327" s="11"/>
      <c r="E327" s="11"/>
    </row>
    <row r="328" spans="1:5" ht="17.25" customHeight="1" thickBot="1" x14ac:dyDescent="0.3">
      <c r="A328" s="1" t="s">
        <v>1</v>
      </c>
      <c r="B328" s="11">
        <f>B329+B330</f>
        <v>4000</v>
      </c>
      <c r="C328" s="11">
        <f t="shared" ref="C328:E328" si="53">C329+C330</f>
        <v>4000</v>
      </c>
      <c r="D328" s="11">
        <f t="shared" si="53"/>
        <v>4000</v>
      </c>
      <c r="E328" s="11">
        <f t="shared" si="53"/>
        <v>4000</v>
      </c>
    </row>
    <row r="329" spans="1:5" ht="17.25" customHeight="1" thickBot="1" x14ac:dyDescent="0.3">
      <c r="A329" s="10" t="s">
        <v>50</v>
      </c>
      <c r="B329" s="8">
        <v>4000</v>
      </c>
      <c r="C329" s="8">
        <v>4000</v>
      </c>
      <c r="D329" s="8">
        <v>4000</v>
      </c>
      <c r="E329" s="8">
        <v>4000</v>
      </c>
    </row>
    <row r="330" spans="1:5" ht="17.25" customHeight="1" thickBot="1" x14ac:dyDescent="0.3">
      <c r="A330" s="10" t="s">
        <v>51</v>
      </c>
      <c r="B330" s="11"/>
      <c r="C330" s="11"/>
      <c r="D330" s="11"/>
      <c r="E330" s="11"/>
    </row>
    <row r="331" spans="1:5" ht="17.25" customHeight="1" thickBot="1" x14ac:dyDescent="0.3">
      <c r="A331" s="1" t="s">
        <v>2</v>
      </c>
      <c r="B331" s="11"/>
      <c r="C331" s="8"/>
      <c r="D331" s="8"/>
      <c r="E331" s="8"/>
    </row>
    <row r="332" spans="1:5" ht="17.25" customHeight="1" thickBot="1" x14ac:dyDescent="0.3">
      <c r="A332" s="10" t="s">
        <v>50</v>
      </c>
      <c r="B332" s="11"/>
      <c r="C332" s="8"/>
      <c r="D332" s="8"/>
      <c r="E332" s="8"/>
    </row>
    <row r="333" spans="1:5" ht="17.25" customHeight="1" thickBot="1" x14ac:dyDescent="0.3">
      <c r="A333" s="10" t="s">
        <v>51</v>
      </c>
      <c r="B333" s="11"/>
      <c r="C333" s="8"/>
      <c r="D333" s="8"/>
      <c r="E333" s="8"/>
    </row>
    <row r="334" spans="1:5" ht="17.25" customHeight="1" thickBot="1" x14ac:dyDescent="0.3">
      <c r="A334" s="1" t="s">
        <v>24</v>
      </c>
      <c r="B334" s="11"/>
      <c r="C334" s="8"/>
      <c r="D334" s="8"/>
      <c r="E334" s="8"/>
    </row>
    <row r="335" spans="1:5" ht="17.25" customHeight="1" thickBot="1" x14ac:dyDescent="0.3">
      <c r="A335" s="10" t="s">
        <v>50</v>
      </c>
      <c r="B335" s="11"/>
      <c r="C335" s="8"/>
      <c r="D335" s="8"/>
      <c r="E335" s="8"/>
    </row>
    <row r="336" spans="1:5" ht="17.25" customHeight="1" thickBot="1" x14ac:dyDescent="0.3">
      <c r="A336" s="10" t="s">
        <v>51</v>
      </c>
      <c r="B336" s="11"/>
      <c r="C336" s="8"/>
      <c r="D336" s="8"/>
      <c r="E336" s="8"/>
    </row>
    <row r="337" spans="1:5" ht="17.25" customHeight="1" thickBot="1" x14ac:dyDescent="0.3">
      <c r="A337" s="1" t="s">
        <v>25</v>
      </c>
      <c r="B337" s="11"/>
      <c r="C337" s="8"/>
      <c r="D337" s="8"/>
      <c r="E337" s="8"/>
    </row>
    <row r="338" spans="1:5" ht="17.25" customHeight="1" thickBot="1" x14ac:dyDescent="0.3">
      <c r="A338" s="10" t="s">
        <v>50</v>
      </c>
      <c r="B338" s="11"/>
      <c r="C338" s="8"/>
      <c r="D338" s="8"/>
      <c r="E338" s="8"/>
    </row>
    <row r="339" spans="1:5" ht="17.25" customHeight="1" thickBot="1" x14ac:dyDescent="0.3">
      <c r="A339" s="10" t="s">
        <v>51</v>
      </c>
      <c r="B339" s="11"/>
      <c r="C339" s="8"/>
      <c r="D339" s="8"/>
      <c r="E339" s="8"/>
    </row>
    <row r="340" spans="1:5" ht="24" customHeight="1" thickBot="1" x14ac:dyDescent="0.3">
      <c r="A340" s="1" t="s">
        <v>3</v>
      </c>
      <c r="B340" s="11">
        <v>0</v>
      </c>
      <c r="C340" s="8">
        <v>0</v>
      </c>
      <c r="D340" s="8">
        <f>C340*1.03*0.99</f>
        <v>0</v>
      </c>
      <c r="E340" s="8">
        <f>D340*1.03*0.99</f>
        <v>0</v>
      </c>
    </row>
    <row r="341" spans="1:5" ht="17.25" customHeight="1" thickBot="1" x14ac:dyDescent="0.3">
      <c r="A341" s="10" t="s">
        <v>50</v>
      </c>
      <c r="B341" s="11"/>
      <c r="C341" s="36"/>
      <c r="D341" s="36"/>
      <c r="E341" s="36"/>
    </row>
    <row r="342" spans="1:5" ht="17.25" customHeight="1" thickBot="1" x14ac:dyDescent="0.3">
      <c r="A342" s="10" t="s">
        <v>51</v>
      </c>
      <c r="B342" s="11"/>
      <c r="C342" s="37"/>
      <c r="D342" s="36"/>
      <c r="E342" s="36"/>
    </row>
    <row r="343" spans="1:5" ht="17.25" customHeight="1" thickBot="1" x14ac:dyDescent="0.3">
      <c r="A343" s="20" t="s">
        <v>33</v>
      </c>
      <c r="B343" s="11">
        <f>B340+B337+B334+B331+B328+B325+B322</f>
        <v>4000</v>
      </c>
      <c r="C343" s="11">
        <f t="shared" ref="C343:E343" si="54">C340+C337+C334+C331+C328+C325+C322</f>
        <v>4000</v>
      </c>
      <c r="D343" s="11">
        <f t="shared" si="54"/>
        <v>4000</v>
      </c>
      <c r="E343" s="11">
        <f t="shared" si="54"/>
        <v>4000</v>
      </c>
    </row>
    <row r="344" spans="1:5" ht="17.25" customHeight="1" thickBot="1" x14ac:dyDescent="0.3">
      <c r="A344" s="23" t="s">
        <v>35</v>
      </c>
      <c r="B344" s="24">
        <f>IF(B343-B314=0,0,"Error")</f>
        <v>0</v>
      </c>
      <c r="C344" s="24">
        <f>IF(C343-C314=0,0,"Error")</f>
        <v>0</v>
      </c>
      <c r="D344" s="24">
        <f>IF(D343-D314=0,0,"Error")</f>
        <v>0</v>
      </c>
      <c r="E344" s="24">
        <f>IF(E343-E314=0,0,"Error")</f>
        <v>0</v>
      </c>
    </row>
    <row r="345" spans="1:5" ht="17.25" customHeight="1" thickBot="1" x14ac:dyDescent="0.3">
      <c r="A345" s="19" t="s">
        <v>55</v>
      </c>
      <c r="B345" s="525" t="s">
        <v>663</v>
      </c>
      <c r="C345" s="526"/>
      <c r="D345" s="526"/>
      <c r="E345" s="527"/>
    </row>
    <row r="346" spans="1:5" ht="17.25" customHeight="1" thickBot="1" x14ac:dyDescent="0.3">
      <c r="A346" s="4" t="s">
        <v>9</v>
      </c>
      <c r="B346" s="525" t="s">
        <v>663</v>
      </c>
      <c r="C346" s="526"/>
      <c r="D346" s="526"/>
      <c r="E346" s="527"/>
    </row>
    <row r="347" spans="1:5" ht="17.25" customHeight="1" thickBot="1" x14ac:dyDescent="0.3">
      <c r="A347" s="4" t="s">
        <v>14</v>
      </c>
      <c r="B347" s="520" t="s">
        <v>664</v>
      </c>
      <c r="C347" s="521"/>
      <c r="D347" s="521"/>
      <c r="E347" s="522"/>
    </row>
    <row r="348" spans="1:5" ht="17.25" customHeight="1" x14ac:dyDescent="0.25">
      <c r="A348" s="523"/>
      <c r="B348" s="17">
        <v>2019</v>
      </c>
      <c r="C348" s="17">
        <v>2020</v>
      </c>
      <c r="D348" s="17">
        <v>2021</v>
      </c>
      <c r="E348" s="17">
        <v>2022</v>
      </c>
    </row>
    <row r="349" spans="1:5" ht="17.25" customHeight="1" thickBot="1" x14ac:dyDescent="0.3">
      <c r="A349" s="524"/>
      <c r="B349" s="18" t="s">
        <v>5</v>
      </c>
      <c r="C349" s="18" t="s">
        <v>6</v>
      </c>
      <c r="D349" s="18" t="s">
        <v>6</v>
      </c>
      <c r="E349" s="18" t="s">
        <v>6</v>
      </c>
    </row>
    <row r="350" spans="1:5" ht="17.25" customHeight="1" thickBot="1" x14ac:dyDescent="0.3">
      <c r="A350" s="4" t="s">
        <v>8</v>
      </c>
      <c r="B350" s="6">
        <v>73</v>
      </c>
      <c r="C350" s="6">
        <v>73</v>
      </c>
      <c r="D350" s="6">
        <v>73</v>
      </c>
      <c r="E350" s="6">
        <v>73</v>
      </c>
    </row>
    <row r="351" spans="1:5" ht="17.25" customHeight="1" thickBot="1" x14ac:dyDescent="0.3">
      <c r="A351" s="4" t="s">
        <v>15</v>
      </c>
      <c r="B351" s="6">
        <f>B380</f>
        <v>3000</v>
      </c>
      <c r="C351" s="6">
        <f t="shared" ref="C351:E351" si="55">C380</f>
        <v>3000</v>
      </c>
      <c r="D351" s="6">
        <f t="shared" si="55"/>
        <v>3000</v>
      </c>
      <c r="E351" s="6">
        <f t="shared" si="55"/>
        <v>3000</v>
      </c>
    </row>
    <row r="352" spans="1:5" ht="17.25" customHeight="1" thickBot="1" x14ac:dyDescent="0.3">
      <c r="A352" s="4" t="s">
        <v>23</v>
      </c>
      <c r="B352" s="6">
        <f>B351/B350</f>
        <v>41.095890410958901</v>
      </c>
      <c r="C352" s="6">
        <f t="shared" ref="C352:E352" si="56">C351/C350</f>
        <v>41.095890410958901</v>
      </c>
      <c r="D352" s="6">
        <f t="shared" si="56"/>
        <v>41.095890410958901</v>
      </c>
      <c r="E352" s="6">
        <f t="shared" si="56"/>
        <v>41.095890410958901</v>
      </c>
    </row>
    <row r="353" spans="1:5" ht="17.25" customHeight="1" thickBot="1" x14ac:dyDescent="0.3">
      <c r="A353" s="4" t="s">
        <v>16</v>
      </c>
      <c r="B353" s="360" t="s">
        <v>22</v>
      </c>
      <c r="C353" s="7">
        <f>C350/B350-1</f>
        <v>0</v>
      </c>
      <c r="D353" s="7">
        <f t="shared" ref="D353:E355" si="57">D350/C350-1</f>
        <v>0</v>
      </c>
      <c r="E353" s="7">
        <f t="shared" si="57"/>
        <v>0</v>
      </c>
    </row>
    <row r="354" spans="1:5" ht="17.25" customHeight="1" thickBot="1" x14ac:dyDescent="0.3">
      <c r="A354" s="4" t="s">
        <v>17</v>
      </c>
      <c r="B354" s="360" t="s">
        <v>22</v>
      </c>
      <c r="C354" s="7">
        <f>C351/B351-1</f>
        <v>0</v>
      </c>
      <c r="D354" s="7">
        <f t="shared" si="57"/>
        <v>0</v>
      </c>
      <c r="E354" s="7">
        <f t="shared" si="57"/>
        <v>0</v>
      </c>
    </row>
    <row r="355" spans="1:5" ht="17.25" customHeight="1" thickBot="1" x14ac:dyDescent="0.3">
      <c r="A355" s="4" t="s">
        <v>18</v>
      </c>
      <c r="B355" s="360" t="s">
        <v>22</v>
      </c>
      <c r="C355" s="7">
        <f>C352/B352-1</f>
        <v>0</v>
      </c>
      <c r="D355" s="7">
        <f t="shared" si="57"/>
        <v>0</v>
      </c>
      <c r="E355" s="7">
        <f t="shared" si="57"/>
        <v>0</v>
      </c>
    </row>
    <row r="356" spans="1:5" ht="17.25" customHeight="1" thickBot="1" x14ac:dyDescent="0.3">
      <c r="A356" s="528" t="s">
        <v>59</v>
      </c>
      <c r="B356" s="529"/>
      <c r="C356" s="529"/>
      <c r="D356" s="529"/>
      <c r="E356" s="530"/>
    </row>
    <row r="357" spans="1:5" ht="17.25" customHeight="1" x14ac:dyDescent="0.25">
      <c r="A357" s="523"/>
      <c r="B357" s="17">
        <v>2019</v>
      </c>
      <c r="C357" s="17">
        <v>2020</v>
      </c>
      <c r="D357" s="17">
        <v>2021</v>
      </c>
      <c r="E357" s="17">
        <v>2022</v>
      </c>
    </row>
    <row r="358" spans="1:5" ht="17.25" customHeight="1" thickBot="1" x14ac:dyDescent="0.3">
      <c r="A358" s="524"/>
      <c r="B358" s="18" t="s">
        <v>5</v>
      </c>
      <c r="C358" s="18" t="s">
        <v>6</v>
      </c>
      <c r="D358" s="18" t="s">
        <v>6</v>
      </c>
      <c r="E358" s="18" t="s">
        <v>6</v>
      </c>
    </row>
    <row r="359" spans="1:5" ht="17.25" customHeight="1" thickBot="1" x14ac:dyDescent="0.3">
      <c r="A359" s="1" t="s">
        <v>0</v>
      </c>
      <c r="B359" s="8">
        <f>B360+B361</f>
        <v>0</v>
      </c>
      <c r="C359" s="8">
        <f t="shared" ref="C359:E359" si="58">C360+C361</f>
        <v>0</v>
      </c>
      <c r="D359" s="8">
        <f t="shared" si="58"/>
        <v>0</v>
      </c>
      <c r="E359" s="8">
        <f t="shared" si="58"/>
        <v>0</v>
      </c>
    </row>
    <row r="360" spans="1:5" ht="17.25" customHeight="1" thickBot="1" x14ac:dyDescent="0.3">
      <c r="A360" s="10" t="s">
        <v>50</v>
      </c>
      <c r="B360" s="11"/>
      <c r="C360" s="11"/>
      <c r="D360" s="11"/>
      <c r="E360" s="11"/>
    </row>
    <row r="361" spans="1:5" ht="17.25" customHeight="1" thickBot="1" x14ac:dyDescent="0.3">
      <c r="A361" s="10" t="s">
        <v>51</v>
      </c>
      <c r="B361" s="11"/>
      <c r="C361" s="11"/>
      <c r="D361" s="11"/>
      <c r="E361" s="11"/>
    </row>
    <row r="362" spans="1:5" ht="17.25" customHeight="1" thickBot="1" x14ac:dyDescent="0.3">
      <c r="A362" s="1" t="s">
        <v>31</v>
      </c>
      <c r="B362" s="8">
        <f>B363+B364</f>
        <v>0</v>
      </c>
      <c r="C362" s="8">
        <f t="shared" ref="C362:E362" si="59">C363+C364</f>
        <v>0</v>
      </c>
      <c r="D362" s="8">
        <f t="shared" si="59"/>
        <v>0</v>
      </c>
      <c r="E362" s="8">
        <f t="shared" si="59"/>
        <v>0</v>
      </c>
    </row>
    <row r="363" spans="1:5" ht="17.25" customHeight="1" thickBot="1" x14ac:dyDescent="0.3">
      <c r="A363" s="10" t="s">
        <v>50</v>
      </c>
      <c r="B363" s="11"/>
      <c r="C363" s="11"/>
      <c r="D363" s="11"/>
      <c r="E363" s="11"/>
    </row>
    <row r="364" spans="1:5" ht="17.25" customHeight="1" thickBot="1" x14ac:dyDescent="0.3">
      <c r="A364" s="10" t="s">
        <v>51</v>
      </c>
      <c r="B364" s="11"/>
      <c r="C364" s="11"/>
      <c r="D364" s="11"/>
      <c r="E364" s="11"/>
    </row>
    <row r="365" spans="1:5" ht="17.25" customHeight="1" thickBot="1" x14ac:dyDescent="0.3">
      <c r="A365" s="1" t="s">
        <v>1</v>
      </c>
      <c r="B365" s="11">
        <f>B366+B367</f>
        <v>3000</v>
      </c>
      <c r="C365" s="11">
        <f t="shared" ref="C365:E365" si="60">C366+C367</f>
        <v>3000</v>
      </c>
      <c r="D365" s="11">
        <f t="shared" si="60"/>
        <v>3000</v>
      </c>
      <c r="E365" s="11">
        <f t="shared" si="60"/>
        <v>3000</v>
      </c>
    </row>
    <row r="366" spans="1:5" ht="17.25" customHeight="1" thickBot="1" x14ac:dyDescent="0.3">
      <c r="A366" s="10" t="s">
        <v>50</v>
      </c>
      <c r="B366" s="8">
        <v>3000</v>
      </c>
      <c r="C366" s="8">
        <v>3000</v>
      </c>
      <c r="D366" s="8">
        <v>3000</v>
      </c>
      <c r="E366" s="8">
        <v>3000</v>
      </c>
    </row>
    <row r="367" spans="1:5" ht="17.25" customHeight="1" thickBot="1" x14ac:dyDescent="0.3">
      <c r="A367" s="10" t="s">
        <v>51</v>
      </c>
      <c r="B367" s="11"/>
      <c r="C367" s="11"/>
      <c r="D367" s="11"/>
      <c r="E367" s="11"/>
    </row>
    <row r="368" spans="1:5" ht="17.25" customHeight="1" thickBot="1" x14ac:dyDescent="0.3">
      <c r="A368" s="1" t="s">
        <v>2</v>
      </c>
      <c r="B368" s="11"/>
      <c r="C368" s="8"/>
      <c r="D368" s="8"/>
      <c r="E368" s="8"/>
    </row>
    <row r="369" spans="1:5" ht="17.25" customHeight="1" thickBot="1" x14ac:dyDescent="0.3">
      <c r="A369" s="10" t="s">
        <v>50</v>
      </c>
      <c r="B369" s="11"/>
      <c r="C369" s="8"/>
      <c r="D369" s="8"/>
      <c r="E369" s="8"/>
    </row>
    <row r="370" spans="1:5" ht="17.25" customHeight="1" thickBot="1" x14ac:dyDescent="0.3">
      <c r="A370" s="10" t="s">
        <v>51</v>
      </c>
      <c r="B370" s="11"/>
      <c r="C370" s="8"/>
      <c r="D370" s="8"/>
      <c r="E370" s="8"/>
    </row>
    <row r="371" spans="1:5" ht="17.25" customHeight="1" thickBot="1" x14ac:dyDescent="0.3">
      <c r="A371" s="1" t="s">
        <v>24</v>
      </c>
      <c r="B371" s="11"/>
      <c r="C371" s="8"/>
      <c r="D371" s="8"/>
      <c r="E371" s="8"/>
    </row>
    <row r="372" spans="1:5" ht="17.25" customHeight="1" thickBot="1" x14ac:dyDescent="0.3">
      <c r="A372" s="10" t="s">
        <v>50</v>
      </c>
      <c r="B372" s="11"/>
      <c r="C372" s="8"/>
      <c r="D372" s="8"/>
      <c r="E372" s="8"/>
    </row>
    <row r="373" spans="1:5" ht="17.25" customHeight="1" thickBot="1" x14ac:dyDescent="0.3">
      <c r="A373" s="10" t="s">
        <v>51</v>
      </c>
      <c r="B373" s="11"/>
      <c r="C373" s="8"/>
      <c r="D373" s="8"/>
      <c r="E373" s="8"/>
    </row>
    <row r="374" spans="1:5" ht="17.25" customHeight="1" thickBot="1" x14ac:dyDescent="0.3">
      <c r="A374" s="1" t="s">
        <v>25</v>
      </c>
      <c r="B374" s="11"/>
      <c r="C374" s="8"/>
      <c r="D374" s="8"/>
      <c r="E374" s="8"/>
    </row>
    <row r="375" spans="1:5" ht="17.25" customHeight="1" thickBot="1" x14ac:dyDescent="0.3">
      <c r="A375" s="10" t="s">
        <v>50</v>
      </c>
      <c r="B375" s="11"/>
      <c r="C375" s="8"/>
      <c r="D375" s="8"/>
      <c r="E375" s="8"/>
    </row>
    <row r="376" spans="1:5" ht="17.25" customHeight="1" thickBot="1" x14ac:dyDescent="0.3">
      <c r="A376" s="10" t="s">
        <v>51</v>
      </c>
      <c r="B376" s="11"/>
      <c r="C376" s="8"/>
      <c r="D376" s="8"/>
      <c r="E376" s="8"/>
    </row>
    <row r="377" spans="1:5" ht="17.25" customHeight="1" thickBot="1" x14ac:dyDescent="0.3">
      <c r="A377" s="1" t="s">
        <v>3</v>
      </c>
      <c r="B377" s="11">
        <v>0</v>
      </c>
      <c r="C377" s="8">
        <v>0</v>
      </c>
      <c r="D377" s="8">
        <f>C377*1.03*0.99</f>
        <v>0</v>
      </c>
      <c r="E377" s="8">
        <f>D377*1.03*0.99</f>
        <v>0</v>
      </c>
    </row>
    <row r="378" spans="1:5" ht="17.25" customHeight="1" thickBot="1" x14ac:dyDescent="0.3">
      <c r="A378" s="10" t="s">
        <v>50</v>
      </c>
      <c r="B378" s="11"/>
      <c r="C378" s="36"/>
      <c r="D378" s="36"/>
      <c r="E378" s="36"/>
    </row>
    <row r="379" spans="1:5" ht="17.25" customHeight="1" thickBot="1" x14ac:dyDescent="0.3">
      <c r="A379" s="10" t="s">
        <v>51</v>
      </c>
      <c r="B379" s="11"/>
      <c r="C379" s="37"/>
      <c r="D379" s="36"/>
      <c r="E379" s="36"/>
    </row>
    <row r="380" spans="1:5" ht="17.25" customHeight="1" thickBot="1" x14ac:dyDescent="0.3">
      <c r="A380" s="20" t="s">
        <v>57</v>
      </c>
      <c r="B380" s="11">
        <f>B377+B374+B371+B368+B365+B362+B359</f>
        <v>3000</v>
      </c>
      <c r="C380" s="11">
        <f t="shared" ref="C380:E380" si="61">C377+C374+C371+C368+C365+C362+C359</f>
        <v>3000</v>
      </c>
      <c r="D380" s="11">
        <f t="shared" si="61"/>
        <v>3000</v>
      </c>
      <c r="E380" s="11">
        <f t="shared" si="61"/>
        <v>3000</v>
      </c>
    </row>
    <row r="381" spans="1:5" ht="17.25" customHeight="1" thickBot="1" x14ac:dyDescent="0.3">
      <c r="A381" s="23" t="s">
        <v>35</v>
      </c>
      <c r="B381" s="24">
        <f>IF(B380-B351=0,0,"Error")</f>
        <v>0</v>
      </c>
      <c r="C381" s="24">
        <f>IF(C380-C351=0,0,"Error")</f>
        <v>0</v>
      </c>
      <c r="D381" s="24">
        <f>IF(D380-D351=0,0,"Error")</f>
        <v>0</v>
      </c>
      <c r="E381" s="24">
        <f>IF(E380-E351=0,0,"Error")</f>
        <v>0</v>
      </c>
    </row>
    <row r="382" spans="1:5" ht="28.5" customHeight="1" thickBot="1" x14ac:dyDescent="0.3">
      <c r="A382" s="19" t="s">
        <v>56</v>
      </c>
      <c r="B382" s="525" t="s">
        <v>665</v>
      </c>
      <c r="C382" s="526"/>
      <c r="D382" s="526"/>
      <c r="E382" s="527"/>
    </row>
    <row r="383" spans="1:5" ht="32.25" customHeight="1" thickBot="1" x14ac:dyDescent="0.3">
      <c r="A383" s="4" t="s">
        <v>9</v>
      </c>
      <c r="B383" s="525" t="s">
        <v>666</v>
      </c>
      <c r="C383" s="526"/>
      <c r="D383" s="526"/>
      <c r="E383" s="527"/>
    </row>
    <row r="384" spans="1:5" ht="17.25" customHeight="1" thickBot="1" x14ac:dyDescent="0.3">
      <c r="A384" s="4" t="s">
        <v>14</v>
      </c>
      <c r="B384" s="520" t="s">
        <v>667</v>
      </c>
      <c r="C384" s="521"/>
      <c r="D384" s="521"/>
      <c r="E384" s="522"/>
    </row>
    <row r="385" spans="1:5" ht="17.25" customHeight="1" x14ac:dyDescent="0.25">
      <c r="A385" s="523"/>
      <c r="B385" s="17">
        <v>2019</v>
      </c>
      <c r="C385" s="17">
        <v>2020</v>
      </c>
      <c r="D385" s="17">
        <v>2021</v>
      </c>
      <c r="E385" s="17">
        <v>2022</v>
      </c>
    </row>
    <row r="386" spans="1:5" ht="17.25" customHeight="1" thickBot="1" x14ac:dyDescent="0.3">
      <c r="A386" s="524"/>
      <c r="B386" s="18" t="s">
        <v>5</v>
      </c>
      <c r="C386" s="18" t="s">
        <v>6</v>
      </c>
      <c r="D386" s="18" t="s">
        <v>6</v>
      </c>
      <c r="E386" s="18" t="s">
        <v>6</v>
      </c>
    </row>
    <row r="387" spans="1:5" ht="17.25" customHeight="1" thickBot="1" x14ac:dyDescent="0.3">
      <c r="A387" s="4" t="s">
        <v>8</v>
      </c>
      <c r="B387" s="6">
        <v>15</v>
      </c>
      <c r="C387" s="6">
        <v>73</v>
      </c>
      <c r="D387" s="6">
        <v>73</v>
      </c>
      <c r="E387" s="6">
        <v>73</v>
      </c>
    </row>
    <row r="388" spans="1:5" ht="17.25" customHeight="1" thickBot="1" x14ac:dyDescent="0.3">
      <c r="A388" s="4" t="s">
        <v>15</v>
      </c>
      <c r="B388" s="6">
        <f>B417</f>
        <v>2000</v>
      </c>
      <c r="C388" s="6">
        <f t="shared" ref="C388:E388" si="62">C417</f>
        <v>2000</v>
      </c>
      <c r="D388" s="6">
        <f t="shared" si="62"/>
        <v>2000</v>
      </c>
      <c r="E388" s="6">
        <f t="shared" si="62"/>
        <v>2000</v>
      </c>
    </row>
    <row r="389" spans="1:5" ht="17.25" customHeight="1" thickBot="1" x14ac:dyDescent="0.3">
      <c r="A389" s="4" t="s">
        <v>23</v>
      </c>
      <c r="B389" s="6">
        <f>B388/B387</f>
        <v>133.33333333333334</v>
      </c>
      <c r="C389" s="6">
        <f t="shared" ref="C389:E389" si="63">C388/C387</f>
        <v>27.397260273972602</v>
      </c>
      <c r="D389" s="6">
        <f t="shared" si="63"/>
        <v>27.397260273972602</v>
      </c>
      <c r="E389" s="6">
        <f t="shared" si="63"/>
        <v>27.397260273972602</v>
      </c>
    </row>
    <row r="390" spans="1:5" ht="17.25" customHeight="1" thickBot="1" x14ac:dyDescent="0.3">
      <c r="A390" s="4" t="s">
        <v>16</v>
      </c>
      <c r="B390" s="360" t="s">
        <v>22</v>
      </c>
      <c r="C390" s="7">
        <f>C387/B387-1</f>
        <v>3.8666666666666663</v>
      </c>
      <c r="D390" s="7">
        <f t="shared" ref="D390:E392" si="64">D387/C387-1</f>
        <v>0</v>
      </c>
      <c r="E390" s="7">
        <f t="shared" si="64"/>
        <v>0</v>
      </c>
    </row>
    <row r="391" spans="1:5" ht="17.25" customHeight="1" thickBot="1" x14ac:dyDescent="0.3">
      <c r="A391" s="4" t="s">
        <v>17</v>
      </c>
      <c r="B391" s="360" t="s">
        <v>22</v>
      </c>
      <c r="C391" s="7">
        <f>C388/B388-1</f>
        <v>0</v>
      </c>
      <c r="D391" s="7">
        <f t="shared" si="64"/>
        <v>0</v>
      </c>
      <c r="E391" s="7">
        <f t="shared" si="64"/>
        <v>0</v>
      </c>
    </row>
    <row r="392" spans="1:5" ht="17.25" customHeight="1" thickBot="1" x14ac:dyDescent="0.3">
      <c r="A392" s="4" t="s">
        <v>18</v>
      </c>
      <c r="B392" s="360" t="s">
        <v>22</v>
      </c>
      <c r="C392" s="7">
        <f>C389/B389-1</f>
        <v>-0.79452054794520555</v>
      </c>
      <c r="D392" s="7">
        <f t="shared" si="64"/>
        <v>0</v>
      </c>
      <c r="E392" s="7">
        <f t="shared" si="64"/>
        <v>0</v>
      </c>
    </row>
    <row r="393" spans="1:5" ht="17.25" customHeight="1" thickBot="1" x14ac:dyDescent="0.3">
      <c r="A393" s="528" t="s">
        <v>545</v>
      </c>
      <c r="B393" s="529"/>
      <c r="C393" s="529"/>
      <c r="D393" s="529"/>
      <c r="E393" s="530"/>
    </row>
    <row r="394" spans="1:5" ht="17.25" customHeight="1" x14ac:dyDescent="0.25">
      <c r="A394" s="523"/>
      <c r="B394" s="17">
        <v>2019</v>
      </c>
      <c r="C394" s="17">
        <v>2020</v>
      </c>
      <c r="D394" s="17">
        <v>2021</v>
      </c>
      <c r="E394" s="17">
        <v>2022</v>
      </c>
    </row>
    <row r="395" spans="1:5" ht="17.25" customHeight="1" thickBot="1" x14ac:dyDescent="0.3">
      <c r="A395" s="524"/>
      <c r="B395" s="18" t="s">
        <v>5</v>
      </c>
      <c r="C395" s="18" t="s">
        <v>6</v>
      </c>
      <c r="D395" s="18" t="s">
        <v>6</v>
      </c>
      <c r="E395" s="18" t="s">
        <v>6</v>
      </c>
    </row>
    <row r="396" spans="1:5" ht="17.25" customHeight="1" thickBot="1" x14ac:dyDescent="0.3">
      <c r="A396" s="1" t="s">
        <v>0</v>
      </c>
      <c r="B396" s="8">
        <f>B397+B398</f>
        <v>0</v>
      </c>
      <c r="C396" s="8">
        <f t="shared" ref="C396:E396" si="65">C397+C398</f>
        <v>0</v>
      </c>
      <c r="D396" s="8">
        <f t="shared" si="65"/>
        <v>0</v>
      </c>
      <c r="E396" s="8">
        <f t="shared" si="65"/>
        <v>0</v>
      </c>
    </row>
    <row r="397" spans="1:5" ht="17.25" customHeight="1" thickBot="1" x14ac:dyDescent="0.3">
      <c r="A397" s="10" t="s">
        <v>50</v>
      </c>
      <c r="B397" s="11"/>
      <c r="C397" s="11"/>
      <c r="D397" s="11"/>
      <c r="E397" s="11"/>
    </row>
    <row r="398" spans="1:5" ht="17.25" customHeight="1" thickBot="1" x14ac:dyDescent="0.3">
      <c r="A398" s="10" t="s">
        <v>51</v>
      </c>
      <c r="B398" s="11"/>
      <c r="C398" s="11"/>
      <c r="D398" s="11"/>
      <c r="E398" s="11"/>
    </row>
    <row r="399" spans="1:5" ht="25.5" customHeight="1" thickBot="1" x14ac:dyDescent="0.3">
      <c r="A399" s="1" t="s">
        <v>31</v>
      </c>
      <c r="B399" s="8">
        <f>B400+B401</f>
        <v>0</v>
      </c>
      <c r="C399" s="8">
        <f t="shared" ref="C399:E399" si="66">C400+C401</f>
        <v>0</v>
      </c>
      <c r="D399" s="8">
        <f t="shared" si="66"/>
        <v>0</v>
      </c>
      <c r="E399" s="8">
        <f t="shared" si="66"/>
        <v>0</v>
      </c>
    </row>
    <row r="400" spans="1:5" ht="17.25" customHeight="1" thickBot="1" x14ac:dyDescent="0.3">
      <c r="A400" s="10" t="s">
        <v>50</v>
      </c>
      <c r="B400" s="11"/>
      <c r="C400" s="11"/>
      <c r="D400" s="11"/>
      <c r="E400" s="11"/>
    </row>
    <row r="401" spans="1:5" ht="17.25" customHeight="1" thickBot="1" x14ac:dyDescent="0.3">
      <c r="A401" s="10" t="s">
        <v>51</v>
      </c>
      <c r="B401" s="11"/>
      <c r="C401" s="11"/>
      <c r="D401" s="11"/>
      <c r="E401" s="11"/>
    </row>
    <row r="402" spans="1:5" ht="17.25" customHeight="1" thickBot="1" x14ac:dyDescent="0.3">
      <c r="A402" s="1" t="s">
        <v>1</v>
      </c>
      <c r="B402" s="11">
        <f>B403+B404</f>
        <v>2000</v>
      </c>
      <c r="C402" s="11">
        <f t="shared" ref="C402:E402" si="67">C403+C404</f>
        <v>2000</v>
      </c>
      <c r="D402" s="11">
        <f t="shared" si="67"/>
        <v>2000</v>
      </c>
      <c r="E402" s="11">
        <f t="shared" si="67"/>
        <v>2000</v>
      </c>
    </row>
    <row r="403" spans="1:5" ht="17.25" customHeight="1" thickBot="1" x14ac:dyDescent="0.3">
      <c r="A403" s="10" t="s">
        <v>50</v>
      </c>
      <c r="B403" s="8">
        <v>2000</v>
      </c>
      <c r="C403" s="8">
        <v>2000</v>
      </c>
      <c r="D403" s="8">
        <v>2000</v>
      </c>
      <c r="E403" s="8">
        <v>2000</v>
      </c>
    </row>
    <row r="404" spans="1:5" ht="17.25" customHeight="1" thickBot="1" x14ac:dyDescent="0.3">
      <c r="A404" s="10" t="s">
        <v>51</v>
      </c>
      <c r="B404" s="11"/>
      <c r="C404" s="11"/>
      <c r="D404" s="11"/>
      <c r="E404" s="11"/>
    </row>
    <row r="405" spans="1:5" ht="17.25" customHeight="1" thickBot="1" x14ac:dyDescent="0.3">
      <c r="A405" s="1" t="s">
        <v>2</v>
      </c>
      <c r="B405" s="11"/>
      <c r="C405" s="8"/>
      <c r="D405" s="8"/>
      <c r="E405" s="8"/>
    </row>
    <row r="406" spans="1:5" ht="17.25" customHeight="1" thickBot="1" x14ac:dyDescent="0.3">
      <c r="A406" s="10" t="s">
        <v>50</v>
      </c>
      <c r="B406" s="11"/>
      <c r="C406" s="8"/>
      <c r="D406" s="8"/>
      <c r="E406" s="8"/>
    </row>
    <row r="407" spans="1:5" ht="17.25" customHeight="1" thickBot="1" x14ac:dyDescent="0.3">
      <c r="A407" s="10" t="s">
        <v>51</v>
      </c>
      <c r="B407" s="11"/>
      <c r="C407" s="8"/>
      <c r="D407" s="8"/>
      <c r="E407" s="8"/>
    </row>
    <row r="408" spans="1:5" ht="17.25" customHeight="1" thickBot="1" x14ac:dyDescent="0.3">
      <c r="A408" s="1" t="s">
        <v>24</v>
      </c>
      <c r="B408" s="11"/>
      <c r="C408" s="8"/>
      <c r="D408" s="8"/>
      <c r="E408" s="8"/>
    </row>
    <row r="409" spans="1:5" ht="17.25" customHeight="1" thickBot="1" x14ac:dyDescent="0.3">
      <c r="A409" s="10" t="s">
        <v>50</v>
      </c>
      <c r="B409" s="11"/>
      <c r="C409" s="8"/>
      <c r="D409" s="8"/>
      <c r="E409" s="8"/>
    </row>
    <row r="410" spans="1:5" ht="17.25" customHeight="1" thickBot="1" x14ac:dyDescent="0.3">
      <c r="A410" s="10" t="s">
        <v>51</v>
      </c>
      <c r="B410" s="11"/>
      <c r="C410" s="8"/>
      <c r="D410" s="8"/>
      <c r="E410" s="8"/>
    </row>
    <row r="411" spans="1:5" ht="17.25" customHeight="1" thickBot="1" x14ac:dyDescent="0.3">
      <c r="A411" s="1" t="s">
        <v>25</v>
      </c>
      <c r="B411" s="11"/>
      <c r="C411" s="8"/>
      <c r="D411" s="8"/>
      <c r="E411" s="8"/>
    </row>
    <row r="412" spans="1:5" ht="17.25" customHeight="1" thickBot="1" x14ac:dyDescent="0.3">
      <c r="A412" s="10" t="s">
        <v>50</v>
      </c>
      <c r="B412" s="11"/>
      <c r="C412" s="8"/>
      <c r="D412" s="8"/>
      <c r="E412" s="8"/>
    </row>
    <row r="413" spans="1:5" ht="17.25" customHeight="1" thickBot="1" x14ac:dyDescent="0.3">
      <c r="A413" s="10" t="s">
        <v>51</v>
      </c>
      <c r="B413" s="11"/>
      <c r="C413" s="8"/>
      <c r="D413" s="8"/>
      <c r="E413" s="8"/>
    </row>
    <row r="414" spans="1:5" ht="17.25" customHeight="1" thickBot="1" x14ac:dyDescent="0.3">
      <c r="A414" s="1" t="s">
        <v>3</v>
      </c>
      <c r="B414" s="11">
        <v>0</v>
      </c>
      <c r="C414" s="8">
        <v>0</v>
      </c>
      <c r="D414" s="8">
        <f>C414*1.03*0.99</f>
        <v>0</v>
      </c>
      <c r="E414" s="8">
        <f>D414*1.03*0.99</f>
        <v>0</v>
      </c>
    </row>
    <row r="415" spans="1:5" ht="17.25" customHeight="1" thickBot="1" x14ac:dyDescent="0.3">
      <c r="A415" s="10" t="s">
        <v>50</v>
      </c>
      <c r="B415" s="11"/>
      <c r="C415" s="36"/>
      <c r="D415" s="36"/>
      <c r="E415" s="36"/>
    </row>
    <row r="416" spans="1:5" ht="17.25" customHeight="1" thickBot="1" x14ac:dyDescent="0.3">
      <c r="A416" s="10" t="s">
        <v>51</v>
      </c>
      <c r="B416" s="11"/>
      <c r="C416" s="37"/>
      <c r="D416" s="36"/>
      <c r="E416" s="36"/>
    </row>
    <row r="417" spans="1:5" ht="17.25" customHeight="1" thickBot="1" x14ac:dyDescent="0.3">
      <c r="A417" s="20" t="s">
        <v>58</v>
      </c>
      <c r="B417" s="11">
        <f>B414+B411+B408+B405+B402+B399+B396</f>
        <v>2000</v>
      </c>
      <c r="C417" s="11">
        <f t="shared" ref="C417:E417" si="68">C414+C411+C408+C405+C402+C399+C396</f>
        <v>2000</v>
      </c>
      <c r="D417" s="11">
        <f t="shared" si="68"/>
        <v>2000</v>
      </c>
      <c r="E417" s="11">
        <f t="shared" si="68"/>
        <v>2000</v>
      </c>
    </row>
    <row r="418" spans="1:5" ht="17.25" customHeight="1" thickBot="1" x14ac:dyDescent="0.3">
      <c r="A418" s="23" t="s">
        <v>35</v>
      </c>
      <c r="B418" s="24">
        <f>IF(B417-B388=0,0,"Error")</f>
        <v>0</v>
      </c>
      <c r="C418" s="24">
        <f>IF(C417-C388=0,0,"Error")</f>
        <v>0</v>
      </c>
      <c r="D418" s="24">
        <f>IF(D417-D388=0,0,"Error")</f>
        <v>0</v>
      </c>
      <c r="E418" s="24">
        <f>IF(E417-E388=0,0,"Error")</f>
        <v>0</v>
      </c>
    </row>
    <row r="419" spans="1:5" ht="48.75" customHeight="1" thickBot="1" x14ac:dyDescent="0.3">
      <c r="A419" s="373" t="s">
        <v>668</v>
      </c>
      <c r="B419" s="531" t="s">
        <v>669</v>
      </c>
      <c r="C419" s="532"/>
      <c r="D419" s="532"/>
      <c r="E419" s="533"/>
    </row>
    <row r="420" spans="1:5" ht="17.25" customHeight="1" thickBot="1" x14ac:dyDescent="0.3">
      <c r="A420" s="517" t="s">
        <v>13</v>
      </c>
      <c r="B420" s="518"/>
      <c r="C420" s="518"/>
      <c r="D420" s="518"/>
      <c r="E420" s="519"/>
    </row>
    <row r="421" spans="1:5" ht="34.5" thickBot="1" x14ac:dyDescent="0.3">
      <c r="A421" s="361" t="s">
        <v>670</v>
      </c>
      <c r="B421" s="381">
        <v>127</v>
      </c>
      <c r="C421" s="275" t="s">
        <v>616</v>
      </c>
      <c r="D421" s="275" t="s">
        <v>616</v>
      </c>
      <c r="E421" s="275" t="s">
        <v>616</v>
      </c>
    </row>
    <row r="422" spans="1:5" ht="24.75" customHeight="1" thickBot="1" x14ac:dyDescent="0.3">
      <c r="A422" s="361" t="s">
        <v>671</v>
      </c>
      <c r="B422" s="382">
        <v>0.56999999999999995</v>
      </c>
      <c r="C422" s="275" t="s">
        <v>616</v>
      </c>
      <c r="D422" s="275" t="s">
        <v>616</v>
      </c>
      <c r="E422" s="275" t="s">
        <v>616</v>
      </c>
    </row>
    <row r="423" spans="1:5" ht="37.5" customHeight="1" thickBot="1" x14ac:dyDescent="0.3">
      <c r="A423" s="361" t="s">
        <v>672</v>
      </c>
      <c r="B423" s="381">
        <v>130</v>
      </c>
      <c r="C423" s="275" t="s">
        <v>616</v>
      </c>
      <c r="D423" s="275" t="s">
        <v>616</v>
      </c>
      <c r="E423" s="275" t="s">
        <v>616</v>
      </c>
    </row>
    <row r="424" spans="1:5" ht="37.5" customHeight="1" thickBot="1" x14ac:dyDescent="0.3">
      <c r="A424" s="361" t="s">
        <v>673</v>
      </c>
      <c r="B424" s="381">
        <v>21</v>
      </c>
      <c r="C424" s="275" t="s">
        <v>616</v>
      </c>
      <c r="D424" s="275" t="s">
        <v>616</v>
      </c>
      <c r="E424" s="275" t="s">
        <v>616</v>
      </c>
    </row>
    <row r="425" spans="1:5" ht="27" customHeight="1" thickBot="1" x14ac:dyDescent="0.3">
      <c r="A425" s="362" t="s">
        <v>674</v>
      </c>
      <c r="B425" s="90">
        <v>0</v>
      </c>
      <c r="C425" s="275" t="s">
        <v>616</v>
      </c>
      <c r="D425" s="275" t="s">
        <v>616</v>
      </c>
      <c r="E425" s="275" t="s">
        <v>616</v>
      </c>
    </row>
    <row r="426" spans="1:5" ht="30.75" customHeight="1" thickBot="1" x14ac:dyDescent="0.3">
      <c r="A426" s="362" t="s">
        <v>675</v>
      </c>
      <c r="B426" s="90">
        <v>6</v>
      </c>
      <c r="C426" s="275" t="s">
        <v>616</v>
      </c>
      <c r="D426" s="275" t="s">
        <v>616</v>
      </c>
      <c r="E426" s="275" t="s">
        <v>616</v>
      </c>
    </row>
    <row r="427" spans="1:5" ht="17.25" customHeight="1" thickBot="1" x14ac:dyDescent="0.3">
      <c r="A427" s="537" t="s">
        <v>32</v>
      </c>
      <c r="B427" s="538"/>
      <c r="C427" s="538"/>
      <c r="D427" s="538"/>
      <c r="E427" s="539"/>
    </row>
    <row r="428" spans="1:5" ht="17.25" customHeight="1" thickBot="1" x14ac:dyDescent="0.3">
      <c r="A428" s="511" t="s">
        <v>44</v>
      </c>
      <c r="B428" s="512"/>
      <c r="C428" s="512"/>
      <c r="D428" s="512"/>
      <c r="E428" s="513"/>
    </row>
    <row r="429" spans="1:5" ht="24.75" customHeight="1" thickBot="1" x14ac:dyDescent="0.3">
      <c r="A429" s="19" t="s">
        <v>28</v>
      </c>
      <c r="B429" s="543" t="s">
        <v>676</v>
      </c>
      <c r="C429" s="544"/>
      <c r="D429" s="544"/>
      <c r="E429" s="545"/>
    </row>
    <row r="430" spans="1:5" ht="24" customHeight="1" thickBot="1" x14ac:dyDescent="0.3">
      <c r="A430" s="4" t="s">
        <v>9</v>
      </c>
      <c r="B430" s="517" t="s">
        <v>676</v>
      </c>
      <c r="C430" s="518"/>
      <c r="D430" s="518"/>
      <c r="E430" s="519"/>
    </row>
    <row r="431" spans="1:5" ht="32.25" customHeight="1" thickBot="1" x14ac:dyDescent="0.3">
      <c r="A431" s="4" t="s">
        <v>14</v>
      </c>
      <c r="B431" s="517" t="s">
        <v>677</v>
      </c>
      <c r="C431" s="518"/>
      <c r="D431" s="518"/>
      <c r="E431" s="519"/>
    </row>
    <row r="432" spans="1:5" ht="17.25" customHeight="1" x14ac:dyDescent="0.25">
      <c r="A432" s="523"/>
      <c r="B432" s="17">
        <v>2019</v>
      </c>
      <c r="C432" s="17">
        <v>2020</v>
      </c>
      <c r="D432" s="17">
        <v>2021</v>
      </c>
      <c r="E432" s="17">
        <v>2022</v>
      </c>
    </row>
    <row r="433" spans="1:5" ht="17.25" customHeight="1" thickBot="1" x14ac:dyDescent="0.3">
      <c r="A433" s="524"/>
      <c r="B433" s="18" t="s">
        <v>5</v>
      </c>
      <c r="C433" s="18" t="s">
        <v>6</v>
      </c>
      <c r="D433" s="18" t="s">
        <v>6</v>
      </c>
      <c r="E433" s="18" t="s">
        <v>6</v>
      </c>
    </row>
    <row r="434" spans="1:5" ht="17.25" customHeight="1" thickBot="1" x14ac:dyDescent="0.3">
      <c r="A434" s="4" t="s">
        <v>8</v>
      </c>
      <c r="B434" s="6">
        <v>2</v>
      </c>
      <c r="C434" s="6">
        <v>3</v>
      </c>
      <c r="D434" s="6">
        <v>4</v>
      </c>
      <c r="E434" s="6">
        <v>6</v>
      </c>
    </row>
    <row r="435" spans="1:5" ht="17.25" customHeight="1" thickBot="1" x14ac:dyDescent="0.3">
      <c r="A435" s="4" t="s">
        <v>15</v>
      </c>
      <c r="B435" s="6">
        <f>B464</f>
        <v>53000</v>
      </c>
      <c r="C435" s="6">
        <f t="shared" ref="C435:E435" si="69">C464</f>
        <v>53000</v>
      </c>
      <c r="D435" s="6">
        <f t="shared" si="69"/>
        <v>54000</v>
      </c>
      <c r="E435" s="6">
        <f t="shared" si="69"/>
        <v>54000</v>
      </c>
    </row>
    <row r="436" spans="1:5" ht="17.25" customHeight="1" thickBot="1" x14ac:dyDescent="0.3">
      <c r="A436" s="4" t="s">
        <v>23</v>
      </c>
      <c r="B436" s="6">
        <f>B435/B434</f>
        <v>26500</v>
      </c>
      <c r="C436" s="6">
        <f t="shared" ref="C436:E436" si="70">C435/C434</f>
        <v>17666.666666666668</v>
      </c>
      <c r="D436" s="6">
        <f t="shared" si="70"/>
        <v>13500</v>
      </c>
      <c r="E436" s="6">
        <f t="shared" si="70"/>
        <v>9000</v>
      </c>
    </row>
    <row r="437" spans="1:5" ht="17.25" customHeight="1" thickBot="1" x14ac:dyDescent="0.3">
      <c r="A437" s="4" t="s">
        <v>16</v>
      </c>
      <c r="B437" s="360" t="s">
        <v>22</v>
      </c>
      <c r="C437" s="7">
        <f>C434/B434-1</f>
        <v>0.5</v>
      </c>
      <c r="D437" s="7">
        <f t="shared" ref="D437:E439" si="71">D434/C434-1</f>
        <v>0.33333333333333326</v>
      </c>
      <c r="E437" s="7">
        <f t="shared" si="71"/>
        <v>0.5</v>
      </c>
    </row>
    <row r="438" spans="1:5" ht="17.25" customHeight="1" thickBot="1" x14ac:dyDescent="0.3">
      <c r="A438" s="4" t="s">
        <v>17</v>
      </c>
      <c r="B438" s="360" t="s">
        <v>22</v>
      </c>
      <c r="C438" s="7">
        <f>C435/B435-1</f>
        <v>0</v>
      </c>
      <c r="D438" s="7">
        <f t="shared" si="71"/>
        <v>1.8867924528301883E-2</v>
      </c>
      <c r="E438" s="7">
        <f t="shared" si="71"/>
        <v>0</v>
      </c>
    </row>
    <row r="439" spans="1:5" ht="17.25" customHeight="1" thickBot="1" x14ac:dyDescent="0.3">
      <c r="A439" s="4" t="s">
        <v>18</v>
      </c>
      <c r="B439" s="360" t="s">
        <v>22</v>
      </c>
      <c r="C439" s="7">
        <f>C436/B436-1</f>
        <v>-0.33333333333333326</v>
      </c>
      <c r="D439" s="7">
        <f t="shared" si="71"/>
        <v>-0.23584905660377364</v>
      </c>
      <c r="E439" s="7">
        <f t="shared" si="71"/>
        <v>-0.33333333333333337</v>
      </c>
    </row>
    <row r="440" spans="1:5" ht="17.25" customHeight="1" thickBot="1" x14ac:dyDescent="0.3">
      <c r="A440" s="528" t="s">
        <v>34</v>
      </c>
      <c r="B440" s="529"/>
      <c r="C440" s="529"/>
      <c r="D440" s="529"/>
      <c r="E440" s="530"/>
    </row>
    <row r="441" spans="1:5" ht="17.25" customHeight="1" x14ac:dyDescent="0.25">
      <c r="A441" s="523"/>
      <c r="B441" s="17">
        <v>2019</v>
      </c>
      <c r="C441" s="17">
        <v>2020</v>
      </c>
      <c r="D441" s="17">
        <v>2021</v>
      </c>
      <c r="E441" s="17">
        <v>2022</v>
      </c>
    </row>
    <row r="442" spans="1:5" ht="17.25" customHeight="1" thickBot="1" x14ac:dyDescent="0.3">
      <c r="A442" s="524"/>
      <c r="B442" s="18" t="s">
        <v>5</v>
      </c>
      <c r="C442" s="18" t="s">
        <v>6</v>
      </c>
      <c r="D442" s="18" t="s">
        <v>6</v>
      </c>
      <c r="E442" s="18" t="s">
        <v>6</v>
      </c>
    </row>
    <row r="443" spans="1:5" ht="17.25" customHeight="1" thickBot="1" x14ac:dyDescent="0.3">
      <c r="A443" s="1" t="s">
        <v>0</v>
      </c>
      <c r="B443" s="8">
        <f>B444+B445</f>
        <v>30000</v>
      </c>
      <c r="C443" s="8">
        <f t="shared" ref="C443:E443" si="72">C444+C445</f>
        <v>30000</v>
      </c>
      <c r="D443" s="8">
        <f t="shared" si="72"/>
        <v>30000</v>
      </c>
      <c r="E443" s="8">
        <f t="shared" si="72"/>
        <v>30000</v>
      </c>
    </row>
    <row r="444" spans="1:5" ht="17.25" customHeight="1" thickBot="1" x14ac:dyDescent="0.3">
      <c r="A444" s="10" t="s">
        <v>50</v>
      </c>
      <c r="B444" s="11">
        <v>30000</v>
      </c>
      <c r="C444" s="11">
        <v>30000</v>
      </c>
      <c r="D444" s="11">
        <v>30000</v>
      </c>
      <c r="E444" s="11">
        <v>30000</v>
      </c>
    </row>
    <row r="445" spans="1:5" ht="17.25" customHeight="1" thickBot="1" x14ac:dyDescent="0.3">
      <c r="A445" s="10" t="s">
        <v>51</v>
      </c>
      <c r="B445" s="11"/>
      <c r="C445" s="11"/>
      <c r="D445" s="11"/>
      <c r="E445" s="11"/>
    </row>
    <row r="446" spans="1:5" ht="17.25" customHeight="1" thickBot="1" x14ac:dyDescent="0.3">
      <c r="A446" s="1" t="s">
        <v>31</v>
      </c>
      <c r="B446" s="8">
        <f>B447+B448</f>
        <v>8000</v>
      </c>
      <c r="C446" s="8">
        <f t="shared" ref="C446:E446" si="73">C447+C448</f>
        <v>8000</v>
      </c>
      <c r="D446" s="8">
        <f t="shared" si="73"/>
        <v>8000</v>
      </c>
      <c r="E446" s="8">
        <f t="shared" si="73"/>
        <v>8000</v>
      </c>
    </row>
    <row r="447" spans="1:5" ht="17.25" customHeight="1" thickBot="1" x14ac:dyDescent="0.3">
      <c r="A447" s="10" t="s">
        <v>50</v>
      </c>
      <c r="B447" s="11">
        <v>8000</v>
      </c>
      <c r="C447" s="11">
        <v>8000</v>
      </c>
      <c r="D447" s="11">
        <v>8000</v>
      </c>
      <c r="E447" s="11">
        <v>8000</v>
      </c>
    </row>
    <row r="448" spans="1:5" ht="17.25" customHeight="1" thickBot="1" x14ac:dyDescent="0.3">
      <c r="A448" s="10" t="s">
        <v>51</v>
      </c>
      <c r="B448" s="11"/>
      <c r="C448" s="11"/>
      <c r="D448" s="11"/>
      <c r="E448" s="11"/>
    </row>
    <row r="449" spans="1:5" ht="17.25" customHeight="1" thickBot="1" x14ac:dyDescent="0.3">
      <c r="A449" s="1" t="s">
        <v>1</v>
      </c>
      <c r="B449" s="11">
        <f>B450+B451</f>
        <v>15000</v>
      </c>
      <c r="C449" s="11">
        <f t="shared" ref="C449:E449" si="74">C450+C451</f>
        <v>15000</v>
      </c>
      <c r="D449" s="11">
        <f t="shared" si="74"/>
        <v>16000</v>
      </c>
      <c r="E449" s="11">
        <f t="shared" si="74"/>
        <v>16000</v>
      </c>
    </row>
    <row r="450" spans="1:5" ht="17.25" customHeight="1" thickBot="1" x14ac:dyDescent="0.3">
      <c r="A450" s="10" t="s">
        <v>50</v>
      </c>
      <c r="B450" s="8">
        <v>15000</v>
      </c>
      <c r="C450" s="8">
        <v>15000</v>
      </c>
      <c r="D450" s="8">
        <v>16000</v>
      </c>
      <c r="E450" s="8">
        <v>16000</v>
      </c>
    </row>
    <row r="451" spans="1:5" ht="17.25" customHeight="1" thickBot="1" x14ac:dyDescent="0.3">
      <c r="A451" s="10" t="s">
        <v>51</v>
      </c>
      <c r="B451" s="11"/>
      <c r="C451" s="11"/>
      <c r="D451" s="11"/>
      <c r="E451" s="11"/>
    </row>
    <row r="452" spans="1:5" ht="17.25" customHeight="1" thickBot="1" x14ac:dyDescent="0.3">
      <c r="A452" s="1" t="s">
        <v>2</v>
      </c>
      <c r="B452" s="11"/>
      <c r="C452" s="8"/>
      <c r="D452" s="8"/>
      <c r="E452" s="8"/>
    </row>
    <row r="453" spans="1:5" ht="17.25" customHeight="1" thickBot="1" x14ac:dyDescent="0.3">
      <c r="A453" s="10" t="s">
        <v>50</v>
      </c>
      <c r="B453" s="11"/>
      <c r="C453" s="8"/>
      <c r="D453" s="8"/>
      <c r="E453" s="8"/>
    </row>
    <row r="454" spans="1:5" ht="17.25" customHeight="1" thickBot="1" x14ac:dyDescent="0.3">
      <c r="A454" s="10" t="s">
        <v>51</v>
      </c>
      <c r="B454" s="11"/>
      <c r="C454" s="8"/>
      <c r="D454" s="8"/>
      <c r="E454" s="8"/>
    </row>
    <row r="455" spans="1:5" ht="17.25" customHeight="1" thickBot="1" x14ac:dyDescent="0.3">
      <c r="A455" s="1" t="s">
        <v>24</v>
      </c>
      <c r="B455" s="11"/>
      <c r="C455" s="8"/>
      <c r="D455" s="8"/>
      <c r="E455" s="8"/>
    </row>
    <row r="456" spans="1:5" ht="17.25" customHeight="1" thickBot="1" x14ac:dyDescent="0.3">
      <c r="A456" s="10" t="s">
        <v>50</v>
      </c>
      <c r="B456" s="11"/>
      <c r="C456" s="8"/>
      <c r="D456" s="8"/>
      <c r="E456" s="8"/>
    </row>
    <row r="457" spans="1:5" ht="17.25" customHeight="1" thickBot="1" x14ac:dyDescent="0.3">
      <c r="A457" s="10" t="s">
        <v>51</v>
      </c>
      <c r="B457" s="11"/>
      <c r="C457" s="8"/>
      <c r="D457" s="8"/>
      <c r="E457" s="8"/>
    </row>
    <row r="458" spans="1:5" ht="17.25" customHeight="1" thickBot="1" x14ac:dyDescent="0.3">
      <c r="A458" s="1" t="s">
        <v>25</v>
      </c>
      <c r="B458" s="11"/>
      <c r="C458" s="8"/>
      <c r="D458" s="8"/>
      <c r="E458" s="8"/>
    </row>
    <row r="459" spans="1:5" ht="17.25" customHeight="1" thickBot="1" x14ac:dyDescent="0.3">
      <c r="A459" s="10" t="s">
        <v>50</v>
      </c>
      <c r="B459" s="11"/>
      <c r="C459" s="8"/>
      <c r="D459" s="8"/>
      <c r="E459" s="8"/>
    </row>
    <row r="460" spans="1:5" ht="17.25" customHeight="1" thickBot="1" x14ac:dyDescent="0.3">
      <c r="A460" s="10" t="s">
        <v>51</v>
      </c>
      <c r="B460" s="11"/>
      <c r="C460" s="8"/>
      <c r="D460" s="8"/>
      <c r="E460" s="8"/>
    </row>
    <row r="461" spans="1:5" ht="17.25" customHeight="1" thickBot="1" x14ac:dyDescent="0.3">
      <c r="A461" s="1" t="s">
        <v>3</v>
      </c>
      <c r="B461" s="11">
        <v>0</v>
      </c>
      <c r="C461" s="8">
        <v>0</v>
      </c>
      <c r="D461" s="8">
        <f>C461*1.03*0.99</f>
        <v>0</v>
      </c>
      <c r="E461" s="8">
        <f>D461*1.03*0.99</f>
        <v>0</v>
      </c>
    </row>
    <row r="462" spans="1:5" ht="17.25" customHeight="1" thickBot="1" x14ac:dyDescent="0.3">
      <c r="A462" s="10" t="s">
        <v>50</v>
      </c>
      <c r="B462" s="11"/>
      <c r="C462" s="36"/>
      <c r="D462" s="36"/>
      <c r="E462" s="36"/>
    </row>
    <row r="463" spans="1:5" ht="17.25" customHeight="1" thickBot="1" x14ac:dyDescent="0.3">
      <c r="A463" s="10" t="s">
        <v>51</v>
      </c>
      <c r="B463" s="11"/>
      <c r="C463" s="37"/>
      <c r="D463" s="36"/>
      <c r="E463" s="36"/>
    </row>
    <row r="464" spans="1:5" ht="17.25" customHeight="1" thickBot="1" x14ac:dyDescent="0.3">
      <c r="A464" s="20" t="s">
        <v>33</v>
      </c>
      <c r="B464" s="11">
        <f>B461+B458+B455+B452+B449+B446+B443</f>
        <v>53000</v>
      </c>
      <c r="C464" s="11">
        <f t="shared" ref="C464:E464" si="75">C461+C458+C455+C452+C449+C446+C443</f>
        <v>53000</v>
      </c>
      <c r="D464" s="11">
        <f t="shared" si="75"/>
        <v>54000</v>
      </c>
      <c r="E464" s="11">
        <f t="shared" si="75"/>
        <v>54000</v>
      </c>
    </row>
    <row r="465" spans="1:5" ht="17.25" customHeight="1" thickBot="1" x14ac:dyDescent="0.3">
      <c r="A465" s="23" t="s">
        <v>35</v>
      </c>
      <c r="B465" s="24">
        <f>IF(B464-B435=0,0,"Error")</f>
        <v>0</v>
      </c>
      <c r="C465" s="24">
        <f>IF(C464-C435=0,0,"Error")</f>
        <v>0</v>
      </c>
      <c r="D465" s="24">
        <f>IF(D464-D435=0,0,"Error")</f>
        <v>0</v>
      </c>
      <c r="E465" s="24">
        <f>IF(E464-E435=0,0,"Error")</f>
        <v>0</v>
      </c>
    </row>
    <row r="466" spans="1:5" ht="17.25" customHeight="1" thickBot="1" x14ac:dyDescent="0.3">
      <c r="A466" s="19" t="s">
        <v>55</v>
      </c>
      <c r="B466" s="540" t="s">
        <v>678</v>
      </c>
      <c r="C466" s="541"/>
      <c r="D466" s="541"/>
      <c r="E466" s="542"/>
    </row>
    <row r="467" spans="1:5" ht="33.75" customHeight="1" thickBot="1" x14ac:dyDescent="0.3">
      <c r="A467" s="4" t="s">
        <v>9</v>
      </c>
      <c r="B467" s="517" t="s">
        <v>679</v>
      </c>
      <c r="C467" s="518"/>
      <c r="D467" s="518"/>
      <c r="E467" s="519"/>
    </row>
    <row r="468" spans="1:5" ht="32.25" customHeight="1" thickBot="1" x14ac:dyDescent="0.3">
      <c r="A468" s="4" t="s">
        <v>14</v>
      </c>
      <c r="B468" s="517" t="s">
        <v>680</v>
      </c>
      <c r="C468" s="518"/>
      <c r="D468" s="518"/>
      <c r="E468" s="519"/>
    </row>
    <row r="469" spans="1:5" ht="17.25" customHeight="1" x14ac:dyDescent="0.25">
      <c r="A469" s="523"/>
      <c r="B469" s="17">
        <v>2019</v>
      </c>
      <c r="C469" s="17">
        <v>2020</v>
      </c>
      <c r="D469" s="17">
        <v>2021</v>
      </c>
      <c r="E469" s="17">
        <v>2022</v>
      </c>
    </row>
    <row r="470" spans="1:5" ht="17.25" customHeight="1" thickBot="1" x14ac:dyDescent="0.3">
      <c r="A470" s="524"/>
      <c r="B470" s="18" t="s">
        <v>5</v>
      </c>
      <c r="C470" s="18" t="s">
        <v>6</v>
      </c>
      <c r="D470" s="18" t="s">
        <v>6</v>
      </c>
      <c r="E470" s="18" t="s">
        <v>6</v>
      </c>
    </row>
    <row r="471" spans="1:5" ht="17.25" customHeight="1" thickBot="1" x14ac:dyDescent="0.3">
      <c r="A471" s="4" t="s">
        <v>8</v>
      </c>
      <c r="B471" s="6">
        <v>36</v>
      </c>
      <c r="C471" s="6">
        <v>36</v>
      </c>
      <c r="D471" s="6">
        <v>36</v>
      </c>
      <c r="E471" s="6">
        <v>36</v>
      </c>
    </row>
    <row r="472" spans="1:5" ht="17.25" customHeight="1" thickBot="1" x14ac:dyDescent="0.3">
      <c r="A472" s="4" t="s">
        <v>15</v>
      </c>
      <c r="B472" s="6">
        <f>B501</f>
        <v>5000</v>
      </c>
      <c r="C472" s="6">
        <f t="shared" ref="C472:E472" si="76">C501</f>
        <v>5000</v>
      </c>
      <c r="D472" s="6">
        <f t="shared" si="76"/>
        <v>5000</v>
      </c>
      <c r="E472" s="6">
        <f t="shared" si="76"/>
        <v>5000</v>
      </c>
    </row>
    <row r="473" spans="1:5" ht="17.25" customHeight="1" thickBot="1" x14ac:dyDescent="0.3">
      <c r="A473" s="4" t="s">
        <v>23</v>
      </c>
      <c r="B473" s="6">
        <f>B472/B471</f>
        <v>138.88888888888889</v>
      </c>
      <c r="C473" s="6">
        <f t="shared" ref="C473:E473" si="77">C472/C471</f>
        <v>138.88888888888889</v>
      </c>
      <c r="D473" s="6">
        <f t="shared" si="77"/>
        <v>138.88888888888889</v>
      </c>
      <c r="E473" s="6">
        <f t="shared" si="77"/>
        <v>138.88888888888889</v>
      </c>
    </row>
    <row r="474" spans="1:5" ht="17.25" customHeight="1" thickBot="1" x14ac:dyDescent="0.3">
      <c r="A474" s="4" t="s">
        <v>16</v>
      </c>
      <c r="B474" s="360" t="s">
        <v>22</v>
      </c>
      <c r="C474" s="7">
        <f>C471/B471-1</f>
        <v>0</v>
      </c>
      <c r="D474" s="7">
        <f t="shared" ref="D474:E476" si="78">D471/C471-1</f>
        <v>0</v>
      </c>
      <c r="E474" s="7">
        <f t="shared" si="78"/>
        <v>0</v>
      </c>
    </row>
    <row r="475" spans="1:5" ht="17.25" customHeight="1" thickBot="1" x14ac:dyDescent="0.3">
      <c r="A475" s="4" t="s">
        <v>17</v>
      </c>
      <c r="B475" s="360" t="s">
        <v>22</v>
      </c>
      <c r="C475" s="7">
        <f>C472/B472-1</f>
        <v>0</v>
      </c>
      <c r="D475" s="7">
        <f t="shared" si="78"/>
        <v>0</v>
      </c>
      <c r="E475" s="7">
        <f t="shared" si="78"/>
        <v>0</v>
      </c>
    </row>
    <row r="476" spans="1:5" ht="17.25" customHeight="1" thickBot="1" x14ac:dyDescent="0.3">
      <c r="A476" s="4" t="s">
        <v>18</v>
      </c>
      <c r="B476" s="360" t="s">
        <v>22</v>
      </c>
      <c r="C476" s="7">
        <f>C473/B473-1</f>
        <v>0</v>
      </c>
      <c r="D476" s="7">
        <f t="shared" si="78"/>
        <v>0</v>
      </c>
      <c r="E476" s="7">
        <f t="shared" si="78"/>
        <v>0</v>
      </c>
    </row>
    <row r="477" spans="1:5" ht="17.25" customHeight="1" thickBot="1" x14ac:dyDescent="0.3">
      <c r="A477" s="528" t="s">
        <v>59</v>
      </c>
      <c r="B477" s="529"/>
      <c r="C477" s="529"/>
      <c r="D477" s="529"/>
      <c r="E477" s="530"/>
    </row>
    <row r="478" spans="1:5" ht="17.25" customHeight="1" x14ac:dyDescent="0.25">
      <c r="A478" s="523"/>
      <c r="B478" s="17">
        <v>2019</v>
      </c>
      <c r="C478" s="17">
        <v>2020</v>
      </c>
      <c r="D478" s="17">
        <v>2021</v>
      </c>
      <c r="E478" s="17">
        <v>2022</v>
      </c>
    </row>
    <row r="479" spans="1:5" ht="17.25" customHeight="1" thickBot="1" x14ac:dyDescent="0.3">
      <c r="A479" s="524"/>
      <c r="B479" s="18" t="s">
        <v>5</v>
      </c>
      <c r="C479" s="18" t="s">
        <v>6</v>
      </c>
      <c r="D479" s="18" t="s">
        <v>6</v>
      </c>
      <c r="E479" s="18" t="s">
        <v>6</v>
      </c>
    </row>
    <row r="480" spans="1:5" ht="17.25" customHeight="1" thickBot="1" x14ac:dyDescent="0.3">
      <c r="A480" s="1" t="s">
        <v>0</v>
      </c>
      <c r="B480" s="8">
        <f>B481+B482</f>
        <v>0</v>
      </c>
      <c r="C480" s="8">
        <f t="shared" ref="C480:E480" si="79">C481+C482</f>
        <v>0</v>
      </c>
      <c r="D480" s="8">
        <f t="shared" si="79"/>
        <v>0</v>
      </c>
      <c r="E480" s="8">
        <f t="shared" si="79"/>
        <v>0</v>
      </c>
    </row>
    <row r="481" spans="1:5" ht="17.25" customHeight="1" thickBot="1" x14ac:dyDescent="0.3">
      <c r="A481" s="10" t="s">
        <v>50</v>
      </c>
      <c r="B481" s="11"/>
      <c r="C481" s="11"/>
      <c r="D481" s="11"/>
      <c r="E481" s="11"/>
    </row>
    <row r="482" spans="1:5" ht="17.25" customHeight="1" thickBot="1" x14ac:dyDescent="0.3">
      <c r="A482" s="10" t="s">
        <v>51</v>
      </c>
      <c r="B482" s="11"/>
      <c r="C482" s="11"/>
      <c r="D482" s="11"/>
      <c r="E482" s="11"/>
    </row>
    <row r="483" spans="1:5" ht="17.25" customHeight="1" thickBot="1" x14ac:dyDescent="0.3">
      <c r="A483" s="1" t="s">
        <v>31</v>
      </c>
      <c r="B483" s="8">
        <f>B484+B485</f>
        <v>0</v>
      </c>
      <c r="C483" s="8">
        <f t="shared" ref="C483:E483" si="80">C484+C485</f>
        <v>0</v>
      </c>
      <c r="D483" s="8">
        <f t="shared" si="80"/>
        <v>0</v>
      </c>
      <c r="E483" s="8">
        <f t="shared" si="80"/>
        <v>0</v>
      </c>
    </row>
    <row r="484" spans="1:5" ht="17.25" customHeight="1" thickBot="1" x14ac:dyDescent="0.3">
      <c r="A484" s="10" t="s">
        <v>50</v>
      </c>
      <c r="B484" s="11"/>
      <c r="C484" s="11"/>
      <c r="D484" s="11"/>
      <c r="E484" s="11"/>
    </row>
    <row r="485" spans="1:5" ht="17.25" customHeight="1" thickBot="1" x14ac:dyDescent="0.3">
      <c r="A485" s="10" t="s">
        <v>51</v>
      </c>
      <c r="B485" s="11"/>
      <c r="C485" s="11"/>
      <c r="D485" s="11"/>
      <c r="E485" s="11"/>
    </row>
    <row r="486" spans="1:5" ht="17.25" customHeight="1" thickBot="1" x14ac:dyDescent="0.3">
      <c r="A486" s="1" t="s">
        <v>1</v>
      </c>
      <c r="B486" s="11">
        <f>B487+B488</f>
        <v>5000</v>
      </c>
      <c r="C486" s="11">
        <f t="shared" ref="C486:E486" si="81">C487+C488</f>
        <v>5000</v>
      </c>
      <c r="D486" s="11">
        <f t="shared" si="81"/>
        <v>5000</v>
      </c>
      <c r="E486" s="11">
        <f t="shared" si="81"/>
        <v>5000</v>
      </c>
    </row>
    <row r="487" spans="1:5" ht="17.25" customHeight="1" thickBot="1" x14ac:dyDescent="0.3">
      <c r="A487" s="10" t="s">
        <v>50</v>
      </c>
      <c r="B487" s="8">
        <v>5000</v>
      </c>
      <c r="C487" s="8">
        <v>5000</v>
      </c>
      <c r="D487" s="8">
        <v>5000</v>
      </c>
      <c r="E487" s="8">
        <v>5000</v>
      </c>
    </row>
    <row r="488" spans="1:5" ht="17.25" customHeight="1" thickBot="1" x14ac:dyDescent="0.3">
      <c r="A488" s="10" t="s">
        <v>51</v>
      </c>
      <c r="B488" s="11"/>
      <c r="C488" s="11"/>
      <c r="D488" s="11"/>
      <c r="E488" s="11"/>
    </row>
    <row r="489" spans="1:5" ht="17.25" customHeight="1" thickBot="1" x14ac:dyDescent="0.3">
      <c r="A489" s="1" t="s">
        <v>2</v>
      </c>
      <c r="B489" s="11"/>
      <c r="C489" s="8"/>
      <c r="D489" s="8"/>
      <c r="E489" s="8"/>
    </row>
    <row r="490" spans="1:5" ht="17.25" customHeight="1" thickBot="1" x14ac:dyDescent="0.3">
      <c r="A490" s="10" t="s">
        <v>50</v>
      </c>
      <c r="B490" s="11"/>
      <c r="C490" s="8"/>
      <c r="D490" s="8"/>
      <c r="E490" s="8"/>
    </row>
    <row r="491" spans="1:5" ht="17.25" customHeight="1" thickBot="1" x14ac:dyDescent="0.3">
      <c r="A491" s="10" t="s">
        <v>51</v>
      </c>
      <c r="B491" s="11"/>
      <c r="C491" s="8"/>
      <c r="D491" s="8"/>
      <c r="E491" s="8"/>
    </row>
    <row r="492" spans="1:5" ht="17.25" customHeight="1" thickBot="1" x14ac:dyDescent="0.3">
      <c r="A492" s="1" t="s">
        <v>24</v>
      </c>
      <c r="B492" s="11"/>
      <c r="C492" s="8"/>
      <c r="D492" s="8"/>
      <c r="E492" s="8"/>
    </row>
    <row r="493" spans="1:5" ht="17.25" customHeight="1" thickBot="1" x14ac:dyDescent="0.3">
      <c r="A493" s="10" t="s">
        <v>50</v>
      </c>
      <c r="B493" s="11"/>
      <c r="C493" s="8"/>
      <c r="D493" s="8"/>
      <c r="E493" s="8"/>
    </row>
    <row r="494" spans="1:5" ht="17.25" customHeight="1" thickBot="1" x14ac:dyDescent="0.3">
      <c r="A494" s="10" t="s">
        <v>51</v>
      </c>
      <c r="B494" s="11"/>
      <c r="C494" s="8"/>
      <c r="D494" s="8"/>
      <c r="E494" s="8"/>
    </row>
    <row r="495" spans="1:5" ht="17.25" customHeight="1" thickBot="1" x14ac:dyDescent="0.3">
      <c r="A495" s="1" t="s">
        <v>25</v>
      </c>
      <c r="B495" s="11"/>
      <c r="C495" s="8"/>
      <c r="D495" s="8"/>
      <c r="E495" s="8"/>
    </row>
    <row r="496" spans="1:5" ht="17.25" customHeight="1" thickBot="1" x14ac:dyDescent="0.3">
      <c r="A496" s="10" t="s">
        <v>50</v>
      </c>
      <c r="B496" s="11"/>
      <c r="C496" s="8"/>
      <c r="D496" s="8"/>
      <c r="E496" s="8"/>
    </row>
    <row r="497" spans="1:5" ht="17.25" customHeight="1" thickBot="1" x14ac:dyDescent="0.3">
      <c r="A497" s="10" t="s">
        <v>51</v>
      </c>
      <c r="B497" s="11"/>
      <c r="C497" s="8"/>
      <c r="D497" s="8"/>
      <c r="E497" s="8"/>
    </row>
    <row r="498" spans="1:5" ht="17.25" customHeight="1" thickBot="1" x14ac:dyDescent="0.3">
      <c r="A498" s="1" t="s">
        <v>3</v>
      </c>
      <c r="B498" s="11">
        <v>0</v>
      </c>
      <c r="C498" s="8">
        <v>0</v>
      </c>
      <c r="D498" s="8">
        <f>C498*1.03*0.99</f>
        <v>0</v>
      </c>
      <c r="E498" s="8">
        <f>D498*1.03*0.99</f>
        <v>0</v>
      </c>
    </row>
    <row r="499" spans="1:5" ht="17.25" customHeight="1" thickBot="1" x14ac:dyDescent="0.3">
      <c r="A499" s="10" t="s">
        <v>50</v>
      </c>
      <c r="B499" s="11"/>
      <c r="C499" s="36"/>
      <c r="D499" s="36"/>
      <c r="E499" s="36"/>
    </row>
    <row r="500" spans="1:5" ht="17.25" customHeight="1" thickBot="1" x14ac:dyDescent="0.3">
      <c r="A500" s="10" t="s">
        <v>51</v>
      </c>
      <c r="B500" s="11"/>
      <c r="C500" s="37"/>
      <c r="D500" s="36"/>
      <c r="E500" s="36"/>
    </row>
    <row r="501" spans="1:5" ht="17.25" customHeight="1" thickBot="1" x14ac:dyDescent="0.3">
      <c r="A501" s="20" t="s">
        <v>57</v>
      </c>
      <c r="B501" s="11">
        <f>B498+B495+B492+B489+B486+B483+B480</f>
        <v>5000</v>
      </c>
      <c r="C501" s="11">
        <f t="shared" ref="C501:E501" si="82">C498+C495+C492+C489+C486+C483+C480</f>
        <v>5000</v>
      </c>
      <c r="D501" s="11">
        <f t="shared" si="82"/>
        <v>5000</v>
      </c>
      <c r="E501" s="11">
        <f t="shared" si="82"/>
        <v>5000</v>
      </c>
    </row>
    <row r="502" spans="1:5" ht="17.25" customHeight="1" thickBot="1" x14ac:dyDescent="0.3">
      <c r="A502" s="23" t="s">
        <v>35</v>
      </c>
      <c r="B502" s="24">
        <f>IF(B501-B472=0,0,"Error")</f>
        <v>0</v>
      </c>
      <c r="C502" s="24">
        <f>IF(C501-C472=0,0,"Error")</f>
        <v>0</v>
      </c>
      <c r="D502" s="24">
        <f>IF(D501-D472=0,0,"Error")</f>
        <v>0</v>
      </c>
      <c r="E502" s="24">
        <f>IF(E501-E472=0,0,"Error")</f>
        <v>0</v>
      </c>
    </row>
    <row r="503" spans="1:5" ht="17.25" customHeight="1" thickBot="1" x14ac:dyDescent="0.3">
      <c r="A503" s="19" t="s">
        <v>56</v>
      </c>
      <c r="B503" s="517" t="s">
        <v>681</v>
      </c>
      <c r="C503" s="521"/>
      <c r="D503" s="521"/>
      <c r="E503" s="522"/>
    </row>
    <row r="504" spans="1:5" ht="44.25" customHeight="1" thickBot="1" x14ac:dyDescent="0.3">
      <c r="A504" s="4" t="s">
        <v>9</v>
      </c>
      <c r="B504" s="525" t="s">
        <v>682</v>
      </c>
      <c r="C504" s="526"/>
      <c r="D504" s="526"/>
      <c r="E504" s="527"/>
    </row>
    <row r="505" spans="1:5" ht="17.25" customHeight="1" thickBot="1" x14ac:dyDescent="0.3">
      <c r="A505" s="4" t="s">
        <v>14</v>
      </c>
      <c r="B505" s="520" t="s">
        <v>683</v>
      </c>
      <c r="C505" s="521"/>
      <c r="D505" s="521"/>
      <c r="E505" s="522"/>
    </row>
    <row r="506" spans="1:5" ht="17.25" customHeight="1" x14ac:dyDescent="0.25">
      <c r="A506" s="523"/>
      <c r="B506" s="17">
        <v>2019</v>
      </c>
      <c r="C506" s="17">
        <v>2020</v>
      </c>
      <c r="D506" s="17">
        <v>2021</v>
      </c>
      <c r="E506" s="17">
        <v>2022</v>
      </c>
    </row>
    <row r="507" spans="1:5" ht="17.25" customHeight="1" thickBot="1" x14ac:dyDescent="0.3">
      <c r="A507" s="524"/>
      <c r="B507" s="18" t="s">
        <v>5</v>
      </c>
      <c r="C507" s="18" t="s">
        <v>6</v>
      </c>
      <c r="D507" s="18" t="s">
        <v>6</v>
      </c>
      <c r="E507" s="18" t="s">
        <v>6</v>
      </c>
    </row>
    <row r="508" spans="1:5" ht="17.25" customHeight="1" thickBot="1" x14ac:dyDescent="0.3">
      <c r="A508" s="4" t="s">
        <v>8</v>
      </c>
      <c r="B508" s="6">
        <f>147+127</f>
        <v>274</v>
      </c>
      <c r="C508" s="6">
        <v>274</v>
      </c>
      <c r="D508" s="6">
        <v>274</v>
      </c>
      <c r="E508" s="6">
        <v>274</v>
      </c>
    </row>
    <row r="509" spans="1:5" ht="17.25" customHeight="1" thickBot="1" x14ac:dyDescent="0.3">
      <c r="A509" s="4" t="s">
        <v>15</v>
      </c>
      <c r="B509" s="6">
        <f>B538</f>
        <v>5000</v>
      </c>
      <c r="C509" s="6">
        <f t="shared" ref="C509:E509" si="83">C538</f>
        <v>5000</v>
      </c>
      <c r="D509" s="6">
        <f t="shared" si="83"/>
        <v>5000</v>
      </c>
      <c r="E509" s="6">
        <f t="shared" si="83"/>
        <v>5000</v>
      </c>
    </row>
    <row r="510" spans="1:5" ht="17.25" customHeight="1" thickBot="1" x14ac:dyDescent="0.3">
      <c r="A510" s="4" t="s">
        <v>23</v>
      </c>
      <c r="B510" s="6">
        <f>B509/B508</f>
        <v>18.248175182481752</v>
      </c>
      <c r="C510" s="6">
        <f t="shared" ref="C510:E510" si="84">C509/C508</f>
        <v>18.248175182481752</v>
      </c>
      <c r="D510" s="6">
        <f t="shared" si="84"/>
        <v>18.248175182481752</v>
      </c>
      <c r="E510" s="6">
        <f t="shared" si="84"/>
        <v>18.248175182481752</v>
      </c>
    </row>
    <row r="511" spans="1:5" ht="17.25" customHeight="1" thickBot="1" x14ac:dyDescent="0.3">
      <c r="A511" s="4" t="s">
        <v>16</v>
      </c>
      <c r="B511" s="360" t="s">
        <v>22</v>
      </c>
      <c r="C511" s="7">
        <f>C508/B508-1</f>
        <v>0</v>
      </c>
      <c r="D511" s="7">
        <f t="shared" ref="D511:E513" si="85">D508/C508-1</f>
        <v>0</v>
      </c>
      <c r="E511" s="7">
        <f t="shared" si="85"/>
        <v>0</v>
      </c>
    </row>
    <row r="512" spans="1:5" ht="17.25" customHeight="1" thickBot="1" x14ac:dyDescent="0.3">
      <c r="A512" s="4" t="s">
        <v>17</v>
      </c>
      <c r="B512" s="360" t="s">
        <v>22</v>
      </c>
      <c r="C512" s="7">
        <f>C509/B509-1</f>
        <v>0</v>
      </c>
      <c r="D512" s="7">
        <f t="shared" si="85"/>
        <v>0</v>
      </c>
      <c r="E512" s="7">
        <f t="shared" si="85"/>
        <v>0</v>
      </c>
    </row>
    <row r="513" spans="1:5" ht="17.25" customHeight="1" thickBot="1" x14ac:dyDescent="0.3">
      <c r="A513" s="4" t="s">
        <v>18</v>
      </c>
      <c r="B513" s="360" t="s">
        <v>22</v>
      </c>
      <c r="C513" s="7">
        <f>C510/B510-1</f>
        <v>0</v>
      </c>
      <c r="D513" s="7">
        <f t="shared" si="85"/>
        <v>0</v>
      </c>
      <c r="E513" s="7">
        <f t="shared" si="85"/>
        <v>0</v>
      </c>
    </row>
    <row r="514" spans="1:5" ht="17.25" customHeight="1" thickBot="1" x14ac:dyDescent="0.3">
      <c r="A514" s="528" t="s">
        <v>545</v>
      </c>
      <c r="B514" s="529"/>
      <c r="C514" s="529"/>
      <c r="D514" s="529"/>
      <c r="E514" s="530"/>
    </row>
    <row r="515" spans="1:5" ht="17.25" customHeight="1" x14ac:dyDescent="0.25">
      <c r="A515" s="523"/>
      <c r="B515" s="17">
        <v>2019</v>
      </c>
      <c r="C515" s="17">
        <v>2020</v>
      </c>
      <c r="D515" s="17">
        <v>2021</v>
      </c>
      <c r="E515" s="17">
        <v>2022</v>
      </c>
    </row>
    <row r="516" spans="1:5" ht="17.25" customHeight="1" thickBot="1" x14ac:dyDescent="0.3">
      <c r="A516" s="524"/>
      <c r="B516" s="18" t="s">
        <v>5</v>
      </c>
      <c r="C516" s="18" t="s">
        <v>6</v>
      </c>
      <c r="D516" s="18" t="s">
        <v>6</v>
      </c>
      <c r="E516" s="18" t="s">
        <v>6</v>
      </c>
    </row>
    <row r="517" spans="1:5" ht="17.25" customHeight="1" thickBot="1" x14ac:dyDescent="0.3">
      <c r="A517" s="1" t="s">
        <v>0</v>
      </c>
      <c r="B517" s="8">
        <f>B518+B519</f>
        <v>0</v>
      </c>
      <c r="C517" s="8">
        <f t="shared" ref="C517:E517" si="86">C518+C519</f>
        <v>0</v>
      </c>
      <c r="D517" s="8">
        <f t="shared" si="86"/>
        <v>0</v>
      </c>
      <c r="E517" s="8">
        <f t="shared" si="86"/>
        <v>0</v>
      </c>
    </row>
    <row r="518" spans="1:5" ht="17.25" customHeight="1" thickBot="1" x14ac:dyDescent="0.3">
      <c r="A518" s="10" t="s">
        <v>50</v>
      </c>
      <c r="B518" s="11"/>
      <c r="C518" s="11"/>
      <c r="D518" s="11"/>
      <c r="E518" s="11"/>
    </row>
    <row r="519" spans="1:5" ht="17.25" customHeight="1" thickBot="1" x14ac:dyDescent="0.3">
      <c r="A519" s="10" t="s">
        <v>51</v>
      </c>
      <c r="B519" s="11"/>
      <c r="C519" s="11"/>
      <c r="D519" s="11"/>
      <c r="E519" s="11"/>
    </row>
    <row r="520" spans="1:5" ht="17.25" customHeight="1" thickBot="1" x14ac:dyDescent="0.3">
      <c r="A520" s="1" t="s">
        <v>31</v>
      </c>
      <c r="B520" s="8">
        <f>B521+B522</f>
        <v>0</v>
      </c>
      <c r="C520" s="8">
        <f t="shared" ref="C520:E520" si="87">C521+C522</f>
        <v>0</v>
      </c>
      <c r="D520" s="8">
        <f t="shared" si="87"/>
        <v>0</v>
      </c>
      <c r="E520" s="8">
        <f t="shared" si="87"/>
        <v>0</v>
      </c>
    </row>
    <row r="521" spans="1:5" ht="17.25" customHeight="1" thickBot="1" x14ac:dyDescent="0.3">
      <c r="A521" s="10" t="s">
        <v>50</v>
      </c>
      <c r="B521" s="11"/>
      <c r="C521" s="11"/>
      <c r="D521" s="11"/>
      <c r="E521" s="11"/>
    </row>
    <row r="522" spans="1:5" ht="17.25" customHeight="1" thickBot="1" x14ac:dyDescent="0.3">
      <c r="A522" s="10" t="s">
        <v>51</v>
      </c>
      <c r="B522" s="11"/>
      <c r="C522" s="11"/>
      <c r="D522" s="11"/>
      <c r="E522" s="11"/>
    </row>
    <row r="523" spans="1:5" ht="17.25" customHeight="1" thickBot="1" x14ac:dyDescent="0.3">
      <c r="A523" s="1" t="s">
        <v>1</v>
      </c>
      <c r="B523" s="11">
        <f>B524+B525</f>
        <v>5000</v>
      </c>
      <c r="C523" s="11">
        <f t="shared" ref="C523:E523" si="88">C524+C525</f>
        <v>5000</v>
      </c>
      <c r="D523" s="11">
        <f t="shared" si="88"/>
        <v>5000</v>
      </c>
      <c r="E523" s="11">
        <f t="shared" si="88"/>
        <v>5000</v>
      </c>
    </row>
    <row r="524" spans="1:5" ht="17.25" customHeight="1" thickBot="1" x14ac:dyDescent="0.3">
      <c r="A524" s="10" t="s">
        <v>50</v>
      </c>
      <c r="B524" s="8">
        <v>5000</v>
      </c>
      <c r="C524" s="8">
        <v>5000</v>
      </c>
      <c r="D524" s="8">
        <v>5000</v>
      </c>
      <c r="E524" s="8">
        <v>5000</v>
      </c>
    </row>
    <row r="525" spans="1:5" ht="17.25" customHeight="1" thickBot="1" x14ac:dyDescent="0.3">
      <c r="A525" s="10" t="s">
        <v>51</v>
      </c>
      <c r="B525" s="11"/>
      <c r="C525" s="11"/>
      <c r="D525" s="11"/>
      <c r="E525" s="11"/>
    </row>
    <row r="526" spans="1:5" ht="17.25" customHeight="1" thickBot="1" x14ac:dyDescent="0.3">
      <c r="A526" s="1" t="s">
        <v>2</v>
      </c>
      <c r="B526" s="11"/>
      <c r="C526" s="8"/>
      <c r="D526" s="8"/>
      <c r="E526" s="8"/>
    </row>
    <row r="527" spans="1:5" ht="17.25" customHeight="1" thickBot="1" x14ac:dyDescent="0.3">
      <c r="A527" s="10" t="s">
        <v>50</v>
      </c>
      <c r="B527" s="11"/>
      <c r="C527" s="8"/>
      <c r="D527" s="8"/>
      <c r="E527" s="8"/>
    </row>
    <row r="528" spans="1:5" ht="17.25" customHeight="1" thickBot="1" x14ac:dyDescent="0.3">
      <c r="A528" s="10" t="s">
        <v>51</v>
      </c>
      <c r="B528" s="11"/>
      <c r="C528" s="8"/>
      <c r="D528" s="8"/>
      <c r="E528" s="8"/>
    </row>
    <row r="529" spans="1:5" ht="17.25" customHeight="1" thickBot="1" x14ac:dyDescent="0.3">
      <c r="A529" s="1" t="s">
        <v>24</v>
      </c>
      <c r="B529" s="11"/>
      <c r="C529" s="8"/>
      <c r="D529" s="8"/>
      <c r="E529" s="8"/>
    </row>
    <row r="530" spans="1:5" ht="17.25" customHeight="1" thickBot="1" x14ac:dyDescent="0.3">
      <c r="A530" s="10" t="s">
        <v>50</v>
      </c>
      <c r="B530" s="11"/>
      <c r="C530" s="8"/>
      <c r="D530" s="8"/>
      <c r="E530" s="8"/>
    </row>
    <row r="531" spans="1:5" ht="17.25" customHeight="1" thickBot="1" x14ac:dyDescent="0.3">
      <c r="A531" s="10" t="s">
        <v>51</v>
      </c>
      <c r="B531" s="11"/>
      <c r="C531" s="8"/>
      <c r="D531" s="8"/>
      <c r="E531" s="8"/>
    </row>
    <row r="532" spans="1:5" ht="17.25" customHeight="1" thickBot="1" x14ac:dyDescent="0.3">
      <c r="A532" s="1" t="s">
        <v>25</v>
      </c>
      <c r="B532" s="11"/>
      <c r="C532" s="8"/>
      <c r="D532" s="8"/>
      <c r="E532" s="8"/>
    </row>
    <row r="533" spans="1:5" ht="17.25" customHeight="1" thickBot="1" x14ac:dyDescent="0.3">
      <c r="A533" s="10" t="s">
        <v>50</v>
      </c>
      <c r="B533" s="11"/>
      <c r="C533" s="8"/>
      <c r="D533" s="8"/>
      <c r="E533" s="8"/>
    </row>
    <row r="534" spans="1:5" ht="17.25" customHeight="1" thickBot="1" x14ac:dyDescent="0.3">
      <c r="A534" s="10" t="s">
        <v>51</v>
      </c>
      <c r="B534" s="11"/>
      <c r="C534" s="8"/>
      <c r="D534" s="8"/>
      <c r="E534" s="8"/>
    </row>
    <row r="535" spans="1:5" ht="17.25" customHeight="1" thickBot="1" x14ac:dyDescent="0.3">
      <c r="A535" s="1" t="s">
        <v>3</v>
      </c>
      <c r="B535" s="11">
        <v>0</v>
      </c>
      <c r="C535" s="8">
        <v>0</v>
      </c>
      <c r="D535" s="8">
        <f>C535*1.03*0.99</f>
        <v>0</v>
      </c>
      <c r="E535" s="8">
        <f>D535*1.03*0.99</f>
        <v>0</v>
      </c>
    </row>
    <row r="536" spans="1:5" ht="17.25" customHeight="1" thickBot="1" x14ac:dyDescent="0.3">
      <c r="A536" s="10" t="s">
        <v>50</v>
      </c>
      <c r="B536" s="11"/>
      <c r="C536" s="36"/>
      <c r="D536" s="36"/>
      <c r="E536" s="36"/>
    </row>
    <row r="537" spans="1:5" ht="17.25" customHeight="1" thickBot="1" x14ac:dyDescent="0.3">
      <c r="A537" s="10" t="s">
        <v>51</v>
      </c>
      <c r="B537" s="11"/>
      <c r="C537" s="37"/>
      <c r="D537" s="36"/>
      <c r="E537" s="36"/>
    </row>
    <row r="538" spans="1:5" ht="17.25" customHeight="1" thickBot="1" x14ac:dyDescent="0.3">
      <c r="A538" s="20" t="s">
        <v>58</v>
      </c>
      <c r="B538" s="11">
        <f>B535+B532+B529+B526+B523+B520+B517</f>
        <v>5000</v>
      </c>
      <c r="C538" s="11">
        <f t="shared" ref="C538:E538" si="89">C535+C532+C529+C526+C523+C520+C517</f>
        <v>5000</v>
      </c>
      <c r="D538" s="11">
        <f t="shared" si="89"/>
        <v>5000</v>
      </c>
      <c r="E538" s="11">
        <f t="shared" si="89"/>
        <v>5000</v>
      </c>
    </row>
    <row r="539" spans="1:5" ht="17.25" customHeight="1" thickBot="1" x14ac:dyDescent="0.3">
      <c r="A539" s="23" t="s">
        <v>35</v>
      </c>
      <c r="B539" s="24">
        <f>IF(B538-B509=0,0,"Error")</f>
        <v>0</v>
      </c>
      <c r="C539" s="24">
        <f>IF(C538-C509=0,0,"Error")</f>
        <v>0</v>
      </c>
      <c r="D539" s="24">
        <f>IF(D538-D509=0,0,"Error")</f>
        <v>0</v>
      </c>
      <c r="E539" s="24">
        <f>IF(E538-E509=0,0,"Error")</f>
        <v>0</v>
      </c>
    </row>
    <row r="540" spans="1:5" ht="17.25" customHeight="1" thickBot="1" x14ac:dyDescent="0.3">
      <c r="A540" s="19" t="s">
        <v>60</v>
      </c>
      <c r="B540" s="517" t="s">
        <v>684</v>
      </c>
      <c r="C540" s="521"/>
      <c r="D540" s="521"/>
      <c r="E540" s="522"/>
    </row>
    <row r="541" spans="1:5" ht="17.25" customHeight="1" thickBot="1" x14ac:dyDescent="0.3">
      <c r="A541" s="4" t="s">
        <v>9</v>
      </c>
      <c r="B541" s="525" t="s">
        <v>685</v>
      </c>
      <c r="C541" s="526"/>
      <c r="D541" s="526"/>
      <c r="E541" s="527"/>
    </row>
    <row r="542" spans="1:5" ht="17.25" customHeight="1" thickBot="1" x14ac:dyDescent="0.3">
      <c r="A542" s="4" t="s">
        <v>14</v>
      </c>
      <c r="B542" s="520" t="s">
        <v>686</v>
      </c>
      <c r="C542" s="521"/>
      <c r="D542" s="521"/>
      <c r="E542" s="522"/>
    </row>
    <row r="543" spans="1:5" ht="17.25" customHeight="1" x14ac:dyDescent="0.25">
      <c r="A543" s="523"/>
      <c r="B543" s="17">
        <v>2019</v>
      </c>
      <c r="C543" s="17">
        <v>2020</v>
      </c>
      <c r="D543" s="17">
        <v>2021</v>
      </c>
      <c r="E543" s="17">
        <v>2022</v>
      </c>
    </row>
    <row r="544" spans="1:5" ht="17.25" customHeight="1" thickBot="1" x14ac:dyDescent="0.3">
      <c r="A544" s="524"/>
      <c r="B544" s="18" t="s">
        <v>5</v>
      </c>
      <c r="C544" s="18" t="s">
        <v>6</v>
      </c>
      <c r="D544" s="18" t="s">
        <v>6</v>
      </c>
      <c r="E544" s="18" t="s">
        <v>6</v>
      </c>
    </row>
    <row r="545" spans="1:5" ht="17.25" customHeight="1" thickBot="1" x14ac:dyDescent="0.3">
      <c r="A545" s="4" t="s">
        <v>8</v>
      </c>
      <c r="B545" s="6">
        <v>25</v>
      </c>
      <c r="C545" s="6">
        <v>25</v>
      </c>
      <c r="D545" s="6">
        <v>25</v>
      </c>
      <c r="E545" s="6">
        <v>25</v>
      </c>
    </row>
    <row r="546" spans="1:5" ht="17.25" customHeight="1" thickBot="1" x14ac:dyDescent="0.3">
      <c r="A546" s="4" t="s">
        <v>15</v>
      </c>
      <c r="B546" s="6">
        <f>B575</f>
        <v>5000</v>
      </c>
      <c r="C546" s="6">
        <f t="shared" ref="C546:E546" si="90">C575</f>
        <v>5000</v>
      </c>
      <c r="D546" s="6">
        <f t="shared" si="90"/>
        <v>5000</v>
      </c>
      <c r="E546" s="6">
        <f t="shared" si="90"/>
        <v>5000</v>
      </c>
    </row>
    <row r="547" spans="1:5" ht="17.25" customHeight="1" thickBot="1" x14ac:dyDescent="0.3">
      <c r="A547" s="4" t="s">
        <v>23</v>
      </c>
      <c r="B547" s="6">
        <f>B546/B545</f>
        <v>200</v>
      </c>
      <c r="C547" s="6">
        <f t="shared" ref="C547:E547" si="91">C546/C545</f>
        <v>200</v>
      </c>
      <c r="D547" s="6">
        <f t="shared" si="91"/>
        <v>200</v>
      </c>
      <c r="E547" s="6">
        <f t="shared" si="91"/>
        <v>200</v>
      </c>
    </row>
    <row r="548" spans="1:5" ht="17.25" customHeight="1" thickBot="1" x14ac:dyDescent="0.3">
      <c r="A548" s="4" t="s">
        <v>16</v>
      </c>
      <c r="B548" s="360" t="s">
        <v>22</v>
      </c>
      <c r="C548" s="7">
        <f>C545/B545-1</f>
        <v>0</v>
      </c>
      <c r="D548" s="7">
        <f t="shared" ref="D548:E550" si="92">D545/C545-1</f>
        <v>0</v>
      </c>
      <c r="E548" s="7">
        <f t="shared" si="92"/>
        <v>0</v>
      </c>
    </row>
    <row r="549" spans="1:5" ht="17.25" customHeight="1" thickBot="1" x14ac:dyDescent="0.3">
      <c r="A549" s="4" t="s">
        <v>17</v>
      </c>
      <c r="B549" s="360" t="s">
        <v>22</v>
      </c>
      <c r="C549" s="7">
        <f>C546/B546-1</f>
        <v>0</v>
      </c>
      <c r="D549" s="7">
        <f t="shared" si="92"/>
        <v>0</v>
      </c>
      <c r="E549" s="7">
        <f t="shared" si="92"/>
        <v>0</v>
      </c>
    </row>
    <row r="550" spans="1:5" ht="17.25" customHeight="1" thickBot="1" x14ac:dyDescent="0.3">
      <c r="A550" s="4" t="s">
        <v>18</v>
      </c>
      <c r="B550" s="360" t="s">
        <v>22</v>
      </c>
      <c r="C550" s="7">
        <f>C547/B547-1</f>
        <v>0</v>
      </c>
      <c r="D550" s="7">
        <f t="shared" si="92"/>
        <v>0</v>
      </c>
      <c r="E550" s="7">
        <f t="shared" si="92"/>
        <v>0</v>
      </c>
    </row>
    <row r="551" spans="1:5" ht="17.25" customHeight="1" thickBot="1" x14ac:dyDescent="0.3">
      <c r="A551" s="528" t="s">
        <v>61</v>
      </c>
      <c r="B551" s="529"/>
      <c r="C551" s="529"/>
      <c r="D551" s="529"/>
      <c r="E551" s="530"/>
    </row>
    <row r="552" spans="1:5" ht="17.25" customHeight="1" x14ac:dyDescent="0.25">
      <c r="A552" s="523"/>
      <c r="B552" s="17">
        <v>2019</v>
      </c>
      <c r="C552" s="17">
        <v>2020</v>
      </c>
      <c r="D552" s="17">
        <v>2021</v>
      </c>
      <c r="E552" s="17">
        <v>2022</v>
      </c>
    </row>
    <row r="553" spans="1:5" ht="17.25" customHeight="1" thickBot="1" x14ac:dyDescent="0.3">
      <c r="A553" s="524"/>
      <c r="B553" s="18" t="s">
        <v>5</v>
      </c>
      <c r="C553" s="18" t="s">
        <v>6</v>
      </c>
      <c r="D553" s="18" t="s">
        <v>6</v>
      </c>
      <c r="E553" s="18" t="s">
        <v>6</v>
      </c>
    </row>
    <row r="554" spans="1:5" ht="17.25" customHeight="1" thickBot="1" x14ac:dyDescent="0.3">
      <c r="A554" s="1" t="s">
        <v>0</v>
      </c>
      <c r="B554" s="8">
        <f>B555+B556</f>
        <v>0</v>
      </c>
      <c r="C554" s="8">
        <f t="shared" ref="C554:E554" si="93">C555+C556</f>
        <v>0</v>
      </c>
      <c r="D554" s="8">
        <f t="shared" si="93"/>
        <v>0</v>
      </c>
      <c r="E554" s="8">
        <f t="shared" si="93"/>
        <v>0</v>
      </c>
    </row>
    <row r="555" spans="1:5" ht="17.25" customHeight="1" thickBot="1" x14ac:dyDescent="0.3">
      <c r="A555" s="10" t="s">
        <v>50</v>
      </c>
      <c r="B555" s="11"/>
      <c r="C555" s="11"/>
      <c r="D555" s="11"/>
      <c r="E555" s="11"/>
    </row>
    <row r="556" spans="1:5" ht="17.25" customHeight="1" thickBot="1" x14ac:dyDescent="0.3">
      <c r="A556" s="10" t="s">
        <v>51</v>
      </c>
      <c r="B556" s="11"/>
      <c r="C556" s="11"/>
      <c r="D556" s="11"/>
      <c r="E556" s="11"/>
    </row>
    <row r="557" spans="1:5" ht="17.25" customHeight="1" thickBot="1" x14ac:dyDescent="0.3">
      <c r="A557" s="1" t="s">
        <v>31</v>
      </c>
      <c r="B557" s="8">
        <f>B558+B559</f>
        <v>0</v>
      </c>
      <c r="C557" s="8">
        <f t="shared" ref="C557:E557" si="94">C558+C559</f>
        <v>0</v>
      </c>
      <c r="D557" s="8">
        <f t="shared" si="94"/>
        <v>0</v>
      </c>
      <c r="E557" s="8">
        <f t="shared" si="94"/>
        <v>0</v>
      </c>
    </row>
    <row r="558" spans="1:5" ht="17.25" customHeight="1" thickBot="1" x14ac:dyDescent="0.3">
      <c r="A558" s="10" t="s">
        <v>50</v>
      </c>
      <c r="B558" s="11"/>
      <c r="C558" s="11"/>
      <c r="D558" s="11"/>
      <c r="E558" s="11"/>
    </row>
    <row r="559" spans="1:5" ht="17.25" customHeight="1" thickBot="1" x14ac:dyDescent="0.3">
      <c r="A559" s="10" t="s">
        <v>51</v>
      </c>
      <c r="B559" s="11"/>
      <c r="C559" s="11"/>
      <c r="D559" s="11"/>
      <c r="E559" s="11"/>
    </row>
    <row r="560" spans="1:5" ht="17.25" customHeight="1" thickBot="1" x14ac:dyDescent="0.3">
      <c r="A560" s="1" t="s">
        <v>1</v>
      </c>
      <c r="B560" s="11">
        <f>B561+B562</f>
        <v>5000</v>
      </c>
      <c r="C560" s="11">
        <f t="shared" ref="C560:E560" si="95">C561+C562</f>
        <v>5000</v>
      </c>
      <c r="D560" s="11">
        <f t="shared" si="95"/>
        <v>5000</v>
      </c>
      <c r="E560" s="11">
        <f t="shared" si="95"/>
        <v>5000</v>
      </c>
    </row>
    <row r="561" spans="1:5" ht="17.25" customHeight="1" thickBot="1" x14ac:dyDescent="0.3">
      <c r="A561" s="10" t="s">
        <v>50</v>
      </c>
      <c r="B561" s="8">
        <v>5000</v>
      </c>
      <c r="C561" s="8">
        <v>5000</v>
      </c>
      <c r="D561" s="8">
        <v>5000</v>
      </c>
      <c r="E561" s="8">
        <v>5000</v>
      </c>
    </row>
    <row r="562" spans="1:5" ht="17.25" customHeight="1" thickBot="1" x14ac:dyDescent="0.3">
      <c r="A562" s="10" t="s">
        <v>51</v>
      </c>
      <c r="B562" s="11"/>
      <c r="C562" s="11"/>
      <c r="D562" s="11"/>
      <c r="E562" s="11"/>
    </row>
    <row r="563" spans="1:5" ht="17.25" customHeight="1" thickBot="1" x14ac:dyDescent="0.3">
      <c r="A563" s="1" t="s">
        <v>2</v>
      </c>
      <c r="B563" s="11"/>
      <c r="C563" s="8"/>
      <c r="D563" s="8"/>
      <c r="E563" s="8"/>
    </row>
    <row r="564" spans="1:5" ht="17.25" customHeight="1" thickBot="1" x14ac:dyDescent="0.3">
      <c r="A564" s="10" t="s">
        <v>50</v>
      </c>
      <c r="B564" s="11"/>
      <c r="C564" s="8"/>
      <c r="D564" s="8"/>
      <c r="E564" s="8"/>
    </row>
    <row r="565" spans="1:5" ht="17.25" customHeight="1" thickBot="1" x14ac:dyDescent="0.3">
      <c r="A565" s="10" t="s">
        <v>51</v>
      </c>
      <c r="B565" s="11"/>
      <c r="C565" s="8"/>
      <c r="D565" s="8"/>
      <c r="E565" s="8"/>
    </row>
    <row r="566" spans="1:5" ht="17.25" customHeight="1" thickBot="1" x14ac:dyDescent="0.3">
      <c r="A566" s="1" t="s">
        <v>24</v>
      </c>
      <c r="B566" s="11"/>
      <c r="C566" s="8"/>
      <c r="D566" s="8"/>
      <c r="E566" s="8"/>
    </row>
    <row r="567" spans="1:5" ht="17.25" customHeight="1" thickBot="1" x14ac:dyDescent="0.3">
      <c r="A567" s="10" t="s">
        <v>50</v>
      </c>
      <c r="B567" s="11"/>
      <c r="C567" s="8"/>
      <c r="D567" s="8"/>
      <c r="E567" s="8"/>
    </row>
    <row r="568" spans="1:5" ht="17.25" customHeight="1" thickBot="1" x14ac:dyDescent="0.3">
      <c r="A568" s="10" t="s">
        <v>51</v>
      </c>
      <c r="B568" s="11"/>
      <c r="C568" s="8"/>
      <c r="D568" s="8"/>
      <c r="E568" s="8"/>
    </row>
    <row r="569" spans="1:5" ht="17.25" customHeight="1" thickBot="1" x14ac:dyDescent="0.3">
      <c r="A569" s="1" t="s">
        <v>25</v>
      </c>
      <c r="B569" s="11"/>
      <c r="C569" s="8"/>
      <c r="D569" s="8"/>
      <c r="E569" s="8"/>
    </row>
    <row r="570" spans="1:5" ht="17.25" customHeight="1" thickBot="1" x14ac:dyDescent="0.3">
      <c r="A570" s="10" t="s">
        <v>50</v>
      </c>
      <c r="B570" s="11"/>
      <c r="C570" s="8"/>
      <c r="D570" s="8"/>
      <c r="E570" s="8"/>
    </row>
    <row r="571" spans="1:5" ht="17.25" customHeight="1" thickBot="1" x14ac:dyDescent="0.3">
      <c r="A571" s="10" t="s">
        <v>51</v>
      </c>
      <c r="B571" s="11"/>
      <c r="C571" s="8"/>
      <c r="D571" s="8"/>
      <c r="E571" s="8"/>
    </row>
    <row r="572" spans="1:5" ht="17.25" customHeight="1" thickBot="1" x14ac:dyDescent="0.3">
      <c r="A572" s="1" t="s">
        <v>3</v>
      </c>
      <c r="B572" s="11">
        <v>0</v>
      </c>
      <c r="C572" s="8">
        <v>0</v>
      </c>
      <c r="D572" s="8">
        <f>C572*1.03*0.99</f>
        <v>0</v>
      </c>
      <c r="E572" s="8">
        <f>D572*1.03*0.99</f>
        <v>0</v>
      </c>
    </row>
    <row r="573" spans="1:5" ht="17.25" customHeight="1" thickBot="1" x14ac:dyDescent="0.3">
      <c r="A573" s="10" t="s">
        <v>50</v>
      </c>
      <c r="B573" s="11"/>
      <c r="C573" s="36"/>
      <c r="D573" s="36"/>
      <c r="E573" s="36"/>
    </row>
    <row r="574" spans="1:5" ht="17.25" customHeight="1" thickBot="1" x14ac:dyDescent="0.3">
      <c r="A574" s="10" t="s">
        <v>51</v>
      </c>
      <c r="B574" s="11"/>
      <c r="C574" s="37"/>
      <c r="D574" s="36"/>
      <c r="E574" s="36"/>
    </row>
    <row r="575" spans="1:5" ht="17.25" customHeight="1" thickBot="1" x14ac:dyDescent="0.3">
      <c r="A575" s="20" t="s">
        <v>78</v>
      </c>
      <c r="B575" s="11">
        <f>B572+B569+B566+B563+B560+B557+B554</f>
        <v>5000</v>
      </c>
      <c r="C575" s="11">
        <f t="shared" ref="C575:E575" si="96">C572+C569+C566+C563+C560+C557+C554</f>
        <v>5000</v>
      </c>
      <c r="D575" s="11">
        <f t="shared" si="96"/>
        <v>5000</v>
      </c>
      <c r="E575" s="11">
        <f t="shared" si="96"/>
        <v>5000</v>
      </c>
    </row>
    <row r="576" spans="1:5" ht="17.25" customHeight="1" thickBot="1" x14ac:dyDescent="0.3">
      <c r="A576" s="23" t="s">
        <v>35</v>
      </c>
      <c r="B576" s="24">
        <f>IF(B575-B546=0,0,"Error")</f>
        <v>0</v>
      </c>
      <c r="C576" s="24">
        <f>IF(C575-C546=0,0,"Error")</f>
        <v>0</v>
      </c>
      <c r="D576" s="24">
        <f>IF(D575-D546=0,0,"Error")</f>
        <v>0</v>
      </c>
      <c r="E576" s="24">
        <f>IF(E575-E546=0,0,"Error")</f>
        <v>0</v>
      </c>
    </row>
    <row r="577" spans="1:5" ht="57" customHeight="1" thickBot="1" x14ac:dyDescent="0.3">
      <c r="A577" s="373" t="s">
        <v>687</v>
      </c>
      <c r="B577" s="534" t="s">
        <v>688</v>
      </c>
      <c r="C577" s="535"/>
      <c r="D577" s="535"/>
      <c r="E577" s="536"/>
    </row>
    <row r="578" spans="1:5" ht="17.25" customHeight="1" thickBot="1" x14ac:dyDescent="0.3">
      <c r="A578" s="517" t="s">
        <v>13</v>
      </c>
      <c r="B578" s="518"/>
      <c r="C578" s="518"/>
      <c r="D578" s="518"/>
      <c r="E578" s="519"/>
    </row>
    <row r="579" spans="1:5" ht="15.75" thickBot="1" x14ac:dyDescent="0.3">
      <c r="A579" s="362" t="s">
        <v>689</v>
      </c>
      <c r="B579" s="90">
        <v>15</v>
      </c>
      <c r="C579" s="383">
        <v>10</v>
      </c>
      <c r="D579" s="383">
        <v>15</v>
      </c>
      <c r="E579" s="383">
        <v>20</v>
      </c>
    </row>
    <row r="580" spans="1:5" ht="17.25" customHeight="1" thickBot="1" x14ac:dyDescent="0.3">
      <c r="A580" s="537" t="s">
        <v>32</v>
      </c>
      <c r="B580" s="538"/>
      <c r="C580" s="538"/>
      <c r="D580" s="538"/>
      <c r="E580" s="539"/>
    </row>
    <row r="581" spans="1:5" ht="17.25" customHeight="1" thickBot="1" x14ac:dyDescent="0.3">
      <c r="A581" s="511" t="s">
        <v>44</v>
      </c>
      <c r="B581" s="512"/>
      <c r="C581" s="512"/>
      <c r="D581" s="512"/>
      <c r="E581" s="513"/>
    </row>
    <row r="582" spans="1:5" ht="17.25" customHeight="1" thickBot="1" x14ac:dyDescent="0.3">
      <c r="A582" s="19" t="s">
        <v>28</v>
      </c>
      <c r="B582" s="517" t="s">
        <v>690</v>
      </c>
      <c r="C582" s="521"/>
      <c r="D582" s="521"/>
      <c r="E582" s="522"/>
    </row>
    <row r="583" spans="1:5" ht="17.25" customHeight="1" thickBot="1" x14ac:dyDescent="0.3">
      <c r="A583" s="4" t="s">
        <v>9</v>
      </c>
      <c r="B583" s="517"/>
      <c r="C583" s="521"/>
      <c r="D583" s="521"/>
      <c r="E583" s="522"/>
    </row>
    <row r="584" spans="1:5" ht="17.25" customHeight="1" thickBot="1" x14ac:dyDescent="0.3">
      <c r="A584" s="4" t="s">
        <v>14</v>
      </c>
      <c r="B584" s="520" t="s">
        <v>691</v>
      </c>
      <c r="C584" s="521"/>
      <c r="D584" s="521"/>
      <c r="E584" s="522"/>
    </row>
    <row r="585" spans="1:5" ht="17.25" customHeight="1" x14ac:dyDescent="0.25">
      <c r="A585" s="523"/>
      <c r="B585" s="17">
        <v>2019</v>
      </c>
      <c r="C585" s="17">
        <v>2020</v>
      </c>
      <c r="D585" s="17">
        <v>2021</v>
      </c>
      <c r="E585" s="17">
        <v>2022</v>
      </c>
    </row>
    <row r="586" spans="1:5" ht="17.25" customHeight="1" thickBot="1" x14ac:dyDescent="0.3">
      <c r="A586" s="524"/>
      <c r="B586" s="18" t="s">
        <v>5</v>
      </c>
      <c r="C586" s="18" t="s">
        <v>6</v>
      </c>
      <c r="D586" s="18" t="s">
        <v>6</v>
      </c>
      <c r="E586" s="18" t="s">
        <v>6</v>
      </c>
    </row>
    <row r="587" spans="1:5" ht="17.25" customHeight="1" thickBot="1" x14ac:dyDescent="0.3">
      <c r="A587" s="4" t="s">
        <v>8</v>
      </c>
      <c r="B587" s="6">
        <v>125</v>
      </c>
      <c r="C587" s="6">
        <v>125</v>
      </c>
      <c r="D587" s="6">
        <v>125</v>
      </c>
      <c r="E587" s="6">
        <v>125</v>
      </c>
    </row>
    <row r="588" spans="1:5" ht="17.25" customHeight="1" thickBot="1" x14ac:dyDescent="0.3">
      <c r="A588" s="4" t="s">
        <v>15</v>
      </c>
      <c r="B588" s="6">
        <f>B617</f>
        <v>195000</v>
      </c>
      <c r="C588" s="6">
        <f t="shared" ref="C588:E588" si="97">C617</f>
        <v>194000</v>
      </c>
      <c r="D588" s="6">
        <f t="shared" si="97"/>
        <v>196000</v>
      </c>
      <c r="E588" s="6">
        <f t="shared" si="97"/>
        <v>195000</v>
      </c>
    </row>
    <row r="589" spans="1:5" ht="17.25" customHeight="1" thickBot="1" x14ac:dyDescent="0.3">
      <c r="A589" s="4" t="s">
        <v>23</v>
      </c>
      <c r="B589" s="6">
        <f>B588/B587</f>
        <v>1560</v>
      </c>
      <c r="C589" s="6">
        <f t="shared" ref="C589:E589" si="98">C588/C587</f>
        <v>1552</v>
      </c>
      <c r="D589" s="6">
        <f t="shared" si="98"/>
        <v>1568</v>
      </c>
      <c r="E589" s="6">
        <f t="shared" si="98"/>
        <v>1560</v>
      </c>
    </row>
    <row r="590" spans="1:5" ht="17.25" customHeight="1" thickBot="1" x14ac:dyDescent="0.3">
      <c r="A590" s="4" t="s">
        <v>16</v>
      </c>
      <c r="B590" s="360" t="s">
        <v>22</v>
      </c>
      <c r="C590" s="7">
        <f>C587/B587-1</f>
        <v>0</v>
      </c>
      <c r="D590" s="7">
        <f t="shared" ref="D590:E592" si="99">D587/C587-1</f>
        <v>0</v>
      </c>
      <c r="E590" s="7">
        <f t="shared" si="99"/>
        <v>0</v>
      </c>
    </row>
    <row r="591" spans="1:5" ht="17.25" customHeight="1" thickBot="1" x14ac:dyDescent="0.3">
      <c r="A591" s="4" t="s">
        <v>17</v>
      </c>
      <c r="B591" s="360" t="s">
        <v>22</v>
      </c>
      <c r="C591" s="7">
        <f>C588/B588-1</f>
        <v>-5.12820512820511E-3</v>
      </c>
      <c r="D591" s="7">
        <f t="shared" si="99"/>
        <v>1.0309278350515427E-2</v>
      </c>
      <c r="E591" s="7">
        <f t="shared" si="99"/>
        <v>-5.1020408163264808E-3</v>
      </c>
    </row>
    <row r="592" spans="1:5" ht="17.25" customHeight="1" thickBot="1" x14ac:dyDescent="0.3">
      <c r="A592" s="4" t="s">
        <v>18</v>
      </c>
      <c r="B592" s="360" t="s">
        <v>22</v>
      </c>
      <c r="C592" s="7">
        <f>C589/B589-1</f>
        <v>-5.12820512820511E-3</v>
      </c>
      <c r="D592" s="7">
        <f t="shared" si="99"/>
        <v>1.0309278350515427E-2</v>
      </c>
      <c r="E592" s="7">
        <f t="shared" si="99"/>
        <v>-5.1020408163264808E-3</v>
      </c>
    </row>
    <row r="593" spans="1:5" ht="17.25" customHeight="1" thickBot="1" x14ac:dyDescent="0.3">
      <c r="A593" s="528" t="s">
        <v>34</v>
      </c>
      <c r="B593" s="529"/>
      <c r="C593" s="529"/>
      <c r="D593" s="529"/>
      <c r="E593" s="530"/>
    </row>
    <row r="594" spans="1:5" ht="17.25" customHeight="1" x14ac:dyDescent="0.25">
      <c r="A594" s="523"/>
      <c r="B594" s="17">
        <v>2019</v>
      </c>
      <c r="C594" s="17">
        <v>2020</v>
      </c>
      <c r="D594" s="17">
        <v>2021</v>
      </c>
      <c r="E594" s="17">
        <v>2022</v>
      </c>
    </row>
    <row r="595" spans="1:5" ht="17.25" customHeight="1" thickBot="1" x14ac:dyDescent="0.3">
      <c r="A595" s="524"/>
      <c r="B595" s="18" t="s">
        <v>5</v>
      </c>
      <c r="C595" s="18" t="s">
        <v>6</v>
      </c>
      <c r="D595" s="18" t="s">
        <v>6</v>
      </c>
      <c r="E595" s="18" t="s">
        <v>6</v>
      </c>
    </row>
    <row r="596" spans="1:5" ht="17.25" customHeight="1" thickBot="1" x14ac:dyDescent="0.3">
      <c r="A596" s="1" t="s">
        <v>0</v>
      </c>
      <c r="B596" s="8">
        <f>B597+B598</f>
        <v>150000</v>
      </c>
      <c r="C596" s="8">
        <f t="shared" ref="C596:E596" si="100">C597+C598</f>
        <v>150000</v>
      </c>
      <c r="D596" s="8">
        <f t="shared" si="100"/>
        <v>150000</v>
      </c>
      <c r="E596" s="8">
        <f t="shared" si="100"/>
        <v>150000</v>
      </c>
    </row>
    <row r="597" spans="1:5" ht="17.25" customHeight="1" thickBot="1" x14ac:dyDescent="0.3">
      <c r="A597" s="10" t="s">
        <v>50</v>
      </c>
      <c r="B597" s="11">
        <v>150000</v>
      </c>
      <c r="C597" s="11">
        <v>150000</v>
      </c>
      <c r="D597" s="11">
        <v>150000</v>
      </c>
      <c r="E597" s="11">
        <v>150000</v>
      </c>
    </row>
    <row r="598" spans="1:5" ht="17.25" customHeight="1" thickBot="1" x14ac:dyDescent="0.3">
      <c r="A598" s="10" t="s">
        <v>51</v>
      </c>
      <c r="B598" s="11"/>
      <c r="C598" s="11"/>
      <c r="D598" s="11"/>
      <c r="E598" s="11"/>
    </row>
    <row r="599" spans="1:5" ht="17.25" customHeight="1" thickBot="1" x14ac:dyDescent="0.3">
      <c r="A599" s="1" t="s">
        <v>31</v>
      </c>
      <c r="B599" s="8">
        <f>B600+B601</f>
        <v>35000</v>
      </c>
      <c r="C599" s="8">
        <f t="shared" ref="C599:E599" si="101">C600+C601</f>
        <v>35000</v>
      </c>
      <c r="D599" s="8">
        <f t="shared" si="101"/>
        <v>35000</v>
      </c>
      <c r="E599" s="8">
        <f t="shared" si="101"/>
        <v>35000</v>
      </c>
    </row>
    <row r="600" spans="1:5" ht="17.25" customHeight="1" thickBot="1" x14ac:dyDescent="0.3">
      <c r="A600" s="10" t="s">
        <v>50</v>
      </c>
      <c r="B600" s="11">
        <v>35000</v>
      </c>
      <c r="C600" s="11">
        <v>35000</v>
      </c>
      <c r="D600" s="11">
        <v>35000</v>
      </c>
      <c r="E600" s="11">
        <v>35000</v>
      </c>
    </row>
    <row r="601" spans="1:5" ht="17.25" customHeight="1" thickBot="1" x14ac:dyDescent="0.3">
      <c r="A601" s="10" t="s">
        <v>51</v>
      </c>
      <c r="B601" s="11"/>
      <c r="C601" s="11"/>
      <c r="D601" s="11"/>
      <c r="E601" s="11"/>
    </row>
    <row r="602" spans="1:5" ht="17.25" customHeight="1" thickBot="1" x14ac:dyDescent="0.3">
      <c r="A602" s="1" t="s">
        <v>1</v>
      </c>
      <c r="B602" s="11">
        <f>B603+B604</f>
        <v>10000</v>
      </c>
      <c r="C602" s="11">
        <f t="shared" ref="C602:E602" si="102">C603+C604</f>
        <v>9000</v>
      </c>
      <c r="D602" s="11">
        <f t="shared" si="102"/>
        <v>11000</v>
      </c>
      <c r="E602" s="11">
        <f t="shared" si="102"/>
        <v>10000</v>
      </c>
    </row>
    <row r="603" spans="1:5" ht="17.25" customHeight="1" thickBot="1" x14ac:dyDescent="0.3">
      <c r="A603" s="10" t="s">
        <v>50</v>
      </c>
      <c r="B603" s="8">
        <v>10000</v>
      </c>
      <c r="C603" s="8">
        <v>9000</v>
      </c>
      <c r="D603" s="8">
        <v>11000</v>
      </c>
      <c r="E603" s="8">
        <v>10000</v>
      </c>
    </row>
    <row r="604" spans="1:5" ht="17.25" customHeight="1" thickBot="1" x14ac:dyDescent="0.3">
      <c r="A604" s="10" t="s">
        <v>51</v>
      </c>
      <c r="B604" s="11"/>
      <c r="C604" s="11"/>
      <c r="D604" s="11"/>
      <c r="E604" s="11"/>
    </row>
    <row r="605" spans="1:5" ht="17.25" customHeight="1" thickBot="1" x14ac:dyDescent="0.3">
      <c r="A605" s="1" t="s">
        <v>2</v>
      </c>
      <c r="B605" s="11"/>
      <c r="C605" s="8"/>
      <c r="D605" s="8"/>
      <c r="E605" s="8"/>
    </row>
    <row r="606" spans="1:5" ht="17.25" customHeight="1" thickBot="1" x14ac:dyDescent="0.3">
      <c r="A606" s="10" t="s">
        <v>50</v>
      </c>
      <c r="B606" s="11"/>
      <c r="C606" s="8"/>
      <c r="D606" s="8"/>
      <c r="E606" s="8"/>
    </row>
    <row r="607" spans="1:5" ht="17.25" customHeight="1" thickBot="1" x14ac:dyDescent="0.3">
      <c r="A607" s="10" t="s">
        <v>51</v>
      </c>
      <c r="B607" s="11"/>
      <c r="C607" s="8"/>
      <c r="D607" s="8"/>
      <c r="E607" s="8"/>
    </row>
    <row r="608" spans="1:5" ht="17.25" customHeight="1" thickBot="1" x14ac:dyDescent="0.3">
      <c r="A608" s="1" t="s">
        <v>24</v>
      </c>
      <c r="B608" s="11"/>
      <c r="C608" s="8"/>
      <c r="D608" s="8"/>
      <c r="E608" s="8"/>
    </row>
    <row r="609" spans="1:5" ht="17.25" customHeight="1" thickBot="1" x14ac:dyDescent="0.3">
      <c r="A609" s="10" t="s">
        <v>50</v>
      </c>
      <c r="B609" s="11"/>
      <c r="C609" s="8"/>
      <c r="D609" s="8"/>
      <c r="E609" s="8"/>
    </row>
    <row r="610" spans="1:5" ht="17.25" customHeight="1" thickBot="1" x14ac:dyDescent="0.3">
      <c r="A610" s="10" t="s">
        <v>51</v>
      </c>
      <c r="B610" s="11"/>
      <c r="C610" s="8"/>
      <c r="D610" s="8"/>
      <c r="E610" s="8"/>
    </row>
    <row r="611" spans="1:5" ht="17.25" customHeight="1" thickBot="1" x14ac:dyDescent="0.3">
      <c r="A611" s="1" t="s">
        <v>25</v>
      </c>
      <c r="B611" s="11"/>
      <c r="C611" s="8"/>
      <c r="D611" s="8"/>
      <c r="E611" s="8"/>
    </row>
    <row r="612" spans="1:5" ht="17.25" customHeight="1" thickBot="1" x14ac:dyDescent="0.3">
      <c r="A612" s="10" t="s">
        <v>50</v>
      </c>
      <c r="B612" s="11"/>
      <c r="C612" s="8"/>
      <c r="D612" s="8"/>
      <c r="E612" s="8"/>
    </row>
    <row r="613" spans="1:5" ht="17.25" customHeight="1" thickBot="1" x14ac:dyDescent="0.3">
      <c r="A613" s="10" t="s">
        <v>51</v>
      </c>
      <c r="B613" s="11"/>
      <c r="C613" s="8"/>
      <c r="D613" s="8"/>
      <c r="E613" s="8"/>
    </row>
    <row r="614" spans="1:5" ht="17.25" customHeight="1" thickBot="1" x14ac:dyDescent="0.3">
      <c r="A614" s="1" t="s">
        <v>3</v>
      </c>
      <c r="B614" s="11">
        <v>0</v>
      </c>
      <c r="C614" s="8">
        <v>0</v>
      </c>
      <c r="D614" s="8">
        <f>C614*1.03*0.99</f>
        <v>0</v>
      </c>
      <c r="E614" s="8">
        <f>D614*1.03*0.99</f>
        <v>0</v>
      </c>
    </row>
    <row r="615" spans="1:5" ht="17.25" customHeight="1" thickBot="1" x14ac:dyDescent="0.3">
      <c r="A615" s="10" t="s">
        <v>50</v>
      </c>
      <c r="B615" s="11"/>
      <c r="C615" s="36"/>
      <c r="D615" s="36"/>
      <c r="E615" s="36"/>
    </row>
    <row r="616" spans="1:5" ht="17.25" customHeight="1" thickBot="1" x14ac:dyDescent="0.3">
      <c r="A616" s="10" t="s">
        <v>51</v>
      </c>
      <c r="B616" s="11"/>
      <c r="C616" s="37"/>
      <c r="D616" s="36"/>
      <c r="E616" s="36"/>
    </row>
    <row r="617" spans="1:5" ht="17.25" customHeight="1" thickBot="1" x14ac:dyDescent="0.3">
      <c r="A617" s="20" t="s">
        <v>33</v>
      </c>
      <c r="B617" s="11">
        <f>B614+B611+B608+B605+B602+B599+B596</f>
        <v>195000</v>
      </c>
      <c r="C617" s="11">
        <f t="shared" ref="C617:E617" si="103">C614+C611+C608+C605+C602+C599+C596</f>
        <v>194000</v>
      </c>
      <c r="D617" s="11">
        <f t="shared" si="103"/>
        <v>196000</v>
      </c>
      <c r="E617" s="11">
        <f t="shared" si="103"/>
        <v>195000</v>
      </c>
    </row>
    <row r="618" spans="1:5" ht="17.25" customHeight="1" thickBot="1" x14ac:dyDescent="0.3">
      <c r="A618" s="23" t="s">
        <v>35</v>
      </c>
      <c r="B618" s="24">
        <f>IF(B617-B588=0,0,"Error")</f>
        <v>0</v>
      </c>
      <c r="C618" s="24">
        <f>IF(C617-C588=0,0,"Error")</f>
        <v>0</v>
      </c>
      <c r="D618" s="24">
        <f>IF(D617-D588=0,0,"Error")</f>
        <v>0</v>
      </c>
      <c r="E618" s="24">
        <f>IF(E617-E588=0,0,"Error")</f>
        <v>0</v>
      </c>
    </row>
    <row r="619" spans="1:5" ht="36.75" customHeight="1" thickBot="1" x14ac:dyDescent="0.3">
      <c r="A619" s="19" t="s">
        <v>55</v>
      </c>
      <c r="B619" s="525" t="s">
        <v>692</v>
      </c>
      <c r="C619" s="526"/>
      <c r="D619" s="526"/>
      <c r="E619" s="527"/>
    </row>
    <row r="620" spans="1:5" ht="28.5" customHeight="1" thickBot="1" x14ac:dyDescent="0.3">
      <c r="A620" s="4" t="s">
        <v>9</v>
      </c>
      <c r="B620" s="525" t="s">
        <v>693</v>
      </c>
      <c r="C620" s="526"/>
      <c r="D620" s="526"/>
      <c r="E620" s="527"/>
    </row>
    <row r="621" spans="1:5" ht="17.25" customHeight="1" thickBot="1" x14ac:dyDescent="0.3">
      <c r="A621" s="4" t="s">
        <v>14</v>
      </c>
      <c r="B621" s="520" t="s">
        <v>694</v>
      </c>
      <c r="C621" s="521"/>
      <c r="D621" s="521"/>
      <c r="E621" s="522"/>
    </row>
    <row r="622" spans="1:5" ht="17.25" customHeight="1" x14ac:dyDescent="0.25">
      <c r="A622" s="523"/>
      <c r="B622" s="17">
        <v>2019</v>
      </c>
      <c r="C622" s="17">
        <v>2020</v>
      </c>
      <c r="D622" s="17">
        <v>2021</v>
      </c>
      <c r="E622" s="17">
        <v>2022</v>
      </c>
    </row>
    <row r="623" spans="1:5" ht="17.25" customHeight="1" thickBot="1" x14ac:dyDescent="0.3">
      <c r="A623" s="524"/>
      <c r="B623" s="18" t="s">
        <v>5</v>
      </c>
      <c r="C623" s="18" t="s">
        <v>6</v>
      </c>
      <c r="D623" s="18" t="s">
        <v>6</v>
      </c>
      <c r="E623" s="18" t="s">
        <v>6</v>
      </c>
    </row>
    <row r="624" spans="1:5" ht="17.25" customHeight="1" thickBot="1" x14ac:dyDescent="0.3">
      <c r="A624" s="4" t="s">
        <v>8</v>
      </c>
      <c r="B624" s="6">
        <v>200</v>
      </c>
      <c r="C624" s="6">
        <v>200</v>
      </c>
      <c r="D624" s="6">
        <v>200</v>
      </c>
      <c r="E624" s="6">
        <v>200</v>
      </c>
    </row>
    <row r="625" spans="1:5" ht="17.25" customHeight="1" thickBot="1" x14ac:dyDescent="0.3">
      <c r="A625" s="4" t="s">
        <v>15</v>
      </c>
      <c r="B625" s="6">
        <f>B654</f>
        <v>10000</v>
      </c>
      <c r="C625" s="6">
        <f t="shared" ref="C625:E625" si="104">C654</f>
        <v>10000</v>
      </c>
      <c r="D625" s="6">
        <f t="shared" si="104"/>
        <v>10000</v>
      </c>
      <c r="E625" s="6">
        <f t="shared" si="104"/>
        <v>10000</v>
      </c>
    </row>
    <row r="626" spans="1:5" ht="17.25" customHeight="1" thickBot="1" x14ac:dyDescent="0.3">
      <c r="A626" s="4" t="s">
        <v>23</v>
      </c>
      <c r="B626" s="6">
        <f>B625/B624</f>
        <v>50</v>
      </c>
      <c r="C626" s="6">
        <f t="shared" ref="C626:E626" si="105">C625/C624</f>
        <v>50</v>
      </c>
      <c r="D626" s="6">
        <f t="shared" si="105"/>
        <v>50</v>
      </c>
      <c r="E626" s="6">
        <f t="shared" si="105"/>
        <v>50</v>
      </c>
    </row>
    <row r="627" spans="1:5" ht="17.25" customHeight="1" thickBot="1" x14ac:dyDescent="0.3">
      <c r="A627" s="4" t="s">
        <v>16</v>
      </c>
      <c r="B627" s="360" t="s">
        <v>22</v>
      </c>
      <c r="C627" s="7">
        <f>C624/B624-1</f>
        <v>0</v>
      </c>
      <c r="D627" s="7">
        <f t="shared" ref="D627:E629" si="106">D624/C624-1</f>
        <v>0</v>
      </c>
      <c r="E627" s="7">
        <f t="shared" si="106"/>
        <v>0</v>
      </c>
    </row>
    <row r="628" spans="1:5" ht="17.25" customHeight="1" thickBot="1" x14ac:dyDescent="0.3">
      <c r="A628" s="4" t="s">
        <v>17</v>
      </c>
      <c r="B628" s="360" t="s">
        <v>22</v>
      </c>
      <c r="C628" s="7">
        <f>C625/B625-1</f>
        <v>0</v>
      </c>
      <c r="D628" s="7">
        <f t="shared" si="106"/>
        <v>0</v>
      </c>
      <c r="E628" s="7">
        <f t="shared" si="106"/>
        <v>0</v>
      </c>
    </row>
    <row r="629" spans="1:5" ht="17.25" customHeight="1" thickBot="1" x14ac:dyDescent="0.3">
      <c r="A629" s="4" t="s">
        <v>18</v>
      </c>
      <c r="B629" s="360" t="s">
        <v>22</v>
      </c>
      <c r="C629" s="7">
        <f>C626/B626-1</f>
        <v>0</v>
      </c>
      <c r="D629" s="7">
        <f t="shared" si="106"/>
        <v>0</v>
      </c>
      <c r="E629" s="7">
        <f t="shared" si="106"/>
        <v>0</v>
      </c>
    </row>
    <row r="630" spans="1:5" ht="17.25" customHeight="1" thickBot="1" x14ac:dyDescent="0.3">
      <c r="A630" s="528" t="s">
        <v>59</v>
      </c>
      <c r="B630" s="529"/>
      <c r="C630" s="529"/>
      <c r="D630" s="529"/>
      <c r="E630" s="530"/>
    </row>
    <row r="631" spans="1:5" ht="17.25" customHeight="1" x14ac:dyDescent="0.25">
      <c r="A631" s="523"/>
      <c r="B631" s="17">
        <v>2019</v>
      </c>
      <c r="C631" s="17">
        <v>2020</v>
      </c>
      <c r="D631" s="17">
        <v>2021</v>
      </c>
      <c r="E631" s="17">
        <v>2022</v>
      </c>
    </row>
    <row r="632" spans="1:5" ht="17.25" customHeight="1" thickBot="1" x14ac:dyDescent="0.3">
      <c r="A632" s="524"/>
      <c r="B632" s="18" t="s">
        <v>5</v>
      </c>
      <c r="C632" s="18" t="s">
        <v>6</v>
      </c>
      <c r="D632" s="18" t="s">
        <v>6</v>
      </c>
      <c r="E632" s="18" t="s">
        <v>6</v>
      </c>
    </row>
    <row r="633" spans="1:5" ht="17.25" customHeight="1" thickBot="1" x14ac:dyDescent="0.3">
      <c r="A633" s="1" t="s">
        <v>0</v>
      </c>
      <c r="B633" s="8">
        <f>B634+B635</f>
        <v>0</v>
      </c>
      <c r="C633" s="8">
        <f t="shared" ref="C633:E633" si="107">C634+C635</f>
        <v>0</v>
      </c>
      <c r="D633" s="8">
        <f t="shared" si="107"/>
        <v>0</v>
      </c>
      <c r="E633" s="8">
        <f t="shared" si="107"/>
        <v>0</v>
      </c>
    </row>
    <row r="634" spans="1:5" ht="17.25" customHeight="1" thickBot="1" x14ac:dyDescent="0.3">
      <c r="A634" s="10" t="s">
        <v>50</v>
      </c>
      <c r="B634" s="11"/>
      <c r="C634" s="11"/>
      <c r="D634" s="11"/>
      <c r="E634" s="11"/>
    </row>
    <row r="635" spans="1:5" ht="17.25" customHeight="1" thickBot="1" x14ac:dyDescent="0.3">
      <c r="A635" s="10" t="s">
        <v>51</v>
      </c>
      <c r="B635" s="11"/>
      <c r="C635" s="11"/>
      <c r="D635" s="11"/>
      <c r="E635" s="11"/>
    </row>
    <row r="636" spans="1:5" ht="17.25" customHeight="1" thickBot="1" x14ac:dyDescent="0.3">
      <c r="A636" s="1" t="s">
        <v>31</v>
      </c>
      <c r="B636" s="8">
        <f>B637+B638</f>
        <v>0</v>
      </c>
      <c r="C636" s="8">
        <f t="shared" ref="C636:E636" si="108">C637+C638</f>
        <v>0</v>
      </c>
      <c r="D636" s="8">
        <f t="shared" si="108"/>
        <v>0</v>
      </c>
      <c r="E636" s="8">
        <f t="shared" si="108"/>
        <v>0</v>
      </c>
    </row>
    <row r="637" spans="1:5" ht="17.25" customHeight="1" thickBot="1" x14ac:dyDescent="0.3">
      <c r="A637" s="10" t="s">
        <v>50</v>
      </c>
      <c r="B637" s="11"/>
      <c r="C637" s="11"/>
      <c r="D637" s="11"/>
      <c r="E637" s="11"/>
    </row>
    <row r="638" spans="1:5" ht="17.25" customHeight="1" thickBot="1" x14ac:dyDescent="0.3">
      <c r="A638" s="10" t="s">
        <v>51</v>
      </c>
      <c r="B638" s="11"/>
      <c r="C638" s="11"/>
      <c r="D638" s="11"/>
      <c r="E638" s="11"/>
    </row>
    <row r="639" spans="1:5" ht="17.25" customHeight="1" thickBot="1" x14ac:dyDescent="0.3">
      <c r="A639" s="1" t="s">
        <v>1</v>
      </c>
      <c r="B639" s="11">
        <f>B640+B641</f>
        <v>10000</v>
      </c>
      <c r="C639" s="11">
        <f t="shared" ref="C639:E639" si="109">C640+C641</f>
        <v>10000</v>
      </c>
      <c r="D639" s="11">
        <f t="shared" si="109"/>
        <v>10000</v>
      </c>
      <c r="E639" s="11">
        <f t="shared" si="109"/>
        <v>10000</v>
      </c>
    </row>
    <row r="640" spans="1:5" ht="17.25" customHeight="1" thickBot="1" x14ac:dyDescent="0.3">
      <c r="A640" s="10" t="s">
        <v>50</v>
      </c>
      <c r="B640" s="8">
        <v>10000</v>
      </c>
      <c r="C640" s="8">
        <v>10000</v>
      </c>
      <c r="D640" s="8">
        <v>10000</v>
      </c>
      <c r="E640" s="8">
        <v>10000</v>
      </c>
    </row>
    <row r="641" spans="1:5" ht="17.25" customHeight="1" thickBot="1" x14ac:dyDescent="0.3">
      <c r="A641" s="10" t="s">
        <v>51</v>
      </c>
      <c r="B641" s="11"/>
      <c r="C641" s="11"/>
      <c r="D641" s="11"/>
      <c r="E641" s="11"/>
    </row>
    <row r="642" spans="1:5" ht="17.25" customHeight="1" thickBot="1" x14ac:dyDescent="0.3">
      <c r="A642" s="1" t="s">
        <v>2</v>
      </c>
      <c r="B642" s="11"/>
      <c r="C642" s="8"/>
      <c r="D642" s="8"/>
      <c r="E642" s="8"/>
    </row>
    <row r="643" spans="1:5" ht="17.25" customHeight="1" thickBot="1" x14ac:dyDescent="0.3">
      <c r="A643" s="10" t="s">
        <v>50</v>
      </c>
      <c r="B643" s="11"/>
      <c r="C643" s="8"/>
      <c r="D643" s="8"/>
      <c r="E643" s="8"/>
    </row>
    <row r="644" spans="1:5" ht="17.25" customHeight="1" thickBot="1" x14ac:dyDescent="0.3">
      <c r="A644" s="10" t="s">
        <v>51</v>
      </c>
      <c r="B644" s="11"/>
      <c r="C644" s="8"/>
      <c r="D644" s="8"/>
      <c r="E644" s="8"/>
    </row>
    <row r="645" spans="1:5" ht="17.25" customHeight="1" thickBot="1" x14ac:dyDescent="0.3">
      <c r="A645" s="1" t="s">
        <v>24</v>
      </c>
      <c r="B645" s="11"/>
      <c r="C645" s="8"/>
      <c r="D645" s="8"/>
      <c r="E645" s="8"/>
    </row>
    <row r="646" spans="1:5" ht="17.25" customHeight="1" thickBot="1" x14ac:dyDescent="0.3">
      <c r="A646" s="10" t="s">
        <v>50</v>
      </c>
      <c r="B646" s="11"/>
      <c r="C646" s="8"/>
      <c r="D646" s="8"/>
      <c r="E646" s="8"/>
    </row>
    <row r="647" spans="1:5" ht="17.25" customHeight="1" thickBot="1" x14ac:dyDescent="0.3">
      <c r="A647" s="10" t="s">
        <v>51</v>
      </c>
      <c r="B647" s="11"/>
      <c r="C647" s="8"/>
      <c r="D647" s="8"/>
      <c r="E647" s="8"/>
    </row>
    <row r="648" spans="1:5" ht="17.25" customHeight="1" thickBot="1" x14ac:dyDescent="0.3">
      <c r="A648" s="1" t="s">
        <v>25</v>
      </c>
      <c r="B648" s="11"/>
      <c r="C648" s="8"/>
      <c r="D648" s="8"/>
      <c r="E648" s="8"/>
    </row>
    <row r="649" spans="1:5" ht="17.25" customHeight="1" thickBot="1" x14ac:dyDescent="0.3">
      <c r="A649" s="10" t="s">
        <v>50</v>
      </c>
      <c r="B649" s="11"/>
      <c r="C649" s="8"/>
      <c r="D649" s="8"/>
      <c r="E649" s="8"/>
    </row>
    <row r="650" spans="1:5" ht="17.25" customHeight="1" thickBot="1" x14ac:dyDescent="0.3">
      <c r="A650" s="10" t="s">
        <v>51</v>
      </c>
      <c r="B650" s="11"/>
      <c r="C650" s="8"/>
      <c r="D650" s="8"/>
      <c r="E650" s="8"/>
    </row>
    <row r="651" spans="1:5" ht="28.5" customHeight="1" thickBot="1" x14ac:dyDescent="0.3">
      <c r="A651" s="1" t="s">
        <v>3</v>
      </c>
      <c r="B651" s="11">
        <v>0</v>
      </c>
      <c r="C651" s="8">
        <v>0</v>
      </c>
      <c r="D651" s="8">
        <f>C651*1.03*0.99</f>
        <v>0</v>
      </c>
      <c r="E651" s="8">
        <f>D651*1.03*0.99</f>
        <v>0</v>
      </c>
    </row>
    <row r="652" spans="1:5" ht="17.25" customHeight="1" thickBot="1" x14ac:dyDescent="0.3">
      <c r="A652" s="10" t="s">
        <v>50</v>
      </c>
      <c r="B652" s="11"/>
      <c r="C652" s="36"/>
      <c r="D652" s="36"/>
      <c r="E652" s="36"/>
    </row>
    <row r="653" spans="1:5" ht="17.25" customHeight="1" thickBot="1" x14ac:dyDescent="0.3">
      <c r="A653" s="10" t="s">
        <v>51</v>
      </c>
      <c r="B653" s="11"/>
      <c r="C653" s="37"/>
      <c r="D653" s="36"/>
      <c r="E653" s="36"/>
    </row>
    <row r="654" spans="1:5" ht="17.25" customHeight="1" thickBot="1" x14ac:dyDescent="0.3">
      <c r="A654" s="20" t="s">
        <v>57</v>
      </c>
      <c r="B654" s="11">
        <f>B651+B648+B645+B642+B639+B636+B633</f>
        <v>10000</v>
      </c>
      <c r="C654" s="11">
        <f t="shared" ref="C654:E654" si="110">C651+C648+C645+C642+C639+C636+C633</f>
        <v>10000</v>
      </c>
      <c r="D654" s="11">
        <f t="shared" si="110"/>
        <v>10000</v>
      </c>
      <c r="E654" s="11">
        <f t="shared" si="110"/>
        <v>10000</v>
      </c>
    </row>
    <row r="655" spans="1:5" ht="17.25" customHeight="1" thickBot="1" x14ac:dyDescent="0.3">
      <c r="A655" s="23" t="s">
        <v>35</v>
      </c>
      <c r="B655" s="24">
        <f>IF(B654-B625=0,0,"Error")</f>
        <v>0</v>
      </c>
      <c r="C655" s="24">
        <f>IF(C654-C625=0,0,"Error")</f>
        <v>0</v>
      </c>
      <c r="D655" s="24">
        <f>IF(D654-D625=0,0,"Error")</f>
        <v>0</v>
      </c>
      <c r="E655" s="24">
        <f>IF(E654-E625=0,0,"Error")</f>
        <v>0</v>
      </c>
    </row>
    <row r="656" spans="1:5" ht="17.25" customHeight="1" thickBot="1" x14ac:dyDescent="0.3">
      <c r="A656" s="19" t="s">
        <v>56</v>
      </c>
      <c r="B656" s="517" t="s">
        <v>695</v>
      </c>
      <c r="C656" s="521"/>
      <c r="D656" s="521"/>
      <c r="E656" s="522"/>
    </row>
    <row r="657" spans="1:5" ht="17.25" customHeight="1" thickBot="1" x14ac:dyDescent="0.3">
      <c r="A657" s="4" t="s">
        <v>9</v>
      </c>
      <c r="B657" s="525" t="s">
        <v>696</v>
      </c>
      <c r="C657" s="526"/>
      <c r="D657" s="526"/>
      <c r="E657" s="527"/>
    </row>
    <row r="658" spans="1:5" ht="17.25" customHeight="1" thickBot="1" x14ac:dyDescent="0.3">
      <c r="A658" s="4" t="s">
        <v>14</v>
      </c>
      <c r="B658" s="520" t="s">
        <v>697</v>
      </c>
      <c r="C658" s="521"/>
      <c r="D658" s="521"/>
      <c r="E658" s="522"/>
    </row>
    <row r="659" spans="1:5" ht="17.25" customHeight="1" x14ac:dyDescent="0.25">
      <c r="A659" s="523"/>
      <c r="B659" s="17">
        <v>2019</v>
      </c>
      <c r="C659" s="17">
        <v>2020</v>
      </c>
      <c r="D659" s="17">
        <v>2021</v>
      </c>
      <c r="E659" s="17">
        <v>2022</v>
      </c>
    </row>
    <row r="660" spans="1:5" ht="17.25" customHeight="1" thickBot="1" x14ac:dyDescent="0.3">
      <c r="A660" s="524"/>
      <c r="B660" s="18" t="s">
        <v>5</v>
      </c>
      <c r="C660" s="18" t="s">
        <v>6</v>
      </c>
      <c r="D660" s="18" t="s">
        <v>6</v>
      </c>
      <c r="E660" s="18" t="s">
        <v>6</v>
      </c>
    </row>
    <row r="661" spans="1:5" ht="17.25" customHeight="1" thickBot="1" x14ac:dyDescent="0.3">
      <c r="A661" s="4" t="s">
        <v>8</v>
      </c>
      <c r="B661" s="6">
        <v>3</v>
      </c>
      <c r="C661" s="6">
        <v>3</v>
      </c>
      <c r="D661" s="6">
        <v>3</v>
      </c>
      <c r="E661" s="6">
        <v>3</v>
      </c>
    </row>
    <row r="662" spans="1:5" ht="17.25" customHeight="1" thickBot="1" x14ac:dyDescent="0.3">
      <c r="A662" s="4" t="s">
        <v>15</v>
      </c>
      <c r="B662" s="6">
        <f>B691</f>
        <v>5000</v>
      </c>
      <c r="C662" s="6">
        <f t="shared" ref="C662:E662" si="111">C691</f>
        <v>5000</v>
      </c>
      <c r="D662" s="6">
        <f t="shared" si="111"/>
        <v>5000</v>
      </c>
      <c r="E662" s="6">
        <f t="shared" si="111"/>
        <v>5000</v>
      </c>
    </row>
    <row r="663" spans="1:5" ht="17.25" customHeight="1" thickBot="1" x14ac:dyDescent="0.3">
      <c r="A663" s="4" t="s">
        <v>23</v>
      </c>
      <c r="B663" s="6">
        <f>B662/B661</f>
        <v>1666.6666666666667</v>
      </c>
      <c r="C663" s="6">
        <f t="shared" ref="C663:E663" si="112">C662/C661</f>
        <v>1666.6666666666667</v>
      </c>
      <c r="D663" s="6">
        <f t="shared" si="112"/>
        <v>1666.6666666666667</v>
      </c>
      <c r="E663" s="6">
        <f t="shared" si="112"/>
        <v>1666.6666666666667</v>
      </c>
    </row>
    <row r="664" spans="1:5" ht="17.25" customHeight="1" thickBot="1" x14ac:dyDescent="0.3">
      <c r="A664" s="4" t="s">
        <v>16</v>
      </c>
      <c r="B664" s="360" t="s">
        <v>22</v>
      </c>
      <c r="C664" s="7">
        <f>C661/B661-1</f>
        <v>0</v>
      </c>
      <c r="D664" s="7">
        <f t="shared" ref="D664:E666" si="113">D661/C661-1</f>
        <v>0</v>
      </c>
      <c r="E664" s="7">
        <f t="shared" si="113"/>
        <v>0</v>
      </c>
    </row>
    <row r="665" spans="1:5" ht="17.25" customHeight="1" thickBot="1" x14ac:dyDescent="0.3">
      <c r="A665" s="4" t="s">
        <v>17</v>
      </c>
      <c r="B665" s="360" t="s">
        <v>22</v>
      </c>
      <c r="C665" s="7">
        <f>C662/B662-1</f>
        <v>0</v>
      </c>
      <c r="D665" s="7">
        <f t="shared" si="113"/>
        <v>0</v>
      </c>
      <c r="E665" s="7">
        <f t="shared" si="113"/>
        <v>0</v>
      </c>
    </row>
    <row r="666" spans="1:5" ht="17.25" customHeight="1" thickBot="1" x14ac:dyDescent="0.3">
      <c r="A666" s="4" t="s">
        <v>18</v>
      </c>
      <c r="B666" s="360" t="s">
        <v>22</v>
      </c>
      <c r="C666" s="7">
        <f>C663/B663-1</f>
        <v>0</v>
      </c>
      <c r="D666" s="7">
        <f t="shared" si="113"/>
        <v>0</v>
      </c>
      <c r="E666" s="7">
        <f t="shared" si="113"/>
        <v>0</v>
      </c>
    </row>
    <row r="667" spans="1:5" ht="17.25" customHeight="1" thickBot="1" x14ac:dyDescent="0.3">
      <c r="A667" s="528" t="s">
        <v>545</v>
      </c>
      <c r="B667" s="529"/>
      <c r="C667" s="529"/>
      <c r="D667" s="529"/>
      <c r="E667" s="530"/>
    </row>
    <row r="668" spans="1:5" ht="17.25" customHeight="1" x14ac:dyDescent="0.25">
      <c r="A668" s="523"/>
      <c r="B668" s="17">
        <v>2019</v>
      </c>
      <c r="C668" s="17">
        <v>2020</v>
      </c>
      <c r="D668" s="17">
        <v>2021</v>
      </c>
      <c r="E668" s="17">
        <v>2022</v>
      </c>
    </row>
    <row r="669" spans="1:5" ht="17.25" customHeight="1" thickBot="1" x14ac:dyDescent="0.3">
      <c r="A669" s="524"/>
      <c r="B669" s="18" t="s">
        <v>5</v>
      </c>
      <c r="C669" s="18" t="s">
        <v>6</v>
      </c>
      <c r="D669" s="18" t="s">
        <v>6</v>
      </c>
      <c r="E669" s="18" t="s">
        <v>6</v>
      </c>
    </row>
    <row r="670" spans="1:5" ht="17.25" customHeight="1" thickBot="1" x14ac:dyDescent="0.3">
      <c r="A670" s="1" t="s">
        <v>0</v>
      </c>
      <c r="B670" s="8">
        <f>B671+B672</f>
        <v>0</v>
      </c>
      <c r="C670" s="8">
        <f t="shared" ref="C670:E670" si="114">C671+C672</f>
        <v>0</v>
      </c>
      <c r="D670" s="8">
        <f t="shared" si="114"/>
        <v>0</v>
      </c>
      <c r="E670" s="8">
        <f t="shared" si="114"/>
        <v>0</v>
      </c>
    </row>
    <row r="671" spans="1:5" ht="17.25" customHeight="1" thickBot="1" x14ac:dyDescent="0.3">
      <c r="A671" s="10" t="s">
        <v>50</v>
      </c>
      <c r="B671" s="11"/>
      <c r="C671" s="11"/>
      <c r="D671" s="11"/>
      <c r="E671" s="11"/>
    </row>
    <row r="672" spans="1:5" ht="17.25" customHeight="1" thickBot="1" x14ac:dyDescent="0.3">
      <c r="A672" s="10" t="s">
        <v>51</v>
      </c>
      <c r="B672" s="11"/>
      <c r="C672" s="11"/>
      <c r="D672" s="11"/>
      <c r="E672" s="11"/>
    </row>
    <row r="673" spans="1:5" ht="17.25" customHeight="1" thickBot="1" x14ac:dyDescent="0.3">
      <c r="A673" s="1" t="s">
        <v>31</v>
      </c>
      <c r="B673" s="8">
        <f>B674+B675</f>
        <v>0</v>
      </c>
      <c r="C673" s="8">
        <f t="shared" ref="C673:E673" si="115">C674+C675</f>
        <v>0</v>
      </c>
      <c r="D673" s="8">
        <f t="shared" si="115"/>
        <v>0</v>
      </c>
      <c r="E673" s="8">
        <f t="shared" si="115"/>
        <v>0</v>
      </c>
    </row>
    <row r="674" spans="1:5" ht="17.25" customHeight="1" thickBot="1" x14ac:dyDescent="0.3">
      <c r="A674" s="10" t="s">
        <v>50</v>
      </c>
      <c r="B674" s="11"/>
      <c r="C674" s="11"/>
      <c r="D674" s="11"/>
      <c r="E674" s="11"/>
    </row>
    <row r="675" spans="1:5" ht="17.25" customHeight="1" thickBot="1" x14ac:dyDescent="0.3">
      <c r="A675" s="10" t="s">
        <v>51</v>
      </c>
      <c r="B675" s="11"/>
      <c r="C675" s="11"/>
      <c r="D675" s="11"/>
      <c r="E675" s="11"/>
    </row>
    <row r="676" spans="1:5" ht="17.25" customHeight="1" thickBot="1" x14ac:dyDescent="0.3">
      <c r="A676" s="1" t="s">
        <v>1</v>
      </c>
      <c r="B676" s="11">
        <f>B677+B678</f>
        <v>5000</v>
      </c>
      <c r="C676" s="11">
        <f t="shared" ref="C676:E676" si="116">C677+C678</f>
        <v>5000</v>
      </c>
      <c r="D676" s="11">
        <f t="shared" si="116"/>
        <v>5000</v>
      </c>
      <c r="E676" s="11">
        <f t="shared" si="116"/>
        <v>5000</v>
      </c>
    </row>
    <row r="677" spans="1:5" ht="17.25" customHeight="1" thickBot="1" x14ac:dyDescent="0.3">
      <c r="A677" s="10" t="s">
        <v>50</v>
      </c>
      <c r="B677" s="8">
        <v>5000</v>
      </c>
      <c r="C677" s="8">
        <v>5000</v>
      </c>
      <c r="D677" s="8">
        <v>5000</v>
      </c>
      <c r="E677" s="8">
        <v>5000</v>
      </c>
    </row>
    <row r="678" spans="1:5" ht="17.25" customHeight="1" thickBot="1" x14ac:dyDescent="0.3">
      <c r="A678" s="10" t="s">
        <v>51</v>
      </c>
      <c r="B678" s="11"/>
      <c r="C678" s="11"/>
      <c r="D678" s="11"/>
      <c r="E678" s="11"/>
    </row>
    <row r="679" spans="1:5" ht="17.25" customHeight="1" thickBot="1" x14ac:dyDescent="0.3">
      <c r="A679" s="1" t="s">
        <v>2</v>
      </c>
      <c r="B679" s="11"/>
      <c r="C679" s="8"/>
      <c r="D679" s="8"/>
      <c r="E679" s="8"/>
    </row>
    <row r="680" spans="1:5" ht="17.25" customHeight="1" thickBot="1" x14ac:dyDescent="0.3">
      <c r="A680" s="10" t="s">
        <v>50</v>
      </c>
      <c r="B680" s="11"/>
      <c r="C680" s="8"/>
      <c r="D680" s="8"/>
      <c r="E680" s="8"/>
    </row>
    <row r="681" spans="1:5" ht="17.25" customHeight="1" thickBot="1" x14ac:dyDescent="0.3">
      <c r="A681" s="10" t="s">
        <v>51</v>
      </c>
      <c r="B681" s="11"/>
      <c r="C681" s="8"/>
      <c r="D681" s="8"/>
      <c r="E681" s="8"/>
    </row>
    <row r="682" spans="1:5" ht="17.25" customHeight="1" thickBot="1" x14ac:dyDescent="0.3">
      <c r="A682" s="1" t="s">
        <v>24</v>
      </c>
      <c r="B682" s="11"/>
      <c r="C682" s="8"/>
      <c r="D682" s="8"/>
      <c r="E682" s="8"/>
    </row>
    <row r="683" spans="1:5" ht="17.25" customHeight="1" thickBot="1" x14ac:dyDescent="0.3">
      <c r="A683" s="10" t="s">
        <v>50</v>
      </c>
      <c r="B683" s="11"/>
      <c r="C683" s="8"/>
      <c r="D683" s="8"/>
      <c r="E683" s="8"/>
    </row>
    <row r="684" spans="1:5" ht="17.25" customHeight="1" thickBot="1" x14ac:dyDescent="0.3">
      <c r="A684" s="10" t="s">
        <v>51</v>
      </c>
      <c r="B684" s="11"/>
      <c r="C684" s="8"/>
      <c r="D684" s="8"/>
      <c r="E684" s="8"/>
    </row>
    <row r="685" spans="1:5" ht="17.25" customHeight="1" thickBot="1" x14ac:dyDescent="0.3">
      <c r="A685" s="1" t="s">
        <v>25</v>
      </c>
      <c r="B685" s="11"/>
      <c r="C685" s="8"/>
      <c r="D685" s="8"/>
      <c r="E685" s="8"/>
    </row>
    <row r="686" spans="1:5" ht="17.25" customHeight="1" thickBot="1" x14ac:dyDescent="0.3">
      <c r="A686" s="10" t="s">
        <v>50</v>
      </c>
      <c r="B686" s="11"/>
      <c r="C686" s="8"/>
      <c r="D686" s="8"/>
      <c r="E686" s="8"/>
    </row>
    <row r="687" spans="1:5" ht="17.25" customHeight="1" thickBot="1" x14ac:dyDescent="0.3">
      <c r="A687" s="10" t="s">
        <v>51</v>
      </c>
      <c r="B687" s="11"/>
      <c r="C687" s="8"/>
      <c r="D687" s="8"/>
      <c r="E687" s="8"/>
    </row>
    <row r="688" spans="1:5" ht="17.25" customHeight="1" thickBot="1" x14ac:dyDescent="0.3">
      <c r="A688" s="1" t="s">
        <v>3</v>
      </c>
      <c r="B688" s="11">
        <v>0</v>
      </c>
      <c r="C688" s="8">
        <v>0</v>
      </c>
      <c r="D688" s="8">
        <f>C688*1.03*0.99</f>
        <v>0</v>
      </c>
      <c r="E688" s="8">
        <f>D688*1.03*0.99</f>
        <v>0</v>
      </c>
    </row>
    <row r="689" spans="1:5" ht="17.25" customHeight="1" thickBot="1" x14ac:dyDescent="0.3">
      <c r="A689" s="10" t="s">
        <v>50</v>
      </c>
      <c r="B689" s="11"/>
      <c r="C689" s="36"/>
      <c r="D689" s="36"/>
      <c r="E689" s="36"/>
    </row>
    <row r="690" spans="1:5" ht="17.25" customHeight="1" thickBot="1" x14ac:dyDescent="0.3">
      <c r="A690" s="10" t="s">
        <v>51</v>
      </c>
      <c r="B690" s="11"/>
      <c r="C690" s="37"/>
      <c r="D690" s="36"/>
      <c r="E690" s="36"/>
    </row>
    <row r="691" spans="1:5" ht="17.25" customHeight="1" thickBot="1" x14ac:dyDescent="0.3">
      <c r="A691" s="20" t="s">
        <v>58</v>
      </c>
      <c r="B691" s="11">
        <f>B688+B685+B682+B679+B676+B673+B670</f>
        <v>5000</v>
      </c>
      <c r="C691" s="11">
        <f t="shared" ref="C691:E691" si="117">C688+C685+C682+C679+C676+C673+C670</f>
        <v>5000</v>
      </c>
      <c r="D691" s="11">
        <f t="shared" si="117"/>
        <v>5000</v>
      </c>
      <c r="E691" s="11">
        <f t="shared" si="117"/>
        <v>5000</v>
      </c>
    </row>
    <row r="692" spans="1:5" ht="17.25" customHeight="1" thickBot="1" x14ac:dyDescent="0.3">
      <c r="A692" s="23" t="s">
        <v>35</v>
      </c>
      <c r="B692" s="24">
        <f>IF(B691-B662=0,0,"Error")</f>
        <v>0</v>
      </c>
      <c r="C692" s="24">
        <f>IF(C691-C662=0,0,"Error")</f>
        <v>0</v>
      </c>
      <c r="D692" s="24">
        <f>IF(D691-D662=0,0,"Error")</f>
        <v>0</v>
      </c>
      <c r="E692" s="24">
        <f>IF(E691-E662=0,0,"Error")</f>
        <v>0</v>
      </c>
    </row>
    <row r="693" spans="1:5" ht="15.75" thickBot="1" x14ac:dyDescent="0.3">
      <c r="A693" s="511" t="s">
        <v>45</v>
      </c>
      <c r="B693" s="512"/>
      <c r="C693" s="512"/>
      <c r="D693" s="512"/>
      <c r="E693" s="513"/>
    </row>
    <row r="694" spans="1:5" ht="15.75" thickBot="1" x14ac:dyDescent="0.3">
      <c r="A694" s="511" t="s">
        <v>39</v>
      </c>
      <c r="B694" s="512"/>
      <c r="C694" s="512"/>
      <c r="D694" s="512"/>
      <c r="E694" s="513"/>
    </row>
    <row r="695" spans="1:5" ht="15.75" thickBot="1" x14ac:dyDescent="0.3">
      <c r="A695" s="19" t="s">
        <v>46</v>
      </c>
      <c r="B695" s="514" t="s">
        <v>698</v>
      </c>
      <c r="C695" s="515"/>
      <c r="D695" s="515"/>
      <c r="E695" s="516"/>
    </row>
    <row r="696" spans="1:5" ht="60.75" customHeight="1" thickBot="1" x14ac:dyDescent="0.3">
      <c r="A696" s="19" t="s">
        <v>52</v>
      </c>
      <c r="B696" s="35" t="s">
        <v>699</v>
      </c>
      <c r="C696" s="31" t="s">
        <v>53</v>
      </c>
      <c r="D696" s="514"/>
      <c r="E696" s="516"/>
    </row>
    <row r="697" spans="1:5" ht="17.25" customHeight="1" thickBot="1" x14ac:dyDescent="0.3">
      <c r="A697" s="4" t="s">
        <v>9</v>
      </c>
      <c r="B697" s="517" t="s">
        <v>700</v>
      </c>
      <c r="C697" s="518"/>
      <c r="D697" s="518"/>
      <c r="E697" s="519"/>
    </row>
    <row r="698" spans="1:5" ht="15.75" thickBot="1" x14ac:dyDescent="0.3">
      <c r="A698" s="4" t="s">
        <v>14</v>
      </c>
      <c r="B698" s="520" t="s">
        <v>701</v>
      </c>
      <c r="C698" s="521"/>
      <c r="D698" s="521"/>
      <c r="E698" s="522"/>
    </row>
    <row r="699" spans="1:5" ht="12.75" customHeight="1" x14ac:dyDescent="0.25">
      <c r="A699" s="523"/>
      <c r="B699" s="17">
        <v>2019</v>
      </c>
      <c r="C699" s="17">
        <v>2020</v>
      </c>
      <c r="D699" s="17">
        <v>2021</v>
      </c>
      <c r="E699" s="17">
        <v>2022</v>
      </c>
    </row>
    <row r="700" spans="1:5" ht="9" customHeight="1" thickBot="1" x14ac:dyDescent="0.3">
      <c r="A700" s="524"/>
      <c r="B700" s="18" t="s">
        <v>5</v>
      </c>
      <c r="C700" s="18" t="s">
        <v>6</v>
      </c>
      <c r="D700" s="18" t="s">
        <v>6</v>
      </c>
      <c r="E700" s="18" t="s">
        <v>6</v>
      </c>
    </row>
    <row r="701" spans="1:5" ht="15.75" thickBot="1" x14ac:dyDescent="0.3">
      <c r="A701" s="4" t="s">
        <v>8</v>
      </c>
      <c r="B701" s="6">
        <v>120</v>
      </c>
      <c r="C701" s="6">
        <v>120</v>
      </c>
      <c r="D701" s="6">
        <v>120</v>
      </c>
      <c r="E701" s="6">
        <v>120</v>
      </c>
    </row>
    <row r="702" spans="1:5" ht="15.75" thickBot="1" x14ac:dyDescent="0.3">
      <c r="A702" s="4" t="s">
        <v>15</v>
      </c>
      <c r="B702" s="6">
        <f>B720</f>
        <v>5000</v>
      </c>
      <c r="C702" s="6">
        <f t="shared" ref="C702:E702" si="118">C720</f>
        <v>5000</v>
      </c>
      <c r="D702" s="6">
        <f t="shared" si="118"/>
        <v>5000</v>
      </c>
      <c r="E702" s="6">
        <f t="shared" si="118"/>
        <v>5000</v>
      </c>
    </row>
    <row r="703" spans="1:5" ht="15.75" thickBot="1" x14ac:dyDescent="0.3">
      <c r="A703" s="4" t="s">
        <v>23</v>
      </c>
      <c r="B703" s="6">
        <f>B702/B701</f>
        <v>41.666666666666664</v>
      </c>
      <c r="C703" s="6">
        <f t="shared" ref="C703:E703" si="119">C702/C701</f>
        <v>41.666666666666664</v>
      </c>
      <c r="D703" s="6">
        <f t="shared" si="119"/>
        <v>41.666666666666664</v>
      </c>
      <c r="E703" s="6">
        <f t="shared" si="119"/>
        <v>41.666666666666664</v>
      </c>
    </row>
    <row r="704" spans="1:5" ht="15.75" thickBot="1" x14ac:dyDescent="0.3">
      <c r="A704" s="4" t="s">
        <v>16</v>
      </c>
      <c r="B704" s="360" t="s">
        <v>22</v>
      </c>
      <c r="C704" s="7">
        <f>C701/B701-1</f>
        <v>0</v>
      </c>
      <c r="D704" s="7">
        <f t="shared" ref="D704:E706" si="120">D701/C701-1</f>
        <v>0</v>
      </c>
      <c r="E704" s="7">
        <f t="shared" si="120"/>
        <v>0</v>
      </c>
    </row>
    <row r="705" spans="1:5" ht="15.75" thickBot="1" x14ac:dyDescent="0.3">
      <c r="A705" s="4" t="s">
        <v>17</v>
      </c>
      <c r="B705" s="360" t="s">
        <v>22</v>
      </c>
      <c r="C705" s="7">
        <f>C702/B702-1</f>
        <v>0</v>
      </c>
      <c r="D705" s="7">
        <f t="shared" si="120"/>
        <v>0</v>
      </c>
      <c r="E705" s="7">
        <f t="shared" si="120"/>
        <v>0</v>
      </c>
    </row>
    <row r="706" spans="1:5" ht="15.75" thickBot="1" x14ac:dyDescent="0.3">
      <c r="A706" s="4" t="s">
        <v>18</v>
      </c>
      <c r="B706" s="360" t="s">
        <v>22</v>
      </c>
      <c r="C706" s="7">
        <f>C703/B703-1</f>
        <v>0</v>
      </c>
      <c r="D706" s="7">
        <f t="shared" si="120"/>
        <v>0</v>
      </c>
      <c r="E706" s="7">
        <f t="shared" si="120"/>
        <v>0</v>
      </c>
    </row>
    <row r="707" spans="1:5" ht="15.75" thickBot="1" x14ac:dyDescent="0.3">
      <c r="A707" s="528" t="s">
        <v>34</v>
      </c>
      <c r="B707" s="529"/>
      <c r="C707" s="529"/>
      <c r="D707" s="529"/>
      <c r="E707" s="530"/>
    </row>
    <row r="708" spans="1:5" ht="12.75" customHeight="1" x14ac:dyDescent="0.25">
      <c r="A708" s="523"/>
      <c r="B708" s="17">
        <v>2018</v>
      </c>
      <c r="C708" s="17">
        <v>2019</v>
      </c>
      <c r="D708" s="17">
        <v>2020</v>
      </c>
      <c r="E708" s="17">
        <v>2021</v>
      </c>
    </row>
    <row r="709" spans="1:5" ht="9" customHeight="1" thickBot="1" x14ac:dyDescent="0.3">
      <c r="A709" s="524"/>
      <c r="B709" s="18" t="s">
        <v>5</v>
      </c>
      <c r="C709" s="18" t="s">
        <v>6</v>
      </c>
      <c r="D709" s="18" t="s">
        <v>6</v>
      </c>
      <c r="E709" s="18" t="s">
        <v>6</v>
      </c>
    </row>
    <row r="710" spans="1:5" ht="15.75" thickBot="1" x14ac:dyDescent="0.3">
      <c r="A710" s="1" t="s">
        <v>41</v>
      </c>
      <c r="B710" s="8">
        <f>SUM(B711:B714)</f>
        <v>0</v>
      </c>
      <c r="C710" s="8">
        <f t="shared" ref="C710:E710" si="121">SUM(C711:C714)</f>
        <v>0</v>
      </c>
      <c r="D710" s="8">
        <f t="shared" si="121"/>
        <v>0</v>
      </c>
      <c r="E710" s="8">
        <f t="shared" si="121"/>
        <v>0</v>
      </c>
    </row>
    <row r="711" spans="1:5" ht="15.75" thickBot="1" x14ac:dyDescent="0.3">
      <c r="A711" s="10" t="s">
        <v>50</v>
      </c>
      <c r="B711" s="8"/>
      <c r="C711" s="8"/>
      <c r="D711" s="8"/>
      <c r="E711" s="8"/>
    </row>
    <row r="712" spans="1:5" ht="15.75" thickBot="1" x14ac:dyDescent="0.3">
      <c r="A712" s="10" t="s">
        <v>79</v>
      </c>
      <c r="B712" s="8"/>
      <c r="C712" s="8"/>
      <c r="D712" s="8"/>
      <c r="E712" s="8"/>
    </row>
    <row r="713" spans="1:5" ht="15.75" thickBot="1" x14ac:dyDescent="0.3">
      <c r="A713" s="10" t="s">
        <v>80</v>
      </c>
      <c r="B713" s="8"/>
      <c r="C713" s="8"/>
      <c r="D713" s="8"/>
      <c r="E713" s="8"/>
    </row>
    <row r="714" spans="1:5" ht="15.75" thickBot="1" x14ac:dyDescent="0.3">
      <c r="A714" s="10" t="s">
        <v>81</v>
      </c>
      <c r="B714" s="8"/>
      <c r="C714" s="8"/>
      <c r="D714" s="8"/>
      <c r="E714" s="8"/>
    </row>
    <row r="715" spans="1:5" ht="15.75" thickBot="1" x14ac:dyDescent="0.3">
      <c r="A715" s="1" t="s">
        <v>42</v>
      </c>
      <c r="B715" s="11">
        <f>SUM(B716:B719)</f>
        <v>5000</v>
      </c>
      <c r="C715" s="11">
        <f t="shared" ref="C715:E715" si="122">SUM(C716:C719)</f>
        <v>5000</v>
      </c>
      <c r="D715" s="11">
        <f t="shared" si="122"/>
        <v>5000</v>
      </c>
      <c r="E715" s="11">
        <f t="shared" si="122"/>
        <v>5000</v>
      </c>
    </row>
    <row r="716" spans="1:5" ht="15.75" thickBot="1" x14ac:dyDescent="0.3">
      <c r="A716" s="10" t="s">
        <v>50</v>
      </c>
      <c r="B716" s="11">
        <v>5000</v>
      </c>
      <c r="C716" s="11">
        <v>5000</v>
      </c>
      <c r="D716" s="11">
        <v>5000</v>
      </c>
      <c r="E716" s="11">
        <v>5000</v>
      </c>
    </row>
    <row r="717" spans="1:5" ht="15.75" thickBot="1" x14ac:dyDescent="0.3">
      <c r="A717" s="10" t="s">
        <v>79</v>
      </c>
      <c r="B717" s="11"/>
      <c r="C717" s="11"/>
      <c r="D717" s="11"/>
      <c r="E717" s="11"/>
    </row>
    <row r="718" spans="1:5" ht="15.75" thickBot="1" x14ac:dyDescent="0.3">
      <c r="A718" s="10" t="s">
        <v>80</v>
      </c>
      <c r="B718" s="11"/>
      <c r="C718" s="11"/>
      <c r="D718" s="11"/>
      <c r="E718" s="11"/>
    </row>
    <row r="719" spans="1:5" ht="15.75" thickBot="1" x14ac:dyDescent="0.3">
      <c r="A719" s="10" t="s">
        <v>81</v>
      </c>
      <c r="B719" s="11"/>
      <c r="C719" s="11"/>
      <c r="D719" s="11"/>
      <c r="E719" s="11"/>
    </row>
    <row r="720" spans="1:5" ht="15.75" thickBot="1" x14ac:dyDescent="0.3">
      <c r="A720" s="20" t="s">
        <v>33</v>
      </c>
      <c r="B720" s="11">
        <f>B715+B710</f>
        <v>5000</v>
      </c>
      <c r="C720" s="11">
        <f t="shared" ref="C720:E720" si="123">C715+C710</f>
        <v>5000</v>
      </c>
      <c r="D720" s="11">
        <f t="shared" si="123"/>
        <v>5000</v>
      </c>
      <c r="E720" s="11">
        <f t="shared" si="123"/>
        <v>5000</v>
      </c>
    </row>
    <row r="721" spans="1:5" ht="40.5" customHeight="1" thickBot="1" x14ac:dyDescent="0.3">
      <c r="A721" s="373" t="s">
        <v>702</v>
      </c>
      <c r="B721" s="531" t="s">
        <v>703</v>
      </c>
      <c r="C721" s="532"/>
      <c r="D721" s="532"/>
      <c r="E721" s="533"/>
    </row>
    <row r="722" spans="1:5" ht="17.25" customHeight="1" thickBot="1" x14ac:dyDescent="0.3">
      <c r="A722" s="517" t="s">
        <v>13</v>
      </c>
      <c r="B722" s="518"/>
      <c r="C722" s="518"/>
      <c r="D722" s="518"/>
      <c r="E722" s="519"/>
    </row>
    <row r="723" spans="1:5" ht="17.25" customHeight="1" thickBot="1" x14ac:dyDescent="0.3">
      <c r="A723" s="362" t="s">
        <v>704</v>
      </c>
      <c r="B723" s="362" t="s">
        <v>705</v>
      </c>
      <c r="C723" s="362" t="s">
        <v>705</v>
      </c>
      <c r="D723" s="362" t="s">
        <v>706</v>
      </c>
      <c r="E723" s="362" t="s">
        <v>707</v>
      </c>
    </row>
    <row r="724" spans="1:5" ht="17.25" customHeight="1" thickBot="1" x14ac:dyDescent="0.3">
      <c r="A724" s="384" t="s">
        <v>708</v>
      </c>
      <c r="B724" s="362" t="s">
        <v>709</v>
      </c>
      <c r="C724" s="362" t="s">
        <v>710</v>
      </c>
      <c r="D724" s="362" t="s">
        <v>711</v>
      </c>
      <c r="E724" s="362" t="s">
        <v>712</v>
      </c>
    </row>
    <row r="725" spans="1:5" ht="17.25" customHeight="1" thickBot="1" x14ac:dyDescent="0.3">
      <c r="A725" s="511" t="s">
        <v>44</v>
      </c>
      <c r="B725" s="512"/>
      <c r="C725" s="512"/>
      <c r="D725" s="512"/>
      <c r="E725" s="513"/>
    </row>
    <row r="726" spans="1:5" ht="17.25" customHeight="1" thickBot="1" x14ac:dyDescent="0.3">
      <c r="A726" s="19" t="s">
        <v>28</v>
      </c>
      <c r="B726" s="525" t="s">
        <v>713</v>
      </c>
      <c r="C726" s="526"/>
      <c r="D726" s="526"/>
      <c r="E726" s="527"/>
    </row>
    <row r="727" spans="1:5" ht="17.25" customHeight="1" thickBot="1" x14ac:dyDescent="0.3">
      <c r="A727" s="4" t="s">
        <v>9</v>
      </c>
      <c r="B727" s="525" t="s">
        <v>714</v>
      </c>
      <c r="C727" s="526"/>
      <c r="D727" s="526"/>
      <c r="E727" s="527"/>
    </row>
    <row r="728" spans="1:5" ht="17.25" customHeight="1" thickBot="1" x14ac:dyDescent="0.3">
      <c r="A728" s="4" t="s">
        <v>14</v>
      </c>
      <c r="B728" s="520" t="s">
        <v>715</v>
      </c>
      <c r="C728" s="521"/>
      <c r="D728" s="521"/>
      <c r="E728" s="522"/>
    </row>
    <row r="729" spans="1:5" ht="17.25" customHeight="1" x14ac:dyDescent="0.25">
      <c r="A729" s="523"/>
      <c r="B729" s="17">
        <v>2019</v>
      </c>
      <c r="C729" s="17">
        <v>2020</v>
      </c>
      <c r="D729" s="17">
        <v>2021</v>
      </c>
      <c r="E729" s="17">
        <v>2022</v>
      </c>
    </row>
    <row r="730" spans="1:5" ht="17.25" customHeight="1" thickBot="1" x14ac:dyDescent="0.3">
      <c r="A730" s="524"/>
      <c r="B730" s="18" t="s">
        <v>5</v>
      </c>
      <c r="C730" s="18" t="s">
        <v>6</v>
      </c>
      <c r="D730" s="18" t="s">
        <v>6</v>
      </c>
      <c r="E730" s="18" t="s">
        <v>6</v>
      </c>
    </row>
    <row r="731" spans="1:5" ht="17.25" customHeight="1" thickBot="1" x14ac:dyDescent="0.3">
      <c r="A731" s="4" t="s">
        <v>8</v>
      </c>
      <c r="B731" s="6">
        <v>1</v>
      </c>
      <c r="C731" s="6">
        <v>1</v>
      </c>
      <c r="D731" s="6">
        <v>1</v>
      </c>
      <c r="E731" s="6">
        <v>1</v>
      </c>
    </row>
    <row r="732" spans="1:5" ht="17.25" customHeight="1" thickBot="1" x14ac:dyDescent="0.3">
      <c r="A732" s="4" t="s">
        <v>15</v>
      </c>
      <c r="B732" s="6">
        <f>B761</f>
        <v>48000</v>
      </c>
      <c r="C732" s="6">
        <f t="shared" ref="C732:E732" si="124">C761</f>
        <v>47500</v>
      </c>
      <c r="D732" s="6">
        <f t="shared" si="124"/>
        <v>48600</v>
      </c>
      <c r="E732" s="6">
        <f t="shared" si="124"/>
        <v>49000</v>
      </c>
    </row>
    <row r="733" spans="1:5" ht="17.25" customHeight="1" thickBot="1" x14ac:dyDescent="0.3">
      <c r="A733" s="4" t="s">
        <v>23</v>
      </c>
      <c r="B733" s="6">
        <f>B732/B731</f>
        <v>48000</v>
      </c>
      <c r="C733" s="6">
        <f t="shared" ref="C733:E733" si="125">C732/C731</f>
        <v>47500</v>
      </c>
      <c r="D733" s="6">
        <f t="shared" si="125"/>
        <v>48600</v>
      </c>
      <c r="E733" s="6">
        <f t="shared" si="125"/>
        <v>49000</v>
      </c>
    </row>
    <row r="734" spans="1:5" ht="17.25" customHeight="1" thickBot="1" x14ac:dyDescent="0.3">
      <c r="A734" s="4" t="s">
        <v>16</v>
      </c>
      <c r="B734" s="360" t="s">
        <v>22</v>
      </c>
      <c r="C734" s="7">
        <f>C731/B731-1</f>
        <v>0</v>
      </c>
      <c r="D734" s="7">
        <f t="shared" ref="D734:E736" si="126">D731/C731-1</f>
        <v>0</v>
      </c>
      <c r="E734" s="7">
        <f t="shared" si="126"/>
        <v>0</v>
      </c>
    </row>
    <row r="735" spans="1:5" ht="17.25" customHeight="1" thickBot="1" x14ac:dyDescent="0.3">
      <c r="A735" s="4" t="s">
        <v>17</v>
      </c>
      <c r="B735" s="360" t="s">
        <v>22</v>
      </c>
      <c r="C735" s="7">
        <f>C732/B732-1</f>
        <v>-1.041666666666663E-2</v>
      </c>
      <c r="D735" s="7">
        <f t="shared" si="126"/>
        <v>2.3157894736842044E-2</v>
      </c>
      <c r="E735" s="7">
        <f t="shared" si="126"/>
        <v>8.2304526748970819E-3</v>
      </c>
    </row>
    <row r="736" spans="1:5" ht="17.25" customHeight="1" thickBot="1" x14ac:dyDescent="0.3">
      <c r="A736" s="4" t="s">
        <v>18</v>
      </c>
      <c r="B736" s="360" t="s">
        <v>22</v>
      </c>
      <c r="C736" s="7">
        <f>C733/B733-1</f>
        <v>-1.041666666666663E-2</v>
      </c>
      <c r="D736" s="7">
        <f t="shared" si="126"/>
        <v>2.3157894736842044E-2</v>
      </c>
      <c r="E736" s="7">
        <f t="shared" si="126"/>
        <v>8.2304526748970819E-3</v>
      </c>
    </row>
    <row r="737" spans="1:5" ht="17.25" customHeight="1" thickBot="1" x14ac:dyDescent="0.3">
      <c r="A737" s="528" t="s">
        <v>34</v>
      </c>
      <c r="B737" s="529"/>
      <c r="C737" s="529"/>
      <c r="D737" s="529"/>
      <c r="E737" s="530"/>
    </row>
    <row r="738" spans="1:5" ht="17.25" customHeight="1" x14ac:dyDescent="0.25">
      <c r="A738" s="523"/>
      <c r="B738" s="17">
        <v>2019</v>
      </c>
      <c r="C738" s="17">
        <v>2020</v>
      </c>
      <c r="D738" s="17">
        <v>2021</v>
      </c>
      <c r="E738" s="17">
        <v>2022</v>
      </c>
    </row>
    <row r="739" spans="1:5" ht="17.25" customHeight="1" thickBot="1" x14ac:dyDescent="0.3">
      <c r="A739" s="524"/>
      <c r="B739" s="18" t="s">
        <v>5</v>
      </c>
      <c r="C739" s="18" t="s">
        <v>6</v>
      </c>
      <c r="D739" s="18" t="s">
        <v>6</v>
      </c>
      <c r="E739" s="18" t="s">
        <v>6</v>
      </c>
    </row>
    <row r="740" spans="1:5" ht="17.25" customHeight="1" thickBot="1" x14ac:dyDescent="0.3">
      <c r="A740" s="1" t="s">
        <v>0</v>
      </c>
      <c r="B740" s="8">
        <f>B741+B742</f>
        <v>30000</v>
      </c>
      <c r="C740" s="8">
        <f t="shared" ref="C740:E740" si="127">C741+C742</f>
        <v>30000</v>
      </c>
      <c r="D740" s="8">
        <f t="shared" si="127"/>
        <v>30000</v>
      </c>
      <c r="E740" s="8">
        <f t="shared" si="127"/>
        <v>30000</v>
      </c>
    </row>
    <row r="741" spans="1:5" ht="17.25" customHeight="1" thickBot="1" x14ac:dyDescent="0.3">
      <c r="A741" s="10" t="s">
        <v>50</v>
      </c>
      <c r="B741" s="11">
        <v>30000</v>
      </c>
      <c r="C741" s="11">
        <v>30000</v>
      </c>
      <c r="D741" s="11">
        <v>30000</v>
      </c>
      <c r="E741" s="11">
        <v>30000</v>
      </c>
    </row>
    <row r="742" spans="1:5" ht="17.25" customHeight="1" thickBot="1" x14ac:dyDescent="0.3">
      <c r="A742" s="10" t="s">
        <v>51</v>
      </c>
      <c r="B742" s="11"/>
      <c r="C742" s="11"/>
      <c r="D742" s="11"/>
      <c r="E742" s="11"/>
    </row>
    <row r="743" spans="1:5" ht="25.5" customHeight="1" thickBot="1" x14ac:dyDescent="0.3">
      <c r="A743" s="1" t="s">
        <v>31</v>
      </c>
      <c r="B743" s="8">
        <f>B744+B745</f>
        <v>8000</v>
      </c>
      <c r="C743" s="8">
        <f t="shared" ref="C743:E743" si="128">C744+C745</f>
        <v>8000</v>
      </c>
      <c r="D743" s="8">
        <f t="shared" si="128"/>
        <v>8000</v>
      </c>
      <c r="E743" s="8">
        <f t="shared" si="128"/>
        <v>8000</v>
      </c>
    </row>
    <row r="744" spans="1:5" ht="17.25" customHeight="1" thickBot="1" x14ac:dyDescent="0.3">
      <c r="A744" s="10" t="s">
        <v>50</v>
      </c>
      <c r="B744" s="11">
        <v>8000</v>
      </c>
      <c r="C744" s="11">
        <v>8000</v>
      </c>
      <c r="D744" s="11">
        <v>8000</v>
      </c>
      <c r="E744" s="11">
        <v>8000</v>
      </c>
    </row>
    <row r="745" spans="1:5" ht="17.25" customHeight="1" thickBot="1" x14ac:dyDescent="0.3">
      <c r="A745" s="10" t="s">
        <v>51</v>
      </c>
      <c r="B745" s="11"/>
      <c r="C745" s="11"/>
      <c r="D745" s="11"/>
      <c r="E745" s="11"/>
    </row>
    <row r="746" spans="1:5" ht="17.25" customHeight="1" thickBot="1" x14ac:dyDescent="0.3">
      <c r="A746" s="1" t="s">
        <v>1</v>
      </c>
      <c r="B746" s="11">
        <f>B747+B748</f>
        <v>10000</v>
      </c>
      <c r="C746" s="11">
        <f t="shared" ref="C746:E746" si="129">C747+C748</f>
        <v>9500</v>
      </c>
      <c r="D746" s="11">
        <f t="shared" si="129"/>
        <v>10600</v>
      </c>
      <c r="E746" s="11">
        <f t="shared" si="129"/>
        <v>11000</v>
      </c>
    </row>
    <row r="747" spans="1:5" ht="17.25" customHeight="1" thickBot="1" x14ac:dyDescent="0.3">
      <c r="A747" s="10" t="s">
        <v>50</v>
      </c>
      <c r="B747" s="8">
        <v>10000</v>
      </c>
      <c r="C747" s="8">
        <v>9500</v>
      </c>
      <c r="D747" s="8">
        <v>10600</v>
      </c>
      <c r="E747" s="8">
        <v>11000</v>
      </c>
    </row>
    <row r="748" spans="1:5" ht="17.25" customHeight="1" thickBot="1" x14ac:dyDescent="0.3">
      <c r="A748" s="10" t="s">
        <v>51</v>
      </c>
      <c r="B748" s="11"/>
      <c r="C748" s="11"/>
      <c r="D748" s="11"/>
      <c r="E748" s="11"/>
    </row>
    <row r="749" spans="1:5" ht="17.25" customHeight="1" thickBot="1" x14ac:dyDescent="0.3">
      <c r="A749" s="1" t="s">
        <v>2</v>
      </c>
      <c r="B749" s="11"/>
      <c r="C749" s="8"/>
      <c r="D749" s="8"/>
      <c r="E749" s="8"/>
    </row>
    <row r="750" spans="1:5" ht="17.25" customHeight="1" thickBot="1" x14ac:dyDescent="0.3">
      <c r="A750" s="10" t="s">
        <v>50</v>
      </c>
      <c r="B750" s="11"/>
      <c r="C750" s="8"/>
      <c r="D750" s="8"/>
      <c r="E750" s="8"/>
    </row>
    <row r="751" spans="1:5" ht="17.25" customHeight="1" thickBot="1" x14ac:dyDescent="0.3">
      <c r="A751" s="10" t="s">
        <v>51</v>
      </c>
      <c r="B751" s="11"/>
      <c r="C751" s="8"/>
      <c r="D751" s="8"/>
      <c r="E751" s="8"/>
    </row>
    <row r="752" spans="1:5" ht="17.25" customHeight="1" thickBot="1" x14ac:dyDescent="0.3">
      <c r="A752" s="1" t="s">
        <v>24</v>
      </c>
      <c r="B752" s="11"/>
      <c r="C752" s="8"/>
      <c r="D752" s="8"/>
      <c r="E752" s="8"/>
    </row>
    <row r="753" spans="1:5" ht="17.25" customHeight="1" thickBot="1" x14ac:dyDescent="0.3">
      <c r="A753" s="10" t="s">
        <v>50</v>
      </c>
      <c r="B753" s="11"/>
      <c r="C753" s="8"/>
      <c r="D753" s="8"/>
      <c r="E753" s="8"/>
    </row>
    <row r="754" spans="1:5" ht="17.25" customHeight="1" thickBot="1" x14ac:dyDescent="0.3">
      <c r="A754" s="10" t="s">
        <v>51</v>
      </c>
      <c r="B754" s="11"/>
      <c r="C754" s="8"/>
      <c r="D754" s="8"/>
      <c r="E754" s="8"/>
    </row>
    <row r="755" spans="1:5" ht="17.25" customHeight="1" thickBot="1" x14ac:dyDescent="0.3">
      <c r="A755" s="1" t="s">
        <v>25</v>
      </c>
      <c r="B755" s="11"/>
      <c r="C755" s="8"/>
      <c r="D755" s="8"/>
      <c r="E755" s="8"/>
    </row>
    <row r="756" spans="1:5" ht="17.25" customHeight="1" thickBot="1" x14ac:dyDescent="0.3">
      <c r="A756" s="10" t="s">
        <v>50</v>
      </c>
      <c r="B756" s="11"/>
      <c r="C756" s="8"/>
      <c r="D756" s="8"/>
      <c r="E756" s="8"/>
    </row>
    <row r="757" spans="1:5" ht="17.25" customHeight="1" thickBot="1" x14ac:dyDescent="0.3">
      <c r="A757" s="10" t="s">
        <v>51</v>
      </c>
      <c r="B757" s="11"/>
      <c r="C757" s="8"/>
      <c r="D757" s="8"/>
      <c r="E757" s="8"/>
    </row>
    <row r="758" spans="1:5" ht="17.25" customHeight="1" thickBot="1" x14ac:dyDescent="0.3">
      <c r="A758" s="1" t="s">
        <v>3</v>
      </c>
      <c r="B758" s="11">
        <v>0</v>
      </c>
      <c r="C758" s="8">
        <v>0</v>
      </c>
      <c r="D758" s="8">
        <f>C758*1.03*0.99</f>
        <v>0</v>
      </c>
      <c r="E758" s="8">
        <f>D758*1.03*0.99</f>
        <v>0</v>
      </c>
    </row>
    <row r="759" spans="1:5" ht="17.25" customHeight="1" thickBot="1" x14ac:dyDescent="0.3">
      <c r="A759" s="10" t="s">
        <v>50</v>
      </c>
      <c r="B759" s="11"/>
      <c r="C759" s="36"/>
      <c r="D759" s="36"/>
      <c r="E759" s="36"/>
    </row>
    <row r="760" spans="1:5" ht="17.25" customHeight="1" thickBot="1" x14ac:dyDescent="0.3">
      <c r="A760" s="10" t="s">
        <v>51</v>
      </c>
      <c r="B760" s="11"/>
      <c r="C760" s="37"/>
      <c r="D760" s="36"/>
      <c r="E760" s="36"/>
    </row>
    <row r="761" spans="1:5" ht="17.25" customHeight="1" thickBot="1" x14ac:dyDescent="0.3">
      <c r="A761" s="20" t="s">
        <v>33</v>
      </c>
      <c r="B761" s="11">
        <f>B758+B755+B752+B749+B746+B743+B740</f>
        <v>48000</v>
      </c>
      <c r="C761" s="11">
        <f t="shared" ref="C761:E761" si="130">C758+C755+C752+C749+C746+C743+C740</f>
        <v>47500</v>
      </c>
      <c r="D761" s="11">
        <f t="shared" si="130"/>
        <v>48600</v>
      </c>
      <c r="E761" s="11">
        <f t="shared" si="130"/>
        <v>49000</v>
      </c>
    </row>
    <row r="762" spans="1:5" ht="17.25" customHeight="1" thickBot="1" x14ac:dyDescent="0.3">
      <c r="A762" s="23" t="s">
        <v>35</v>
      </c>
      <c r="B762" s="24">
        <f>IF(B761-B732=0,0,"Error")</f>
        <v>0</v>
      </c>
      <c r="C762" s="24">
        <f>IF(C761-C732=0,0,"Error")</f>
        <v>0</v>
      </c>
      <c r="D762" s="24">
        <f>IF(D761-D732=0,0,"Error")</f>
        <v>0</v>
      </c>
      <c r="E762" s="24">
        <f>IF(E761-E732=0,0,"Error")</f>
        <v>0</v>
      </c>
    </row>
    <row r="763" spans="1:5" ht="15.75" thickBot="1" x14ac:dyDescent="0.3">
      <c r="A763" s="25"/>
      <c r="B763" s="26"/>
      <c r="C763" s="26"/>
      <c r="D763" s="26"/>
      <c r="E763" s="26"/>
    </row>
    <row r="764" spans="1:5" ht="27" customHeight="1" thickBot="1" x14ac:dyDescent="0.3">
      <c r="A764" s="12" t="s">
        <v>47</v>
      </c>
      <c r="B764" s="13">
        <f>B39+B76+B113+B150+B196+B233+B270+B314+B351+B388+B435+B472+B509+B546+B588+B625+B662+B702+B732</f>
        <v>462923</v>
      </c>
      <c r="C764" s="13">
        <f>C39+C76+C113+C150+C196+C233+C270+C314+C351+C388+C435+C472+C509+C546+C588+C625+C662+C702+C732</f>
        <v>462000</v>
      </c>
      <c r="D764" s="13">
        <f>D39+D76+D113+D150+D196+D233+D270+D314+D351+D388+D435+D472+D509+D546+D588+D625+D662+D702+D732</f>
        <v>469000</v>
      </c>
      <c r="E764" s="13">
        <f>E39+E76+E113+E150+E196+E233+E270+E314+E351+E388+E435+E472+E509+E546+E588+E625+E662+E702+E732</f>
        <v>470000</v>
      </c>
    </row>
    <row r="765" spans="1:5" ht="24.75" thickBot="1" x14ac:dyDescent="0.3">
      <c r="A765" s="12" t="s">
        <v>48</v>
      </c>
      <c r="B765" s="13">
        <f>B766+B769+B772+B775+B778+B781+B784+B787+B792</f>
        <v>462923</v>
      </c>
      <c r="C765" s="13">
        <f>C766+C769+C772+C775+C778+C781+C784+C787+C792</f>
        <v>462000</v>
      </c>
      <c r="D765" s="13">
        <f t="shared" ref="D765:E765" si="131">D766+D769+D772+D775+D778+D781+D784+D787+D792</f>
        <v>469000</v>
      </c>
      <c r="E765" s="13">
        <f t="shared" si="131"/>
        <v>470000</v>
      </c>
    </row>
    <row r="766" spans="1:5" ht="15.75" thickBot="1" x14ac:dyDescent="0.3">
      <c r="A766" s="1" t="s">
        <v>0</v>
      </c>
      <c r="B766" s="21">
        <f>B767+B768</f>
        <v>271400</v>
      </c>
      <c r="C766" s="21">
        <f t="shared" ref="C766:E766" si="132">C767+C768</f>
        <v>271400</v>
      </c>
      <c r="D766" s="21">
        <f t="shared" si="132"/>
        <v>271400</v>
      </c>
      <c r="E766" s="21">
        <f t="shared" si="132"/>
        <v>271400</v>
      </c>
    </row>
    <row r="767" spans="1:5" ht="15.75" thickBot="1" x14ac:dyDescent="0.3">
      <c r="A767" s="10" t="s">
        <v>50</v>
      </c>
      <c r="B767" s="11">
        <f t="shared" ref="B767:E768" si="133">B48+B85+B122+B159+B205+B242+B279+B323+B360+B397+B444+B481+B518+B555+B597+B634+B671+B741</f>
        <v>271400</v>
      </c>
      <c r="C767" s="11">
        <f t="shared" si="133"/>
        <v>271400</v>
      </c>
      <c r="D767" s="11">
        <f t="shared" si="133"/>
        <v>271400</v>
      </c>
      <c r="E767" s="11">
        <f t="shared" si="133"/>
        <v>271400</v>
      </c>
    </row>
    <row r="768" spans="1:5" ht="15.75" thickBot="1" x14ac:dyDescent="0.3">
      <c r="A768" s="10" t="s">
        <v>54</v>
      </c>
      <c r="B768" s="11">
        <f t="shared" si="133"/>
        <v>0</v>
      </c>
      <c r="C768" s="11">
        <f t="shared" si="133"/>
        <v>0</v>
      </c>
      <c r="D768" s="11">
        <f t="shared" si="133"/>
        <v>0</v>
      </c>
      <c r="E768" s="11">
        <f t="shared" si="133"/>
        <v>0</v>
      </c>
    </row>
    <row r="769" spans="1:5" ht="24.75" thickBot="1" x14ac:dyDescent="0.3">
      <c r="A769" s="1" t="s">
        <v>31</v>
      </c>
      <c r="B769" s="21">
        <f>B770+B771</f>
        <v>66100</v>
      </c>
      <c r="C769" s="21">
        <f t="shared" ref="C769:E769" si="134">C770+C771</f>
        <v>66100</v>
      </c>
      <c r="D769" s="21">
        <f t="shared" si="134"/>
        <v>66100</v>
      </c>
      <c r="E769" s="21">
        <f t="shared" si="134"/>
        <v>66100</v>
      </c>
    </row>
    <row r="770" spans="1:5" ht="15.75" thickBot="1" x14ac:dyDescent="0.3">
      <c r="A770" s="10" t="s">
        <v>50</v>
      </c>
      <c r="B770" s="8">
        <f t="shared" ref="B770:E771" si="135">B51+B88+B125+B162+B208+B245+B282+B326+B363+B400+B447+B484+B521+B558+B600+B637+B674+B744</f>
        <v>66100</v>
      </c>
      <c r="C770" s="8">
        <f t="shared" si="135"/>
        <v>66100</v>
      </c>
      <c r="D770" s="8">
        <f t="shared" si="135"/>
        <v>66100</v>
      </c>
      <c r="E770" s="8">
        <f t="shared" si="135"/>
        <v>66100</v>
      </c>
    </row>
    <row r="771" spans="1:5" ht="15.75" thickBot="1" x14ac:dyDescent="0.3">
      <c r="A771" s="10" t="s">
        <v>54</v>
      </c>
      <c r="B771" s="8">
        <f t="shared" si="135"/>
        <v>0</v>
      </c>
      <c r="C771" s="8">
        <f t="shared" si="135"/>
        <v>0</v>
      </c>
      <c r="D771" s="8">
        <f t="shared" si="135"/>
        <v>0</v>
      </c>
      <c r="E771" s="8">
        <f t="shared" si="135"/>
        <v>0</v>
      </c>
    </row>
    <row r="772" spans="1:5" ht="15.75" thickBot="1" x14ac:dyDescent="0.3">
      <c r="A772" s="1" t="s">
        <v>1</v>
      </c>
      <c r="B772" s="21">
        <f>B773+B774</f>
        <v>120423</v>
      </c>
      <c r="C772" s="21">
        <f t="shared" ref="C772:E772" si="136">C773+C774</f>
        <v>119500</v>
      </c>
      <c r="D772" s="21">
        <f t="shared" si="136"/>
        <v>126500</v>
      </c>
      <c r="E772" s="21">
        <f t="shared" si="136"/>
        <v>127500</v>
      </c>
    </row>
    <row r="773" spans="1:5" ht="15.75" thickBot="1" x14ac:dyDescent="0.3">
      <c r="A773" s="10" t="s">
        <v>50</v>
      </c>
      <c r="B773" s="11">
        <f t="shared" ref="B773:E774" si="137">B54+B91+B128+B165+B211+B248+B285+B329+B366+B403+B450+B487+B524+B561+B603+B640+B677+B747</f>
        <v>120423</v>
      </c>
      <c r="C773" s="11">
        <f t="shared" si="137"/>
        <v>119500</v>
      </c>
      <c r="D773" s="11">
        <f t="shared" si="137"/>
        <v>126500</v>
      </c>
      <c r="E773" s="11">
        <f t="shared" si="137"/>
        <v>127500</v>
      </c>
    </row>
    <row r="774" spans="1:5" ht="15.75" thickBot="1" x14ac:dyDescent="0.3">
      <c r="A774" s="10" t="s">
        <v>54</v>
      </c>
      <c r="B774" s="11">
        <f t="shared" si="137"/>
        <v>0</v>
      </c>
      <c r="C774" s="11">
        <f t="shared" si="137"/>
        <v>0</v>
      </c>
      <c r="D774" s="11">
        <f t="shared" si="137"/>
        <v>0</v>
      </c>
      <c r="E774" s="11">
        <f t="shared" si="137"/>
        <v>0</v>
      </c>
    </row>
    <row r="775" spans="1:5" ht="15.75" thickBot="1" x14ac:dyDescent="0.3">
      <c r="A775" s="1" t="s">
        <v>2</v>
      </c>
      <c r="B775" s="21">
        <f>B776+B777</f>
        <v>0</v>
      </c>
      <c r="C775" s="21">
        <f t="shared" ref="C775:E775" si="138">C776+C777</f>
        <v>0</v>
      </c>
      <c r="D775" s="21">
        <f t="shared" si="138"/>
        <v>0</v>
      </c>
      <c r="E775" s="21">
        <f t="shared" si="138"/>
        <v>0</v>
      </c>
    </row>
    <row r="776" spans="1:5" ht="15.75" thickBot="1" x14ac:dyDescent="0.3">
      <c r="A776" s="10" t="s">
        <v>50</v>
      </c>
      <c r="B776" s="8">
        <f t="shared" ref="B776:E777" si="139">B57+B94+B131+B168+B214+B251+B288+B332+B369+B406+B453+B490+B527+B564+B606+B643+B680+B750</f>
        <v>0</v>
      </c>
      <c r="C776" s="8">
        <f t="shared" si="139"/>
        <v>0</v>
      </c>
      <c r="D776" s="8">
        <f t="shared" si="139"/>
        <v>0</v>
      </c>
      <c r="E776" s="8">
        <f t="shared" si="139"/>
        <v>0</v>
      </c>
    </row>
    <row r="777" spans="1:5" ht="15.75" thickBot="1" x14ac:dyDescent="0.3">
      <c r="A777" s="10" t="s">
        <v>54</v>
      </c>
      <c r="B777" s="8">
        <f t="shared" si="139"/>
        <v>0</v>
      </c>
      <c r="C777" s="8">
        <f t="shared" si="139"/>
        <v>0</v>
      </c>
      <c r="D777" s="8">
        <f t="shared" si="139"/>
        <v>0</v>
      </c>
      <c r="E777" s="8">
        <f t="shared" si="139"/>
        <v>0</v>
      </c>
    </row>
    <row r="778" spans="1:5" ht="15.75" thickBot="1" x14ac:dyDescent="0.3">
      <c r="A778" s="1" t="s">
        <v>24</v>
      </c>
      <c r="B778" s="21">
        <f>B779+B780</f>
        <v>0</v>
      </c>
      <c r="C778" s="21">
        <f t="shared" ref="C778:E778" si="140">C779+C780</f>
        <v>0</v>
      </c>
      <c r="D778" s="21">
        <f t="shared" si="140"/>
        <v>0</v>
      </c>
      <c r="E778" s="21">
        <f t="shared" si="140"/>
        <v>0</v>
      </c>
    </row>
    <row r="779" spans="1:5" ht="15.75" thickBot="1" x14ac:dyDescent="0.3">
      <c r="A779" s="10" t="s">
        <v>50</v>
      </c>
      <c r="B779" s="8">
        <f>B753</f>
        <v>0</v>
      </c>
      <c r="C779" s="8">
        <f t="shared" ref="C779:E780" si="141">C753</f>
        <v>0</v>
      </c>
      <c r="D779" s="8">
        <f t="shared" si="141"/>
        <v>0</v>
      </c>
      <c r="E779" s="8">
        <f t="shared" si="141"/>
        <v>0</v>
      </c>
    </row>
    <row r="780" spans="1:5" ht="15.75" thickBot="1" x14ac:dyDescent="0.3">
      <c r="A780" s="10" t="s">
        <v>54</v>
      </c>
      <c r="B780" s="8">
        <f>B754</f>
        <v>0</v>
      </c>
      <c r="C780" s="8">
        <f t="shared" si="141"/>
        <v>0</v>
      </c>
      <c r="D780" s="8">
        <f t="shared" si="141"/>
        <v>0</v>
      </c>
      <c r="E780" s="8">
        <f t="shared" si="141"/>
        <v>0</v>
      </c>
    </row>
    <row r="781" spans="1:5" ht="15.75" thickBot="1" x14ac:dyDescent="0.3">
      <c r="A781" s="1" t="s">
        <v>25</v>
      </c>
      <c r="B781" s="21">
        <f>B782+B783</f>
        <v>0</v>
      </c>
      <c r="C781" s="21">
        <f t="shared" ref="C781:E781" si="142">C782+C783</f>
        <v>0</v>
      </c>
      <c r="D781" s="21">
        <f t="shared" si="142"/>
        <v>0</v>
      </c>
      <c r="E781" s="21">
        <f t="shared" si="142"/>
        <v>0</v>
      </c>
    </row>
    <row r="782" spans="1:5" ht="15.75" thickBot="1" x14ac:dyDescent="0.3">
      <c r="A782" s="10" t="s">
        <v>50</v>
      </c>
      <c r="B782" s="8">
        <f>B756</f>
        <v>0</v>
      </c>
      <c r="C782" s="8">
        <f t="shared" ref="C782:E783" si="143">C756</f>
        <v>0</v>
      </c>
      <c r="D782" s="8">
        <f t="shared" si="143"/>
        <v>0</v>
      </c>
      <c r="E782" s="8">
        <f t="shared" si="143"/>
        <v>0</v>
      </c>
    </row>
    <row r="783" spans="1:5" ht="15.75" thickBot="1" x14ac:dyDescent="0.3">
      <c r="A783" s="10" t="s">
        <v>54</v>
      </c>
      <c r="B783" s="8">
        <f>B757</f>
        <v>0</v>
      </c>
      <c r="C783" s="8">
        <f t="shared" si="143"/>
        <v>0</v>
      </c>
      <c r="D783" s="8">
        <f t="shared" si="143"/>
        <v>0</v>
      </c>
      <c r="E783" s="8">
        <f t="shared" si="143"/>
        <v>0</v>
      </c>
    </row>
    <row r="784" spans="1:5" ht="24.75" thickBot="1" x14ac:dyDescent="0.3">
      <c r="A784" s="1" t="s">
        <v>3</v>
      </c>
      <c r="B784" s="21">
        <f>B785+B786</f>
        <v>0</v>
      </c>
      <c r="C784" s="21">
        <f t="shared" ref="C784:E784" si="144">C785+C786</f>
        <v>0</v>
      </c>
      <c r="D784" s="21">
        <f t="shared" si="144"/>
        <v>0</v>
      </c>
      <c r="E784" s="21">
        <f t="shared" si="144"/>
        <v>0</v>
      </c>
    </row>
    <row r="785" spans="1:5" ht="15.75" thickBot="1" x14ac:dyDescent="0.3">
      <c r="A785" s="10" t="s">
        <v>50</v>
      </c>
      <c r="B785" s="8">
        <f>B759</f>
        <v>0</v>
      </c>
      <c r="C785" s="8">
        <f t="shared" ref="C785:E786" si="145">C759</f>
        <v>0</v>
      </c>
      <c r="D785" s="8">
        <f t="shared" si="145"/>
        <v>0</v>
      </c>
      <c r="E785" s="8">
        <f t="shared" si="145"/>
        <v>0</v>
      </c>
    </row>
    <row r="786" spans="1:5" ht="15.75" thickBot="1" x14ac:dyDescent="0.3">
      <c r="A786" s="10" t="s">
        <v>54</v>
      </c>
      <c r="B786" s="8">
        <f>B760</f>
        <v>0</v>
      </c>
      <c r="C786" s="8">
        <f t="shared" si="145"/>
        <v>0</v>
      </c>
      <c r="D786" s="8">
        <f t="shared" si="145"/>
        <v>0</v>
      </c>
      <c r="E786" s="8">
        <f t="shared" si="145"/>
        <v>0</v>
      </c>
    </row>
    <row r="787" spans="1:5" ht="15.75" thickBot="1" x14ac:dyDescent="0.3">
      <c r="A787" s="1" t="s">
        <v>19</v>
      </c>
      <c r="B787" s="21">
        <f>SUM(B788:B791)</f>
        <v>0</v>
      </c>
      <c r="C787" s="21">
        <f t="shared" ref="C787:E787" si="146">SUM(C788:C791)</f>
        <v>0</v>
      </c>
      <c r="D787" s="21">
        <f t="shared" si="146"/>
        <v>0</v>
      </c>
      <c r="E787" s="21">
        <f t="shared" si="146"/>
        <v>0</v>
      </c>
    </row>
    <row r="788" spans="1:5" ht="15.75" thickBot="1" x14ac:dyDescent="0.3">
      <c r="A788" s="10" t="s">
        <v>50</v>
      </c>
      <c r="B788" s="8">
        <f>B711</f>
        <v>0</v>
      </c>
      <c r="C788" s="8">
        <f t="shared" ref="C788:E788" si="147">C711</f>
        <v>0</v>
      </c>
      <c r="D788" s="8">
        <f t="shared" si="147"/>
        <v>0</v>
      </c>
      <c r="E788" s="8">
        <f t="shared" si="147"/>
        <v>0</v>
      </c>
    </row>
    <row r="789" spans="1:5" ht="15.75" thickBot="1" x14ac:dyDescent="0.3">
      <c r="A789" s="10" t="s">
        <v>82</v>
      </c>
      <c r="B789" s="8">
        <f t="shared" ref="B789:E791" si="148">B712</f>
        <v>0</v>
      </c>
      <c r="C789" s="8">
        <f t="shared" si="148"/>
        <v>0</v>
      </c>
      <c r="D789" s="8">
        <f t="shared" si="148"/>
        <v>0</v>
      </c>
      <c r="E789" s="8">
        <f t="shared" si="148"/>
        <v>0</v>
      </c>
    </row>
    <row r="790" spans="1:5" ht="15.75" thickBot="1" x14ac:dyDescent="0.3">
      <c r="A790" s="10" t="s">
        <v>80</v>
      </c>
      <c r="B790" s="8">
        <f t="shared" si="148"/>
        <v>0</v>
      </c>
      <c r="C790" s="8">
        <f t="shared" si="148"/>
        <v>0</v>
      </c>
      <c r="D790" s="8">
        <f t="shared" si="148"/>
        <v>0</v>
      </c>
      <c r="E790" s="8">
        <f t="shared" si="148"/>
        <v>0</v>
      </c>
    </row>
    <row r="791" spans="1:5" ht="15.75" thickBot="1" x14ac:dyDescent="0.3">
      <c r="A791" s="10" t="s">
        <v>81</v>
      </c>
      <c r="B791" s="8">
        <f t="shared" si="148"/>
        <v>0</v>
      </c>
      <c r="C791" s="8">
        <f t="shared" si="148"/>
        <v>0</v>
      </c>
      <c r="D791" s="8">
        <f t="shared" si="148"/>
        <v>0</v>
      </c>
      <c r="E791" s="8">
        <f t="shared" si="148"/>
        <v>0</v>
      </c>
    </row>
    <row r="792" spans="1:5" ht="15.75" thickBot="1" x14ac:dyDescent="0.3">
      <c r="A792" s="1" t="s">
        <v>20</v>
      </c>
      <c r="B792" s="21">
        <f>SUM(B793:B796)</f>
        <v>5000</v>
      </c>
      <c r="C792" s="21">
        <f t="shared" ref="C792:E792" si="149">SUM(C793:C796)</f>
        <v>5000</v>
      </c>
      <c r="D792" s="21">
        <f t="shared" si="149"/>
        <v>5000</v>
      </c>
      <c r="E792" s="21">
        <f t="shared" si="149"/>
        <v>5000</v>
      </c>
    </row>
    <row r="793" spans="1:5" ht="15.75" thickBot="1" x14ac:dyDescent="0.3">
      <c r="A793" s="10" t="s">
        <v>50</v>
      </c>
      <c r="B793" s="8">
        <f>B716</f>
        <v>5000</v>
      </c>
      <c r="C793" s="8">
        <f t="shared" ref="C793:E793" si="150">C716</f>
        <v>5000</v>
      </c>
      <c r="D793" s="8">
        <f t="shared" si="150"/>
        <v>5000</v>
      </c>
      <c r="E793" s="8">
        <f t="shared" si="150"/>
        <v>5000</v>
      </c>
    </row>
    <row r="794" spans="1:5" ht="15.75" thickBot="1" x14ac:dyDescent="0.3">
      <c r="A794" s="10" t="s">
        <v>82</v>
      </c>
      <c r="B794" s="8">
        <f t="shared" ref="B794:E796" si="151">B717</f>
        <v>0</v>
      </c>
      <c r="C794" s="8">
        <f t="shared" si="151"/>
        <v>0</v>
      </c>
      <c r="D794" s="8">
        <f t="shared" si="151"/>
        <v>0</v>
      </c>
      <c r="E794" s="8">
        <f t="shared" si="151"/>
        <v>0</v>
      </c>
    </row>
    <row r="795" spans="1:5" ht="15.75" thickBot="1" x14ac:dyDescent="0.3">
      <c r="A795" s="10" t="s">
        <v>80</v>
      </c>
      <c r="B795" s="8">
        <f t="shared" si="151"/>
        <v>0</v>
      </c>
      <c r="C795" s="8">
        <f t="shared" si="151"/>
        <v>0</v>
      </c>
      <c r="D795" s="8">
        <f t="shared" si="151"/>
        <v>0</v>
      </c>
      <c r="E795" s="8">
        <f t="shared" si="151"/>
        <v>0</v>
      </c>
    </row>
    <row r="796" spans="1:5" ht="15.75" thickBot="1" x14ac:dyDescent="0.3">
      <c r="A796" s="10" t="s">
        <v>81</v>
      </c>
      <c r="B796" s="8">
        <f t="shared" si="151"/>
        <v>0</v>
      </c>
      <c r="C796" s="8">
        <f t="shared" si="151"/>
        <v>0</v>
      </c>
      <c r="D796" s="8">
        <f t="shared" si="151"/>
        <v>0</v>
      </c>
      <c r="E796" s="8">
        <f t="shared" si="151"/>
        <v>0</v>
      </c>
    </row>
    <row r="797" spans="1:5" ht="15.75" thickBot="1" x14ac:dyDescent="0.3">
      <c r="A797" s="23" t="s">
        <v>35</v>
      </c>
      <c r="B797" s="24">
        <f>IF(B765-B764=0,0,"Error")</f>
        <v>0</v>
      </c>
      <c r="C797" s="24">
        <f>IF(C765-C764=0,0,"Error")</f>
        <v>0</v>
      </c>
      <c r="D797" s="24">
        <f>IF(D765-D764=0,0,"Error")</f>
        <v>0</v>
      </c>
      <c r="E797" s="24">
        <f>IF(E765-E764=0,0,"Error")</f>
        <v>0</v>
      </c>
    </row>
  </sheetData>
  <mergeCells count="150">
    <mergeCell ref="A1:E1"/>
    <mergeCell ref="A4:E4"/>
    <mergeCell ref="B6:E6"/>
    <mergeCell ref="B7:E7"/>
    <mergeCell ref="B8:E8"/>
    <mergeCell ref="A9:E9"/>
    <mergeCell ref="A32:E32"/>
    <mergeCell ref="B33:E33"/>
    <mergeCell ref="B34:E34"/>
    <mergeCell ref="A3:E3"/>
    <mergeCell ref="B35:E35"/>
    <mergeCell ref="A36:A37"/>
    <mergeCell ref="A44:E44"/>
    <mergeCell ref="A10:E12"/>
    <mergeCell ref="B13:E13"/>
    <mergeCell ref="A14:A15"/>
    <mergeCell ref="B22:E22"/>
    <mergeCell ref="A23:E23"/>
    <mergeCell ref="A31:E31"/>
    <mergeCell ref="A82:A83"/>
    <mergeCell ref="B107:E107"/>
    <mergeCell ref="B108:E108"/>
    <mergeCell ref="B109:E109"/>
    <mergeCell ref="A110:A111"/>
    <mergeCell ref="A118:E118"/>
    <mergeCell ref="A45:A46"/>
    <mergeCell ref="B70:E70"/>
    <mergeCell ref="B71:E71"/>
    <mergeCell ref="B72:E72"/>
    <mergeCell ref="A73:A74"/>
    <mergeCell ref="A81:E81"/>
    <mergeCell ref="A156:A157"/>
    <mergeCell ref="B181:E181"/>
    <mergeCell ref="A182:E182"/>
    <mergeCell ref="A188:E188"/>
    <mergeCell ref="A189:E189"/>
    <mergeCell ref="B190:E190"/>
    <mergeCell ref="A119:A120"/>
    <mergeCell ref="B144:E144"/>
    <mergeCell ref="B145:E145"/>
    <mergeCell ref="B146:E146"/>
    <mergeCell ref="A147:A148"/>
    <mergeCell ref="A155:E155"/>
    <mergeCell ref="B228:E228"/>
    <mergeCell ref="B229:E229"/>
    <mergeCell ref="A230:A231"/>
    <mergeCell ref="A238:E238"/>
    <mergeCell ref="A239:A240"/>
    <mergeCell ref="B264:E264"/>
    <mergeCell ref="B191:E191"/>
    <mergeCell ref="B192:E192"/>
    <mergeCell ref="A193:A194"/>
    <mergeCell ref="A201:E201"/>
    <mergeCell ref="A202:A203"/>
    <mergeCell ref="B227:E227"/>
    <mergeCell ref="A302:E302"/>
    <mergeCell ref="A306:E306"/>
    <mergeCell ref="A307:E307"/>
    <mergeCell ref="B308:E308"/>
    <mergeCell ref="B309:E309"/>
    <mergeCell ref="B310:E310"/>
    <mergeCell ref="B265:E265"/>
    <mergeCell ref="B266:E266"/>
    <mergeCell ref="A267:A268"/>
    <mergeCell ref="A275:E275"/>
    <mergeCell ref="A276:A277"/>
    <mergeCell ref="B301:E301"/>
    <mergeCell ref="A348:A349"/>
    <mergeCell ref="A356:E356"/>
    <mergeCell ref="A357:A358"/>
    <mergeCell ref="B382:E382"/>
    <mergeCell ref="B383:E383"/>
    <mergeCell ref="B384:E384"/>
    <mergeCell ref="A311:A312"/>
    <mergeCell ref="A319:E319"/>
    <mergeCell ref="A320:A321"/>
    <mergeCell ref="B345:E345"/>
    <mergeCell ref="B346:E346"/>
    <mergeCell ref="B347:E347"/>
    <mergeCell ref="A428:E428"/>
    <mergeCell ref="B429:E429"/>
    <mergeCell ref="B430:E430"/>
    <mergeCell ref="B431:E431"/>
    <mergeCell ref="A432:A433"/>
    <mergeCell ref="A440:E440"/>
    <mergeCell ref="A385:A386"/>
    <mergeCell ref="A393:E393"/>
    <mergeCell ref="A394:A395"/>
    <mergeCell ref="B419:E419"/>
    <mergeCell ref="A420:E420"/>
    <mergeCell ref="A427:E427"/>
    <mergeCell ref="A478:A479"/>
    <mergeCell ref="B503:E503"/>
    <mergeCell ref="B504:E504"/>
    <mergeCell ref="B505:E505"/>
    <mergeCell ref="A506:A507"/>
    <mergeCell ref="A514:E514"/>
    <mergeCell ref="A441:A442"/>
    <mergeCell ref="B466:E466"/>
    <mergeCell ref="B467:E467"/>
    <mergeCell ref="B468:E468"/>
    <mergeCell ref="A469:A470"/>
    <mergeCell ref="A477:E477"/>
    <mergeCell ref="A552:A553"/>
    <mergeCell ref="B577:E577"/>
    <mergeCell ref="A578:E578"/>
    <mergeCell ref="A580:E580"/>
    <mergeCell ref="A581:E581"/>
    <mergeCell ref="B582:E582"/>
    <mergeCell ref="A515:A516"/>
    <mergeCell ref="B540:E540"/>
    <mergeCell ref="B541:E541"/>
    <mergeCell ref="B542:E542"/>
    <mergeCell ref="A543:A544"/>
    <mergeCell ref="A551:E551"/>
    <mergeCell ref="B620:E620"/>
    <mergeCell ref="B621:E621"/>
    <mergeCell ref="A622:A623"/>
    <mergeCell ref="A630:E630"/>
    <mergeCell ref="A631:A632"/>
    <mergeCell ref="B656:E656"/>
    <mergeCell ref="B583:E583"/>
    <mergeCell ref="B584:E584"/>
    <mergeCell ref="A585:A586"/>
    <mergeCell ref="A593:E593"/>
    <mergeCell ref="A594:A595"/>
    <mergeCell ref="B619:E619"/>
    <mergeCell ref="B727:E727"/>
    <mergeCell ref="B728:E728"/>
    <mergeCell ref="A729:A730"/>
    <mergeCell ref="A737:E737"/>
    <mergeCell ref="A738:A739"/>
    <mergeCell ref="A707:E707"/>
    <mergeCell ref="A708:A709"/>
    <mergeCell ref="B721:E721"/>
    <mergeCell ref="A722:E722"/>
    <mergeCell ref="A725:E725"/>
    <mergeCell ref="B726:E726"/>
    <mergeCell ref="A694:E694"/>
    <mergeCell ref="B695:E695"/>
    <mergeCell ref="D696:E696"/>
    <mergeCell ref="B697:E697"/>
    <mergeCell ref="B698:E698"/>
    <mergeCell ref="A699:A700"/>
    <mergeCell ref="B657:E657"/>
    <mergeCell ref="B658:E658"/>
    <mergeCell ref="A659:A660"/>
    <mergeCell ref="A667:E667"/>
    <mergeCell ref="A668:A669"/>
    <mergeCell ref="A693:E69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71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21.42578125" customWidth="1"/>
    <col min="2" max="2" width="20.7109375" customWidth="1"/>
    <col min="3" max="3" width="18" customWidth="1"/>
    <col min="4" max="4" width="17.28515625" customWidth="1"/>
    <col min="5" max="5" width="24.5703125" customWidth="1"/>
  </cols>
  <sheetData>
    <row r="1" spans="1:5" ht="15.75" x14ac:dyDescent="0.25">
      <c r="A1" s="556" t="s">
        <v>760</v>
      </c>
      <c r="B1" s="556"/>
      <c r="C1" s="556"/>
      <c r="D1" s="556"/>
      <c r="E1" s="556"/>
    </row>
    <row r="2" spans="1:5" ht="18" customHeight="1" x14ac:dyDescent="0.25">
      <c r="A2" s="568" t="s">
        <v>512</v>
      </c>
      <c r="B2" s="568"/>
      <c r="C2" s="568"/>
      <c r="D2" s="568"/>
      <c r="E2" s="568"/>
    </row>
    <row r="3" spans="1:5" ht="18" customHeight="1" x14ac:dyDescent="0.25">
      <c r="A3" s="557" t="s">
        <v>383</v>
      </c>
      <c r="B3" s="557"/>
      <c r="C3" s="557"/>
      <c r="D3" s="557"/>
      <c r="E3" s="557"/>
    </row>
    <row r="4" spans="1:5" ht="15.75" thickBot="1" x14ac:dyDescent="0.3"/>
    <row r="5" spans="1:5" ht="26.25" thickBot="1" x14ac:dyDescent="0.3">
      <c r="A5" s="16" t="s">
        <v>21</v>
      </c>
      <c r="B5" s="569" t="s">
        <v>83</v>
      </c>
      <c r="C5" s="570"/>
      <c r="D5" s="570"/>
      <c r="E5" s="571"/>
    </row>
    <row r="6" spans="1:5" ht="15.75" thickBot="1" x14ac:dyDescent="0.3">
      <c r="A6" s="16" t="s">
        <v>4</v>
      </c>
      <c r="B6" s="559" t="s">
        <v>84</v>
      </c>
      <c r="C6" s="560"/>
      <c r="D6" s="560"/>
      <c r="E6" s="561"/>
    </row>
    <row r="7" spans="1:5" ht="26.25" thickBot="1" x14ac:dyDescent="0.3">
      <c r="A7" s="16" t="s">
        <v>26</v>
      </c>
      <c r="B7" s="562" t="s">
        <v>300</v>
      </c>
      <c r="C7" s="563"/>
      <c r="D7" s="563"/>
      <c r="E7" s="564"/>
    </row>
    <row r="8" spans="1:5" ht="15.75" thickBot="1" x14ac:dyDescent="0.3">
      <c r="A8" s="565" t="s">
        <v>7</v>
      </c>
      <c r="B8" s="566"/>
      <c r="C8" s="566"/>
      <c r="D8" s="566"/>
      <c r="E8" s="567"/>
    </row>
    <row r="9" spans="1:5" ht="15" customHeight="1" x14ac:dyDescent="0.25">
      <c r="A9" s="572" t="s">
        <v>85</v>
      </c>
      <c r="B9" s="573"/>
      <c r="C9" s="573"/>
      <c r="D9" s="573"/>
      <c r="E9" s="574"/>
    </row>
    <row r="10" spans="1:5" ht="36.75" customHeight="1" x14ac:dyDescent="0.25">
      <c r="A10" s="575"/>
      <c r="B10" s="576"/>
      <c r="C10" s="576"/>
      <c r="D10" s="576"/>
      <c r="E10" s="577"/>
    </row>
    <row r="11" spans="1:5" ht="15.75" thickBot="1" x14ac:dyDescent="0.3">
      <c r="A11" s="578"/>
      <c r="B11" s="579"/>
      <c r="C11" s="579"/>
      <c r="D11" s="579"/>
      <c r="E11" s="580"/>
    </row>
    <row r="12" spans="1:5" ht="53.25" customHeight="1" thickBot="1" x14ac:dyDescent="0.3">
      <c r="A12" s="15" t="s">
        <v>10</v>
      </c>
      <c r="B12" s="525" t="s">
        <v>86</v>
      </c>
      <c r="C12" s="581"/>
      <c r="D12" s="581"/>
      <c r="E12" s="582"/>
    </row>
    <row r="13" spans="1:5" ht="23.25" customHeight="1" x14ac:dyDescent="0.25">
      <c r="A13" s="523" t="s">
        <v>87</v>
      </c>
      <c r="B13" s="2">
        <v>2019</v>
      </c>
      <c r="C13" s="2">
        <v>2020</v>
      </c>
      <c r="D13" s="2">
        <v>2021</v>
      </c>
      <c r="E13" s="2">
        <v>2022</v>
      </c>
    </row>
    <row r="14" spans="1:5" ht="15.75" thickBot="1" x14ac:dyDescent="0.3">
      <c r="A14" s="524"/>
      <c r="B14" s="3" t="s">
        <v>5</v>
      </c>
      <c r="C14" s="3" t="s">
        <v>6</v>
      </c>
      <c r="D14" s="3" t="s">
        <v>6</v>
      </c>
      <c r="E14" s="3" t="s">
        <v>6</v>
      </c>
    </row>
    <row r="15" spans="1:5" ht="92.25" customHeight="1" thickBot="1" x14ac:dyDescent="0.3">
      <c r="A15" s="42" t="s">
        <v>88</v>
      </c>
      <c r="B15" s="43" t="s">
        <v>89</v>
      </c>
      <c r="C15" s="43" t="s">
        <v>90</v>
      </c>
      <c r="D15" s="43" t="s">
        <v>91</v>
      </c>
      <c r="E15" s="43" t="s">
        <v>513</v>
      </c>
    </row>
    <row r="16" spans="1:5" ht="75.75" customHeight="1" thickBot="1" x14ac:dyDescent="0.3">
      <c r="A16" s="44" t="s">
        <v>92</v>
      </c>
      <c r="B16" s="275">
        <v>0.6</v>
      </c>
      <c r="C16" s="275">
        <v>0.63</v>
      </c>
      <c r="D16" s="275">
        <v>0.65</v>
      </c>
      <c r="E16" s="275">
        <v>0.7</v>
      </c>
    </row>
    <row r="17" spans="1:5" ht="23.25" thickBot="1" x14ac:dyDescent="0.3">
      <c r="A17" s="4" t="s">
        <v>93</v>
      </c>
      <c r="B17" s="45" t="s">
        <v>30</v>
      </c>
      <c r="C17" s="45" t="s">
        <v>27</v>
      </c>
      <c r="D17" s="45" t="s">
        <v>27</v>
      </c>
      <c r="E17" s="45" t="s">
        <v>27</v>
      </c>
    </row>
    <row r="18" spans="1:5" ht="83.25" customHeight="1" thickBot="1" x14ac:dyDescent="0.3">
      <c r="A18" s="12" t="s">
        <v>12</v>
      </c>
      <c r="B18" s="525" t="s">
        <v>94</v>
      </c>
      <c r="C18" s="581"/>
      <c r="D18" s="581"/>
      <c r="E18" s="582"/>
    </row>
    <row r="19" spans="1:5" ht="23.25" customHeight="1" thickBot="1" x14ac:dyDescent="0.3">
      <c r="A19" s="517" t="s">
        <v>95</v>
      </c>
      <c r="B19" s="518"/>
      <c r="C19" s="518"/>
      <c r="D19" s="518"/>
      <c r="E19" s="519"/>
    </row>
    <row r="20" spans="1:5" ht="102.75" customHeight="1" thickBot="1" x14ac:dyDescent="0.3">
      <c r="A20" s="42" t="s">
        <v>96</v>
      </c>
      <c r="B20" s="46" t="s">
        <v>514</v>
      </c>
      <c r="C20" s="43" t="s">
        <v>515</v>
      </c>
      <c r="D20" s="43" t="s">
        <v>516</v>
      </c>
      <c r="E20" s="43" t="s">
        <v>517</v>
      </c>
    </row>
    <row r="21" spans="1:5" ht="38.25" customHeight="1" thickBot="1" x14ac:dyDescent="0.3">
      <c r="A21" s="44" t="s">
        <v>97</v>
      </c>
      <c r="B21" s="43" t="s">
        <v>518</v>
      </c>
      <c r="C21" s="275" t="s">
        <v>519</v>
      </c>
      <c r="D21" s="275" t="s">
        <v>520</v>
      </c>
      <c r="E21" s="275" t="s">
        <v>521</v>
      </c>
    </row>
    <row r="22" spans="1:5" ht="34.5" thickBot="1" x14ac:dyDescent="0.3">
      <c r="A22" s="44" t="s">
        <v>98</v>
      </c>
      <c r="B22" s="276">
        <v>260</v>
      </c>
      <c r="C22" s="276">
        <v>250</v>
      </c>
      <c r="D22" s="276">
        <v>200</v>
      </c>
      <c r="E22" s="276">
        <v>180</v>
      </c>
    </row>
    <row r="23" spans="1:5" ht="15.75" thickBot="1" x14ac:dyDescent="0.3">
      <c r="A23" s="537" t="s">
        <v>32</v>
      </c>
      <c r="B23" s="538"/>
      <c r="C23" s="538"/>
      <c r="D23" s="538"/>
      <c r="E23" s="539"/>
    </row>
    <row r="24" spans="1:5" ht="18.75" customHeight="1" thickBot="1" x14ac:dyDescent="0.3">
      <c r="A24" s="511" t="s">
        <v>99</v>
      </c>
      <c r="B24" s="512"/>
      <c r="C24" s="512"/>
      <c r="D24" s="512"/>
      <c r="E24" s="513"/>
    </row>
    <row r="25" spans="1:5" ht="31.5" customHeight="1" thickBot="1" x14ac:dyDescent="0.3">
      <c r="A25" s="19" t="s">
        <v>100</v>
      </c>
      <c r="B25" s="549" t="s">
        <v>101</v>
      </c>
      <c r="C25" s="526"/>
      <c r="D25" s="526"/>
      <c r="E25" s="527"/>
    </row>
    <row r="26" spans="1:5" ht="15.75" customHeight="1" thickBot="1" x14ac:dyDescent="0.3">
      <c r="A26" s="4" t="s">
        <v>9</v>
      </c>
      <c r="B26" s="517" t="s">
        <v>102</v>
      </c>
      <c r="C26" s="518"/>
      <c r="D26" s="518"/>
      <c r="E26" s="519"/>
    </row>
    <row r="27" spans="1:5" ht="12.75" customHeight="1" thickBot="1" x14ac:dyDescent="0.3">
      <c r="A27" s="4" t="s">
        <v>14</v>
      </c>
      <c r="B27" s="520" t="s">
        <v>103</v>
      </c>
      <c r="C27" s="521"/>
      <c r="D27" s="521"/>
      <c r="E27" s="522"/>
    </row>
    <row r="28" spans="1:5" ht="9" customHeight="1" x14ac:dyDescent="0.25">
      <c r="A28" s="523"/>
      <c r="B28" s="17">
        <v>2019</v>
      </c>
      <c r="C28" s="17">
        <v>2020</v>
      </c>
      <c r="D28" s="17">
        <v>2021</v>
      </c>
      <c r="E28" s="17">
        <v>2022</v>
      </c>
    </row>
    <row r="29" spans="1:5" ht="15.75" thickBot="1" x14ac:dyDescent="0.3">
      <c r="A29" s="524"/>
      <c r="B29" s="18" t="s">
        <v>5</v>
      </c>
      <c r="C29" s="18" t="s">
        <v>6</v>
      </c>
      <c r="D29" s="18" t="s">
        <v>6</v>
      </c>
      <c r="E29" s="18" t="s">
        <v>6</v>
      </c>
    </row>
    <row r="30" spans="1:5" ht="15.75" thickBot="1" x14ac:dyDescent="0.3">
      <c r="A30" s="4" t="s">
        <v>8</v>
      </c>
      <c r="B30" s="39">
        <v>180033</v>
      </c>
      <c r="C30" s="39">
        <v>190000</v>
      </c>
      <c r="D30" s="39">
        <v>195000</v>
      </c>
      <c r="E30" s="39">
        <v>195000</v>
      </c>
    </row>
    <row r="31" spans="1:5" ht="15.75" thickBot="1" x14ac:dyDescent="0.3">
      <c r="A31" s="4" t="s">
        <v>15</v>
      </c>
      <c r="B31" s="6">
        <v>2180601000</v>
      </c>
      <c r="C31" s="6">
        <v>2262500000</v>
      </c>
      <c r="D31" s="6">
        <v>2382500000</v>
      </c>
      <c r="E31" s="6">
        <v>2432500000</v>
      </c>
    </row>
    <row r="32" spans="1:5" ht="15.75" thickBot="1" x14ac:dyDescent="0.3">
      <c r="A32" s="4" t="s">
        <v>23</v>
      </c>
      <c r="B32" s="6">
        <f>B31/B30</f>
        <v>12112.22942460549</v>
      </c>
      <c r="C32" s="6">
        <f t="shared" ref="C32:D32" si="0">C31/C30</f>
        <v>11907.894736842105</v>
      </c>
      <c r="D32" s="6">
        <f t="shared" si="0"/>
        <v>12217.948717948719</v>
      </c>
      <c r="E32" s="6">
        <f>E31/E30</f>
        <v>12474.358974358975</v>
      </c>
    </row>
    <row r="33" spans="1:5" ht="15.75" thickBot="1" x14ac:dyDescent="0.3">
      <c r="A33" s="4" t="s">
        <v>16</v>
      </c>
      <c r="B33" s="99" t="s">
        <v>22</v>
      </c>
      <c r="C33" s="7">
        <f>C30/B30-1</f>
        <v>5.5362072508928994E-2</v>
      </c>
      <c r="D33" s="7">
        <f t="shared" ref="D33:E35" si="1">D30/C30-1</f>
        <v>2.6315789473684292E-2</v>
      </c>
      <c r="E33" s="7">
        <f t="shared" si="1"/>
        <v>0</v>
      </c>
    </row>
    <row r="34" spans="1:5" ht="15.75" thickBot="1" x14ac:dyDescent="0.3">
      <c r="A34" s="4" t="s">
        <v>17</v>
      </c>
      <c r="B34" s="99" t="s">
        <v>22</v>
      </c>
      <c r="C34" s="7">
        <f>C31/B31-1</f>
        <v>3.7557994332755085E-2</v>
      </c>
      <c r="D34" s="7">
        <f t="shared" si="1"/>
        <v>5.3038674033149213E-2</v>
      </c>
      <c r="E34" s="7">
        <f t="shared" si="1"/>
        <v>2.0986358866736721E-2</v>
      </c>
    </row>
    <row r="35" spans="1:5" ht="15.75" customHeight="1" thickBot="1" x14ac:dyDescent="0.3">
      <c r="A35" s="4" t="s">
        <v>18</v>
      </c>
      <c r="B35" s="99" t="s">
        <v>22</v>
      </c>
      <c r="C35" s="7">
        <f>C32/B32-1</f>
        <v>-1.6870113717321722E-2</v>
      </c>
      <c r="D35" s="7">
        <f t="shared" si="1"/>
        <v>2.6037682391273576E-2</v>
      </c>
      <c r="E35" s="7">
        <f t="shared" si="1"/>
        <v>2.0986358866736499E-2</v>
      </c>
    </row>
    <row r="36" spans="1:5" ht="12.75" customHeight="1" x14ac:dyDescent="0.25">
      <c r="A36" s="523"/>
      <c r="B36" s="17">
        <v>2019</v>
      </c>
      <c r="C36" s="17">
        <v>2020</v>
      </c>
      <c r="D36" s="17">
        <v>2021</v>
      </c>
      <c r="E36" s="17">
        <v>2022</v>
      </c>
    </row>
    <row r="37" spans="1:5" ht="9" customHeight="1" thickBot="1" x14ac:dyDescent="0.3">
      <c r="A37" s="524"/>
      <c r="B37" s="18" t="s">
        <v>5</v>
      </c>
      <c r="C37" s="18" t="s">
        <v>6</v>
      </c>
      <c r="D37" s="18" t="s">
        <v>6</v>
      </c>
      <c r="E37" s="18" t="s">
        <v>6</v>
      </c>
    </row>
    <row r="38" spans="1:5" ht="15.75" thickBot="1" x14ac:dyDescent="0.3">
      <c r="A38" s="1" t="s">
        <v>0</v>
      </c>
      <c r="B38" s="8">
        <v>1451000000</v>
      </c>
      <c r="C38" s="8">
        <v>1500000000</v>
      </c>
      <c r="D38" s="8">
        <v>1500000000</v>
      </c>
      <c r="E38" s="8">
        <v>1500000000</v>
      </c>
    </row>
    <row r="39" spans="1:5" ht="15.75" thickBot="1" x14ac:dyDescent="0.3">
      <c r="A39" s="10" t="s">
        <v>50</v>
      </c>
      <c r="B39" s="11">
        <v>1451000000</v>
      </c>
      <c r="C39" s="11">
        <v>1500000000</v>
      </c>
      <c r="D39" s="11">
        <v>1500000000</v>
      </c>
      <c r="E39" s="11">
        <v>1500000000</v>
      </c>
    </row>
    <row r="40" spans="1:5" ht="15.75" thickBot="1" x14ac:dyDescent="0.3">
      <c r="A40" s="10" t="s">
        <v>51</v>
      </c>
      <c r="B40" s="11"/>
      <c r="C40" s="47"/>
      <c r="D40" s="47"/>
      <c r="E40" s="47"/>
    </row>
    <row r="41" spans="1:5" ht="24.75" thickBot="1" x14ac:dyDescent="0.3">
      <c r="A41" s="1" t="s">
        <v>31</v>
      </c>
      <c r="B41" s="8">
        <v>372000000</v>
      </c>
      <c r="C41" s="8">
        <v>300000000</v>
      </c>
      <c r="D41" s="8">
        <v>300000000</v>
      </c>
      <c r="E41" s="8">
        <v>300000000</v>
      </c>
    </row>
    <row r="42" spans="1:5" ht="15.75" thickBot="1" x14ac:dyDescent="0.3">
      <c r="A42" s="10" t="s">
        <v>50</v>
      </c>
      <c r="B42" s="11">
        <v>372000000</v>
      </c>
      <c r="C42" s="11">
        <v>300000000</v>
      </c>
      <c r="D42" s="11">
        <v>300000000</v>
      </c>
      <c r="E42" s="11">
        <v>300000000</v>
      </c>
    </row>
    <row r="43" spans="1:5" ht="15.75" thickBot="1" x14ac:dyDescent="0.3">
      <c r="A43" s="10" t="s">
        <v>51</v>
      </c>
      <c r="B43" s="11"/>
      <c r="C43" s="8"/>
      <c r="D43" s="8"/>
      <c r="E43" s="8"/>
    </row>
    <row r="44" spans="1:5" ht="15.75" thickBot="1" x14ac:dyDescent="0.3">
      <c r="A44" s="1" t="s">
        <v>1</v>
      </c>
      <c r="B44" s="8">
        <v>356341000</v>
      </c>
      <c r="C44" s="8">
        <v>461240000</v>
      </c>
      <c r="D44" s="8">
        <v>581240000</v>
      </c>
      <c r="E44" s="8">
        <v>631240000</v>
      </c>
    </row>
    <row r="45" spans="1:5" ht="15.75" thickBot="1" x14ac:dyDescent="0.3">
      <c r="A45" s="10" t="s">
        <v>50</v>
      </c>
      <c r="B45" s="11">
        <v>356341000</v>
      </c>
      <c r="C45" s="11">
        <v>461240000</v>
      </c>
      <c r="D45" s="11">
        <v>581240000</v>
      </c>
      <c r="E45" s="11">
        <v>631240000</v>
      </c>
    </row>
    <row r="46" spans="1:5" ht="15.75" thickBot="1" x14ac:dyDescent="0.3">
      <c r="A46" s="10" t="s">
        <v>51</v>
      </c>
      <c r="B46" s="11"/>
      <c r="C46" s="8"/>
      <c r="D46" s="8"/>
      <c r="E46" s="8"/>
    </row>
    <row r="47" spans="1:5" ht="15.75" thickBot="1" x14ac:dyDescent="0.3">
      <c r="A47" s="1" t="s">
        <v>2</v>
      </c>
      <c r="B47" s="11">
        <v>0</v>
      </c>
      <c r="C47" s="8">
        <v>0</v>
      </c>
      <c r="D47" s="8">
        <v>0</v>
      </c>
      <c r="E47" s="8">
        <v>0</v>
      </c>
    </row>
    <row r="48" spans="1:5" ht="15.75" thickBot="1" x14ac:dyDescent="0.3">
      <c r="A48" s="10" t="s">
        <v>50</v>
      </c>
      <c r="B48" s="11"/>
      <c r="C48" s="8"/>
      <c r="D48" s="8"/>
      <c r="E48" s="8"/>
    </row>
    <row r="49" spans="1:5" ht="15.75" thickBot="1" x14ac:dyDescent="0.3">
      <c r="A49" s="10" t="s">
        <v>51</v>
      </c>
      <c r="B49" s="11"/>
      <c r="C49" s="8"/>
      <c r="D49" s="8"/>
      <c r="E49" s="8"/>
    </row>
    <row r="50" spans="1:5" ht="24.75" thickBot="1" x14ac:dyDescent="0.3">
      <c r="A50" s="1" t="s">
        <v>24</v>
      </c>
      <c r="B50" s="11">
        <v>0</v>
      </c>
      <c r="C50" s="8">
        <v>0</v>
      </c>
      <c r="D50" s="8">
        <v>0</v>
      </c>
      <c r="E50" s="8">
        <v>0</v>
      </c>
    </row>
    <row r="51" spans="1:5" ht="15.75" thickBot="1" x14ac:dyDescent="0.3">
      <c r="A51" s="10" t="s">
        <v>50</v>
      </c>
      <c r="B51" s="11"/>
      <c r="C51" s="8"/>
      <c r="D51" s="8"/>
      <c r="E51" s="8"/>
    </row>
    <row r="52" spans="1:5" ht="15.75" thickBot="1" x14ac:dyDescent="0.3">
      <c r="A52" s="10" t="s">
        <v>51</v>
      </c>
      <c r="B52" s="11"/>
      <c r="C52" s="8"/>
      <c r="D52" s="8"/>
      <c r="E52" s="8"/>
    </row>
    <row r="53" spans="1:5" ht="15.75" thickBot="1" x14ac:dyDescent="0.3">
      <c r="A53" s="1" t="s">
        <v>25</v>
      </c>
      <c r="B53" s="11">
        <v>1260000</v>
      </c>
      <c r="C53" s="11">
        <v>1260000</v>
      </c>
      <c r="D53" s="11">
        <v>1260000</v>
      </c>
      <c r="E53" s="11">
        <v>1260000</v>
      </c>
    </row>
    <row r="54" spans="1:5" ht="15.75" thickBot="1" x14ac:dyDescent="0.3">
      <c r="A54" s="10" t="s">
        <v>50</v>
      </c>
      <c r="B54" s="11">
        <v>1260000</v>
      </c>
      <c r="C54" s="11">
        <v>1260000</v>
      </c>
      <c r="D54" s="11">
        <v>1260000</v>
      </c>
      <c r="E54" s="11">
        <v>1260000</v>
      </c>
    </row>
    <row r="55" spans="1:5" ht="15.75" thickBot="1" x14ac:dyDescent="0.3">
      <c r="A55" s="10" t="s">
        <v>51</v>
      </c>
      <c r="B55" s="11"/>
      <c r="C55" s="8"/>
      <c r="D55" s="8"/>
      <c r="E55" s="8"/>
    </row>
    <row r="56" spans="1:5" ht="24.75" thickBot="1" x14ac:dyDescent="0.3">
      <c r="A56" s="1" t="s">
        <v>3</v>
      </c>
      <c r="B56" s="11"/>
      <c r="C56" s="8">
        <v>0</v>
      </c>
      <c r="D56" s="8">
        <f>C56*1.03*0.99</f>
        <v>0</v>
      </c>
      <c r="E56" s="8">
        <f>D56*1.03*0.99</f>
        <v>0</v>
      </c>
    </row>
    <row r="57" spans="1:5" ht="15.75" thickBot="1" x14ac:dyDescent="0.3">
      <c r="A57" s="10" t="s">
        <v>50</v>
      </c>
      <c r="B57" s="11"/>
      <c r="C57" s="36"/>
      <c r="D57" s="36"/>
      <c r="E57" s="36"/>
    </row>
    <row r="58" spans="1:5" ht="15.75" thickBot="1" x14ac:dyDescent="0.3">
      <c r="A58" s="10" t="s">
        <v>51</v>
      </c>
      <c r="B58" s="11"/>
      <c r="C58" s="37"/>
      <c r="D58" s="36"/>
      <c r="E58" s="36"/>
    </row>
    <row r="59" spans="1:5" ht="15.75" thickBot="1" x14ac:dyDescent="0.3">
      <c r="A59" s="64" t="s">
        <v>33</v>
      </c>
      <c r="B59" s="11">
        <f>B56+B53+B50+B47+B44+B41+B38</f>
        <v>2180601000</v>
      </c>
      <c r="C59" s="11">
        <f t="shared" ref="C59:D59" si="2">C56+C53+C50+C47+C44+C41+C38</f>
        <v>2262500000</v>
      </c>
      <c r="D59" s="11">
        <f t="shared" si="2"/>
        <v>2382500000</v>
      </c>
      <c r="E59" s="11">
        <f>E56+E53+E50+E47+E44+E41+E38</f>
        <v>2432500000</v>
      </c>
    </row>
    <row r="60" spans="1:5" ht="15.75" thickBot="1" x14ac:dyDescent="0.3">
      <c r="A60" s="23" t="s">
        <v>35</v>
      </c>
      <c r="B60" s="24">
        <f>IF(B59-B31=0,0,"Error")</f>
        <v>0</v>
      </c>
      <c r="C60" s="24">
        <f t="shared" ref="C60:E60" si="3">IF(C59-C31=0,0,"Error")</f>
        <v>0</v>
      </c>
      <c r="D60" s="24">
        <f t="shared" si="3"/>
        <v>0</v>
      </c>
      <c r="E60" s="24">
        <f t="shared" si="3"/>
        <v>0</v>
      </c>
    </row>
    <row r="61" spans="1:5" ht="15.75" thickBot="1" x14ac:dyDescent="0.3">
      <c r="A61" s="38" t="s">
        <v>55</v>
      </c>
      <c r="B61" s="549" t="s">
        <v>104</v>
      </c>
      <c r="C61" s="526"/>
      <c r="D61" s="526"/>
      <c r="E61" s="527"/>
    </row>
    <row r="62" spans="1:5" ht="17.25" customHeight="1" thickBot="1" x14ac:dyDescent="0.3">
      <c r="A62" s="4" t="s">
        <v>9</v>
      </c>
      <c r="B62" s="517" t="s">
        <v>105</v>
      </c>
      <c r="C62" s="518"/>
      <c r="D62" s="518"/>
      <c r="E62" s="519"/>
    </row>
    <row r="63" spans="1:5" ht="15.75" thickBot="1" x14ac:dyDescent="0.3">
      <c r="A63" s="4" t="s">
        <v>14</v>
      </c>
      <c r="B63" s="520" t="s">
        <v>106</v>
      </c>
      <c r="C63" s="521"/>
      <c r="D63" s="521"/>
      <c r="E63" s="522"/>
    </row>
    <row r="64" spans="1:5" ht="12.75" customHeight="1" thickBot="1" x14ac:dyDescent="0.3">
      <c r="A64" s="4" t="s">
        <v>8</v>
      </c>
      <c r="B64" s="39">
        <v>45000</v>
      </c>
      <c r="C64" s="39">
        <v>47000</v>
      </c>
      <c r="D64" s="39">
        <v>47000</v>
      </c>
      <c r="E64" s="39">
        <v>47000</v>
      </c>
    </row>
    <row r="65" spans="1:5" ht="13.5" customHeight="1" x14ac:dyDescent="0.25">
      <c r="A65" s="523"/>
      <c r="B65" s="17">
        <v>2019</v>
      </c>
      <c r="C65" s="17">
        <v>2020</v>
      </c>
      <c r="D65" s="17">
        <v>2021</v>
      </c>
      <c r="E65" s="17">
        <v>2022</v>
      </c>
    </row>
    <row r="66" spans="1:5" ht="15.75" thickBot="1" x14ac:dyDescent="0.3">
      <c r="A66" s="524"/>
      <c r="B66" s="18" t="s">
        <v>5</v>
      </c>
      <c r="C66" s="18" t="s">
        <v>6</v>
      </c>
      <c r="D66" s="18" t="s">
        <v>6</v>
      </c>
      <c r="E66" s="18" t="s">
        <v>6</v>
      </c>
    </row>
    <row r="67" spans="1:5" ht="15.75" thickBot="1" x14ac:dyDescent="0.3">
      <c r="A67" s="4" t="s">
        <v>15</v>
      </c>
      <c r="B67" s="39">
        <v>15400000</v>
      </c>
      <c r="C67" s="39">
        <v>17500000</v>
      </c>
      <c r="D67" s="39">
        <v>17500000</v>
      </c>
      <c r="E67" s="39">
        <v>17500000</v>
      </c>
    </row>
    <row r="68" spans="1:5" ht="15.75" thickBot="1" x14ac:dyDescent="0.3">
      <c r="A68" s="4" t="s">
        <v>23</v>
      </c>
      <c r="B68" s="6">
        <f>B67/B64</f>
        <v>342.22222222222223</v>
      </c>
      <c r="C68" s="6">
        <f>C67/C64</f>
        <v>372.34042553191489</v>
      </c>
      <c r="D68" s="6">
        <f>D67/D64</f>
        <v>372.34042553191489</v>
      </c>
      <c r="E68" s="6">
        <f>E67/E64</f>
        <v>372.34042553191489</v>
      </c>
    </row>
    <row r="69" spans="1:5" ht="15.75" thickBot="1" x14ac:dyDescent="0.3">
      <c r="A69" s="4" t="s">
        <v>16</v>
      </c>
      <c r="B69" s="99"/>
      <c r="C69" s="7">
        <f>C64/B64-1</f>
        <v>4.4444444444444509E-2</v>
      </c>
      <c r="D69" s="7">
        <f>D64/C64-1</f>
        <v>0</v>
      </c>
      <c r="E69" s="7">
        <f>E64/D64-1</f>
        <v>0</v>
      </c>
    </row>
    <row r="70" spans="1:5" ht="15.75" thickBot="1" x14ac:dyDescent="0.3">
      <c r="A70" s="4" t="s">
        <v>17</v>
      </c>
      <c r="B70" s="99"/>
      <c r="C70" s="7">
        <f>C67/B67-1</f>
        <v>0.13636363636363646</v>
      </c>
      <c r="D70" s="7">
        <f t="shared" ref="D70:E71" si="4">D67/C67-1</f>
        <v>0</v>
      </c>
      <c r="E70" s="7">
        <f t="shared" si="4"/>
        <v>0</v>
      </c>
    </row>
    <row r="71" spans="1:5" ht="23.25" thickBot="1" x14ac:dyDescent="0.3">
      <c r="A71" s="4" t="s">
        <v>18</v>
      </c>
      <c r="B71" s="99"/>
      <c r="C71" s="7">
        <f>C68/B68-1</f>
        <v>8.8007736943907178E-2</v>
      </c>
      <c r="D71" s="7">
        <f t="shared" si="4"/>
        <v>0</v>
      </c>
      <c r="E71" s="7">
        <f t="shared" si="4"/>
        <v>0</v>
      </c>
    </row>
    <row r="72" spans="1:5" ht="24.75" customHeight="1" thickBot="1" x14ac:dyDescent="0.3">
      <c r="A72" s="528" t="s">
        <v>75</v>
      </c>
      <c r="B72" s="529"/>
      <c r="C72" s="529"/>
      <c r="D72" s="529"/>
      <c r="E72" s="530"/>
    </row>
    <row r="73" spans="1:5" ht="12.75" customHeight="1" x14ac:dyDescent="0.25">
      <c r="A73" s="523"/>
      <c r="B73" s="17">
        <v>2019</v>
      </c>
      <c r="C73" s="17">
        <v>2020</v>
      </c>
      <c r="D73" s="17">
        <v>2021</v>
      </c>
      <c r="E73" s="17">
        <v>2022</v>
      </c>
    </row>
    <row r="74" spans="1:5" ht="9" customHeight="1" thickBot="1" x14ac:dyDescent="0.3">
      <c r="A74" s="524"/>
      <c r="B74" s="18" t="s">
        <v>5</v>
      </c>
      <c r="C74" s="18" t="s">
        <v>6</v>
      </c>
      <c r="D74" s="18" t="s">
        <v>6</v>
      </c>
      <c r="E74" s="18" t="s">
        <v>6</v>
      </c>
    </row>
    <row r="75" spans="1:5" ht="24.75" customHeight="1" thickBot="1" x14ac:dyDescent="0.3">
      <c r="A75" s="1" t="s">
        <v>0</v>
      </c>
      <c r="B75" s="8"/>
      <c r="C75" s="8"/>
      <c r="D75" s="8"/>
      <c r="E75" s="8"/>
    </row>
    <row r="76" spans="1:5" ht="38.25" customHeight="1" thickBot="1" x14ac:dyDescent="0.3">
      <c r="A76" s="10" t="s">
        <v>50</v>
      </c>
      <c r="B76" s="11"/>
      <c r="C76" s="47"/>
      <c r="D76" s="47"/>
      <c r="E76" s="47"/>
    </row>
    <row r="77" spans="1:5" ht="24.75" customHeight="1" thickBot="1" x14ac:dyDescent="0.3">
      <c r="A77" s="10" t="s">
        <v>51</v>
      </c>
      <c r="B77" s="11"/>
      <c r="C77" s="47"/>
      <c r="D77" s="47"/>
      <c r="E77" s="47"/>
    </row>
    <row r="78" spans="1:5" ht="24.75" customHeight="1" thickBot="1" x14ac:dyDescent="0.3">
      <c r="A78" s="1" t="s">
        <v>31</v>
      </c>
      <c r="B78" s="8"/>
      <c r="C78" s="8"/>
      <c r="D78" s="8"/>
      <c r="E78" s="8"/>
    </row>
    <row r="79" spans="1:5" ht="15.75" thickBot="1" x14ac:dyDescent="0.3">
      <c r="A79" s="10" t="s">
        <v>50</v>
      </c>
      <c r="B79" s="11"/>
      <c r="C79" s="8"/>
      <c r="D79" s="8"/>
      <c r="E79" s="8"/>
    </row>
    <row r="80" spans="1:5" ht="15.75" thickBot="1" x14ac:dyDescent="0.3">
      <c r="A80" s="10" t="s">
        <v>51</v>
      </c>
      <c r="B80" s="11"/>
      <c r="C80" s="8"/>
      <c r="D80" s="8"/>
      <c r="E80" s="8"/>
    </row>
    <row r="81" spans="1:5" ht="24.75" customHeight="1" thickBot="1" x14ac:dyDescent="0.3">
      <c r="A81" s="1" t="s">
        <v>1</v>
      </c>
      <c r="B81" s="8">
        <v>15400000</v>
      </c>
      <c r="C81" s="8">
        <v>17500000</v>
      </c>
      <c r="D81" s="8">
        <v>17500000</v>
      </c>
      <c r="E81" s="8">
        <v>17500000</v>
      </c>
    </row>
    <row r="82" spans="1:5" ht="15.75" thickBot="1" x14ac:dyDescent="0.3">
      <c r="A82" s="10" t="s">
        <v>50</v>
      </c>
      <c r="B82" s="11">
        <v>15400000</v>
      </c>
      <c r="C82" s="11">
        <v>17500000</v>
      </c>
      <c r="D82" s="11">
        <v>17500000</v>
      </c>
      <c r="E82" s="11">
        <v>17500000</v>
      </c>
    </row>
    <row r="83" spans="1:5" ht="15.75" thickBot="1" x14ac:dyDescent="0.3">
      <c r="A83" s="10" t="s">
        <v>51</v>
      </c>
      <c r="B83" s="11"/>
      <c r="C83" s="8"/>
      <c r="D83" s="8"/>
      <c r="E83" s="8"/>
    </row>
    <row r="84" spans="1:5" ht="15.75" thickBot="1" x14ac:dyDescent="0.3">
      <c r="A84" s="1" t="s">
        <v>2</v>
      </c>
      <c r="B84" s="11"/>
      <c r="C84" s="8"/>
      <c r="D84" s="8"/>
      <c r="E84" s="8"/>
    </row>
    <row r="85" spans="1:5" ht="15.75" thickBot="1" x14ac:dyDescent="0.3">
      <c r="A85" s="10" t="s">
        <v>50</v>
      </c>
      <c r="B85" s="11"/>
      <c r="C85" s="8"/>
      <c r="D85" s="8"/>
      <c r="E85" s="8"/>
    </row>
    <row r="86" spans="1:5" ht="15.75" thickBot="1" x14ac:dyDescent="0.3">
      <c r="A86" s="10" t="s">
        <v>51</v>
      </c>
      <c r="B86" s="11"/>
      <c r="C86" s="8"/>
      <c r="D86" s="8"/>
      <c r="E86" s="8"/>
    </row>
    <row r="87" spans="1:5" ht="24.75" thickBot="1" x14ac:dyDescent="0.3">
      <c r="A87" s="1" t="s">
        <v>24</v>
      </c>
      <c r="B87" s="11"/>
      <c r="C87" s="8"/>
      <c r="D87" s="8"/>
      <c r="E87" s="8"/>
    </row>
    <row r="88" spans="1:5" ht="15.75" thickBot="1" x14ac:dyDescent="0.3">
      <c r="A88" s="10" t="s">
        <v>50</v>
      </c>
      <c r="B88" s="11"/>
      <c r="C88" s="8"/>
      <c r="D88" s="8"/>
      <c r="E88" s="8"/>
    </row>
    <row r="89" spans="1:5" ht="15.75" thickBot="1" x14ac:dyDescent="0.3">
      <c r="A89" s="10" t="s">
        <v>51</v>
      </c>
      <c r="B89" s="11"/>
      <c r="C89" s="8"/>
      <c r="D89" s="8"/>
      <c r="E89" s="8"/>
    </row>
    <row r="90" spans="1:5" ht="15.75" thickBot="1" x14ac:dyDescent="0.3">
      <c r="A90" s="1" t="s">
        <v>25</v>
      </c>
      <c r="B90" s="11"/>
      <c r="C90" s="8"/>
      <c r="D90" s="8"/>
      <c r="E90" s="8"/>
    </row>
    <row r="91" spans="1:5" ht="15.75" thickBot="1" x14ac:dyDescent="0.3">
      <c r="A91" s="10" t="s">
        <v>50</v>
      </c>
      <c r="B91" s="11"/>
      <c r="C91" s="8"/>
      <c r="D91" s="8"/>
      <c r="E91" s="8"/>
    </row>
    <row r="92" spans="1:5" ht="15.75" thickBot="1" x14ac:dyDescent="0.3">
      <c r="A92" s="10" t="s">
        <v>51</v>
      </c>
      <c r="B92" s="11"/>
      <c r="C92" s="8"/>
      <c r="D92" s="8"/>
      <c r="E92" s="8"/>
    </row>
    <row r="93" spans="1:5" ht="24.75" thickBot="1" x14ac:dyDescent="0.3">
      <c r="A93" s="1" t="s">
        <v>3</v>
      </c>
      <c r="B93" s="11"/>
      <c r="C93" s="8"/>
      <c r="D93" s="8"/>
      <c r="E93" s="8"/>
    </row>
    <row r="94" spans="1:5" ht="15.75" thickBot="1" x14ac:dyDescent="0.3">
      <c r="A94" s="10" t="s">
        <v>50</v>
      </c>
      <c r="B94" s="11"/>
      <c r="C94" s="8"/>
      <c r="D94" s="8"/>
      <c r="E94" s="8"/>
    </row>
    <row r="95" spans="1:5" ht="15.75" thickBot="1" x14ac:dyDescent="0.3">
      <c r="A95" s="10" t="s">
        <v>51</v>
      </c>
      <c r="B95" s="11"/>
      <c r="C95" s="8"/>
      <c r="D95" s="8"/>
      <c r="E95" s="8"/>
    </row>
    <row r="96" spans="1:5" ht="24.75" thickBot="1" x14ac:dyDescent="0.3">
      <c r="A96" s="277" t="s">
        <v>57</v>
      </c>
      <c r="B96" s="11">
        <f>B93+B90+B87+B84+B81+B78+B75</f>
        <v>15400000</v>
      </c>
      <c r="C96" s="11">
        <f t="shared" ref="C96:E96" si="5">C93+C90+C87+C84+C81+C78+C75</f>
        <v>17500000</v>
      </c>
      <c r="D96" s="11">
        <f t="shared" si="5"/>
        <v>17500000</v>
      </c>
      <c r="E96" s="11">
        <f t="shared" si="5"/>
        <v>17500000</v>
      </c>
    </row>
    <row r="97" spans="1:5" ht="17.25" customHeight="1" thickBot="1" x14ac:dyDescent="0.3">
      <c r="A97" s="23" t="s">
        <v>35</v>
      </c>
      <c r="B97" s="24">
        <f>IF(B96-B67=0,0,"Error")</f>
        <v>0</v>
      </c>
      <c r="C97" s="24">
        <f>IF(C96-C67=0,0,"Error")</f>
        <v>0</v>
      </c>
      <c r="D97" s="24">
        <f>IF(D96-D67=0,0,"Error")</f>
        <v>0</v>
      </c>
      <c r="E97" s="24">
        <f>IF(E96-E67=0,0,"Error")</f>
        <v>0</v>
      </c>
    </row>
    <row r="98" spans="1:5" ht="15.75" thickBot="1" x14ac:dyDescent="0.3">
      <c r="A98" s="38" t="s">
        <v>56</v>
      </c>
      <c r="B98" s="549" t="s">
        <v>107</v>
      </c>
      <c r="C98" s="526"/>
      <c r="D98" s="526"/>
      <c r="E98" s="527"/>
    </row>
    <row r="99" spans="1:5" ht="26.25" customHeight="1" thickBot="1" x14ac:dyDescent="0.3">
      <c r="A99" s="4" t="s">
        <v>9</v>
      </c>
      <c r="B99" s="549" t="s">
        <v>107</v>
      </c>
      <c r="C99" s="526"/>
      <c r="D99" s="526"/>
      <c r="E99" s="527"/>
    </row>
    <row r="100" spans="1:5" ht="15.75" thickBot="1" x14ac:dyDescent="0.3">
      <c r="A100" s="4" t="s">
        <v>14</v>
      </c>
      <c r="B100" s="520" t="s">
        <v>108</v>
      </c>
      <c r="C100" s="521"/>
      <c r="D100" s="521"/>
      <c r="E100" s="522"/>
    </row>
    <row r="101" spans="1:5" ht="12.75" customHeight="1" thickBot="1" x14ac:dyDescent="0.3">
      <c r="A101" s="4" t="s">
        <v>8</v>
      </c>
      <c r="B101" s="6">
        <v>190</v>
      </c>
      <c r="C101" s="6">
        <v>200</v>
      </c>
      <c r="D101" s="6">
        <v>190</v>
      </c>
      <c r="E101" s="6">
        <v>180</v>
      </c>
    </row>
    <row r="102" spans="1:5" ht="9" customHeight="1" x14ac:dyDescent="0.25">
      <c r="A102" s="523"/>
      <c r="B102" s="17">
        <v>2019</v>
      </c>
      <c r="C102" s="17">
        <v>2020</v>
      </c>
      <c r="D102" s="17">
        <v>2021</v>
      </c>
      <c r="E102" s="17">
        <v>2022</v>
      </c>
    </row>
    <row r="103" spans="1:5" ht="15.75" thickBot="1" x14ac:dyDescent="0.3">
      <c r="A103" s="524"/>
      <c r="B103" s="18" t="s">
        <v>5</v>
      </c>
      <c r="C103" s="18" t="s">
        <v>6</v>
      </c>
      <c r="D103" s="18" t="s">
        <v>6</v>
      </c>
      <c r="E103" s="18" t="s">
        <v>6</v>
      </c>
    </row>
    <row r="104" spans="1:5" ht="15.75" thickBot="1" x14ac:dyDescent="0.3">
      <c r="A104" s="4" t="s">
        <v>15</v>
      </c>
      <c r="B104" s="6">
        <v>50000000</v>
      </c>
      <c r="C104" s="6">
        <v>300000000</v>
      </c>
      <c r="D104" s="6">
        <v>300000000</v>
      </c>
      <c r="E104" s="6">
        <v>300000000</v>
      </c>
    </row>
    <row r="105" spans="1:5" ht="15.75" thickBot="1" x14ac:dyDescent="0.3">
      <c r="A105" s="4" t="s">
        <v>23</v>
      </c>
      <c r="B105" s="6">
        <f>B104/B101</f>
        <v>263157.89473684208</v>
      </c>
      <c r="C105" s="6">
        <f>C104/C101</f>
        <v>1500000</v>
      </c>
      <c r="D105" s="6">
        <f>D104/D101</f>
        <v>1578947.3684210526</v>
      </c>
      <c r="E105" s="6">
        <f>E104/E101</f>
        <v>1666666.6666666667</v>
      </c>
    </row>
    <row r="106" spans="1:5" ht="15.75" thickBot="1" x14ac:dyDescent="0.3">
      <c r="A106" s="4" t="s">
        <v>16</v>
      </c>
      <c r="B106" s="99"/>
      <c r="C106" s="7">
        <f>C101/B101-1</f>
        <v>5.2631578947368363E-2</v>
      </c>
      <c r="D106" s="7">
        <f>D101/C101-1</f>
        <v>-5.0000000000000044E-2</v>
      </c>
      <c r="E106" s="7">
        <f>E101/D101-1</f>
        <v>-5.2631578947368474E-2</v>
      </c>
    </row>
    <row r="107" spans="1:5" ht="15.75" thickBot="1" x14ac:dyDescent="0.3">
      <c r="A107" s="4" t="s">
        <v>17</v>
      </c>
      <c r="B107" s="99"/>
      <c r="C107" s="115">
        <f>C104/B104-1</f>
        <v>5</v>
      </c>
      <c r="D107" s="7">
        <f t="shared" ref="D107:E108" si="6">D104/C104-1</f>
        <v>0</v>
      </c>
      <c r="E107" s="7">
        <f t="shared" si="6"/>
        <v>0</v>
      </c>
    </row>
    <row r="108" spans="1:5" ht="23.25" thickBot="1" x14ac:dyDescent="0.3">
      <c r="A108" s="4" t="s">
        <v>18</v>
      </c>
      <c r="B108" s="99"/>
      <c r="C108" s="115">
        <f>C105/B105-1</f>
        <v>4.7</v>
      </c>
      <c r="D108" s="7">
        <f t="shared" si="6"/>
        <v>5.2631578947368363E-2</v>
      </c>
      <c r="E108" s="7">
        <f t="shared" si="6"/>
        <v>5.555555555555558E-2</v>
      </c>
    </row>
    <row r="109" spans="1:5" ht="24.75" customHeight="1" thickBot="1" x14ac:dyDescent="0.3">
      <c r="A109" s="528" t="s">
        <v>76</v>
      </c>
      <c r="B109" s="529"/>
      <c r="C109" s="529"/>
      <c r="D109" s="529"/>
      <c r="E109" s="530"/>
    </row>
    <row r="110" spans="1:5" ht="12.75" customHeight="1" x14ac:dyDescent="0.25">
      <c r="A110" s="523"/>
      <c r="B110" s="17">
        <v>2019</v>
      </c>
      <c r="C110" s="17">
        <v>2020</v>
      </c>
      <c r="D110" s="17">
        <v>2021</v>
      </c>
      <c r="E110" s="17">
        <v>2022</v>
      </c>
    </row>
    <row r="111" spans="1:5" ht="9" customHeight="1" thickBot="1" x14ac:dyDescent="0.3">
      <c r="A111" s="524"/>
      <c r="B111" s="18" t="s">
        <v>5</v>
      </c>
      <c r="C111" s="18" t="s">
        <v>6</v>
      </c>
      <c r="D111" s="18" t="s">
        <v>6</v>
      </c>
      <c r="E111" s="18" t="s">
        <v>6</v>
      </c>
    </row>
    <row r="112" spans="1:5" ht="24.75" customHeight="1" thickBot="1" x14ac:dyDescent="0.3">
      <c r="A112" s="1" t="s">
        <v>0</v>
      </c>
      <c r="B112" s="8"/>
      <c r="C112" s="8"/>
      <c r="D112" s="8"/>
      <c r="E112" s="8"/>
    </row>
    <row r="113" spans="1:5" ht="15.75" thickBot="1" x14ac:dyDescent="0.3">
      <c r="A113" s="10" t="s">
        <v>50</v>
      </c>
      <c r="B113" s="11"/>
      <c r="C113" s="47"/>
      <c r="D113" s="47"/>
      <c r="E113" s="47"/>
    </row>
    <row r="114" spans="1:5" ht="15.75" thickBot="1" x14ac:dyDescent="0.3">
      <c r="A114" s="10" t="s">
        <v>51</v>
      </c>
      <c r="B114" s="11"/>
      <c r="C114" s="47"/>
      <c r="D114" s="47"/>
      <c r="E114" s="47"/>
    </row>
    <row r="115" spans="1:5" ht="24.75" customHeight="1" thickBot="1" x14ac:dyDescent="0.3">
      <c r="A115" s="1" t="s">
        <v>31</v>
      </c>
      <c r="B115" s="8"/>
      <c r="C115" s="8"/>
      <c r="D115" s="8"/>
      <c r="E115" s="8"/>
    </row>
    <row r="116" spans="1:5" ht="15.75" thickBot="1" x14ac:dyDescent="0.3">
      <c r="A116" s="10" t="s">
        <v>50</v>
      </c>
      <c r="B116" s="11"/>
      <c r="C116" s="8"/>
      <c r="D116" s="8"/>
      <c r="E116" s="8"/>
    </row>
    <row r="117" spans="1:5" ht="15.75" thickBot="1" x14ac:dyDescent="0.3">
      <c r="A117" s="10" t="s">
        <v>51</v>
      </c>
      <c r="B117" s="11"/>
      <c r="C117" s="8"/>
      <c r="D117" s="8"/>
      <c r="E117" s="8"/>
    </row>
    <row r="118" spans="1:5" ht="24.75" customHeight="1" thickBot="1" x14ac:dyDescent="0.3">
      <c r="A118" s="1" t="s">
        <v>1</v>
      </c>
      <c r="B118" s="6">
        <v>50000000</v>
      </c>
      <c r="C118" s="6">
        <v>300000000</v>
      </c>
      <c r="D118" s="6">
        <v>300000000</v>
      </c>
      <c r="E118" s="6">
        <v>300000000</v>
      </c>
    </row>
    <row r="119" spans="1:5" ht="15.75" thickBot="1" x14ac:dyDescent="0.3">
      <c r="A119" s="10" t="s">
        <v>50</v>
      </c>
      <c r="B119" s="48">
        <v>50000000</v>
      </c>
      <c r="C119" s="48">
        <v>300000000</v>
      </c>
      <c r="D119" s="48">
        <v>300000000</v>
      </c>
      <c r="E119" s="48">
        <v>300000000</v>
      </c>
    </row>
    <row r="120" spans="1:5" ht="15.75" thickBot="1" x14ac:dyDescent="0.3">
      <c r="A120" s="10" t="s">
        <v>51</v>
      </c>
      <c r="B120" s="11"/>
      <c r="C120" s="8"/>
      <c r="D120" s="8"/>
      <c r="E120" s="8"/>
    </row>
    <row r="121" spans="1:5" ht="15.75" thickBot="1" x14ac:dyDescent="0.3">
      <c r="A121" s="1" t="s">
        <v>2</v>
      </c>
      <c r="B121" s="11"/>
      <c r="C121" s="8"/>
      <c r="D121" s="8"/>
      <c r="E121" s="8"/>
    </row>
    <row r="122" spans="1:5" ht="15.75" thickBot="1" x14ac:dyDescent="0.3">
      <c r="A122" s="10" t="s">
        <v>50</v>
      </c>
      <c r="B122" s="11"/>
      <c r="C122" s="8"/>
      <c r="D122" s="8"/>
      <c r="E122" s="8"/>
    </row>
    <row r="123" spans="1:5" ht="15.75" thickBot="1" x14ac:dyDescent="0.3">
      <c r="A123" s="10" t="s">
        <v>51</v>
      </c>
      <c r="B123" s="11"/>
      <c r="C123" s="8"/>
      <c r="D123" s="8"/>
      <c r="E123" s="8"/>
    </row>
    <row r="124" spans="1:5" ht="24.75" thickBot="1" x14ac:dyDescent="0.3">
      <c r="A124" s="1" t="s">
        <v>24</v>
      </c>
      <c r="B124" s="11"/>
      <c r="C124" s="8"/>
      <c r="D124" s="8"/>
      <c r="E124" s="8"/>
    </row>
    <row r="125" spans="1:5" ht="15.75" thickBot="1" x14ac:dyDescent="0.3">
      <c r="A125" s="10" t="s">
        <v>50</v>
      </c>
      <c r="B125" s="11"/>
      <c r="C125" s="8"/>
      <c r="D125" s="8"/>
      <c r="E125" s="8"/>
    </row>
    <row r="126" spans="1:5" ht="15" customHeight="1" thickBot="1" x14ac:dyDescent="0.3">
      <c r="A126" s="10" t="s">
        <v>51</v>
      </c>
      <c r="B126" s="11"/>
      <c r="C126" s="8"/>
      <c r="D126" s="8"/>
      <c r="E126" s="8"/>
    </row>
    <row r="127" spans="1:5" ht="15.75" thickBot="1" x14ac:dyDescent="0.3">
      <c r="A127" s="1" t="s">
        <v>25</v>
      </c>
      <c r="B127" s="11">
        <v>0</v>
      </c>
      <c r="C127" s="8">
        <v>0</v>
      </c>
      <c r="D127" s="8">
        <v>0</v>
      </c>
      <c r="E127" s="8">
        <v>0</v>
      </c>
    </row>
    <row r="128" spans="1:5" ht="15.75" thickBot="1" x14ac:dyDescent="0.3">
      <c r="A128" s="10" t="s">
        <v>50</v>
      </c>
      <c r="B128" s="11"/>
      <c r="C128" s="8"/>
      <c r="D128" s="8"/>
      <c r="E128" s="8"/>
    </row>
    <row r="129" spans="1:5" ht="15.75" thickBot="1" x14ac:dyDescent="0.3">
      <c r="A129" s="10" t="s">
        <v>51</v>
      </c>
      <c r="B129" s="11"/>
      <c r="C129" s="8"/>
      <c r="D129" s="8"/>
      <c r="E129" s="8"/>
    </row>
    <row r="130" spans="1:5" ht="24.75" thickBot="1" x14ac:dyDescent="0.3">
      <c r="A130" s="1" t="s">
        <v>3</v>
      </c>
      <c r="B130" s="11"/>
      <c r="C130" s="8"/>
      <c r="D130" s="8"/>
      <c r="E130" s="8"/>
    </row>
    <row r="131" spans="1:5" ht="15.75" thickBot="1" x14ac:dyDescent="0.3">
      <c r="A131" s="10" t="s">
        <v>50</v>
      </c>
      <c r="B131" s="11"/>
      <c r="C131" s="8"/>
      <c r="D131" s="8"/>
      <c r="E131" s="8"/>
    </row>
    <row r="132" spans="1:5" ht="15.75" thickBot="1" x14ac:dyDescent="0.3">
      <c r="A132" s="10" t="s">
        <v>51</v>
      </c>
      <c r="B132" s="11"/>
      <c r="C132" s="8"/>
      <c r="D132" s="8"/>
      <c r="E132" s="8"/>
    </row>
    <row r="133" spans="1:5" ht="24.75" thickBot="1" x14ac:dyDescent="0.3">
      <c r="A133" s="277" t="s">
        <v>58</v>
      </c>
      <c r="B133" s="11">
        <f>B130+B127+B124+B121+B118+B115+B112</f>
        <v>50000000</v>
      </c>
      <c r="C133" s="11">
        <f t="shared" ref="C133:E133" si="7">C130+C127+C124+C121+C118+C115+C112</f>
        <v>300000000</v>
      </c>
      <c r="D133" s="11">
        <f t="shared" si="7"/>
        <v>300000000</v>
      </c>
      <c r="E133" s="11">
        <f t="shared" si="7"/>
        <v>300000000</v>
      </c>
    </row>
    <row r="134" spans="1:5" ht="17.25" customHeight="1" thickBot="1" x14ac:dyDescent="0.3">
      <c r="A134" s="23" t="s">
        <v>35</v>
      </c>
      <c r="B134" s="24">
        <f>IF(B133-B104=0,0,"Error")</f>
        <v>0</v>
      </c>
      <c r="C134" s="24">
        <f>IF(C133-C104=0,0,"Error")</f>
        <v>0</v>
      </c>
      <c r="D134" s="24">
        <f>IF(D133-D104=0,0,"Error")</f>
        <v>0</v>
      </c>
      <c r="E134" s="24">
        <f>IF(E133-E104=0,0,"Error")</f>
        <v>0</v>
      </c>
    </row>
    <row r="135" spans="1:5" ht="15.75" thickBot="1" x14ac:dyDescent="0.3">
      <c r="A135" s="511" t="s">
        <v>45</v>
      </c>
      <c r="B135" s="512"/>
      <c r="C135" s="512"/>
      <c r="D135" s="512"/>
      <c r="E135" s="513"/>
    </row>
    <row r="136" spans="1:5" ht="15.75" thickBot="1" x14ac:dyDescent="0.3">
      <c r="A136" s="511" t="s">
        <v>39</v>
      </c>
      <c r="B136" s="512"/>
      <c r="C136" s="512"/>
      <c r="D136" s="512"/>
      <c r="E136" s="513"/>
    </row>
    <row r="137" spans="1:5" ht="15.75" customHeight="1" thickBot="1" x14ac:dyDescent="0.3">
      <c r="A137" s="49" t="s">
        <v>109</v>
      </c>
      <c r="B137" s="583" t="s">
        <v>110</v>
      </c>
      <c r="C137" s="584"/>
      <c r="D137" s="584"/>
      <c r="E137" s="585"/>
    </row>
    <row r="138" spans="1:5" ht="30.75" customHeight="1" thickBot="1" x14ac:dyDescent="0.3">
      <c r="A138" s="19" t="s">
        <v>268</v>
      </c>
      <c r="B138" s="19" t="s">
        <v>111</v>
      </c>
      <c r="C138" s="31" t="s">
        <v>109</v>
      </c>
      <c r="D138" s="514"/>
      <c r="E138" s="516"/>
    </row>
    <row r="139" spans="1:5" ht="17.25" customHeight="1" thickBot="1" x14ac:dyDescent="0.3">
      <c r="A139" s="44" t="s">
        <v>9</v>
      </c>
      <c r="B139" s="586" t="s">
        <v>111</v>
      </c>
      <c r="C139" s="587"/>
      <c r="D139" s="587"/>
      <c r="E139" s="588"/>
    </row>
    <row r="140" spans="1:5" ht="15.75" thickBot="1" x14ac:dyDescent="0.3">
      <c r="A140" s="44" t="s">
        <v>14</v>
      </c>
      <c r="B140" s="589"/>
      <c r="C140" s="590"/>
      <c r="D140" s="590"/>
      <c r="E140" s="591"/>
    </row>
    <row r="141" spans="1:5" ht="12.75" customHeight="1" x14ac:dyDescent="0.25">
      <c r="A141" s="592"/>
      <c r="B141" s="278">
        <v>2019</v>
      </c>
      <c r="C141" s="278">
        <v>2020</v>
      </c>
      <c r="D141" s="278">
        <v>2021</v>
      </c>
      <c r="E141" s="278">
        <v>2022</v>
      </c>
    </row>
    <row r="142" spans="1:5" ht="9" customHeight="1" thickBot="1" x14ac:dyDescent="0.3">
      <c r="A142" s="593"/>
      <c r="B142" s="279" t="s">
        <v>5</v>
      </c>
      <c r="C142" s="279" t="s">
        <v>6</v>
      </c>
      <c r="D142" s="279" t="s">
        <v>6</v>
      </c>
      <c r="E142" s="279" t="s">
        <v>6</v>
      </c>
    </row>
    <row r="143" spans="1:5" ht="15.75" thickBot="1" x14ac:dyDescent="0.3">
      <c r="A143" s="44" t="s">
        <v>8</v>
      </c>
      <c r="B143" s="39"/>
      <c r="C143" s="39"/>
      <c r="D143" s="39"/>
      <c r="E143" s="39"/>
    </row>
    <row r="144" spans="1:5" ht="15.75" thickBot="1" x14ac:dyDescent="0.3">
      <c r="A144" s="44" t="s">
        <v>15</v>
      </c>
      <c r="B144" s="39">
        <v>0</v>
      </c>
      <c r="C144" s="39">
        <v>10000000</v>
      </c>
      <c r="D144" s="39">
        <v>0</v>
      </c>
      <c r="E144" s="39">
        <v>50000000</v>
      </c>
    </row>
    <row r="145" spans="1:5" ht="15.75" thickBot="1" x14ac:dyDescent="0.3">
      <c r="A145" s="44" t="s">
        <v>23</v>
      </c>
      <c r="B145" s="39" t="e">
        <v>#DIV/0!</v>
      </c>
      <c r="C145" s="39" t="e">
        <v>#DIV/0!</v>
      </c>
      <c r="D145" s="39" t="e">
        <v>#DIV/0!</v>
      </c>
      <c r="E145" s="39" t="e">
        <v>#DIV/0!</v>
      </c>
    </row>
    <row r="146" spans="1:5" ht="15.75" thickBot="1" x14ac:dyDescent="0.3">
      <c r="A146" s="44" t="s">
        <v>16</v>
      </c>
      <c r="B146" s="280" t="s">
        <v>22</v>
      </c>
      <c r="C146" s="115" t="e">
        <v>#DIV/0!</v>
      </c>
      <c r="D146" s="115" t="e">
        <v>#DIV/0!</v>
      </c>
      <c r="E146" s="115" t="e">
        <v>#DIV/0!</v>
      </c>
    </row>
    <row r="147" spans="1:5" ht="15.75" thickBot="1" x14ac:dyDescent="0.3">
      <c r="A147" s="44" t="s">
        <v>17</v>
      </c>
      <c r="B147" s="280" t="s">
        <v>22</v>
      </c>
      <c r="C147" s="115">
        <v>-1</v>
      </c>
      <c r="D147" s="115" t="e">
        <v>#DIV/0!</v>
      </c>
      <c r="E147" s="115">
        <v>-1</v>
      </c>
    </row>
    <row r="148" spans="1:5" ht="23.25" thickBot="1" x14ac:dyDescent="0.3">
      <c r="A148" s="44" t="s">
        <v>18</v>
      </c>
      <c r="B148" s="280" t="s">
        <v>22</v>
      </c>
      <c r="C148" s="115" t="e">
        <v>#DIV/0!</v>
      </c>
      <c r="D148" s="115" t="e">
        <v>#DIV/0!</v>
      </c>
      <c r="E148" s="115" t="e">
        <v>#DIV/0!</v>
      </c>
    </row>
    <row r="149" spans="1:5" ht="15.75" customHeight="1" thickBot="1" x14ac:dyDescent="0.3">
      <c r="A149" s="594" t="s">
        <v>61</v>
      </c>
      <c r="B149" s="595"/>
      <c r="C149" s="595"/>
      <c r="D149" s="595"/>
      <c r="E149" s="596"/>
    </row>
    <row r="150" spans="1:5" ht="17.25" customHeight="1" x14ac:dyDescent="0.25">
      <c r="A150" s="592"/>
      <c r="B150" s="278">
        <v>2019</v>
      </c>
      <c r="C150" s="278">
        <v>2020</v>
      </c>
      <c r="D150" s="278">
        <v>2021</v>
      </c>
      <c r="E150" s="278">
        <v>2022</v>
      </c>
    </row>
    <row r="151" spans="1:5" ht="15.75" thickBot="1" x14ac:dyDescent="0.3">
      <c r="A151" s="593"/>
      <c r="B151" s="279" t="s">
        <v>5</v>
      </c>
      <c r="C151" s="279" t="s">
        <v>6</v>
      </c>
      <c r="D151" s="279" t="s">
        <v>6</v>
      </c>
      <c r="E151" s="279" t="s">
        <v>6</v>
      </c>
    </row>
    <row r="152" spans="1:5" ht="12.75" customHeight="1" thickBot="1" x14ac:dyDescent="0.3">
      <c r="A152" s="209" t="s">
        <v>41</v>
      </c>
      <c r="B152" s="87">
        <f>B153+B154+B155+B156</f>
        <v>0</v>
      </c>
      <c r="C152" s="87">
        <f t="shared" ref="C152:E152" si="8">C153+C154+C155+C156</f>
        <v>0</v>
      </c>
      <c r="D152" s="87">
        <f t="shared" si="8"/>
        <v>0</v>
      </c>
      <c r="E152" s="87">
        <f t="shared" si="8"/>
        <v>0</v>
      </c>
    </row>
    <row r="153" spans="1:5" ht="12.75" customHeight="1" thickBot="1" x14ac:dyDescent="0.3">
      <c r="A153" s="281" t="s">
        <v>50</v>
      </c>
      <c r="B153" s="87"/>
      <c r="C153" s="87"/>
      <c r="D153" s="87"/>
      <c r="E153" s="87"/>
    </row>
    <row r="154" spans="1:5" ht="12.75" customHeight="1" thickBot="1" x14ac:dyDescent="0.3">
      <c r="A154" s="281" t="s">
        <v>79</v>
      </c>
      <c r="B154" s="87"/>
      <c r="C154" s="87"/>
      <c r="D154" s="87"/>
      <c r="E154" s="87"/>
    </row>
    <row r="155" spans="1:5" ht="12.75" customHeight="1" thickBot="1" x14ac:dyDescent="0.3">
      <c r="A155" s="281" t="s">
        <v>80</v>
      </c>
      <c r="B155" s="87"/>
      <c r="C155" s="87"/>
      <c r="D155" s="87"/>
      <c r="E155" s="87"/>
    </row>
    <row r="156" spans="1:5" ht="12.75" customHeight="1" thickBot="1" x14ac:dyDescent="0.3">
      <c r="A156" s="281" t="s">
        <v>81</v>
      </c>
      <c r="B156" s="87"/>
      <c r="C156" s="87"/>
      <c r="D156" s="87"/>
      <c r="E156" s="87"/>
    </row>
    <row r="157" spans="1:5" ht="13.5" customHeight="1" thickBot="1" x14ac:dyDescent="0.3">
      <c r="A157" s="209" t="s">
        <v>42</v>
      </c>
      <c r="B157" s="282">
        <f>B158+B159+B160+B161</f>
        <v>0</v>
      </c>
      <c r="C157" s="282">
        <f t="shared" ref="C157:E157" si="9">C158+C159+C160+C161</f>
        <v>10000000</v>
      </c>
      <c r="D157" s="282">
        <f t="shared" si="9"/>
        <v>0</v>
      </c>
      <c r="E157" s="282">
        <f t="shared" si="9"/>
        <v>50000000</v>
      </c>
    </row>
    <row r="158" spans="1:5" ht="13.5" customHeight="1" thickBot="1" x14ac:dyDescent="0.3">
      <c r="A158" s="281" t="s">
        <v>50</v>
      </c>
      <c r="B158" s="52">
        <v>0</v>
      </c>
      <c r="C158" s="52">
        <v>10000000</v>
      </c>
      <c r="D158" s="52">
        <v>0</v>
      </c>
      <c r="E158" s="52">
        <v>50000000</v>
      </c>
    </row>
    <row r="159" spans="1:5" ht="13.5" customHeight="1" thickBot="1" x14ac:dyDescent="0.3">
      <c r="A159" s="281" t="s">
        <v>79</v>
      </c>
      <c r="B159" s="87"/>
      <c r="C159" s="87"/>
      <c r="D159" s="87"/>
      <c r="E159" s="87"/>
    </row>
    <row r="160" spans="1:5" ht="13.5" customHeight="1" thickBot="1" x14ac:dyDescent="0.3">
      <c r="A160" s="281" t="s">
        <v>80</v>
      </c>
      <c r="B160" s="87"/>
      <c r="C160" s="87"/>
      <c r="D160" s="87"/>
      <c r="E160" s="87"/>
    </row>
    <row r="161" spans="1:5" ht="13.5" customHeight="1" thickBot="1" x14ac:dyDescent="0.3">
      <c r="A161" s="281" t="s">
        <v>81</v>
      </c>
      <c r="B161" s="87"/>
      <c r="C161" s="87"/>
      <c r="D161" s="87"/>
      <c r="E161" s="87"/>
    </row>
    <row r="162" spans="1:5" ht="15.75" thickBot="1" x14ac:dyDescent="0.3">
      <c r="A162" s="283" t="s">
        <v>78</v>
      </c>
      <c r="B162" s="40">
        <f>B157+B152</f>
        <v>0</v>
      </c>
      <c r="C162" s="40">
        <f>C157+C152</f>
        <v>10000000</v>
      </c>
      <c r="D162" s="40">
        <f>D157+D152</f>
        <v>0</v>
      </c>
      <c r="E162" s="40">
        <f>E157+E152</f>
        <v>50000000</v>
      </c>
    </row>
    <row r="163" spans="1:5" ht="9.75" customHeight="1" x14ac:dyDescent="0.25">
      <c r="A163" s="597" t="s">
        <v>40</v>
      </c>
      <c r="B163" s="600"/>
      <c r="C163" s="601"/>
      <c r="D163" s="601"/>
      <c r="E163" s="602"/>
    </row>
    <row r="164" spans="1:5" x14ac:dyDescent="0.25">
      <c r="A164" s="598"/>
      <c r="B164" s="603"/>
      <c r="C164" s="604"/>
      <c r="D164" s="604"/>
      <c r="E164" s="605"/>
    </row>
    <row r="165" spans="1:5" ht="25.5" customHeight="1" thickBot="1" x14ac:dyDescent="0.3">
      <c r="A165" s="599"/>
      <c r="B165" s="606"/>
      <c r="C165" s="607"/>
      <c r="D165" s="607"/>
      <c r="E165" s="608"/>
    </row>
    <row r="166" spans="1:5" ht="25.5" customHeight="1" thickBot="1" x14ac:dyDescent="0.3">
      <c r="A166" s="53" t="s">
        <v>113</v>
      </c>
      <c r="B166" s="583" t="s">
        <v>110</v>
      </c>
      <c r="C166" s="584"/>
      <c r="D166" s="584"/>
      <c r="E166" s="585"/>
    </row>
    <row r="167" spans="1:5" ht="14.25" customHeight="1" thickBot="1" x14ac:dyDescent="0.3">
      <c r="A167" s="284" t="s">
        <v>62</v>
      </c>
      <c r="B167" s="284" t="s">
        <v>114</v>
      </c>
      <c r="C167" s="285"/>
      <c r="D167" s="609"/>
      <c r="E167" s="610"/>
    </row>
    <row r="168" spans="1:5" ht="17.25" customHeight="1" thickBot="1" x14ac:dyDescent="0.3">
      <c r="A168" s="44" t="s">
        <v>9</v>
      </c>
      <c r="B168" s="586" t="s">
        <v>115</v>
      </c>
      <c r="C168" s="587"/>
      <c r="D168" s="587"/>
      <c r="E168" s="588"/>
    </row>
    <row r="169" spans="1:5" ht="15.75" customHeight="1" thickBot="1" x14ac:dyDescent="0.3">
      <c r="A169" s="44" t="s">
        <v>14</v>
      </c>
      <c r="B169" s="589"/>
      <c r="C169" s="590"/>
      <c r="D169" s="590"/>
      <c r="E169" s="591"/>
    </row>
    <row r="170" spans="1:5" ht="15.75" customHeight="1" x14ac:dyDescent="0.25">
      <c r="A170" s="592"/>
      <c r="B170" s="278">
        <v>2019</v>
      </c>
      <c r="C170" s="278">
        <v>2020</v>
      </c>
      <c r="D170" s="278">
        <v>2021</v>
      </c>
      <c r="E170" s="278">
        <v>2022</v>
      </c>
    </row>
    <row r="171" spans="1:5" ht="15.75" customHeight="1" thickBot="1" x14ac:dyDescent="0.3">
      <c r="A171" s="593"/>
      <c r="B171" s="279" t="s">
        <v>5</v>
      </c>
      <c r="C171" s="279" t="s">
        <v>6</v>
      </c>
      <c r="D171" s="279" t="s">
        <v>6</v>
      </c>
      <c r="E171" s="279" t="s">
        <v>6</v>
      </c>
    </row>
    <row r="172" spans="1:5" ht="25.5" customHeight="1" thickBot="1" x14ac:dyDescent="0.3">
      <c r="A172" s="44" t="s">
        <v>8</v>
      </c>
      <c r="B172" s="39"/>
      <c r="C172" s="87"/>
      <c r="D172" s="87"/>
      <c r="E172" s="286"/>
    </row>
    <row r="173" spans="1:5" ht="15.75" thickBot="1" x14ac:dyDescent="0.3">
      <c r="A173" s="44" t="s">
        <v>15</v>
      </c>
      <c r="B173" s="39">
        <v>0</v>
      </c>
      <c r="C173" s="39">
        <v>15000000</v>
      </c>
      <c r="D173" s="39">
        <v>15000000</v>
      </c>
      <c r="E173" s="39">
        <v>33000000</v>
      </c>
    </row>
    <row r="174" spans="1:5" ht="16.5" customHeight="1" thickBot="1" x14ac:dyDescent="0.3">
      <c r="A174" s="44" t="s">
        <v>23</v>
      </c>
      <c r="B174" s="39"/>
      <c r="C174" s="87"/>
      <c r="D174" s="87"/>
      <c r="E174" s="87"/>
    </row>
    <row r="175" spans="1:5" ht="15.75" customHeight="1" thickBot="1" x14ac:dyDescent="0.3">
      <c r="A175" s="44" t="s">
        <v>16</v>
      </c>
      <c r="B175" s="280"/>
      <c r="C175" s="115" t="e">
        <f t="shared" ref="C175:E177" si="10">C172/B172-1</f>
        <v>#DIV/0!</v>
      </c>
      <c r="D175" s="115" t="e">
        <f t="shared" si="10"/>
        <v>#DIV/0!</v>
      </c>
      <c r="E175" s="115" t="e">
        <f t="shared" si="10"/>
        <v>#DIV/0!</v>
      </c>
    </row>
    <row r="176" spans="1:5" ht="19.5" customHeight="1" thickBot="1" x14ac:dyDescent="0.3">
      <c r="A176" s="44" t="s">
        <v>17</v>
      </c>
      <c r="B176" s="280"/>
      <c r="C176" s="115" t="e">
        <f t="shared" si="10"/>
        <v>#DIV/0!</v>
      </c>
      <c r="D176" s="115">
        <f t="shared" si="10"/>
        <v>0</v>
      </c>
      <c r="E176" s="115">
        <f t="shared" si="10"/>
        <v>1.2000000000000002</v>
      </c>
    </row>
    <row r="177" spans="1:5" ht="23.25" thickBot="1" x14ac:dyDescent="0.3">
      <c r="A177" s="44" t="s">
        <v>18</v>
      </c>
      <c r="B177" s="280"/>
      <c r="C177" s="115" t="e">
        <f t="shared" si="10"/>
        <v>#DIV/0!</v>
      </c>
      <c r="D177" s="115" t="e">
        <f t="shared" si="10"/>
        <v>#DIV/0!</v>
      </c>
      <c r="E177" s="115" t="e">
        <f t="shared" si="10"/>
        <v>#DIV/0!</v>
      </c>
    </row>
    <row r="178" spans="1:5" ht="15.75" thickBot="1" x14ac:dyDescent="0.3">
      <c r="A178" s="611" t="s">
        <v>522</v>
      </c>
      <c r="B178" s="612"/>
      <c r="C178" s="612"/>
      <c r="D178" s="612"/>
      <c r="E178" s="613"/>
    </row>
    <row r="179" spans="1:5" x14ac:dyDescent="0.25">
      <c r="A179" s="287"/>
      <c r="B179" s="278">
        <v>2019</v>
      </c>
      <c r="C179" s="278">
        <v>2020</v>
      </c>
      <c r="D179" s="278">
        <v>2021</v>
      </c>
      <c r="E179" s="278">
        <v>2022</v>
      </c>
    </row>
    <row r="180" spans="1:5" ht="15.75" thickBot="1" x14ac:dyDescent="0.3">
      <c r="A180" s="280"/>
      <c r="B180" s="279" t="s">
        <v>5</v>
      </c>
      <c r="C180" s="279" t="s">
        <v>6</v>
      </c>
      <c r="D180" s="279" t="s">
        <v>6</v>
      </c>
      <c r="E180" s="279" t="s">
        <v>6</v>
      </c>
    </row>
    <row r="181" spans="1:5" ht="15.75" thickBot="1" x14ac:dyDescent="0.3">
      <c r="A181" s="209" t="s">
        <v>19</v>
      </c>
      <c r="B181" s="87">
        <f>B182+B183+B184+B185</f>
        <v>0</v>
      </c>
      <c r="C181" s="87">
        <f t="shared" ref="C181:E181" si="11">C182+C183+C184+C185</f>
        <v>0</v>
      </c>
      <c r="D181" s="87">
        <f t="shared" si="11"/>
        <v>0</v>
      </c>
      <c r="E181" s="87">
        <f t="shared" si="11"/>
        <v>0</v>
      </c>
    </row>
    <row r="182" spans="1:5" ht="15.75" thickBot="1" x14ac:dyDescent="0.3">
      <c r="A182" s="281" t="s">
        <v>50</v>
      </c>
      <c r="B182" s="87"/>
      <c r="C182" s="87"/>
      <c r="D182" s="87"/>
      <c r="E182" s="87"/>
    </row>
    <row r="183" spans="1:5" ht="15.75" thickBot="1" x14ac:dyDescent="0.3">
      <c r="A183" s="281" t="s">
        <v>79</v>
      </c>
      <c r="B183" s="87"/>
      <c r="C183" s="87"/>
      <c r="D183" s="87"/>
      <c r="E183" s="87"/>
    </row>
    <row r="184" spans="1:5" ht="15.75" thickBot="1" x14ac:dyDescent="0.3">
      <c r="A184" s="281" t="s">
        <v>80</v>
      </c>
      <c r="B184" s="87"/>
      <c r="C184" s="87"/>
      <c r="D184" s="87"/>
      <c r="E184" s="87"/>
    </row>
    <row r="185" spans="1:5" ht="15.75" thickBot="1" x14ac:dyDescent="0.3">
      <c r="A185" s="281" t="s">
        <v>81</v>
      </c>
      <c r="B185" s="87"/>
      <c r="C185" s="87"/>
      <c r="D185" s="87"/>
      <c r="E185" s="87"/>
    </row>
    <row r="186" spans="1:5" ht="17.25" customHeight="1" thickBot="1" x14ac:dyDescent="0.3">
      <c r="A186" s="209" t="s">
        <v>20</v>
      </c>
      <c r="B186" s="87">
        <f>B187+B188+B189+B190</f>
        <v>0</v>
      </c>
      <c r="C186" s="87">
        <f t="shared" ref="C186:E186" si="12">C187+C188+C189+C190</f>
        <v>15000000</v>
      </c>
      <c r="D186" s="87">
        <f t="shared" si="12"/>
        <v>15000000</v>
      </c>
      <c r="E186" s="87">
        <f t="shared" si="12"/>
        <v>33000000</v>
      </c>
    </row>
    <row r="187" spans="1:5" ht="17.25" customHeight="1" thickBot="1" x14ac:dyDescent="0.3">
      <c r="A187" s="281" t="s">
        <v>50</v>
      </c>
      <c r="B187" s="87">
        <v>0</v>
      </c>
      <c r="C187" s="87">
        <v>15000000</v>
      </c>
      <c r="D187" s="87">
        <v>15000000</v>
      </c>
      <c r="E187" s="87">
        <v>33000000</v>
      </c>
    </row>
    <row r="188" spans="1:5" ht="17.25" customHeight="1" thickBot="1" x14ac:dyDescent="0.3">
      <c r="A188" s="281" t="s">
        <v>79</v>
      </c>
      <c r="B188" s="87"/>
      <c r="C188" s="87"/>
      <c r="D188" s="87"/>
      <c r="E188" s="87"/>
    </row>
    <row r="189" spans="1:5" ht="17.25" customHeight="1" thickBot="1" x14ac:dyDescent="0.3">
      <c r="A189" s="281" t="s">
        <v>80</v>
      </c>
      <c r="B189" s="87"/>
      <c r="C189" s="87"/>
      <c r="D189" s="87"/>
      <c r="E189" s="87"/>
    </row>
    <row r="190" spans="1:5" ht="17.25" customHeight="1" thickBot="1" x14ac:dyDescent="0.3">
      <c r="A190" s="281" t="s">
        <v>81</v>
      </c>
      <c r="B190" s="87"/>
      <c r="C190" s="87"/>
      <c r="D190" s="87"/>
      <c r="E190" s="87"/>
    </row>
    <row r="191" spans="1:5" ht="15.75" thickBot="1" x14ac:dyDescent="0.3">
      <c r="A191" s="283" t="s">
        <v>63</v>
      </c>
      <c r="B191" s="87">
        <f>B181+B186</f>
        <v>0</v>
      </c>
      <c r="C191" s="87">
        <f t="shared" ref="C191:E191" si="13">C181+C186</f>
        <v>15000000</v>
      </c>
      <c r="D191" s="87">
        <f t="shared" si="13"/>
        <v>15000000</v>
      </c>
      <c r="E191" s="87">
        <f t="shared" si="13"/>
        <v>33000000</v>
      </c>
    </row>
    <row r="192" spans="1:5" ht="12.75" customHeight="1" x14ac:dyDescent="0.25">
      <c r="A192" s="597" t="s">
        <v>116</v>
      </c>
      <c r="B192" s="600"/>
      <c r="C192" s="601"/>
      <c r="D192" s="601"/>
      <c r="E192" s="602"/>
    </row>
    <row r="193" spans="1:5" ht="9" customHeight="1" x14ac:dyDescent="0.25">
      <c r="A193" s="598"/>
      <c r="B193" s="603"/>
      <c r="C193" s="604"/>
      <c r="D193" s="604"/>
      <c r="E193" s="605"/>
    </row>
    <row r="194" spans="1:5" ht="15.75" thickBot="1" x14ac:dyDescent="0.3">
      <c r="A194" s="599"/>
      <c r="B194" s="606"/>
      <c r="C194" s="607"/>
      <c r="D194" s="607"/>
      <c r="E194" s="608"/>
    </row>
    <row r="195" spans="1:5" ht="15.75" customHeight="1" thickBot="1" x14ac:dyDescent="0.3">
      <c r="A195" s="49" t="s">
        <v>117</v>
      </c>
      <c r="B195" s="583" t="s">
        <v>110</v>
      </c>
      <c r="C195" s="584"/>
      <c r="D195" s="584"/>
      <c r="E195" s="585"/>
    </row>
    <row r="196" spans="1:5" ht="39" customHeight="1" thickBot="1" x14ac:dyDescent="0.3">
      <c r="A196" s="19" t="s">
        <v>64</v>
      </c>
      <c r="B196" s="19" t="s">
        <v>118</v>
      </c>
      <c r="C196" s="31" t="s">
        <v>117</v>
      </c>
      <c r="D196" s="515"/>
      <c r="E196" s="516"/>
    </row>
    <row r="197" spans="1:5" ht="15.75" customHeight="1" thickBot="1" x14ac:dyDescent="0.3">
      <c r="A197" s="4" t="s">
        <v>9</v>
      </c>
      <c r="B197" s="616" t="s">
        <v>118</v>
      </c>
      <c r="C197" s="614"/>
      <c r="D197" s="614"/>
      <c r="E197" s="615"/>
    </row>
    <row r="198" spans="1:5" ht="15.75" thickBot="1" x14ac:dyDescent="0.3">
      <c r="A198" s="4" t="s">
        <v>14</v>
      </c>
      <c r="B198" s="517"/>
      <c r="C198" s="518"/>
      <c r="D198" s="518"/>
      <c r="E198" s="519"/>
    </row>
    <row r="199" spans="1:5" x14ac:dyDescent="0.25">
      <c r="A199" s="523"/>
      <c r="B199" s="17">
        <v>2019</v>
      </c>
      <c r="C199" s="17">
        <v>2020</v>
      </c>
      <c r="D199" s="17">
        <v>2021</v>
      </c>
      <c r="E199" s="17">
        <v>2022</v>
      </c>
    </row>
    <row r="200" spans="1:5" ht="15.75" thickBot="1" x14ac:dyDescent="0.3">
      <c r="A200" s="524"/>
      <c r="B200" s="18" t="s">
        <v>5</v>
      </c>
      <c r="C200" s="18" t="s">
        <v>6</v>
      </c>
      <c r="D200" s="18" t="s">
        <v>6</v>
      </c>
      <c r="E200" s="18" t="s">
        <v>6</v>
      </c>
    </row>
    <row r="201" spans="1:5" ht="15.75" thickBot="1" x14ac:dyDescent="0.3">
      <c r="A201" s="4" t="s">
        <v>8</v>
      </c>
      <c r="B201" s="6"/>
      <c r="C201" s="6"/>
      <c r="D201" s="6"/>
      <c r="E201" s="6"/>
    </row>
    <row r="202" spans="1:5" ht="15.75" thickBot="1" x14ac:dyDescent="0.3">
      <c r="A202" s="4" t="s">
        <v>15</v>
      </c>
      <c r="B202" s="6">
        <v>840790000</v>
      </c>
      <c r="C202" s="6">
        <v>0</v>
      </c>
      <c r="D202" s="6">
        <v>0</v>
      </c>
      <c r="E202" s="6">
        <v>0</v>
      </c>
    </row>
    <row r="203" spans="1:5" ht="15.75" thickBot="1" x14ac:dyDescent="0.3">
      <c r="A203" s="4" t="s">
        <v>23</v>
      </c>
      <c r="B203" s="6" t="e">
        <f>B202/B201</f>
        <v>#DIV/0!</v>
      </c>
      <c r="C203" s="6" t="e">
        <f>C202/C201</f>
        <v>#DIV/0!</v>
      </c>
      <c r="D203" s="6" t="e">
        <f>D202/D201</f>
        <v>#DIV/0!</v>
      </c>
      <c r="E203" s="6" t="e">
        <f>E202/E201</f>
        <v>#DIV/0!</v>
      </c>
    </row>
    <row r="204" spans="1:5" ht="15.75" thickBot="1" x14ac:dyDescent="0.3">
      <c r="A204" s="4" t="s">
        <v>16</v>
      </c>
      <c r="B204" s="99" t="s">
        <v>22</v>
      </c>
      <c r="C204" s="56" t="e">
        <f t="shared" ref="C204:E206" si="14">C201/B201-1</f>
        <v>#DIV/0!</v>
      </c>
      <c r="D204" s="56" t="e">
        <f t="shared" si="14"/>
        <v>#DIV/0!</v>
      </c>
      <c r="E204" s="56" t="e">
        <f t="shared" si="14"/>
        <v>#DIV/0!</v>
      </c>
    </row>
    <row r="205" spans="1:5" ht="15.75" thickBot="1" x14ac:dyDescent="0.3">
      <c r="A205" s="4" t="s">
        <v>17</v>
      </c>
      <c r="B205" s="99" t="s">
        <v>22</v>
      </c>
      <c r="C205" s="56">
        <f t="shared" si="14"/>
        <v>-1</v>
      </c>
      <c r="D205" s="56" t="e">
        <f t="shared" si="14"/>
        <v>#DIV/0!</v>
      </c>
      <c r="E205" s="56" t="e">
        <f t="shared" si="14"/>
        <v>#DIV/0!</v>
      </c>
    </row>
    <row r="206" spans="1:5" ht="23.25" thickBot="1" x14ac:dyDescent="0.3">
      <c r="A206" s="4" t="s">
        <v>18</v>
      </c>
      <c r="B206" s="99" t="s">
        <v>22</v>
      </c>
      <c r="C206" s="56" t="e">
        <f t="shared" si="14"/>
        <v>#DIV/0!</v>
      </c>
      <c r="D206" s="56" t="e">
        <f t="shared" si="14"/>
        <v>#DIV/0!</v>
      </c>
      <c r="E206" s="56" t="e">
        <f t="shared" si="14"/>
        <v>#DIV/0!</v>
      </c>
    </row>
    <row r="207" spans="1:5" ht="15.75" customHeight="1" thickBot="1" x14ac:dyDescent="0.3">
      <c r="A207" s="528" t="s">
        <v>65</v>
      </c>
      <c r="B207" s="529"/>
      <c r="C207" s="529"/>
      <c r="D207" s="529"/>
      <c r="E207" s="530"/>
    </row>
    <row r="208" spans="1:5" x14ac:dyDescent="0.25">
      <c r="A208" s="523"/>
      <c r="B208" s="17">
        <v>2019</v>
      </c>
      <c r="C208" s="17">
        <v>2020</v>
      </c>
      <c r="D208" s="17">
        <v>2021</v>
      </c>
      <c r="E208" s="17">
        <v>2022</v>
      </c>
    </row>
    <row r="209" spans="1:5" ht="15.75" thickBot="1" x14ac:dyDescent="0.3">
      <c r="A209" s="524"/>
      <c r="B209" s="18" t="s">
        <v>5</v>
      </c>
      <c r="C209" s="18" t="s">
        <v>6</v>
      </c>
      <c r="D209" s="18" t="s">
        <v>6</v>
      </c>
      <c r="E209" s="18" t="s">
        <v>6</v>
      </c>
    </row>
    <row r="210" spans="1:5" ht="15.75" thickBot="1" x14ac:dyDescent="0.3">
      <c r="A210" s="57" t="s">
        <v>41</v>
      </c>
      <c r="B210" s="51">
        <f>B211+B212+B213+B214</f>
        <v>0</v>
      </c>
      <c r="C210" s="51">
        <f t="shared" ref="C210:E210" si="15">C211+C212+C213+C214</f>
        <v>0</v>
      </c>
      <c r="D210" s="51">
        <f t="shared" si="15"/>
        <v>0</v>
      </c>
      <c r="E210" s="51">
        <f t="shared" si="15"/>
        <v>0</v>
      </c>
    </row>
    <row r="211" spans="1:5" ht="15.75" thickBot="1" x14ac:dyDescent="0.3">
      <c r="A211" s="10" t="s">
        <v>50</v>
      </c>
      <c r="B211" s="8"/>
      <c r="C211" s="8"/>
      <c r="D211" s="8"/>
      <c r="E211" s="8"/>
    </row>
    <row r="212" spans="1:5" ht="15.75" thickBot="1" x14ac:dyDescent="0.3">
      <c r="A212" s="10" t="s">
        <v>79</v>
      </c>
      <c r="B212" s="8"/>
      <c r="C212" s="8"/>
      <c r="D212" s="8"/>
      <c r="E212" s="8"/>
    </row>
    <row r="213" spans="1:5" ht="15.75" thickBot="1" x14ac:dyDescent="0.3">
      <c r="A213" s="10" t="s">
        <v>80</v>
      </c>
      <c r="B213" s="8"/>
      <c r="C213" s="8"/>
      <c r="D213" s="8"/>
      <c r="E213" s="8"/>
    </row>
    <row r="214" spans="1:5" ht="15.75" thickBot="1" x14ac:dyDescent="0.3">
      <c r="A214" s="10" t="s">
        <v>81</v>
      </c>
      <c r="B214" s="8"/>
      <c r="C214" s="8"/>
      <c r="D214" s="8"/>
      <c r="E214" s="8"/>
    </row>
    <row r="215" spans="1:5" ht="15.75" thickBot="1" x14ac:dyDescent="0.3">
      <c r="A215" s="58" t="s">
        <v>42</v>
      </c>
      <c r="B215" s="50">
        <f>B216+B217+B218+B219</f>
        <v>840790000</v>
      </c>
      <c r="C215" s="50">
        <f t="shared" ref="C215:E215" si="16">C216+C217+C218+C219</f>
        <v>0</v>
      </c>
      <c r="D215" s="50">
        <f t="shared" si="16"/>
        <v>0</v>
      </c>
      <c r="E215" s="50">
        <f t="shared" si="16"/>
        <v>0</v>
      </c>
    </row>
    <row r="216" spans="1:5" ht="15.75" thickBot="1" x14ac:dyDescent="0.3">
      <c r="A216" s="10" t="s">
        <v>50</v>
      </c>
      <c r="B216" s="50">
        <v>840790000</v>
      </c>
      <c r="C216" s="50">
        <v>0</v>
      </c>
      <c r="D216" s="50">
        <v>0</v>
      </c>
      <c r="E216" s="50">
        <v>0</v>
      </c>
    </row>
    <row r="217" spans="1:5" ht="15.75" thickBot="1" x14ac:dyDescent="0.3">
      <c r="A217" s="10" t="s">
        <v>79</v>
      </c>
      <c r="B217" s="8"/>
      <c r="C217" s="8"/>
      <c r="D217" s="8"/>
      <c r="E217" s="8"/>
    </row>
    <row r="218" spans="1:5" ht="15.75" thickBot="1" x14ac:dyDescent="0.3">
      <c r="A218" s="10" t="s">
        <v>80</v>
      </c>
      <c r="B218" s="8"/>
      <c r="C218" s="8"/>
      <c r="D218" s="8"/>
      <c r="E218" s="8"/>
    </row>
    <row r="219" spans="1:5" ht="15.75" thickBot="1" x14ac:dyDescent="0.3">
      <c r="A219" s="10" t="s">
        <v>81</v>
      </c>
      <c r="B219" s="8"/>
      <c r="C219" s="8"/>
      <c r="D219" s="8"/>
      <c r="E219" s="8"/>
    </row>
    <row r="220" spans="1:5" ht="15.75" thickBot="1" x14ac:dyDescent="0.3">
      <c r="A220" s="59" t="s">
        <v>66</v>
      </c>
      <c r="B220" s="50">
        <f>B215+B210</f>
        <v>840790000</v>
      </c>
      <c r="C220" s="50">
        <f>C215+C210</f>
        <v>0</v>
      </c>
      <c r="D220" s="50">
        <f>D215+D210</f>
        <v>0</v>
      </c>
      <c r="E220" s="50">
        <f>E215+E210</f>
        <v>0</v>
      </c>
    </row>
    <row r="221" spans="1:5" ht="15" customHeight="1" x14ac:dyDescent="0.25">
      <c r="A221" s="617" t="s">
        <v>119</v>
      </c>
      <c r="B221" s="620"/>
      <c r="C221" s="621"/>
      <c r="D221" s="621"/>
      <c r="E221" s="622"/>
    </row>
    <row r="222" spans="1:5" x14ac:dyDescent="0.25">
      <c r="A222" s="618"/>
      <c r="B222" s="623"/>
      <c r="C222" s="624"/>
      <c r="D222" s="624"/>
      <c r="E222" s="625"/>
    </row>
    <row r="223" spans="1:5" ht="15.75" thickBot="1" x14ac:dyDescent="0.3">
      <c r="A223" s="619"/>
      <c r="B223" s="626"/>
      <c r="C223" s="627"/>
      <c r="D223" s="627"/>
      <c r="E223" s="628"/>
    </row>
    <row r="224" spans="1:5" ht="15.75" customHeight="1" thickBot="1" x14ac:dyDescent="0.3">
      <c r="A224" s="53" t="s">
        <v>113</v>
      </c>
      <c r="B224" s="583" t="s">
        <v>110</v>
      </c>
      <c r="C224" s="584"/>
      <c r="D224" s="584"/>
      <c r="E224" s="585"/>
    </row>
    <row r="225" spans="1:5" ht="54.75" customHeight="1" thickBot="1" x14ac:dyDescent="0.3">
      <c r="A225" s="19" t="s">
        <v>67</v>
      </c>
      <c r="B225" s="19" t="s">
        <v>120</v>
      </c>
      <c r="C225" s="31" t="s">
        <v>523</v>
      </c>
      <c r="D225" s="515"/>
      <c r="E225" s="516"/>
    </row>
    <row r="226" spans="1:5" ht="21.75" customHeight="1" thickBot="1" x14ac:dyDescent="0.3">
      <c r="A226" s="4" t="s">
        <v>9</v>
      </c>
      <c r="B226" s="614" t="s">
        <v>120</v>
      </c>
      <c r="C226" s="614"/>
      <c r="D226" s="614"/>
      <c r="E226" s="615"/>
    </row>
    <row r="227" spans="1:5" ht="15.75" thickBot="1" x14ac:dyDescent="0.3">
      <c r="A227" s="4" t="s">
        <v>14</v>
      </c>
      <c r="B227" s="517" t="s">
        <v>121</v>
      </c>
      <c r="C227" s="518"/>
      <c r="D227" s="518"/>
      <c r="E227" s="519"/>
    </row>
    <row r="228" spans="1:5" x14ac:dyDescent="0.25">
      <c r="A228" s="523"/>
      <c r="B228" s="17">
        <v>2019</v>
      </c>
      <c r="C228" s="17">
        <v>2020</v>
      </c>
      <c r="D228" s="17">
        <v>2021</v>
      </c>
      <c r="E228" s="17">
        <v>2022</v>
      </c>
    </row>
    <row r="229" spans="1:5" ht="15.75" thickBot="1" x14ac:dyDescent="0.3">
      <c r="A229" s="524"/>
      <c r="B229" s="18" t="s">
        <v>5</v>
      </c>
      <c r="C229" s="18" t="s">
        <v>6</v>
      </c>
      <c r="D229" s="18" t="s">
        <v>6</v>
      </c>
      <c r="E229" s="18" t="s">
        <v>6</v>
      </c>
    </row>
    <row r="230" spans="1:5" ht="15.75" thickBot="1" x14ac:dyDescent="0.3">
      <c r="A230" s="4" t="s">
        <v>8</v>
      </c>
      <c r="B230" s="6">
        <v>1</v>
      </c>
      <c r="C230" s="6">
        <v>1</v>
      </c>
      <c r="D230" s="6">
        <v>1</v>
      </c>
      <c r="E230" s="6"/>
    </row>
    <row r="231" spans="1:5" ht="15.75" thickBot="1" x14ac:dyDescent="0.3">
      <c r="A231" s="4" t="s">
        <v>15</v>
      </c>
      <c r="B231" s="6">
        <v>51000000</v>
      </c>
      <c r="C231" s="6">
        <v>51000000</v>
      </c>
      <c r="D231" s="6">
        <v>68000000</v>
      </c>
      <c r="E231" s="6">
        <v>0</v>
      </c>
    </row>
    <row r="232" spans="1:5" ht="15.75" thickBot="1" x14ac:dyDescent="0.3">
      <c r="A232" s="4" t="s">
        <v>23</v>
      </c>
      <c r="B232" s="6">
        <f>B231/B230</f>
        <v>51000000</v>
      </c>
      <c r="C232" s="6">
        <f>C231/C230</f>
        <v>51000000</v>
      </c>
      <c r="D232" s="6">
        <f>D231/D230</f>
        <v>68000000</v>
      </c>
      <c r="E232" s="6" t="e">
        <f>E231/E230</f>
        <v>#DIV/0!</v>
      </c>
    </row>
    <row r="233" spans="1:5" ht="15.75" thickBot="1" x14ac:dyDescent="0.3">
      <c r="A233" s="4" t="s">
        <v>16</v>
      </c>
      <c r="B233" s="99" t="s">
        <v>22</v>
      </c>
      <c r="C233" s="56">
        <f t="shared" ref="C233:E235" si="17">C230/B230-1</f>
        <v>0</v>
      </c>
      <c r="D233" s="56">
        <f t="shared" si="17"/>
        <v>0</v>
      </c>
      <c r="E233" s="56">
        <f t="shared" si="17"/>
        <v>-1</v>
      </c>
    </row>
    <row r="234" spans="1:5" ht="15.75" thickBot="1" x14ac:dyDescent="0.3">
      <c r="A234" s="4" t="s">
        <v>17</v>
      </c>
      <c r="B234" s="99" t="s">
        <v>22</v>
      </c>
      <c r="C234" s="56">
        <f t="shared" si="17"/>
        <v>0</v>
      </c>
      <c r="D234" s="56">
        <f t="shared" si="17"/>
        <v>0.33333333333333326</v>
      </c>
      <c r="E234" s="56">
        <f t="shared" si="17"/>
        <v>-1</v>
      </c>
    </row>
    <row r="235" spans="1:5" ht="23.25" thickBot="1" x14ac:dyDescent="0.3">
      <c r="A235" s="4" t="s">
        <v>18</v>
      </c>
      <c r="B235" s="99" t="s">
        <v>22</v>
      </c>
      <c r="C235" s="56">
        <f t="shared" si="17"/>
        <v>0</v>
      </c>
      <c r="D235" s="56">
        <f t="shared" si="17"/>
        <v>0.33333333333333326</v>
      </c>
      <c r="E235" s="56" t="e">
        <f t="shared" si="17"/>
        <v>#DIV/0!</v>
      </c>
    </row>
    <row r="236" spans="1:5" ht="15.75" customHeight="1" thickBot="1" x14ac:dyDescent="0.3">
      <c r="A236" s="528" t="s">
        <v>68</v>
      </c>
      <c r="B236" s="529"/>
      <c r="C236" s="529"/>
      <c r="D236" s="529"/>
      <c r="E236" s="530"/>
    </row>
    <row r="237" spans="1:5" x14ac:dyDescent="0.25">
      <c r="A237" s="523"/>
      <c r="B237" s="17">
        <v>2019</v>
      </c>
      <c r="C237" s="17">
        <v>2020</v>
      </c>
      <c r="D237" s="17">
        <v>2021</v>
      </c>
      <c r="E237" s="17">
        <v>2022</v>
      </c>
    </row>
    <row r="238" spans="1:5" ht="15.75" thickBot="1" x14ac:dyDescent="0.3">
      <c r="A238" s="524"/>
      <c r="B238" s="18" t="s">
        <v>5</v>
      </c>
      <c r="C238" s="18" t="s">
        <v>6</v>
      </c>
      <c r="D238" s="18" t="s">
        <v>6</v>
      </c>
      <c r="E238" s="18" t="s">
        <v>6</v>
      </c>
    </row>
    <row r="239" spans="1:5" ht="15.75" thickBot="1" x14ac:dyDescent="0.3">
      <c r="A239" s="57" t="s">
        <v>41</v>
      </c>
      <c r="B239" s="51">
        <f>B240+B241+B242+B243</f>
        <v>0</v>
      </c>
      <c r="C239" s="51">
        <f t="shared" ref="C239:E239" si="18">C240+C241+C242+C243</f>
        <v>0</v>
      </c>
      <c r="D239" s="51">
        <f t="shared" si="18"/>
        <v>0</v>
      </c>
      <c r="E239" s="51">
        <f t="shared" si="18"/>
        <v>0</v>
      </c>
    </row>
    <row r="240" spans="1:5" ht="15.75" thickBot="1" x14ac:dyDescent="0.3">
      <c r="A240" s="10" t="s">
        <v>50</v>
      </c>
      <c r="B240" s="8"/>
      <c r="C240" s="8"/>
      <c r="D240" s="8"/>
      <c r="E240" s="8"/>
    </row>
    <row r="241" spans="1:5" ht="15.75" thickBot="1" x14ac:dyDescent="0.3">
      <c r="A241" s="10" t="s">
        <v>79</v>
      </c>
      <c r="B241" s="8"/>
      <c r="C241" s="8"/>
      <c r="D241" s="8"/>
      <c r="E241" s="8"/>
    </row>
    <row r="242" spans="1:5" ht="15.75" thickBot="1" x14ac:dyDescent="0.3">
      <c r="A242" s="10" t="s">
        <v>80</v>
      </c>
      <c r="B242" s="8"/>
      <c r="C242" s="8"/>
      <c r="D242" s="8"/>
      <c r="E242" s="8"/>
    </row>
    <row r="243" spans="1:5" ht="15.75" thickBot="1" x14ac:dyDescent="0.3">
      <c r="A243" s="10" t="s">
        <v>81</v>
      </c>
      <c r="B243" s="8"/>
      <c r="C243" s="8"/>
      <c r="D243" s="8"/>
      <c r="E243" s="8"/>
    </row>
    <row r="244" spans="1:5" ht="15.75" thickBot="1" x14ac:dyDescent="0.3">
      <c r="A244" s="58" t="s">
        <v>42</v>
      </c>
      <c r="B244" s="50">
        <f>B245+B246+B247+B248</f>
        <v>51000000</v>
      </c>
      <c r="C244" s="50">
        <f t="shared" ref="C244:E244" si="19">C245+C246+C247+C248</f>
        <v>51000000</v>
      </c>
      <c r="D244" s="50">
        <f t="shared" si="19"/>
        <v>68000000</v>
      </c>
      <c r="E244" s="50">
        <f t="shared" si="19"/>
        <v>0</v>
      </c>
    </row>
    <row r="245" spans="1:5" ht="15.75" thickBot="1" x14ac:dyDescent="0.3">
      <c r="A245" s="10" t="s">
        <v>50</v>
      </c>
      <c r="B245" s="50">
        <v>51000000</v>
      </c>
      <c r="C245" s="50">
        <v>51000000</v>
      </c>
      <c r="D245" s="50">
        <v>68000000</v>
      </c>
      <c r="E245" s="8">
        <v>0</v>
      </c>
    </row>
    <row r="246" spans="1:5" ht="15.75" thickBot="1" x14ac:dyDescent="0.3">
      <c r="A246" s="10" t="s">
        <v>79</v>
      </c>
      <c r="B246" s="8"/>
      <c r="C246" s="8"/>
      <c r="D246" s="8"/>
      <c r="E246" s="8"/>
    </row>
    <row r="247" spans="1:5" ht="15.75" thickBot="1" x14ac:dyDescent="0.3">
      <c r="A247" s="10" t="s">
        <v>80</v>
      </c>
      <c r="B247" s="8"/>
      <c r="C247" s="8"/>
      <c r="D247" s="8"/>
      <c r="E247" s="8"/>
    </row>
    <row r="248" spans="1:5" ht="15.75" thickBot="1" x14ac:dyDescent="0.3">
      <c r="A248" s="10" t="s">
        <v>81</v>
      </c>
      <c r="B248" s="8"/>
      <c r="C248" s="8"/>
      <c r="D248" s="8"/>
      <c r="E248" s="8"/>
    </row>
    <row r="249" spans="1:5" ht="15.75" thickBot="1" x14ac:dyDescent="0.3">
      <c r="A249" s="60" t="s">
        <v>69</v>
      </c>
      <c r="B249" s="50">
        <f>B244+B239</f>
        <v>51000000</v>
      </c>
      <c r="C249" s="50">
        <f>C244+C239</f>
        <v>51000000</v>
      </c>
      <c r="D249" s="50">
        <f>D244+D239</f>
        <v>68000000</v>
      </c>
      <c r="E249" s="50">
        <f>E244+E239</f>
        <v>0</v>
      </c>
    </row>
    <row r="250" spans="1:5" ht="15" customHeight="1" x14ac:dyDescent="0.25">
      <c r="A250" s="617" t="s">
        <v>122</v>
      </c>
      <c r="B250" s="620"/>
      <c r="C250" s="621"/>
      <c r="D250" s="621"/>
      <c r="E250" s="622"/>
    </row>
    <row r="251" spans="1:5" ht="15.75" customHeight="1" x14ac:dyDescent="0.25">
      <c r="A251" s="618"/>
      <c r="B251" s="623"/>
      <c r="C251" s="624"/>
      <c r="D251" s="624"/>
      <c r="E251" s="625"/>
    </row>
    <row r="252" spans="1:5" ht="15.75" customHeight="1" thickBot="1" x14ac:dyDescent="0.3">
      <c r="A252" s="619"/>
      <c r="B252" s="626"/>
      <c r="C252" s="627"/>
      <c r="D252" s="627"/>
      <c r="E252" s="628"/>
    </row>
    <row r="253" spans="1:5" ht="15.75" customHeight="1" thickBot="1" x14ac:dyDescent="0.3">
      <c r="A253" s="53" t="s">
        <v>113</v>
      </c>
      <c r="B253" s="583" t="s">
        <v>110</v>
      </c>
      <c r="C253" s="584"/>
      <c r="D253" s="584"/>
      <c r="E253" s="585"/>
    </row>
    <row r="254" spans="1:5" ht="24" customHeight="1" thickBot="1" x14ac:dyDescent="0.3">
      <c r="A254" s="19" t="s">
        <v>67</v>
      </c>
      <c r="B254" s="55" t="s">
        <v>123</v>
      </c>
      <c r="C254" s="31" t="s">
        <v>524</v>
      </c>
      <c r="D254" s="515"/>
      <c r="E254" s="516"/>
    </row>
    <row r="255" spans="1:5" ht="15.75" customHeight="1" thickBot="1" x14ac:dyDescent="0.3">
      <c r="A255" s="4" t="s">
        <v>9</v>
      </c>
      <c r="B255" s="616" t="s">
        <v>123</v>
      </c>
      <c r="C255" s="614"/>
      <c r="D255" s="614"/>
      <c r="E255" s="615"/>
    </row>
    <row r="256" spans="1:5" ht="15.75" thickBot="1" x14ac:dyDescent="0.3">
      <c r="A256" s="4" t="s">
        <v>14</v>
      </c>
      <c r="B256" s="520" t="s">
        <v>121</v>
      </c>
      <c r="C256" s="521"/>
      <c r="D256" s="521"/>
      <c r="E256" s="522"/>
    </row>
    <row r="257" spans="1:5" x14ac:dyDescent="0.25">
      <c r="A257" s="629"/>
      <c r="B257" s="17">
        <v>2019</v>
      </c>
      <c r="C257" s="17">
        <v>2020</v>
      </c>
      <c r="D257" s="17">
        <v>2021</v>
      </c>
      <c r="E257" s="17">
        <v>2022</v>
      </c>
    </row>
    <row r="258" spans="1:5" ht="15.75" thickBot="1" x14ac:dyDescent="0.3">
      <c r="A258" s="630"/>
      <c r="B258" s="18" t="s">
        <v>5</v>
      </c>
      <c r="C258" s="18" t="s">
        <v>6</v>
      </c>
      <c r="D258" s="18" t="s">
        <v>6</v>
      </c>
      <c r="E258" s="18" t="s">
        <v>6</v>
      </c>
    </row>
    <row r="259" spans="1:5" ht="15.75" thickBot="1" x14ac:dyDescent="0.3">
      <c r="A259" s="4" t="s">
        <v>8</v>
      </c>
      <c r="B259" s="6">
        <v>1</v>
      </c>
      <c r="C259" s="54"/>
      <c r="D259" s="54"/>
      <c r="E259" s="54"/>
    </row>
    <row r="260" spans="1:5" ht="15.75" thickBot="1" x14ac:dyDescent="0.3">
      <c r="A260" s="4" t="s">
        <v>15</v>
      </c>
      <c r="B260" s="6">
        <v>30000000</v>
      </c>
      <c r="C260" s="6">
        <v>0</v>
      </c>
      <c r="D260" s="6">
        <v>0</v>
      </c>
      <c r="E260" s="6">
        <v>0</v>
      </c>
    </row>
    <row r="261" spans="1:5" ht="15.75" thickBot="1" x14ac:dyDescent="0.3">
      <c r="A261" s="4" t="s">
        <v>23</v>
      </c>
      <c r="B261" s="6"/>
      <c r="C261" s="54"/>
      <c r="D261" s="54"/>
      <c r="E261" s="54"/>
    </row>
    <row r="262" spans="1:5" ht="15.75" thickBot="1" x14ac:dyDescent="0.3">
      <c r="A262" s="4" t="s">
        <v>16</v>
      </c>
      <c r="B262" s="99"/>
      <c r="C262" s="7">
        <f t="shared" ref="C262:E264" si="20">C259/B259-1</f>
        <v>-1</v>
      </c>
      <c r="D262" s="7" t="e">
        <f t="shared" si="20"/>
        <v>#DIV/0!</v>
      </c>
      <c r="E262" s="7" t="e">
        <f t="shared" si="20"/>
        <v>#DIV/0!</v>
      </c>
    </row>
    <row r="263" spans="1:5" ht="15.75" thickBot="1" x14ac:dyDescent="0.3">
      <c r="A263" s="4" t="s">
        <v>17</v>
      </c>
      <c r="B263" s="99"/>
      <c r="C263" s="7">
        <f t="shared" si="20"/>
        <v>-1</v>
      </c>
      <c r="D263" s="7" t="e">
        <f t="shared" si="20"/>
        <v>#DIV/0!</v>
      </c>
      <c r="E263" s="7" t="e">
        <f t="shared" si="20"/>
        <v>#DIV/0!</v>
      </c>
    </row>
    <row r="264" spans="1:5" ht="23.25" thickBot="1" x14ac:dyDescent="0.3">
      <c r="A264" s="4" t="s">
        <v>18</v>
      </c>
      <c r="B264" s="99"/>
      <c r="C264" s="7" t="e">
        <f t="shared" si="20"/>
        <v>#DIV/0!</v>
      </c>
      <c r="D264" s="7" t="e">
        <f t="shared" si="20"/>
        <v>#DIV/0!</v>
      </c>
      <c r="E264" s="7" t="e">
        <f t="shared" si="20"/>
        <v>#DIV/0!</v>
      </c>
    </row>
    <row r="265" spans="1:5" ht="15.75" customHeight="1" thickBot="1" x14ac:dyDescent="0.3">
      <c r="A265" s="528" t="s">
        <v>68</v>
      </c>
      <c r="B265" s="529"/>
      <c r="C265" s="529"/>
      <c r="D265" s="529"/>
      <c r="E265" s="530"/>
    </row>
    <row r="266" spans="1:5" x14ac:dyDescent="0.25">
      <c r="A266" s="523"/>
      <c r="B266" s="17">
        <v>2019</v>
      </c>
      <c r="C266" s="17">
        <v>2020</v>
      </c>
      <c r="D266" s="17">
        <v>2021</v>
      </c>
      <c r="E266" s="17">
        <v>2022</v>
      </c>
    </row>
    <row r="267" spans="1:5" ht="15.75" thickBot="1" x14ac:dyDescent="0.3">
      <c r="A267" s="524"/>
      <c r="B267" s="18" t="s">
        <v>5</v>
      </c>
      <c r="C267" s="18" t="s">
        <v>6</v>
      </c>
      <c r="D267" s="18" t="s">
        <v>6</v>
      </c>
      <c r="E267" s="18" t="s">
        <v>6</v>
      </c>
    </row>
    <row r="268" spans="1:5" ht="15.75" thickBot="1" x14ac:dyDescent="0.3">
      <c r="A268" s="57" t="s">
        <v>41</v>
      </c>
      <c r="B268" s="51">
        <f>B269+B270+B271+B272</f>
        <v>0</v>
      </c>
      <c r="C268" s="51">
        <f t="shared" ref="C268:E268" si="21">C269+C270+C271+C272</f>
        <v>0</v>
      </c>
      <c r="D268" s="51">
        <f t="shared" si="21"/>
        <v>0</v>
      </c>
      <c r="E268" s="51">
        <f t="shared" si="21"/>
        <v>0</v>
      </c>
    </row>
    <row r="269" spans="1:5" ht="15.75" thickBot="1" x14ac:dyDescent="0.3">
      <c r="A269" s="10" t="s">
        <v>50</v>
      </c>
      <c r="B269" s="8"/>
      <c r="C269" s="8"/>
      <c r="D269" s="8"/>
      <c r="E269" s="8"/>
    </row>
    <row r="270" spans="1:5" ht="15.75" thickBot="1" x14ac:dyDescent="0.3">
      <c r="A270" s="10" t="s">
        <v>79</v>
      </c>
      <c r="B270" s="8"/>
      <c r="C270" s="8"/>
      <c r="D270" s="8"/>
      <c r="E270" s="8"/>
    </row>
    <row r="271" spans="1:5" ht="15.75" thickBot="1" x14ac:dyDescent="0.3">
      <c r="A271" s="10" t="s">
        <v>80</v>
      </c>
      <c r="B271" s="8"/>
      <c r="C271" s="8"/>
      <c r="D271" s="8"/>
      <c r="E271" s="8"/>
    </row>
    <row r="272" spans="1:5" ht="15.75" thickBot="1" x14ac:dyDescent="0.3">
      <c r="A272" s="10" t="s">
        <v>81</v>
      </c>
      <c r="B272" s="8"/>
      <c r="C272" s="8"/>
      <c r="D272" s="8"/>
      <c r="E272" s="8"/>
    </row>
    <row r="273" spans="1:5" ht="15.75" thickBot="1" x14ac:dyDescent="0.3">
      <c r="A273" s="58" t="s">
        <v>42</v>
      </c>
      <c r="B273" s="51">
        <f>B274+B275+B276+B277</f>
        <v>30000000</v>
      </c>
      <c r="C273" s="51">
        <f t="shared" ref="C273:E273" si="22">C274+C275+C276+C277</f>
        <v>0</v>
      </c>
      <c r="D273" s="51">
        <f t="shared" si="22"/>
        <v>0</v>
      </c>
      <c r="E273" s="51">
        <f t="shared" si="22"/>
        <v>0</v>
      </c>
    </row>
    <row r="274" spans="1:5" ht="15.75" thickBot="1" x14ac:dyDescent="0.3">
      <c r="A274" s="10" t="s">
        <v>50</v>
      </c>
      <c r="B274" s="50">
        <v>30000000</v>
      </c>
      <c r="C274" s="50">
        <v>0</v>
      </c>
      <c r="D274" s="50">
        <v>0</v>
      </c>
      <c r="E274" s="50">
        <v>0</v>
      </c>
    </row>
    <row r="275" spans="1:5" ht="15.75" thickBot="1" x14ac:dyDescent="0.3">
      <c r="A275" s="10" t="s">
        <v>79</v>
      </c>
      <c r="B275" s="8"/>
      <c r="C275" s="8"/>
      <c r="D275" s="8"/>
      <c r="E275" s="8"/>
    </row>
    <row r="276" spans="1:5" ht="15.75" thickBot="1" x14ac:dyDescent="0.3">
      <c r="A276" s="10" t="s">
        <v>80</v>
      </c>
      <c r="B276" s="8"/>
      <c r="C276" s="8"/>
      <c r="D276" s="8"/>
      <c r="E276" s="8"/>
    </row>
    <row r="277" spans="1:5" ht="15.75" thickBot="1" x14ac:dyDescent="0.3">
      <c r="A277" s="10" t="s">
        <v>81</v>
      </c>
      <c r="B277" s="8"/>
      <c r="C277" s="8"/>
      <c r="D277" s="8"/>
      <c r="E277" s="8"/>
    </row>
    <row r="278" spans="1:5" ht="15.75" thickBot="1" x14ac:dyDescent="0.3">
      <c r="A278" s="59" t="s">
        <v>69</v>
      </c>
      <c r="B278" s="50">
        <f>B273+B268</f>
        <v>30000000</v>
      </c>
      <c r="C278" s="50">
        <f>C273+C268</f>
        <v>0</v>
      </c>
      <c r="D278" s="50">
        <f>D273+D268</f>
        <v>0</v>
      </c>
      <c r="E278" s="50">
        <f>E273+E268</f>
        <v>0</v>
      </c>
    </row>
    <row r="279" spans="1:5" ht="15" customHeight="1" x14ac:dyDescent="0.25">
      <c r="A279" s="617" t="s">
        <v>124</v>
      </c>
      <c r="B279" s="620"/>
      <c r="C279" s="621"/>
      <c r="D279" s="621"/>
      <c r="E279" s="622"/>
    </row>
    <row r="280" spans="1:5" x14ac:dyDescent="0.25">
      <c r="A280" s="618"/>
      <c r="B280" s="623"/>
      <c r="C280" s="624"/>
      <c r="D280" s="624"/>
      <c r="E280" s="625"/>
    </row>
    <row r="281" spans="1:5" ht="15.75" customHeight="1" thickBot="1" x14ac:dyDescent="0.3">
      <c r="A281" s="619"/>
      <c r="B281" s="626"/>
      <c r="C281" s="627"/>
      <c r="D281" s="627"/>
      <c r="E281" s="628"/>
    </row>
    <row r="282" spans="1:5" ht="15.75" customHeight="1" thickBot="1" x14ac:dyDescent="0.3">
      <c r="A282" s="53" t="s">
        <v>113</v>
      </c>
      <c r="B282" s="583" t="s">
        <v>110</v>
      </c>
      <c r="C282" s="584"/>
      <c r="D282" s="584"/>
      <c r="E282" s="585"/>
    </row>
    <row r="283" spans="1:5" ht="48" customHeight="1" thickBot="1" x14ac:dyDescent="0.3">
      <c r="A283" s="19" t="s">
        <v>70</v>
      </c>
      <c r="B283" s="19" t="s">
        <v>125</v>
      </c>
      <c r="C283" s="31" t="s">
        <v>525</v>
      </c>
      <c r="D283" s="515"/>
      <c r="E283" s="516"/>
    </row>
    <row r="284" spans="1:5" ht="15.75" customHeight="1" thickBot="1" x14ac:dyDescent="0.3">
      <c r="A284" s="4" t="s">
        <v>9</v>
      </c>
      <c r="B284" s="616" t="s">
        <v>125</v>
      </c>
      <c r="C284" s="614"/>
      <c r="D284" s="614"/>
      <c r="E284" s="615"/>
    </row>
    <row r="285" spans="1:5" ht="15.75" thickBot="1" x14ac:dyDescent="0.3">
      <c r="A285" s="4" t="s">
        <v>14</v>
      </c>
      <c r="B285" s="520" t="s">
        <v>121</v>
      </c>
      <c r="C285" s="521"/>
      <c r="D285" s="521"/>
      <c r="E285" s="522"/>
    </row>
    <row r="286" spans="1:5" x14ac:dyDescent="0.25">
      <c r="A286" s="629"/>
      <c r="B286" s="17">
        <v>2019</v>
      </c>
      <c r="C286" s="17">
        <v>2020</v>
      </c>
      <c r="D286" s="17">
        <v>2021</v>
      </c>
      <c r="E286" s="17">
        <v>2022</v>
      </c>
    </row>
    <row r="287" spans="1:5" ht="15.75" thickBot="1" x14ac:dyDescent="0.3">
      <c r="A287" s="630"/>
      <c r="B287" s="18" t="s">
        <v>5</v>
      </c>
      <c r="C287" s="18" t="s">
        <v>6</v>
      </c>
      <c r="D287" s="18" t="s">
        <v>6</v>
      </c>
      <c r="E287" s="18" t="s">
        <v>6</v>
      </c>
    </row>
    <row r="288" spans="1:5" ht="15.75" thickBot="1" x14ac:dyDescent="0.3">
      <c r="A288" s="4" t="s">
        <v>8</v>
      </c>
      <c r="B288" s="6">
        <v>1</v>
      </c>
      <c r="C288" s="54">
        <v>1</v>
      </c>
      <c r="D288" s="54"/>
      <c r="E288" s="54"/>
    </row>
    <row r="289" spans="1:5" ht="15.75" thickBot="1" x14ac:dyDescent="0.3">
      <c r="A289" s="4" t="s">
        <v>15</v>
      </c>
      <c r="B289" s="6">
        <v>25000000</v>
      </c>
      <c r="C289" s="6">
        <v>0</v>
      </c>
      <c r="D289" s="6">
        <v>0</v>
      </c>
      <c r="E289" s="6">
        <v>0</v>
      </c>
    </row>
    <row r="290" spans="1:5" ht="15.75" thickBot="1" x14ac:dyDescent="0.3">
      <c r="A290" s="4" t="s">
        <v>23</v>
      </c>
      <c r="B290" s="6">
        <f>B289/B288</f>
        <v>25000000</v>
      </c>
      <c r="C290" s="54">
        <f>C289/C288</f>
        <v>0</v>
      </c>
      <c r="D290" s="54" t="e">
        <f t="shared" ref="D290:E290" si="23">D289/D288</f>
        <v>#DIV/0!</v>
      </c>
      <c r="E290" s="54" t="e">
        <f t="shared" si="23"/>
        <v>#DIV/0!</v>
      </c>
    </row>
    <row r="291" spans="1:5" ht="15.75" thickBot="1" x14ac:dyDescent="0.3">
      <c r="A291" s="4" t="s">
        <v>16</v>
      </c>
      <c r="B291" s="99"/>
      <c r="C291" s="7">
        <f t="shared" ref="C291:E293" si="24">C288/B288-1</f>
        <v>0</v>
      </c>
      <c r="D291" s="7">
        <f t="shared" si="24"/>
        <v>-1</v>
      </c>
      <c r="E291" s="7" t="e">
        <f t="shared" si="24"/>
        <v>#DIV/0!</v>
      </c>
    </row>
    <row r="292" spans="1:5" ht="15.75" thickBot="1" x14ac:dyDescent="0.3">
      <c r="A292" s="4" t="s">
        <v>17</v>
      </c>
      <c r="B292" s="99"/>
      <c r="C292" s="7">
        <f t="shared" si="24"/>
        <v>-1</v>
      </c>
      <c r="D292" s="7" t="e">
        <f t="shared" si="24"/>
        <v>#DIV/0!</v>
      </c>
      <c r="E292" s="7" t="e">
        <f t="shared" si="24"/>
        <v>#DIV/0!</v>
      </c>
    </row>
    <row r="293" spans="1:5" ht="15.75" customHeight="1" thickBot="1" x14ac:dyDescent="0.3">
      <c r="A293" s="4" t="s">
        <v>18</v>
      </c>
      <c r="B293" s="99"/>
      <c r="C293" s="7">
        <f t="shared" si="24"/>
        <v>-1</v>
      </c>
      <c r="D293" s="7" t="e">
        <f t="shared" si="24"/>
        <v>#DIV/0!</v>
      </c>
      <c r="E293" s="7" t="e">
        <f t="shared" si="24"/>
        <v>#DIV/0!</v>
      </c>
    </row>
    <row r="294" spans="1:5" ht="15.75" customHeight="1" thickBot="1" x14ac:dyDescent="0.3">
      <c r="A294" s="525" t="s">
        <v>126</v>
      </c>
      <c r="B294" s="581"/>
      <c r="C294" s="581"/>
      <c r="D294" s="581"/>
      <c r="E294" s="582"/>
    </row>
    <row r="295" spans="1:5" x14ac:dyDescent="0.25">
      <c r="A295" s="98"/>
      <c r="B295" s="17">
        <v>2019</v>
      </c>
      <c r="C295" s="17">
        <v>2020</v>
      </c>
      <c r="D295" s="17">
        <v>2021</v>
      </c>
      <c r="E295" s="17">
        <v>2022</v>
      </c>
    </row>
    <row r="296" spans="1:5" ht="15.75" thickBot="1" x14ac:dyDescent="0.3">
      <c r="A296" s="99"/>
      <c r="B296" s="18" t="s">
        <v>5</v>
      </c>
      <c r="C296" s="18" t="s">
        <v>6</v>
      </c>
      <c r="D296" s="18" t="s">
        <v>6</v>
      </c>
      <c r="E296" s="18" t="s">
        <v>6</v>
      </c>
    </row>
    <row r="297" spans="1:5" ht="15.75" thickBot="1" x14ac:dyDescent="0.3">
      <c r="A297" s="1" t="s">
        <v>19</v>
      </c>
      <c r="B297" s="8">
        <f>B298+B299+B300+B301</f>
        <v>0</v>
      </c>
      <c r="C297" s="8">
        <f t="shared" ref="C297:E297" si="25">C298+C299+C300+C301</f>
        <v>0</v>
      </c>
      <c r="D297" s="8">
        <f t="shared" si="25"/>
        <v>0</v>
      </c>
      <c r="E297" s="8">
        <f t="shared" si="25"/>
        <v>0</v>
      </c>
    </row>
    <row r="298" spans="1:5" ht="15.75" thickBot="1" x14ac:dyDescent="0.3">
      <c r="A298" s="10" t="s">
        <v>50</v>
      </c>
      <c r="B298" s="8"/>
      <c r="C298" s="8"/>
      <c r="D298" s="8"/>
      <c r="E298" s="8"/>
    </row>
    <row r="299" spans="1:5" ht="15.75" thickBot="1" x14ac:dyDescent="0.3">
      <c r="A299" s="10" t="s">
        <v>79</v>
      </c>
      <c r="B299" s="8"/>
      <c r="C299" s="8"/>
      <c r="D299" s="8"/>
      <c r="E299" s="8"/>
    </row>
    <row r="300" spans="1:5" ht="15.75" thickBot="1" x14ac:dyDescent="0.3">
      <c r="A300" s="10" t="s">
        <v>80</v>
      </c>
      <c r="B300" s="8"/>
      <c r="C300" s="8"/>
      <c r="D300" s="8"/>
      <c r="E300" s="8"/>
    </row>
    <row r="301" spans="1:5" ht="15.75" thickBot="1" x14ac:dyDescent="0.3">
      <c r="A301" s="10" t="s">
        <v>81</v>
      </c>
      <c r="B301" s="8"/>
      <c r="C301" s="8"/>
      <c r="D301" s="8"/>
      <c r="E301" s="8"/>
    </row>
    <row r="302" spans="1:5" ht="15.75" thickBot="1" x14ac:dyDescent="0.3">
      <c r="A302" s="1" t="s">
        <v>20</v>
      </c>
      <c r="B302" s="8">
        <f>B303+B304+B305+B306</f>
        <v>25000000</v>
      </c>
      <c r="C302" s="8">
        <f t="shared" ref="C302:E302" si="26">C303+C304+C305+C306</f>
        <v>0</v>
      </c>
      <c r="D302" s="8">
        <f t="shared" si="26"/>
        <v>0</v>
      </c>
      <c r="E302" s="8">
        <f t="shared" si="26"/>
        <v>0</v>
      </c>
    </row>
    <row r="303" spans="1:5" ht="15.75" thickBot="1" x14ac:dyDescent="0.3">
      <c r="A303" s="10" t="s">
        <v>50</v>
      </c>
      <c r="B303" s="8">
        <v>25000000</v>
      </c>
      <c r="C303" s="8">
        <v>0</v>
      </c>
      <c r="D303" s="8">
        <v>0</v>
      </c>
      <c r="E303" s="8">
        <v>0</v>
      </c>
    </row>
    <row r="304" spans="1:5" ht="15.75" thickBot="1" x14ac:dyDescent="0.3">
      <c r="A304" s="10" t="s">
        <v>79</v>
      </c>
      <c r="B304" s="8"/>
      <c r="C304" s="8"/>
      <c r="D304" s="8"/>
      <c r="E304" s="8"/>
    </row>
    <row r="305" spans="1:5" ht="15.75" thickBot="1" x14ac:dyDescent="0.3">
      <c r="A305" s="10" t="s">
        <v>80</v>
      </c>
      <c r="B305" s="8"/>
      <c r="C305" s="8"/>
      <c r="D305" s="8"/>
      <c r="E305" s="8"/>
    </row>
    <row r="306" spans="1:5" ht="15.75" thickBot="1" x14ac:dyDescent="0.3">
      <c r="A306" s="10" t="s">
        <v>81</v>
      </c>
      <c r="B306" s="8"/>
      <c r="C306" s="8"/>
      <c r="D306" s="8"/>
      <c r="E306" s="8"/>
    </row>
    <row r="307" spans="1:5" ht="15" customHeight="1" thickBot="1" x14ac:dyDescent="0.3">
      <c r="A307" s="59" t="s">
        <v>71</v>
      </c>
      <c r="B307" s="8">
        <f>SUM(B297:B302)</f>
        <v>25000000</v>
      </c>
      <c r="C307" s="8">
        <f>SUM(C297:C302)</f>
        <v>0</v>
      </c>
      <c r="D307" s="8">
        <f>SUM(D297:D302)</f>
        <v>0</v>
      </c>
      <c r="E307" s="8">
        <f>SUM(E297:E302)</f>
        <v>0</v>
      </c>
    </row>
    <row r="308" spans="1:5" ht="15" customHeight="1" x14ac:dyDescent="0.25">
      <c r="A308" s="617" t="s">
        <v>127</v>
      </c>
      <c r="B308" s="620"/>
      <c r="C308" s="621"/>
      <c r="D308" s="621"/>
      <c r="E308" s="622"/>
    </row>
    <row r="309" spans="1:5" x14ac:dyDescent="0.25">
      <c r="A309" s="618"/>
      <c r="B309" s="623"/>
      <c r="C309" s="624"/>
      <c r="D309" s="624"/>
      <c r="E309" s="625"/>
    </row>
    <row r="310" spans="1:5" ht="15.75" customHeight="1" thickBot="1" x14ac:dyDescent="0.3">
      <c r="A310" s="619"/>
      <c r="B310" s="626"/>
      <c r="C310" s="627"/>
      <c r="D310" s="627"/>
      <c r="E310" s="628"/>
    </row>
    <row r="311" spans="1:5" ht="15.75" thickBot="1" x14ac:dyDescent="0.3">
      <c r="A311" s="63"/>
      <c r="B311" s="631" t="s">
        <v>130</v>
      </c>
      <c r="C311" s="631"/>
      <c r="D311" s="631"/>
      <c r="E311" s="632"/>
    </row>
    <row r="312" spans="1:5" ht="23.25" thickBot="1" x14ac:dyDescent="0.3">
      <c r="A312" s="19" t="s">
        <v>73</v>
      </c>
      <c r="B312" s="61" t="s">
        <v>131</v>
      </c>
      <c r="C312" s="62" t="s">
        <v>129</v>
      </c>
      <c r="D312" s="32"/>
      <c r="E312" s="33"/>
    </row>
    <row r="313" spans="1:5" ht="15.75" customHeight="1" thickBot="1" x14ac:dyDescent="0.3">
      <c r="A313" s="4" t="s">
        <v>9</v>
      </c>
      <c r="B313" s="517" t="s">
        <v>131</v>
      </c>
      <c r="C313" s="518"/>
      <c r="D313" s="518"/>
      <c r="E313" s="519"/>
    </row>
    <row r="314" spans="1:5" ht="15.75" thickBot="1" x14ac:dyDescent="0.3">
      <c r="A314" s="4" t="s">
        <v>14</v>
      </c>
      <c r="B314" s="520" t="s">
        <v>132</v>
      </c>
      <c r="C314" s="521"/>
      <c r="D314" s="521"/>
      <c r="E314" s="522"/>
    </row>
    <row r="315" spans="1:5" x14ac:dyDescent="0.25">
      <c r="A315" s="523"/>
      <c r="B315" s="17">
        <v>2019</v>
      </c>
      <c r="C315" s="17">
        <v>2020</v>
      </c>
      <c r="D315" s="17">
        <v>2021</v>
      </c>
      <c r="E315" s="17">
        <v>2022</v>
      </c>
    </row>
    <row r="316" spans="1:5" ht="15.75" thickBot="1" x14ac:dyDescent="0.3">
      <c r="A316" s="524"/>
      <c r="B316" s="18" t="s">
        <v>5</v>
      </c>
      <c r="C316" s="18" t="s">
        <v>6</v>
      </c>
      <c r="D316" s="18" t="s">
        <v>6</v>
      </c>
      <c r="E316" s="18" t="s">
        <v>6</v>
      </c>
    </row>
    <row r="317" spans="1:5" ht="15.75" thickBot="1" x14ac:dyDescent="0.3">
      <c r="A317" s="4" t="s">
        <v>8</v>
      </c>
      <c r="B317" s="6">
        <v>1</v>
      </c>
      <c r="C317" s="6">
        <v>1</v>
      </c>
      <c r="D317" s="6"/>
      <c r="E317" s="6"/>
    </row>
    <row r="318" spans="1:5" ht="15.75" thickBot="1" x14ac:dyDescent="0.3">
      <c r="A318" s="4" t="s">
        <v>15</v>
      </c>
      <c r="B318" s="6">
        <v>6210000</v>
      </c>
      <c r="C318" s="6">
        <v>7000000</v>
      </c>
      <c r="D318" s="6"/>
      <c r="E318" s="6"/>
    </row>
    <row r="319" spans="1:5" ht="15.75" thickBot="1" x14ac:dyDescent="0.3">
      <c r="A319" s="4" t="s">
        <v>23</v>
      </c>
      <c r="B319" s="6">
        <f>B318/B317</f>
        <v>6210000</v>
      </c>
      <c r="C319" s="6">
        <f t="shared" ref="C319:E319" si="27">C318/C317</f>
        <v>7000000</v>
      </c>
      <c r="D319" s="6" t="e">
        <f t="shared" si="27"/>
        <v>#DIV/0!</v>
      </c>
      <c r="E319" s="6" t="e">
        <f t="shared" si="27"/>
        <v>#DIV/0!</v>
      </c>
    </row>
    <row r="320" spans="1:5" ht="15.75" thickBot="1" x14ac:dyDescent="0.3">
      <c r="A320" s="4" t="s">
        <v>16</v>
      </c>
      <c r="B320" s="99" t="s">
        <v>22</v>
      </c>
      <c r="C320" s="7">
        <f>C317/B317-1</f>
        <v>0</v>
      </c>
      <c r="D320" s="7">
        <f t="shared" ref="D320:E322" si="28">D317/C317-1</f>
        <v>-1</v>
      </c>
      <c r="E320" s="7" t="e">
        <f t="shared" si="28"/>
        <v>#DIV/0!</v>
      </c>
    </row>
    <row r="321" spans="1:5" ht="15.75" thickBot="1" x14ac:dyDescent="0.3">
      <c r="A321" s="4" t="s">
        <v>17</v>
      </c>
      <c r="B321" s="99" t="s">
        <v>22</v>
      </c>
      <c r="C321" s="7">
        <f>C318/B318-1</f>
        <v>0.12721417069243146</v>
      </c>
      <c r="D321" s="7">
        <f t="shared" si="28"/>
        <v>-1</v>
      </c>
      <c r="E321" s="7" t="e">
        <f t="shared" si="28"/>
        <v>#DIV/0!</v>
      </c>
    </row>
    <row r="322" spans="1:5" ht="23.25" thickBot="1" x14ac:dyDescent="0.3">
      <c r="A322" s="4" t="s">
        <v>18</v>
      </c>
      <c r="B322" s="99" t="s">
        <v>22</v>
      </c>
      <c r="C322" s="7">
        <f>C319/B319-1</f>
        <v>0.12721417069243146</v>
      </c>
      <c r="D322" s="7" t="e">
        <f t="shared" si="28"/>
        <v>#DIV/0!</v>
      </c>
      <c r="E322" s="7" t="e">
        <f t="shared" si="28"/>
        <v>#DIV/0!</v>
      </c>
    </row>
    <row r="323" spans="1:5" ht="15.75" customHeight="1" thickBot="1" x14ac:dyDescent="0.3">
      <c r="A323" s="528" t="s">
        <v>526</v>
      </c>
      <c r="B323" s="529"/>
      <c r="C323" s="529"/>
      <c r="D323" s="529"/>
      <c r="E323" s="530"/>
    </row>
    <row r="324" spans="1:5" x14ac:dyDescent="0.25">
      <c r="A324" s="523"/>
      <c r="B324" s="17">
        <v>2019</v>
      </c>
      <c r="C324" s="17">
        <v>2020</v>
      </c>
      <c r="D324" s="17">
        <v>2021</v>
      </c>
      <c r="E324" s="17">
        <v>2022</v>
      </c>
    </row>
    <row r="325" spans="1:5" ht="15.75" customHeight="1" thickBot="1" x14ac:dyDescent="0.3">
      <c r="A325" s="524"/>
      <c r="B325" s="18" t="s">
        <v>5</v>
      </c>
      <c r="C325" s="18" t="s">
        <v>6</v>
      </c>
      <c r="D325" s="18" t="s">
        <v>6</v>
      </c>
      <c r="E325" s="18" t="s">
        <v>6</v>
      </c>
    </row>
    <row r="326" spans="1:5" ht="15.75" thickBot="1" x14ac:dyDescent="0.3">
      <c r="A326" s="1" t="s">
        <v>41</v>
      </c>
      <c r="B326" s="8">
        <v>6210000</v>
      </c>
      <c r="C326" s="8">
        <v>7000000</v>
      </c>
      <c r="D326" s="8">
        <v>0</v>
      </c>
      <c r="E326" s="8">
        <v>0</v>
      </c>
    </row>
    <row r="327" spans="1:5" ht="15.75" thickBot="1" x14ac:dyDescent="0.3">
      <c r="A327" s="10" t="s">
        <v>50</v>
      </c>
      <c r="B327" s="8">
        <v>6210000</v>
      </c>
      <c r="C327" s="8">
        <v>7000000</v>
      </c>
      <c r="D327" s="8">
        <v>0</v>
      </c>
      <c r="E327" s="8">
        <v>0</v>
      </c>
    </row>
    <row r="328" spans="1:5" ht="15.75" thickBot="1" x14ac:dyDescent="0.3">
      <c r="A328" s="10" t="s">
        <v>79</v>
      </c>
      <c r="B328" s="8"/>
      <c r="C328" s="8"/>
      <c r="D328" s="8"/>
      <c r="E328" s="8"/>
    </row>
    <row r="329" spans="1:5" ht="15.75" thickBot="1" x14ac:dyDescent="0.3">
      <c r="A329" s="10" t="s">
        <v>80</v>
      </c>
      <c r="B329" s="8"/>
      <c r="C329" s="8"/>
      <c r="D329" s="8"/>
      <c r="E329" s="8"/>
    </row>
    <row r="330" spans="1:5" ht="15.75" thickBot="1" x14ac:dyDescent="0.3">
      <c r="A330" s="10" t="s">
        <v>81</v>
      </c>
      <c r="B330" s="8"/>
      <c r="C330" s="8"/>
      <c r="D330" s="8"/>
      <c r="E330" s="8"/>
    </row>
    <row r="331" spans="1:5" ht="15.75" thickBot="1" x14ac:dyDescent="0.3">
      <c r="A331" s="1" t="s">
        <v>42</v>
      </c>
      <c r="B331" s="8">
        <f>B332+B333+B334+B335</f>
        <v>0</v>
      </c>
      <c r="C331" s="8">
        <f t="shared" ref="C331:E331" si="29">C332+C333+C334+C335</f>
        <v>0</v>
      </c>
      <c r="D331" s="8">
        <f t="shared" si="29"/>
        <v>0</v>
      </c>
      <c r="E331" s="8">
        <f t="shared" si="29"/>
        <v>0</v>
      </c>
    </row>
    <row r="332" spans="1:5" ht="15.75" thickBot="1" x14ac:dyDescent="0.3">
      <c r="A332" s="10" t="s">
        <v>50</v>
      </c>
      <c r="B332" s="8"/>
      <c r="C332" s="8"/>
      <c r="D332" s="8"/>
      <c r="E332" s="8"/>
    </row>
    <row r="333" spans="1:5" ht="15.75" thickBot="1" x14ac:dyDescent="0.3">
      <c r="A333" s="10" t="s">
        <v>79</v>
      </c>
      <c r="B333" s="8"/>
      <c r="C333" s="8"/>
      <c r="D333" s="8"/>
      <c r="E333" s="8"/>
    </row>
    <row r="334" spans="1:5" ht="15.75" thickBot="1" x14ac:dyDescent="0.3">
      <c r="A334" s="10" t="s">
        <v>80</v>
      </c>
      <c r="B334" s="8"/>
      <c r="C334" s="8"/>
      <c r="D334" s="8"/>
      <c r="E334" s="8"/>
    </row>
    <row r="335" spans="1:5" ht="15.75" thickBot="1" x14ac:dyDescent="0.3">
      <c r="A335" s="10" t="s">
        <v>81</v>
      </c>
      <c r="B335" s="8"/>
      <c r="C335" s="8"/>
      <c r="D335" s="8"/>
      <c r="E335" s="8"/>
    </row>
    <row r="336" spans="1:5" ht="15.75" thickBot="1" x14ac:dyDescent="0.3">
      <c r="A336" s="64" t="s">
        <v>128</v>
      </c>
      <c r="B336" s="11">
        <f>B331+B326</f>
        <v>6210000</v>
      </c>
      <c r="C336" s="11">
        <f t="shared" ref="C336:E336" si="30">C331+C326</f>
        <v>7000000</v>
      </c>
      <c r="D336" s="11">
        <f t="shared" si="30"/>
        <v>0</v>
      </c>
      <c r="E336" s="11">
        <f t="shared" si="30"/>
        <v>0</v>
      </c>
    </row>
    <row r="337" spans="1:5" ht="15" customHeight="1" thickBot="1" x14ac:dyDescent="0.3">
      <c r="A337" s="25"/>
      <c r="B337" s="26"/>
      <c r="C337" s="26"/>
      <c r="D337" s="26"/>
      <c r="E337" s="26"/>
    </row>
    <row r="338" spans="1:5" ht="35.25" customHeight="1" thickBot="1" x14ac:dyDescent="0.3">
      <c r="A338" s="12" t="s">
        <v>47</v>
      </c>
      <c r="B338" s="13">
        <f>B31+B67+B104+B144+B173+B202+B231+B260+B289+B318</f>
        <v>3199001000</v>
      </c>
      <c r="C338" s="13">
        <f t="shared" ref="C338:E338" si="31">C31+C67+C104+C144+C173+C202+C231+C260+C289+C318</f>
        <v>2663000000</v>
      </c>
      <c r="D338" s="13">
        <f t="shared" si="31"/>
        <v>2783000000</v>
      </c>
      <c r="E338" s="13">
        <f t="shared" si="31"/>
        <v>2833000000</v>
      </c>
    </row>
    <row r="339" spans="1:5" ht="36.75" thickBot="1" x14ac:dyDescent="0.3">
      <c r="A339" s="12" t="s">
        <v>48</v>
      </c>
      <c r="B339" s="13">
        <f>B249+B133+B96+B59+B336+B307+B278+B220+B191+B162</f>
        <v>3199001000</v>
      </c>
      <c r="C339" s="13">
        <f t="shared" ref="C339:E339" si="32">C249+C133+C96+C59+C336+C307+C278+C220+C191+C162</f>
        <v>2663000000</v>
      </c>
      <c r="D339" s="13">
        <f t="shared" si="32"/>
        <v>2783000000</v>
      </c>
      <c r="E339" s="13">
        <f t="shared" si="32"/>
        <v>2833000000</v>
      </c>
    </row>
    <row r="340" spans="1:5" ht="15.75" customHeight="1" thickBot="1" x14ac:dyDescent="0.3">
      <c r="A340" s="1" t="s">
        <v>0</v>
      </c>
      <c r="B340" s="21">
        <f>B341+B342</f>
        <v>1451000000</v>
      </c>
      <c r="C340" s="21">
        <f t="shared" ref="C340:E340" si="33">C341+C342</f>
        <v>1500000000</v>
      </c>
      <c r="D340" s="21">
        <f t="shared" si="33"/>
        <v>1500000000</v>
      </c>
      <c r="E340" s="21">
        <f t="shared" si="33"/>
        <v>1500000000</v>
      </c>
    </row>
    <row r="341" spans="1:5" ht="20.25" customHeight="1" thickBot="1" x14ac:dyDescent="0.3">
      <c r="A341" s="10" t="s">
        <v>50</v>
      </c>
      <c r="B341" s="11">
        <f t="shared" ref="B341:E342" si="34">B39+B76+B113</f>
        <v>1451000000</v>
      </c>
      <c r="C341" s="11">
        <f t="shared" si="34"/>
        <v>1500000000</v>
      </c>
      <c r="D341" s="11">
        <f t="shared" si="34"/>
        <v>1500000000</v>
      </c>
      <c r="E341" s="11">
        <f t="shared" si="34"/>
        <v>1500000000</v>
      </c>
    </row>
    <row r="342" spans="1:5" ht="18" customHeight="1" thickBot="1" x14ac:dyDescent="0.3">
      <c r="A342" s="10" t="s">
        <v>54</v>
      </c>
      <c r="B342" s="11">
        <f t="shared" si="34"/>
        <v>0</v>
      </c>
      <c r="C342" s="11">
        <f t="shared" si="34"/>
        <v>0</v>
      </c>
      <c r="D342" s="11">
        <f t="shared" si="34"/>
        <v>0</v>
      </c>
      <c r="E342" s="11">
        <f t="shared" si="34"/>
        <v>0</v>
      </c>
    </row>
    <row r="343" spans="1:5" ht="24.75" thickBot="1" x14ac:dyDescent="0.3">
      <c r="A343" s="1" t="s">
        <v>31</v>
      </c>
      <c r="B343" s="21">
        <f>B344+B345</f>
        <v>372000000</v>
      </c>
      <c r="C343" s="21">
        <f t="shared" ref="C343:E343" si="35">C344+C345</f>
        <v>300000000</v>
      </c>
      <c r="D343" s="21">
        <f t="shared" si="35"/>
        <v>300000000</v>
      </c>
      <c r="E343" s="21">
        <f t="shared" si="35"/>
        <v>300000000</v>
      </c>
    </row>
    <row r="344" spans="1:5" ht="15.75" thickBot="1" x14ac:dyDescent="0.3">
      <c r="A344" s="10" t="s">
        <v>50</v>
      </c>
      <c r="B344" s="8">
        <f>B42+B79+B116</f>
        <v>372000000</v>
      </c>
      <c r="C344" s="8">
        <f>C42+C79+C116</f>
        <v>300000000</v>
      </c>
      <c r="D344" s="8">
        <f>D42+D79+D116</f>
        <v>300000000</v>
      </c>
      <c r="E344" s="8">
        <f>E42+E79+E116</f>
        <v>300000000</v>
      </c>
    </row>
    <row r="345" spans="1:5" ht="15.75" thickBot="1" x14ac:dyDescent="0.3">
      <c r="A345" s="10" t="s">
        <v>54</v>
      </c>
      <c r="B345" s="11">
        <f>B43+B80+B114</f>
        <v>0</v>
      </c>
      <c r="C345" s="11">
        <f>C43+C80+C114</f>
        <v>0</v>
      </c>
      <c r="D345" s="11">
        <f>D43+D80+D114</f>
        <v>0</v>
      </c>
      <c r="E345" s="11">
        <f>E43+E80+E114</f>
        <v>0</v>
      </c>
    </row>
    <row r="346" spans="1:5" ht="15.75" thickBot="1" x14ac:dyDescent="0.3">
      <c r="A346" s="1" t="s">
        <v>1</v>
      </c>
      <c r="B346" s="21">
        <f>B347+B348</f>
        <v>421741000</v>
      </c>
      <c r="C346" s="21">
        <f t="shared" ref="C346:E346" si="36">C347+C348</f>
        <v>778740000</v>
      </c>
      <c r="D346" s="21">
        <f t="shared" si="36"/>
        <v>898740000</v>
      </c>
      <c r="E346" s="21">
        <f t="shared" si="36"/>
        <v>948740000</v>
      </c>
    </row>
    <row r="347" spans="1:5" ht="15.75" thickBot="1" x14ac:dyDescent="0.3">
      <c r="A347" s="10" t="s">
        <v>50</v>
      </c>
      <c r="B347" s="11">
        <f t="shared" ref="B347:E348" si="37">B45+B82+B119</f>
        <v>421741000</v>
      </c>
      <c r="C347" s="11">
        <f t="shared" si="37"/>
        <v>778740000</v>
      </c>
      <c r="D347" s="11">
        <f t="shared" si="37"/>
        <v>898740000</v>
      </c>
      <c r="E347" s="11">
        <f t="shared" si="37"/>
        <v>948740000</v>
      </c>
    </row>
    <row r="348" spans="1:5" ht="15.75" thickBot="1" x14ac:dyDescent="0.3">
      <c r="A348" s="10" t="s">
        <v>54</v>
      </c>
      <c r="B348" s="11">
        <f t="shared" si="37"/>
        <v>0</v>
      </c>
      <c r="C348" s="11">
        <f t="shared" si="37"/>
        <v>0</v>
      </c>
      <c r="D348" s="11">
        <f t="shared" si="37"/>
        <v>0</v>
      </c>
      <c r="E348" s="11">
        <f t="shared" si="37"/>
        <v>0</v>
      </c>
    </row>
    <row r="349" spans="1:5" ht="15.75" thickBot="1" x14ac:dyDescent="0.3">
      <c r="A349" s="1" t="s">
        <v>2</v>
      </c>
      <c r="B349" s="21">
        <f>B350+B351</f>
        <v>0</v>
      </c>
      <c r="C349" s="21">
        <f t="shared" ref="C349:E349" si="38">C350+C351</f>
        <v>0</v>
      </c>
      <c r="D349" s="21">
        <f t="shared" si="38"/>
        <v>0</v>
      </c>
      <c r="E349" s="21">
        <f t="shared" si="38"/>
        <v>0</v>
      </c>
    </row>
    <row r="350" spans="1:5" ht="15.75" thickBot="1" x14ac:dyDescent="0.3">
      <c r="A350" s="10" t="s">
        <v>50</v>
      </c>
      <c r="B350" s="8">
        <f t="shared" ref="B350:E351" si="39">B48+B85+B122</f>
        <v>0</v>
      </c>
      <c r="C350" s="8">
        <f t="shared" si="39"/>
        <v>0</v>
      </c>
      <c r="D350" s="8">
        <f t="shared" si="39"/>
        <v>0</v>
      </c>
      <c r="E350" s="8">
        <f t="shared" si="39"/>
        <v>0</v>
      </c>
    </row>
    <row r="351" spans="1:5" ht="15.75" thickBot="1" x14ac:dyDescent="0.3">
      <c r="A351" s="10" t="s">
        <v>54</v>
      </c>
      <c r="B351" s="11">
        <f t="shared" si="39"/>
        <v>0</v>
      </c>
      <c r="C351" s="11">
        <f t="shared" si="39"/>
        <v>0</v>
      </c>
      <c r="D351" s="11">
        <f t="shared" si="39"/>
        <v>0</v>
      </c>
      <c r="E351" s="11">
        <f t="shared" si="39"/>
        <v>0</v>
      </c>
    </row>
    <row r="352" spans="1:5" ht="24.75" thickBot="1" x14ac:dyDescent="0.3">
      <c r="A352" s="1" t="s">
        <v>24</v>
      </c>
      <c r="B352" s="21">
        <f>B353+B354</f>
        <v>0</v>
      </c>
      <c r="C352" s="21">
        <f t="shared" ref="C352:E352" si="40">C353+C354</f>
        <v>0</v>
      </c>
      <c r="D352" s="21">
        <f t="shared" si="40"/>
        <v>0</v>
      </c>
      <c r="E352" s="21">
        <f t="shared" si="40"/>
        <v>0</v>
      </c>
    </row>
    <row r="353" spans="1:5" ht="15.75" thickBot="1" x14ac:dyDescent="0.3">
      <c r="A353" s="10" t="s">
        <v>50</v>
      </c>
      <c r="B353" s="8">
        <f t="shared" ref="B353:E354" si="41">B51+B88+B125</f>
        <v>0</v>
      </c>
      <c r="C353" s="8">
        <f t="shared" si="41"/>
        <v>0</v>
      </c>
      <c r="D353" s="8">
        <f t="shared" si="41"/>
        <v>0</v>
      </c>
      <c r="E353" s="8">
        <f t="shared" si="41"/>
        <v>0</v>
      </c>
    </row>
    <row r="354" spans="1:5" ht="15.75" thickBot="1" x14ac:dyDescent="0.3">
      <c r="A354" s="10" t="s">
        <v>54</v>
      </c>
      <c r="B354" s="11">
        <f t="shared" si="41"/>
        <v>0</v>
      </c>
      <c r="C354" s="11">
        <f t="shared" si="41"/>
        <v>0</v>
      </c>
      <c r="D354" s="11">
        <f t="shared" si="41"/>
        <v>0</v>
      </c>
      <c r="E354" s="11">
        <f t="shared" si="41"/>
        <v>0</v>
      </c>
    </row>
    <row r="355" spans="1:5" ht="15.75" thickBot="1" x14ac:dyDescent="0.3">
      <c r="A355" s="1" t="s">
        <v>25</v>
      </c>
      <c r="B355" s="21">
        <f>B356+B357</f>
        <v>1260000</v>
      </c>
      <c r="C355" s="21">
        <f>C356+C357</f>
        <v>1260000</v>
      </c>
      <c r="D355" s="21">
        <f t="shared" ref="D355:E355" si="42">D356+D357</f>
        <v>1260000</v>
      </c>
      <c r="E355" s="21">
        <f t="shared" si="42"/>
        <v>1260000</v>
      </c>
    </row>
    <row r="356" spans="1:5" ht="15.75" thickBot="1" x14ac:dyDescent="0.3">
      <c r="A356" s="10" t="s">
        <v>50</v>
      </c>
      <c r="B356" s="8">
        <f t="shared" ref="B356:E357" si="43">B54+B91+B128</f>
        <v>1260000</v>
      </c>
      <c r="C356" s="8">
        <f t="shared" si="43"/>
        <v>1260000</v>
      </c>
      <c r="D356" s="8">
        <f t="shared" si="43"/>
        <v>1260000</v>
      </c>
      <c r="E356" s="8">
        <f t="shared" si="43"/>
        <v>1260000</v>
      </c>
    </row>
    <row r="357" spans="1:5" ht="15.75" thickBot="1" x14ac:dyDescent="0.3">
      <c r="A357" s="10" t="s">
        <v>54</v>
      </c>
      <c r="B357" s="11">
        <f t="shared" si="43"/>
        <v>0</v>
      </c>
      <c r="C357" s="11">
        <f t="shared" si="43"/>
        <v>0</v>
      </c>
      <c r="D357" s="11">
        <f t="shared" si="43"/>
        <v>0</v>
      </c>
      <c r="E357" s="11">
        <f t="shared" si="43"/>
        <v>0</v>
      </c>
    </row>
    <row r="358" spans="1:5" ht="24.75" thickBot="1" x14ac:dyDescent="0.3">
      <c r="A358" s="1" t="s">
        <v>3</v>
      </c>
      <c r="B358" s="21">
        <f>B93+B56</f>
        <v>0</v>
      </c>
      <c r="C358" s="21">
        <f>C93+C56</f>
        <v>0</v>
      </c>
      <c r="D358" s="21">
        <f>D93+D56</f>
        <v>0</v>
      </c>
      <c r="E358" s="21">
        <f>E93+E56</f>
        <v>0</v>
      </c>
    </row>
    <row r="359" spans="1:5" ht="15.75" thickBot="1" x14ac:dyDescent="0.3">
      <c r="A359" s="10" t="s">
        <v>50</v>
      </c>
      <c r="B359" s="8">
        <f t="shared" ref="B359:E360" si="44">B57+B94+B131</f>
        <v>0</v>
      </c>
      <c r="C359" s="8">
        <f t="shared" si="44"/>
        <v>0</v>
      </c>
      <c r="D359" s="8">
        <f t="shared" si="44"/>
        <v>0</v>
      </c>
      <c r="E359" s="8">
        <f t="shared" si="44"/>
        <v>0</v>
      </c>
    </row>
    <row r="360" spans="1:5" ht="15.75" thickBot="1" x14ac:dyDescent="0.3">
      <c r="A360" s="10" t="s">
        <v>54</v>
      </c>
      <c r="B360" s="11">
        <f t="shared" si="44"/>
        <v>0</v>
      </c>
      <c r="C360" s="11">
        <f t="shared" si="44"/>
        <v>0</v>
      </c>
      <c r="D360" s="11">
        <f t="shared" si="44"/>
        <v>0</v>
      </c>
      <c r="E360" s="11">
        <f t="shared" si="44"/>
        <v>0</v>
      </c>
    </row>
    <row r="361" spans="1:5" ht="15.75" thickBot="1" x14ac:dyDescent="0.3">
      <c r="A361" s="1" t="s">
        <v>19</v>
      </c>
      <c r="B361" s="8">
        <f>B362+B363+B364+B365</f>
        <v>6210000</v>
      </c>
      <c r="C361" s="8">
        <f t="shared" ref="C361:E361" si="45">C362+C363+C364+C365</f>
        <v>7000000</v>
      </c>
      <c r="D361" s="8">
        <f t="shared" si="45"/>
        <v>0</v>
      </c>
      <c r="E361" s="8">
        <f t="shared" si="45"/>
        <v>0</v>
      </c>
    </row>
    <row r="362" spans="1:5" ht="15.75" thickBot="1" x14ac:dyDescent="0.3">
      <c r="A362" s="10" t="s">
        <v>50</v>
      </c>
      <c r="B362" s="8">
        <f>B327+B298+B269+B240+B211+B182+B153</f>
        <v>6210000</v>
      </c>
      <c r="C362" s="8">
        <f t="shared" ref="C362:E363" si="46">C327+C298+C269+C240+C211+C182+C153</f>
        <v>7000000</v>
      </c>
      <c r="D362" s="8">
        <f t="shared" si="46"/>
        <v>0</v>
      </c>
      <c r="E362" s="8">
        <f t="shared" si="46"/>
        <v>0</v>
      </c>
    </row>
    <row r="363" spans="1:5" ht="15.75" thickBot="1" x14ac:dyDescent="0.3">
      <c r="A363" s="10" t="s">
        <v>82</v>
      </c>
      <c r="B363" s="8">
        <f>B328+B299+B270+B241+B212+B183+B154</f>
        <v>0</v>
      </c>
      <c r="C363" s="8">
        <f t="shared" si="46"/>
        <v>0</v>
      </c>
      <c r="D363" s="8">
        <f t="shared" si="46"/>
        <v>0</v>
      </c>
      <c r="E363" s="8">
        <f t="shared" si="46"/>
        <v>0</v>
      </c>
    </row>
    <row r="364" spans="1:5" ht="15.75" thickBot="1" x14ac:dyDescent="0.3">
      <c r="A364" s="10" t="s">
        <v>80</v>
      </c>
      <c r="B364" s="8">
        <f t="shared" ref="B364:E365" si="47">B329+B300+B271+B242+B213+B184+B155</f>
        <v>0</v>
      </c>
      <c r="C364" s="8">
        <f t="shared" si="47"/>
        <v>0</v>
      </c>
      <c r="D364" s="8">
        <f t="shared" si="47"/>
        <v>0</v>
      </c>
      <c r="E364" s="8">
        <f t="shared" si="47"/>
        <v>0</v>
      </c>
    </row>
    <row r="365" spans="1:5" ht="15.75" thickBot="1" x14ac:dyDescent="0.3">
      <c r="A365" s="10" t="s">
        <v>81</v>
      </c>
      <c r="B365" s="8">
        <f t="shared" si="47"/>
        <v>0</v>
      </c>
      <c r="C365" s="8">
        <f t="shared" si="47"/>
        <v>0</v>
      </c>
      <c r="D365" s="8">
        <f t="shared" si="47"/>
        <v>0</v>
      </c>
      <c r="E365" s="8">
        <f t="shared" si="47"/>
        <v>0</v>
      </c>
    </row>
    <row r="366" spans="1:5" ht="15.75" thickBot="1" x14ac:dyDescent="0.3">
      <c r="A366" s="1" t="s">
        <v>20</v>
      </c>
      <c r="B366" s="8">
        <f>B367+B368+B369+B370</f>
        <v>946790000</v>
      </c>
      <c r="C366" s="8">
        <f t="shared" ref="C366:E366" si="48">C367+C368+C369+C370</f>
        <v>76000000</v>
      </c>
      <c r="D366" s="8">
        <f t="shared" si="48"/>
        <v>83000000</v>
      </c>
      <c r="E366" s="87">
        <f t="shared" si="48"/>
        <v>83000000</v>
      </c>
    </row>
    <row r="367" spans="1:5" ht="15.75" thickBot="1" x14ac:dyDescent="0.3">
      <c r="A367" s="10" t="s">
        <v>50</v>
      </c>
      <c r="B367" s="8">
        <f>B332+B303+B274+B216+B187+B158+B245</f>
        <v>946790000</v>
      </c>
      <c r="C367" s="8">
        <f>C332+C303+C274+C216+C187+C158+C245</f>
        <v>76000000</v>
      </c>
      <c r="D367" s="8">
        <f>D332+D303+D274+D216+D187+D158+D245</f>
        <v>83000000</v>
      </c>
      <c r="E367" s="87">
        <f>E332+E303+E274+E216+E187+E158+E245</f>
        <v>83000000</v>
      </c>
    </row>
    <row r="368" spans="1:5" ht="15.75" thickBot="1" x14ac:dyDescent="0.3">
      <c r="A368" s="10" t="s">
        <v>82</v>
      </c>
      <c r="B368" s="8">
        <f t="shared" ref="B368:E370" si="49">B333+B304+B275+B217+B188+B159</f>
        <v>0</v>
      </c>
      <c r="C368" s="8">
        <f t="shared" si="49"/>
        <v>0</v>
      </c>
      <c r="D368" s="8">
        <f t="shared" si="49"/>
        <v>0</v>
      </c>
      <c r="E368" s="8">
        <f t="shared" si="49"/>
        <v>0</v>
      </c>
    </row>
    <row r="369" spans="1:5" ht="15.75" thickBot="1" x14ac:dyDescent="0.3">
      <c r="A369" s="10" t="s">
        <v>80</v>
      </c>
      <c r="B369" s="8">
        <f t="shared" si="49"/>
        <v>0</v>
      </c>
      <c r="C369" s="8">
        <f t="shared" si="49"/>
        <v>0</v>
      </c>
      <c r="D369" s="8">
        <f t="shared" si="49"/>
        <v>0</v>
      </c>
      <c r="E369" s="8">
        <f t="shared" si="49"/>
        <v>0</v>
      </c>
    </row>
    <row r="370" spans="1:5" ht="15.75" thickBot="1" x14ac:dyDescent="0.3">
      <c r="A370" s="10" t="s">
        <v>81</v>
      </c>
      <c r="B370" s="8">
        <f t="shared" si="49"/>
        <v>0</v>
      </c>
      <c r="C370" s="8">
        <f t="shared" si="49"/>
        <v>0</v>
      </c>
      <c r="D370" s="8">
        <f t="shared" si="49"/>
        <v>0</v>
      </c>
      <c r="E370" s="8">
        <f t="shared" si="49"/>
        <v>0</v>
      </c>
    </row>
    <row r="371" spans="1:5" ht="15.75" thickBot="1" x14ac:dyDescent="0.3">
      <c r="A371" s="23" t="s">
        <v>35</v>
      </c>
      <c r="B371" s="24">
        <f>IF(B339-B338=0,0,"Error")</f>
        <v>0</v>
      </c>
      <c r="C371" s="24">
        <f>IF(C339-C338=0,0,"Error")</f>
        <v>0</v>
      </c>
      <c r="D371" s="24">
        <f>IF(D339-D338=0,0,"Error")</f>
        <v>0</v>
      </c>
      <c r="E371" s="24">
        <f>IF(E339-E338=0,0,"Error")</f>
        <v>0</v>
      </c>
    </row>
  </sheetData>
  <mergeCells count="91">
    <mergeCell ref="A1:E1"/>
    <mergeCell ref="A324:A325"/>
    <mergeCell ref="B311:E311"/>
    <mergeCell ref="B313:E313"/>
    <mergeCell ref="B314:E314"/>
    <mergeCell ref="A315:A316"/>
    <mergeCell ref="A323:E323"/>
    <mergeCell ref="B285:E285"/>
    <mergeCell ref="A286:A287"/>
    <mergeCell ref="A294:E294"/>
    <mergeCell ref="A308:A310"/>
    <mergeCell ref="B308:E310"/>
    <mergeCell ref="A266:A267"/>
    <mergeCell ref="A279:A281"/>
    <mergeCell ref="B279:E281"/>
    <mergeCell ref="B282:E282"/>
    <mergeCell ref="D283:E283"/>
    <mergeCell ref="B284:E284"/>
    <mergeCell ref="B253:E253"/>
    <mergeCell ref="D254:E254"/>
    <mergeCell ref="B255:E255"/>
    <mergeCell ref="B256:E256"/>
    <mergeCell ref="A257:A258"/>
    <mergeCell ref="A265:E265"/>
    <mergeCell ref="B227:E227"/>
    <mergeCell ref="A228:A229"/>
    <mergeCell ref="A236:E236"/>
    <mergeCell ref="A237:A238"/>
    <mergeCell ref="A250:A252"/>
    <mergeCell ref="B250:E252"/>
    <mergeCell ref="A208:A209"/>
    <mergeCell ref="A221:A223"/>
    <mergeCell ref="B221:E223"/>
    <mergeCell ref="B224:E224"/>
    <mergeCell ref="D225:E225"/>
    <mergeCell ref="B226:E226"/>
    <mergeCell ref="B195:E195"/>
    <mergeCell ref="D196:E196"/>
    <mergeCell ref="B197:E197"/>
    <mergeCell ref="B198:E198"/>
    <mergeCell ref="A199:A200"/>
    <mergeCell ref="A207:E207"/>
    <mergeCell ref="D167:E167"/>
    <mergeCell ref="B168:E168"/>
    <mergeCell ref="B169:E169"/>
    <mergeCell ref="A170:A171"/>
    <mergeCell ref="A178:E178"/>
    <mergeCell ref="A192:A194"/>
    <mergeCell ref="B192:E194"/>
    <mergeCell ref="B166:E166"/>
    <mergeCell ref="A135:E135"/>
    <mergeCell ref="A136:E136"/>
    <mergeCell ref="B137:E137"/>
    <mergeCell ref="D138:E138"/>
    <mergeCell ref="B139:E139"/>
    <mergeCell ref="B140:E140"/>
    <mergeCell ref="A141:A142"/>
    <mergeCell ref="A149:E149"/>
    <mergeCell ref="A150:A151"/>
    <mergeCell ref="A163:A165"/>
    <mergeCell ref="B163:E165"/>
    <mergeCell ref="A110:A111"/>
    <mergeCell ref="B61:E61"/>
    <mergeCell ref="B62:E62"/>
    <mergeCell ref="B63:E63"/>
    <mergeCell ref="A65:A66"/>
    <mergeCell ref="A72:E72"/>
    <mergeCell ref="A73:A74"/>
    <mergeCell ref="B98:E98"/>
    <mergeCell ref="B99:E99"/>
    <mergeCell ref="B100:E100"/>
    <mergeCell ref="A102:A103"/>
    <mergeCell ref="A109:E109"/>
    <mergeCell ref="A36:A37"/>
    <mergeCell ref="A9:E11"/>
    <mergeCell ref="B12:E12"/>
    <mergeCell ref="A13:A14"/>
    <mergeCell ref="B18:E18"/>
    <mergeCell ref="A19:E19"/>
    <mergeCell ref="A23:E23"/>
    <mergeCell ref="A24:E24"/>
    <mergeCell ref="B25:E25"/>
    <mergeCell ref="B26:E26"/>
    <mergeCell ref="B27:E27"/>
    <mergeCell ref="A28:A29"/>
    <mergeCell ref="A8:E8"/>
    <mergeCell ref="A2:E2"/>
    <mergeCell ref="A3:E3"/>
    <mergeCell ref="B5:E5"/>
    <mergeCell ref="B6:E6"/>
    <mergeCell ref="B7:E7"/>
  </mergeCells>
  <pageMargins left="0.25" right="0.25" top="0.75" bottom="0.75" header="0.3" footer="0.3"/>
  <pageSetup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74"/>
  <sheetViews>
    <sheetView view="pageBreakPreview" zoomScale="175" zoomScaleNormal="100" zoomScaleSheetLayoutView="175" workbookViewId="0">
      <selection activeCell="H6" sqref="H6"/>
    </sheetView>
  </sheetViews>
  <sheetFormatPr defaultRowHeight="15" x14ac:dyDescent="0.25"/>
  <cols>
    <col min="1" max="1" width="21.42578125" style="65" customWidth="1"/>
    <col min="2" max="2" width="14.5703125" style="65" customWidth="1"/>
    <col min="3" max="3" width="18.140625" style="65" customWidth="1"/>
    <col min="4" max="4" width="16.5703125" style="65" customWidth="1"/>
    <col min="5" max="5" width="16.140625" style="65" customWidth="1"/>
    <col min="6" max="6" width="9.85546875" style="65" bestFit="1" customWidth="1"/>
    <col min="7" max="16384" width="9.140625" style="65"/>
  </cols>
  <sheetData>
    <row r="1" spans="1:6" ht="15.75" x14ac:dyDescent="0.25">
      <c r="A1" s="556" t="s">
        <v>760</v>
      </c>
      <c r="B1" s="556"/>
      <c r="C1" s="556"/>
      <c r="D1" s="556"/>
      <c r="E1" s="556"/>
    </row>
    <row r="2" spans="1:6" customFormat="1" ht="18" customHeight="1" x14ac:dyDescent="0.25">
      <c r="A2" s="666" t="s">
        <v>298</v>
      </c>
      <c r="B2" s="666"/>
      <c r="C2" s="666"/>
      <c r="D2" s="666"/>
      <c r="E2" s="666"/>
      <c r="F2" s="94"/>
    </row>
    <row r="3" spans="1:6" customFormat="1" ht="18" customHeight="1" x14ac:dyDescent="0.25">
      <c r="A3" s="667" t="s">
        <v>299</v>
      </c>
      <c r="B3" s="667"/>
      <c r="C3" s="667"/>
      <c r="D3" s="667"/>
      <c r="E3" s="667"/>
      <c r="F3" s="97"/>
    </row>
    <row r="4" spans="1:6" ht="10.5" customHeight="1" thickBot="1" x14ac:dyDescent="0.3"/>
    <row r="5" spans="1:6" ht="24" customHeight="1" thickBot="1" x14ac:dyDescent="0.3">
      <c r="A5" s="66" t="s">
        <v>21</v>
      </c>
      <c r="B5" s="668" t="s">
        <v>134</v>
      </c>
      <c r="C5" s="668"/>
      <c r="D5" s="668"/>
      <c r="E5" s="668"/>
    </row>
    <row r="6" spans="1:6" ht="14.25" customHeight="1" thickBot="1" x14ac:dyDescent="0.3">
      <c r="A6" s="66" t="s">
        <v>4</v>
      </c>
      <c r="B6" s="669" t="s">
        <v>135</v>
      </c>
      <c r="C6" s="670"/>
      <c r="D6" s="670"/>
      <c r="E6" s="671"/>
    </row>
    <row r="7" spans="1:6" ht="24" customHeight="1" thickBot="1" x14ac:dyDescent="0.3">
      <c r="A7" s="66" t="s">
        <v>26</v>
      </c>
      <c r="B7" s="672" t="s">
        <v>790</v>
      </c>
      <c r="C7" s="662"/>
      <c r="D7" s="662"/>
      <c r="E7" s="673"/>
    </row>
    <row r="8" spans="1:6" ht="18" customHeight="1" thickBot="1" x14ac:dyDescent="0.3">
      <c r="A8" s="674" t="s">
        <v>7</v>
      </c>
      <c r="B8" s="675"/>
      <c r="C8" s="675"/>
      <c r="D8" s="675"/>
      <c r="E8" s="676"/>
    </row>
    <row r="9" spans="1:6" ht="15.75" customHeight="1" thickBot="1" x14ac:dyDescent="0.3">
      <c r="A9" s="659" t="s">
        <v>136</v>
      </c>
      <c r="B9" s="660"/>
      <c r="C9" s="660"/>
      <c r="D9" s="660"/>
      <c r="E9" s="661"/>
    </row>
    <row r="10" spans="1:6" ht="9.75" customHeight="1" thickBot="1" x14ac:dyDescent="0.3">
      <c r="A10" s="659"/>
      <c r="B10" s="660"/>
      <c r="C10" s="660"/>
      <c r="D10" s="660"/>
      <c r="E10" s="661"/>
    </row>
    <row r="11" spans="1:6" ht="8.25" customHeight="1" thickBot="1" x14ac:dyDescent="0.3">
      <c r="A11" s="659"/>
      <c r="B11" s="660"/>
      <c r="C11" s="660"/>
      <c r="D11" s="660"/>
      <c r="E11" s="661"/>
    </row>
    <row r="12" spans="1:6" ht="37.5" customHeight="1" thickBot="1" x14ac:dyDescent="0.3">
      <c r="A12" s="460" t="s">
        <v>10</v>
      </c>
      <c r="B12" s="662" t="s">
        <v>137</v>
      </c>
      <c r="C12" s="642"/>
      <c r="D12" s="642"/>
      <c r="E12" s="643"/>
    </row>
    <row r="13" spans="1:6" ht="18" customHeight="1" x14ac:dyDescent="0.25">
      <c r="A13" s="639" t="s">
        <v>87</v>
      </c>
      <c r="B13" s="2">
        <v>2019</v>
      </c>
      <c r="C13" s="2">
        <v>2020</v>
      </c>
      <c r="D13" s="2">
        <v>2021</v>
      </c>
      <c r="E13" s="2">
        <v>2022</v>
      </c>
    </row>
    <row r="14" spans="1:6" ht="11.25" customHeight="1" thickBot="1" x14ac:dyDescent="0.3">
      <c r="A14" s="640"/>
      <c r="B14" s="3" t="s">
        <v>5</v>
      </c>
      <c r="C14" s="3" t="s">
        <v>6</v>
      </c>
      <c r="D14" s="3" t="s">
        <v>6</v>
      </c>
      <c r="E14" s="3" t="s">
        <v>6</v>
      </c>
    </row>
    <row r="15" spans="1:6" ht="39.75" customHeight="1" thickBot="1" x14ac:dyDescent="0.3">
      <c r="A15" s="461" t="s">
        <v>138</v>
      </c>
      <c r="B15" s="462">
        <v>1</v>
      </c>
      <c r="C15" s="462">
        <v>1</v>
      </c>
      <c r="D15" s="462">
        <v>1</v>
      </c>
      <c r="E15" s="463">
        <v>1</v>
      </c>
    </row>
    <row r="16" spans="1:6" ht="24" customHeight="1" thickBot="1" x14ac:dyDescent="0.3">
      <c r="A16" s="69" t="s">
        <v>12</v>
      </c>
      <c r="B16" s="663" t="s">
        <v>139</v>
      </c>
      <c r="C16" s="664"/>
      <c r="D16" s="664"/>
      <c r="E16" s="665"/>
    </row>
    <row r="17" spans="1:7" ht="18" customHeight="1" thickBot="1" x14ac:dyDescent="0.3">
      <c r="A17" s="633" t="s">
        <v>13</v>
      </c>
      <c r="B17" s="634"/>
      <c r="C17" s="634"/>
      <c r="D17" s="634"/>
      <c r="E17" s="635"/>
      <c r="F17" s="464"/>
      <c r="G17" s="464"/>
    </row>
    <row r="18" spans="1:7" ht="36" customHeight="1" thickBot="1" x14ac:dyDescent="0.3">
      <c r="A18" s="465" t="s">
        <v>140</v>
      </c>
      <c r="B18" s="466">
        <v>0.1</v>
      </c>
      <c r="C18" s="467">
        <v>0.12</v>
      </c>
      <c r="D18" s="467">
        <v>0.14399999999999999</v>
      </c>
      <c r="E18" s="467">
        <v>0.16800000000000001</v>
      </c>
      <c r="F18" s="104"/>
      <c r="G18" s="464"/>
    </row>
    <row r="19" spans="1:7" ht="42" customHeight="1" thickBot="1" x14ac:dyDescent="0.3">
      <c r="A19" s="465" t="s">
        <v>141</v>
      </c>
      <c r="B19" s="466">
        <v>0.1</v>
      </c>
      <c r="C19" s="467">
        <v>0.12</v>
      </c>
      <c r="D19" s="467">
        <v>0.14399999999999999</v>
      </c>
      <c r="E19" s="467">
        <v>0.16800000000000001</v>
      </c>
      <c r="F19" s="105"/>
      <c r="G19" s="105"/>
    </row>
    <row r="20" spans="1:7" ht="36" customHeight="1" thickBot="1" x14ac:dyDescent="0.3">
      <c r="A20" s="465" t="s">
        <v>142</v>
      </c>
      <c r="B20" s="466">
        <v>0.08</v>
      </c>
      <c r="C20" s="467">
        <v>9.6000000000000002E-2</v>
      </c>
      <c r="D20" s="468" t="s">
        <v>143</v>
      </c>
      <c r="E20" s="467">
        <v>0.14000000000000001</v>
      </c>
      <c r="F20" s="105"/>
      <c r="G20" s="105"/>
    </row>
    <row r="21" spans="1:7" ht="69" customHeight="1" thickBot="1" x14ac:dyDescent="0.3">
      <c r="A21" s="35" t="s">
        <v>144</v>
      </c>
      <c r="B21" s="467">
        <v>0.02</v>
      </c>
      <c r="C21" s="467">
        <v>0.02</v>
      </c>
      <c r="D21" s="467">
        <v>0.02</v>
      </c>
      <c r="E21" s="467">
        <v>0.02</v>
      </c>
      <c r="F21" s="105"/>
      <c r="G21" s="105"/>
    </row>
    <row r="22" spans="1:7" ht="45" customHeight="1" thickBot="1" x14ac:dyDescent="0.3">
      <c r="A22" s="469" t="s">
        <v>145</v>
      </c>
      <c r="B22" s="466">
        <v>0.03</v>
      </c>
      <c r="C22" s="467">
        <v>0.04</v>
      </c>
      <c r="D22" s="467">
        <v>0.05</v>
      </c>
      <c r="E22" s="467">
        <v>0.06</v>
      </c>
      <c r="F22" s="105"/>
      <c r="G22" s="105"/>
    </row>
    <row r="23" spans="1:7" ht="39.75" customHeight="1" thickBot="1" x14ac:dyDescent="0.3">
      <c r="A23" s="35" t="s">
        <v>146</v>
      </c>
      <c r="B23" s="466" t="s">
        <v>791</v>
      </c>
      <c r="C23" s="467" t="s">
        <v>147</v>
      </c>
      <c r="D23" s="467" t="s">
        <v>147</v>
      </c>
      <c r="E23" s="467" t="s">
        <v>147</v>
      </c>
      <c r="F23" s="105"/>
      <c r="G23" s="105"/>
    </row>
    <row r="24" spans="1:7" ht="14.25" customHeight="1" thickBot="1" x14ac:dyDescent="0.3">
      <c r="A24" s="636" t="s">
        <v>32</v>
      </c>
      <c r="B24" s="637"/>
      <c r="C24" s="637"/>
      <c r="D24" s="637"/>
      <c r="E24" s="638"/>
    </row>
    <row r="25" spans="1:7" ht="21.75" customHeight="1" thickBot="1" x14ac:dyDescent="0.3">
      <c r="A25" s="641" t="s">
        <v>99</v>
      </c>
      <c r="B25" s="642"/>
      <c r="C25" s="642"/>
      <c r="D25" s="642"/>
      <c r="E25" s="643"/>
    </row>
    <row r="26" spans="1:7" ht="15.75" customHeight="1" thickBot="1" x14ac:dyDescent="0.3">
      <c r="A26" s="35" t="s">
        <v>28</v>
      </c>
      <c r="B26" s="656" t="s">
        <v>148</v>
      </c>
      <c r="C26" s="657"/>
      <c r="D26" s="657"/>
      <c r="E26" s="658"/>
    </row>
    <row r="27" spans="1:7" ht="18.75" customHeight="1" thickBot="1" x14ac:dyDescent="0.3">
      <c r="A27" s="35" t="s">
        <v>9</v>
      </c>
      <c r="B27" s="636" t="s">
        <v>148</v>
      </c>
      <c r="C27" s="637"/>
      <c r="D27" s="637"/>
      <c r="E27" s="638"/>
    </row>
    <row r="28" spans="1:7" ht="18" customHeight="1" thickBot="1" x14ac:dyDescent="0.3">
      <c r="A28" s="35" t="s">
        <v>14</v>
      </c>
      <c r="B28" s="636" t="s">
        <v>149</v>
      </c>
      <c r="C28" s="637"/>
      <c r="D28" s="637"/>
      <c r="E28" s="638"/>
    </row>
    <row r="29" spans="1:7" ht="14.25" customHeight="1" x14ac:dyDescent="0.25">
      <c r="A29" s="639"/>
      <c r="B29" s="2">
        <v>2019</v>
      </c>
      <c r="C29" s="2">
        <v>2020</v>
      </c>
      <c r="D29" s="2">
        <v>2021</v>
      </c>
      <c r="E29" s="2">
        <v>2022</v>
      </c>
    </row>
    <row r="30" spans="1:7" ht="11.25" customHeight="1" thickBot="1" x14ac:dyDescent="0.3">
      <c r="A30" s="640"/>
      <c r="B30" s="3" t="s">
        <v>5</v>
      </c>
      <c r="C30" s="3" t="s">
        <v>6</v>
      </c>
      <c r="D30" s="3" t="s">
        <v>6</v>
      </c>
      <c r="E30" s="3" t="s">
        <v>6</v>
      </c>
    </row>
    <row r="31" spans="1:7" ht="16.5" customHeight="1" thickBot="1" x14ac:dyDescent="0.3">
      <c r="A31" s="35" t="s">
        <v>8</v>
      </c>
      <c r="B31" s="470">
        <v>620000</v>
      </c>
      <c r="C31" s="470">
        <v>638600</v>
      </c>
      <c r="D31" s="470">
        <v>657758</v>
      </c>
      <c r="E31" s="470">
        <v>677490.74</v>
      </c>
    </row>
    <row r="32" spans="1:7" ht="16.5" customHeight="1" thickBot="1" x14ac:dyDescent="0.3">
      <c r="A32" s="35" t="s">
        <v>15</v>
      </c>
      <c r="B32" s="470">
        <f>B61</f>
        <v>1626537</v>
      </c>
      <c r="C32" s="470">
        <f>C61</f>
        <v>1496645</v>
      </c>
      <c r="D32" s="470">
        <f>D61</f>
        <v>1480208</v>
      </c>
      <c r="E32" s="470">
        <f>E61</f>
        <v>1422581</v>
      </c>
    </row>
    <row r="33" spans="1:6" ht="16.5" customHeight="1" thickBot="1" x14ac:dyDescent="0.3">
      <c r="A33" s="35" t="s">
        <v>23</v>
      </c>
      <c r="B33" s="470">
        <f>B32/B31</f>
        <v>2.6234467741935483</v>
      </c>
      <c r="C33" s="470">
        <f>C32/C31</f>
        <v>2.3436345129971814</v>
      </c>
      <c r="D33" s="470">
        <f>D32/D31</f>
        <v>2.2503838797855744</v>
      </c>
      <c r="E33" s="470">
        <f>E32/E31</f>
        <v>2.0997792530714148</v>
      </c>
    </row>
    <row r="34" spans="1:6" ht="18" customHeight="1" thickBot="1" x14ac:dyDescent="0.3">
      <c r="A34" s="35" t="s">
        <v>16</v>
      </c>
      <c r="B34" s="471" t="s">
        <v>22</v>
      </c>
      <c r="C34" s="472">
        <f>C31/B31-1</f>
        <v>3.0000000000000027E-2</v>
      </c>
      <c r="D34" s="472">
        <f t="shared" ref="D34:E36" si="0">D31/C31-1</f>
        <v>3.0000000000000027E-2</v>
      </c>
      <c r="E34" s="472">
        <f t="shared" si="0"/>
        <v>3.0000000000000027E-2</v>
      </c>
      <c r="F34" s="473"/>
    </row>
    <row r="35" spans="1:6" ht="18" customHeight="1" thickBot="1" x14ac:dyDescent="0.3">
      <c r="A35" s="35" t="s">
        <v>17</v>
      </c>
      <c r="B35" s="471" t="s">
        <v>22</v>
      </c>
      <c r="C35" s="472">
        <f>C32/B32-1</f>
        <v>-7.9858005074584848E-2</v>
      </c>
      <c r="D35" s="472">
        <f t="shared" si="0"/>
        <v>-1.0982564335563882E-2</v>
      </c>
      <c r="E35" s="472">
        <f t="shared" si="0"/>
        <v>-3.8931690681309639E-2</v>
      </c>
    </row>
    <row r="36" spans="1:6" ht="20.25" customHeight="1" thickBot="1" x14ac:dyDescent="0.3">
      <c r="A36" s="35" t="s">
        <v>18</v>
      </c>
      <c r="B36" s="471" t="s">
        <v>22</v>
      </c>
      <c r="C36" s="472">
        <f>C33/B33-1</f>
        <v>-0.10665825735396584</v>
      </c>
      <c r="D36" s="472">
        <f t="shared" si="0"/>
        <v>-3.9788897413168933E-2</v>
      </c>
      <c r="E36" s="472">
        <f t="shared" si="0"/>
        <v>-6.692397153525198E-2</v>
      </c>
    </row>
    <row r="37" spans="1:6" ht="16.5" customHeight="1" thickBot="1" x14ac:dyDescent="0.3">
      <c r="A37" s="633" t="s">
        <v>150</v>
      </c>
      <c r="B37" s="634"/>
      <c r="C37" s="634"/>
      <c r="D37" s="634"/>
      <c r="E37" s="635"/>
    </row>
    <row r="38" spans="1:6" ht="14.25" customHeight="1" x14ac:dyDescent="0.25">
      <c r="A38" s="639"/>
      <c r="B38" s="2">
        <v>2019</v>
      </c>
      <c r="C38" s="2">
        <v>2020</v>
      </c>
      <c r="D38" s="2">
        <v>2021</v>
      </c>
      <c r="E38" s="2">
        <v>2022</v>
      </c>
    </row>
    <row r="39" spans="1:6" ht="14.25" customHeight="1" thickBot="1" x14ac:dyDescent="0.3">
      <c r="A39" s="640"/>
      <c r="B39" s="3" t="s">
        <v>5</v>
      </c>
      <c r="C39" s="3" t="s">
        <v>6</v>
      </c>
      <c r="D39" s="3" t="s">
        <v>6</v>
      </c>
      <c r="E39" s="3" t="s">
        <v>6</v>
      </c>
    </row>
    <row r="40" spans="1:6" ht="24" customHeight="1" thickBot="1" x14ac:dyDescent="0.3">
      <c r="A40" s="474" t="s">
        <v>0</v>
      </c>
      <c r="B40" s="475">
        <v>1072000</v>
      </c>
      <c r="C40" s="475">
        <v>1044040</v>
      </c>
      <c r="D40" s="475">
        <v>1044040</v>
      </c>
      <c r="E40" s="475">
        <v>1044040</v>
      </c>
    </row>
    <row r="41" spans="1:6" s="72" customFormat="1" ht="15.75" thickBot="1" x14ac:dyDescent="0.3">
      <c r="A41" s="70" t="s">
        <v>50</v>
      </c>
      <c r="B41" s="71">
        <v>1072000</v>
      </c>
      <c r="C41" s="476">
        <v>1044040</v>
      </c>
      <c r="D41" s="476">
        <v>1044040</v>
      </c>
      <c r="E41" s="476">
        <v>1044040</v>
      </c>
    </row>
    <row r="42" spans="1:6" s="72" customFormat="1" ht="15.75" thickBot="1" x14ac:dyDescent="0.3">
      <c r="A42" s="70" t="s">
        <v>51</v>
      </c>
      <c r="B42" s="71"/>
      <c r="C42" s="477"/>
      <c r="D42" s="477"/>
      <c r="E42" s="477"/>
    </row>
    <row r="43" spans="1:6" ht="24" customHeight="1" thickBot="1" x14ac:dyDescent="0.3">
      <c r="A43" s="474" t="s">
        <v>31</v>
      </c>
      <c r="B43" s="475">
        <v>167000</v>
      </c>
      <c r="C43" s="475">
        <v>169557</v>
      </c>
      <c r="D43" s="475">
        <v>169557</v>
      </c>
      <c r="E43" s="475">
        <v>169557</v>
      </c>
    </row>
    <row r="44" spans="1:6" s="72" customFormat="1" ht="15.75" thickBot="1" x14ac:dyDescent="0.3">
      <c r="A44" s="70" t="s">
        <v>50</v>
      </c>
      <c r="B44" s="478">
        <v>167000</v>
      </c>
      <c r="C44" s="478">
        <v>169557</v>
      </c>
      <c r="D44" s="478">
        <v>169557</v>
      </c>
      <c r="E44" s="478">
        <v>169557</v>
      </c>
    </row>
    <row r="45" spans="1:6" s="72" customFormat="1" ht="15.75" thickBot="1" x14ac:dyDescent="0.3">
      <c r="A45" s="70" t="s">
        <v>51</v>
      </c>
      <c r="B45" s="71"/>
      <c r="C45" s="477"/>
      <c r="D45" s="477"/>
      <c r="E45" s="477"/>
    </row>
    <row r="46" spans="1:6" ht="24" customHeight="1" thickBot="1" x14ac:dyDescent="0.3">
      <c r="A46" s="474" t="s">
        <v>1</v>
      </c>
      <c r="B46" s="475">
        <f>381419</f>
        <v>381419</v>
      </c>
      <c r="C46" s="475">
        <v>270181</v>
      </c>
      <c r="D46" s="475">
        <v>253038</v>
      </c>
      <c r="E46" s="475">
        <f>173946+35473-3985</f>
        <v>205434</v>
      </c>
    </row>
    <row r="47" spans="1:6" s="72" customFormat="1" ht="15.75" thickBot="1" x14ac:dyDescent="0.3">
      <c r="A47" s="70" t="s">
        <v>50</v>
      </c>
      <c r="B47" s="71">
        <v>381419</v>
      </c>
      <c r="C47" s="476">
        <v>270181</v>
      </c>
      <c r="D47" s="476">
        <v>253038</v>
      </c>
      <c r="E47" s="476">
        <v>205434</v>
      </c>
    </row>
    <row r="48" spans="1:6" s="72" customFormat="1" ht="15.75" thickBot="1" x14ac:dyDescent="0.3">
      <c r="A48" s="70" t="s">
        <v>51</v>
      </c>
      <c r="B48" s="71"/>
      <c r="C48" s="477"/>
      <c r="D48" s="477"/>
      <c r="E48" s="477"/>
    </row>
    <row r="49" spans="1:5" ht="24" customHeight="1" thickBot="1" x14ac:dyDescent="0.3">
      <c r="A49" s="474" t="s">
        <v>2</v>
      </c>
      <c r="B49" s="475">
        <v>0</v>
      </c>
      <c r="C49" s="475">
        <v>0</v>
      </c>
      <c r="D49" s="475">
        <v>0</v>
      </c>
      <c r="E49" s="475">
        <v>0</v>
      </c>
    </row>
    <row r="50" spans="1:5" s="72" customFormat="1" ht="15.75" thickBot="1" x14ac:dyDescent="0.3">
      <c r="A50" s="70" t="s">
        <v>50</v>
      </c>
      <c r="B50" s="71"/>
      <c r="C50" s="476"/>
      <c r="D50" s="476"/>
      <c r="E50" s="476"/>
    </row>
    <row r="51" spans="1:5" s="72" customFormat="1" ht="15.75" thickBot="1" x14ac:dyDescent="0.3">
      <c r="A51" s="70" t="s">
        <v>51</v>
      </c>
      <c r="B51" s="71"/>
      <c r="C51" s="477"/>
      <c r="D51" s="477"/>
      <c r="E51" s="477"/>
    </row>
    <row r="52" spans="1:5" ht="24" customHeight="1" thickBot="1" x14ac:dyDescent="0.3">
      <c r="A52" s="474" t="s">
        <v>24</v>
      </c>
      <c r="B52" s="475">
        <v>0</v>
      </c>
      <c r="C52" s="475">
        <v>0</v>
      </c>
      <c r="D52" s="475">
        <v>0</v>
      </c>
      <c r="E52" s="475">
        <v>0</v>
      </c>
    </row>
    <row r="53" spans="1:5" s="72" customFormat="1" ht="15.75" thickBot="1" x14ac:dyDescent="0.3">
      <c r="A53" s="70" t="s">
        <v>50</v>
      </c>
      <c r="B53" s="71"/>
      <c r="C53" s="476"/>
      <c r="D53" s="476"/>
      <c r="E53" s="476"/>
    </row>
    <row r="54" spans="1:5" s="72" customFormat="1" ht="15.75" thickBot="1" x14ac:dyDescent="0.3">
      <c r="A54" s="70" t="s">
        <v>51</v>
      </c>
      <c r="B54" s="71"/>
      <c r="C54" s="477"/>
      <c r="D54" s="477"/>
      <c r="E54" s="477"/>
    </row>
    <row r="55" spans="1:5" ht="24" customHeight="1" thickBot="1" x14ac:dyDescent="0.3">
      <c r="A55" s="474" t="s">
        <v>25</v>
      </c>
      <c r="B55" s="475">
        <v>6118</v>
      </c>
      <c r="C55" s="475">
        <v>12867</v>
      </c>
      <c r="D55" s="475">
        <v>13573</v>
      </c>
      <c r="E55" s="475">
        <f>E56</f>
        <v>3550</v>
      </c>
    </row>
    <row r="56" spans="1:5" s="72" customFormat="1" ht="15.75" thickBot="1" x14ac:dyDescent="0.3">
      <c r="A56" s="70" t="s">
        <v>50</v>
      </c>
      <c r="B56" s="478">
        <f>15662-3500-6044</f>
        <v>6118</v>
      </c>
      <c r="C56" s="478">
        <v>12867</v>
      </c>
      <c r="D56" s="478">
        <v>13573</v>
      </c>
      <c r="E56" s="478">
        <v>3550</v>
      </c>
    </row>
    <row r="57" spans="1:5" s="72" customFormat="1" ht="15.75" thickBot="1" x14ac:dyDescent="0.3">
      <c r="A57" s="70" t="s">
        <v>51</v>
      </c>
      <c r="B57" s="71"/>
      <c r="C57" s="477"/>
      <c r="D57" s="477"/>
      <c r="E57" s="477"/>
    </row>
    <row r="58" spans="1:5" ht="24" customHeight="1" thickBot="1" x14ac:dyDescent="0.3">
      <c r="A58" s="474" t="s">
        <v>3</v>
      </c>
      <c r="B58" s="475"/>
      <c r="C58" s="475"/>
      <c r="D58" s="475"/>
      <c r="E58" s="475"/>
    </row>
    <row r="59" spans="1:5" s="72" customFormat="1" ht="15.75" thickBot="1" x14ac:dyDescent="0.3">
      <c r="A59" s="70" t="s">
        <v>50</v>
      </c>
      <c r="B59" s="71"/>
      <c r="C59" s="476"/>
      <c r="D59" s="476"/>
      <c r="E59" s="476"/>
    </row>
    <row r="60" spans="1:5" s="72" customFormat="1" ht="15.75" thickBot="1" x14ac:dyDescent="0.3">
      <c r="A60" s="70" t="s">
        <v>51</v>
      </c>
      <c r="B60" s="71"/>
      <c r="C60" s="477"/>
      <c r="D60" s="477"/>
      <c r="E60" s="477"/>
    </row>
    <row r="61" spans="1:5" ht="18" customHeight="1" thickBot="1" x14ac:dyDescent="0.3">
      <c r="A61" s="479" t="s">
        <v>33</v>
      </c>
      <c r="B61" s="475">
        <f>B55+B52+B49+B46+B43+B40</f>
        <v>1626537</v>
      </c>
      <c r="C61" s="475">
        <f t="shared" ref="C61:E61" si="1">C55+C52+C49+C46+C43+C40</f>
        <v>1496645</v>
      </c>
      <c r="D61" s="475">
        <f t="shared" si="1"/>
        <v>1480208</v>
      </c>
      <c r="E61" s="475">
        <f t="shared" si="1"/>
        <v>1422581</v>
      </c>
    </row>
    <row r="62" spans="1:5" ht="17.25" customHeight="1" thickBot="1" x14ac:dyDescent="0.3">
      <c r="A62" s="69" t="s">
        <v>35</v>
      </c>
      <c r="B62" s="73">
        <f>IF(B61-B32=0,0,"Error")</f>
        <v>0</v>
      </c>
      <c r="C62" s="73">
        <f>IF(C61-C32=0,0,"Error")</f>
        <v>0</v>
      </c>
      <c r="D62" s="73">
        <f>IF(D61-D32=0,0,"Error")</f>
        <v>0</v>
      </c>
      <c r="E62" s="73">
        <f>IF(E61-E32=0,0,"Error")</f>
        <v>0</v>
      </c>
    </row>
    <row r="63" spans="1:5" ht="24" customHeight="1" thickBot="1" x14ac:dyDescent="0.3">
      <c r="A63" s="480" t="s">
        <v>55</v>
      </c>
      <c r="B63" s="636" t="s">
        <v>792</v>
      </c>
      <c r="C63" s="637"/>
      <c r="D63" s="637"/>
      <c r="E63" s="638"/>
    </row>
    <row r="64" spans="1:5" ht="24" customHeight="1" thickBot="1" x14ac:dyDescent="0.3">
      <c r="A64" s="35" t="s">
        <v>9</v>
      </c>
      <c r="B64" s="633" t="s">
        <v>793</v>
      </c>
      <c r="C64" s="634"/>
      <c r="D64" s="634"/>
      <c r="E64" s="635"/>
    </row>
    <row r="65" spans="1:5" ht="16.5" customHeight="1" thickBot="1" x14ac:dyDescent="0.3">
      <c r="A65" s="35" t="s">
        <v>14</v>
      </c>
      <c r="B65" s="633" t="s">
        <v>794</v>
      </c>
      <c r="C65" s="634"/>
      <c r="D65" s="634"/>
      <c r="E65" s="635"/>
    </row>
    <row r="66" spans="1:5" ht="21" customHeight="1" thickBot="1" x14ac:dyDescent="0.3">
      <c r="A66" s="35" t="s">
        <v>8</v>
      </c>
      <c r="B66" s="470">
        <v>13</v>
      </c>
      <c r="C66" s="470">
        <v>5</v>
      </c>
      <c r="D66" s="470">
        <v>5</v>
      </c>
      <c r="E66" s="470">
        <v>5</v>
      </c>
    </row>
    <row r="67" spans="1:5" x14ac:dyDescent="0.25">
      <c r="A67" s="639"/>
      <c r="B67" s="2">
        <v>2019</v>
      </c>
      <c r="C67" s="2">
        <v>2020</v>
      </c>
      <c r="D67" s="2">
        <v>2021</v>
      </c>
      <c r="E67" s="2">
        <v>2022</v>
      </c>
    </row>
    <row r="68" spans="1:5" ht="15" customHeight="1" thickBot="1" x14ac:dyDescent="0.3">
      <c r="A68" s="640"/>
      <c r="B68" s="3" t="s">
        <v>5</v>
      </c>
      <c r="C68" s="3" t="s">
        <v>6</v>
      </c>
      <c r="D68" s="3" t="s">
        <v>6</v>
      </c>
      <c r="E68" s="3" t="s">
        <v>6</v>
      </c>
    </row>
    <row r="69" spans="1:5" ht="18.75" customHeight="1" thickBot="1" x14ac:dyDescent="0.3">
      <c r="A69" s="35" t="s">
        <v>15</v>
      </c>
      <c r="B69" s="470">
        <v>25064</v>
      </c>
      <c r="C69" s="470">
        <f>C83</f>
        <v>10000</v>
      </c>
      <c r="D69" s="470">
        <f>D83</f>
        <v>10000</v>
      </c>
      <c r="E69" s="470">
        <f>E83</f>
        <v>10000</v>
      </c>
    </row>
    <row r="70" spans="1:5" ht="18.75" customHeight="1" thickBot="1" x14ac:dyDescent="0.3">
      <c r="A70" s="35" t="s">
        <v>23</v>
      </c>
      <c r="B70" s="470">
        <f>B69/B66</f>
        <v>1928</v>
      </c>
      <c r="C70" s="470">
        <f t="shared" ref="C70:E70" si="2">C69/C66</f>
        <v>2000</v>
      </c>
      <c r="D70" s="470">
        <f t="shared" si="2"/>
        <v>2000</v>
      </c>
      <c r="E70" s="470">
        <f t="shared" si="2"/>
        <v>2000</v>
      </c>
    </row>
    <row r="71" spans="1:5" ht="18.75" customHeight="1" thickBot="1" x14ac:dyDescent="0.3">
      <c r="A71" s="35" t="s">
        <v>16</v>
      </c>
      <c r="B71" s="471"/>
      <c r="C71" s="470">
        <v>0</v>
      </c>
      <c r="D71" s="470">
        <v>0</v>
      </c>
      <c r="E71" s="470">
        <v>0</v>
      </c>
    </row>
    <row r="72" spans="1:5" ht="18.75" customHeight="1" thickBot="1" x14ac:dyDescent="0.3">
      <c r="A72" s="35" t="s">
        <v>17</v>
      </c>
      <c r="B72" s="471"/>
      <c r="C72" s="470">
        <v>0</v>
      </c>
      <c r="D72" s="470">
        <v>0</v>
      </c>
      <c r="E72" s="470">
        <v>0</v>
      </c>
    </row>
    <row r="73" spans="1:5" ht="24" customHeight="1" thickBot="1" x14ac:dyDescent="0.3">
      <c r="A73" s="35" t="s">
        <v>18</v>
      </c>
      <c r="B73" s="471"/>
      <c r="C73" s="470">
        <v>0</v>
      </c>
      <c r="D73" s="470">
        <v>0</v>
      </c>
      <c r="E73" s="470">
        <v>0</v>
      </c>
    </row>
    <row r="74" spans="1:5" ht="24" customHeight="1" thickBot="1" x14ac:dyDescent="0.3">
      <c r="A74" s="633" t="s">
        <v>151</v>
      </c>
      <c r="B74" s="634"/>
      <c r="C74" s="634"/>
      <c r="D74" s="634"/>
      <c r="E74" s="635"/>
    </row>
    <row r="75" spans="1:5" ht="12" customHeight="1" x14ac:dyDescent="0.25">
      <c r="A75" s="639"/>
      <c r="B75" s="2">
        <v>2019</v>
      </c>
      <c r="C75" s="2">
        <v>2020</v>
      </c>
      <c r="D75" s="2">
        <v>2021</v>
      </c>
      <c r="E75" s="2">
        <v>2022</v>
      </c>
    </row>
    <row r="76" spans="1:5" ht="12" customHeight="1" thickBot="1" x14ac:dyDescent="0.3">
      <c r="A76" s="640"/>
      <c r="B76" s="3" t="s">
        <v>5</v>
      </c>
      <c r="C76" s="3" t="s">
        <v>6</v>
      </c>
      <c r="D76" s="3" t="s">
        <v>6</v>
      </c>
      <c r="E76" s="3" t="s">
        <v>6</v>
      </c>
    </row>
    <row r="77" spans="1:5" ht="12" customHeight="1" thickBot="1" x14ac:dyDescent="0.3">
      <c r="A77" s="74" t="s">
        <v>0</v>
      </c>
      <c r="B77" s="73">
        <v>0</v>
      </c>
      <c r="C77" s="73">
        <v>0</v>
      </c>
      <c r="D77" s="73">
        <v>0</v>
      </c>
      <c r="E77" s="73">
        <v>0</v>
      </c>
    </row>
    <row r="78" spans="1:5" ht="12" customHeight="1" thickBot="1" x14ac:dyDescent="0.3">
      <c r="A78" s="70" t="s">
        <v>50</v>
      </c>
      <c r="B78" s="73"/>
      <c r="C78" s="73"/>
      <c r="D78" s="73"/>
      <c r="E78" s="73"/>
    </row>
    <row r="79" spans="1:5" ht="12" customHeight="1" thickBot="1" x14ac:dyDescent="0.3">
      <c r="A79" s="70" t="s">
        <v>51</v>
      </c>
      <c r="B79" s="73"/>
      <c r="C79" s="73"/>
      <c r="D79" s="73"/>
      <c r="E79" s="73"/>
    </row>
    <row r="80" spans="1:5" ht="12" customHeight="1" thickBot="1" x14ac:dyDescent="0.3">
      <c r="A80" s="74" t="s">
        <v>31</v>
      </c>
      <c r="B80" s="73">
        <v>0</v>
      </c>
      <c r="C80" s="73">
        <v>0</v>
      </c>
      <c r="D80" s="73">
        <v>0</v>
      </c>
      <c r="E80" s="73">
        <v>0</v>
      </c>
    </row>
    <row r="81" spans="1:5" ht="12" customHeight="1" thickBot="1" x14ac:dyDescent="0.3">
      <c r="A81" s="70" t="s">
        <v>50</v>
      </c>
      <c r="B81" s="73"/>
      <c r="C81" s="73"/>
      <c r="D81" s="73"/>
      <c r="E81" s="73"/>
    </row>
    <row r="82" spans="1:5" ht="12" customHeight="1" thickBot="1" x14ac:dyDescent="0.3">
      <c r="A82" s="70" t="s">
        <v>51</v>
      </c>
      <c r="B82" s="73"/>
      <c r="C82" s="73"/>
      <c r="D82" s="73"/>
      <c r="E82" s="73"/>
    </row>
    <row r="83" spans="1:5" ht="12" customHeight="1" thickBot="1" x14ac:dyDescent="0.3">
      <c r="A83" s="74" t="s">
        <v>1</v>
      </c>
      <c r="B83" s="73">
        <v>25064</v>
      </c>
      <c r="C83" s="73">
        <v>10000</v>
      </c>
      <c r="D83" s="73">
        <v>10000</v>
      </c>
      <c r="E83" s="73">
        <v>10000</v>
      </c>
    </row>
    <row r="84" spans="1:5" ht="12" customHeight="1" thickBot="1" x14ac:dyDescent="0.3">
      <c r="A84" s="70" t="s">
        <v>50</v>
      </c>
      <c r="B84" s="71">
        <v>25064</v>
      </c>
      <c r="C84" s="73"/>
      <c r="D84" s="73"/>
      <c r="E84" s="73"/>
    </row>
    <row r="85" spans="1:5" ht="12" customHeight="1" thickBot="1" x14ac:dyDescent="0.3">
      <c r="A85" s="70" t="s">
        <v>51</v>
      </c>
      <c r="B85" s="73"/>
      <c r="C85" s="73"/>
      <c r="D85" s="73"/>
      <c r="E85" s="73"/>
    </row>
    <row r="86" spans="1:5" ht="12" customHeight="1" thickBot="1" x14ac:dyDescent="0.3">
      <c r="A86" s="74" t="s">
        <v>2</v>
      </c>
      <c r="B86" s="75">
        <v>0</v>
      </c>
      <c r="C86" s="73">
        <v>0</v>
      </c>
      <c r="D86" s="73">
        <v>0</v>
      </c>
      <c r="E86" s="73">
        <v>0</v>
      </c>
    </row>
    <row r="87" spans="1:5" ht="12" customHeight="1" thickBot="1" x14ac:dyDescent="0.3">
      <c r="A87" s="70" t="s">
        <v>50</v>
      </c>
      <c r="B87" s="75"/>
      <c r="C87" s="73"/>
      <c r="D87" s="73"/>
      <c r="E87" s="73"/>
    </row>
    <row r="88" spans="1:5" ht="12" customHeight="1" thickBot="1" x14ac:dyDescent="0.3">
      <c r="A88" s="70" t="s">
        <v>51</v>
      </c>
      <c r="B88" s="75"/>
      <c r="C88" s="73"/>
      <c r="D88" s="73"/>
      <c r="E88" s="73"/>
    </row>
    <row r="89" spans="1:5" ht="12" customHeight="1" thickBot="1" x14ac:dyDescent="0.3">
      <c r="A89" s="74" t="s">
        <v>24</v>
      </c>
      <c r="B89" s="75">
        <v>0</v>
      </c>
      <c r="C89" s="73">
        <v>0</v>
      </c>
      <c r="D89" s="73">
        <v>0</v>
      </c>
      <c r="E89" s="73">
        <v>0</v>
      </c>
    </row>
    <row r="90" spans="1:5" ht="12" customHeight="1" thickBot="1" x14ac:dyDescent="0.3">
      <c r="A90" s="70" t="s">
        <v>50</v>
      </c>
      <c r="B90" s="75"/>
      <c r="C90" s="73"/>
      <c r="D90" s="73"/>
      <c r="E90" s="73"/>
    </row>
    <row r="91" spans="1:5" ht="12" customHeight="1" thickBot="1" x14ac:dyDescent="0.3">
      <c r="A91" s="70" t="s">
        <v>51</v>
      </c>
      <c r="B91" s="75"/>
      <c r="C91" s="73"/>
      <c r="D91" s="73"/>
      <c r="E91" s="73"/>
    </row>
    <row r="92" spans="1:5" ht="12" customHeight="1" thickBot="1" x14ac:dyDescent="0.3">
      <c r="A92" s="74" t="s">
        <v>25</v>
      </c>
      <c r="B92" s="75">
        <v>0</v>
      </c>
      <c r="C92" s="73">
        <v>0</v>
      </c>
      <c r="D92" s="73">
        <v>0</v>
      </c>
      <c r="E92" s="73">
        <v>0</v>
      </c>
    </row>
    <row r="93" spans="1:5" ht="12" customHeight="1" thickBot="1" x14ac:dyDescent="0.3">
      <c r="A93" s="70" t="s">
        <v>50</v>
      </c>
      <c r="B93" s="75"/>
      <c r="C93" s="73"/>
      <c r="D93" s="73"/>
      <c r="E93" s="73"/>
    </row>
    <row r="94" spans="1:5" ht="12" customHeight="1" thickBot="1" x14ac:dyDescent="0.3">
      <c r="A94" s="70" t="s">
        <v>51</v>
      </c>
      <c r="B94" s="75"/>
      <c r="C94" s="73"/>
      <c r="D94" s="73"/>
      <c r="E94" s="73"/>
    </row>
    <row r="95" spans="1:5" ht="12" customHeight="1" thickBot="1" x14ac:dyDescent="0.3">
      <c r="A95" s="74" t="s">
        <v>3</v>
      </c>
      <c r="B95" s="75">
        <v>0</v>
      </c>
      <c r="C95" s="73">
        <v>0</v>
      </c>
      <c r="D95" s="73">
        <v>0</v>
      </c>
      <c r="E95" s="73">
        <v>0</v>
      </c>
    </row>
    <row r="96" spans="1:5" ht="12" customHeight="1" thickBot="1" x14ac:dyDescent="0.3">
      <c r="A96" s="70" t="s">
        <v>50</v>
      </c>
      <c r="B96" s="75"/>
      <c r="C96" s="73"/>
      <c r="D96" s="73"/>
      <c r="E96" s="73"/>
    </row>
    <row r="97" spans="1:6" ht="12" customHeight="1" thickBot="1" x14ac:dyDescent="0.3">
      <c r="A97" s="70" t="s">
        <v>51</v>
      </c>
      <c r="B97" s="75"/>
      <c r="C97" s="73"/>
      <c r="D97" s="73"/>
      <c r="E97" s="73"/>
    </row>
    <row r="98" spans="1:6" ht="12" customHeight="1" thickBot="1" x14ac:dyDescent="0.3">
      <c r="A98" s="481" t="s">
        <v>57</v>
      </c>
      <c r="B98" s="73">
        <f>B95+B92+B89+B86+B83+B80+B77</f>
        <v>25064</v>
      </c>
      <c r="C98" s="73">
        <f t="shared" ref="C98:E98" si="3">C95+C92+C89+C86+C83+C80+C77</f>
        <v>10000</v>
      </c>
      <c r="D98" s="73">
        <f t="shared" si="3"/>
        <v>10000</v>
      </c>
      <c r="E98" s="73">
        <f t="shared" si="3"/>
        <v>10000</v>
      </c>
    </row>
    <row r="99" spans="1:6" ht="12" customHeight="1" thickBot="1" x14ac:dyDescent="0.3">
      <c r="A99" s="69" t="s">
        <v>35</v>
      </c>
      <c r="B99" s="73">
        <f>IF(B98-B69=0,0,"Error")</f>
        <v>0</v>
      </c>
      <c r="C99" s="73">
        <f>IF(C98-C69=0,0,"Error")</f>
        <v>0</v>
      </c>
      <c r="D99" s="73">
        <f>IF(D98-D69=0,0,"Error")</f>
        <v>0</v>
      </c>
      <c r="E99" s="73">
        <f>IF(E98-E69=0,0,"Error")</f>
        <v>0</v>
      </c>
    </row>
    <row r="100" spans="1:6" ht="12" customHeight="1" thickBot="1" x14ac:dyDescent="0.3">
      <c r="A100" s="641" t="s">
        <v>38</v>
      </c>
      <c r="B100" s="642"/>
      <c r="C100" s="642"/>
      <c r="D100" s="642"/>
      <c r="E100" s="643"/>
    </row>
    <row r="101" spans="1:6" ht="12" customHeight="1" thickBot="1" x14ac:dyDescent="0.3">
      <c r="A101" s="641" t="s">
        <v>39</v>
      </c>
      <c r="B101" s="642"/>
      <c r="C101" s="642"/>
      <c r="D101" s="642"/>
      <c r="E101" s="643"/>
    </row>
    <row r="102" spans="1:6" ht="12" customHeight="1" thickBot="1" x14ac:dyDescent="0.3">
      <c r="A102" s="35" t="s">
        <v>46</v>
      </c>
      <c r="B102" s="644" t="s">
        <v>795</v>
      </c>
      <c r="C102" s="645"/>
      <c r="D102" s="645"/>
      <c r="E102" s="646"/>
    </row>
    <row r="103" spans="1:6" ht="12" customHeight="1" thickBot="1" x14ac:dyDescent="0.3">
      <c r="A103" s="35" t="s">
        <v>56</v>
      </c>
      <c r="B103" s="644" t="s">
        <v>796</v>
      </c>
      <c r="C103" s="645"/>
      <c r="D103" s="645"/>
      <c r="E103" s="646"/>
    </row>
    <row r="104" spans="1:6" ht="12" customHeight="1" thickBot="1" x14ac:dyDescent="0.3">
      <c r="A104" s="35" t="s">
        <v>9</v>
      </c>
      <c r="B104" s="636" t="s">
        <v>797</v>
      </c>
      <c r="C104" s="637"/>
      <c r="D104" s="637"/>
      <c r="E104" s="638"/>
    </row>
    <row r="105" spans="1:6" ht="12" customHeight="1" thickBot="1" x14ac:dyDescent="0.3">
      <c r="A105" s="35" t="s">
        <v>14</v>
      </c>
      <c r="B105" s="636" t="s">
        <v>798</v>
      </c>
      <c r="C105" s="637"/>
      <c r="D105" s="637"/>
      <c r="E105" s="638"/>
    </row>
    <row r="106" spans="1:6" ht="12" customHeight="1" x14ac:dyDescent="0.25">
      <c r="A106" s="639"/>
      <c r="B106" s="2">
        <v>2019</v>
      </c>
      <c r="C106" s="2">
        <v>2020</v>
      </c>
      <c r="D106" s="2">
        <v>2021</v>
      </c>
      <c r="E106" s="2">
        <v>2022</v>
      </c>
    </row>
    <row r="107" spans="1:6" ht="12" customHeight="1" thickBot="1" x14ac:dyDescent="0.3">
      <c r="A107" s="640"/>
      <c r="B107" s="3" t="s">
        <v>5</v>
      </c>
      <c r="C107" s="3" t="s">
        <v>6</v>
      </c>
      <c r="D107" s="3" t="s">
        <v>6</v>
      </c>
      <c r="E107" s="3" t="s">
        <v>6</v>
      </c>
    </row>
    <row r="108" spans="1:6" ht="12" customHeight="1" thickBot="1" x14ac:dyDescent="0.3">
      <c r="A108" s="35" t="s">
        <v>8</v>
      </c>
      <c r="B108" s="470">
        <f>376+127</f>
        <v>503</v>
      </c>
      <c r="C108" s="470">
        <v>406</v>
      </c>
      <c r="D108" s="470"/>
      <c r="E108" s="470">
        <v>80</v>
      </c>
    </row>
    <row r="109" spans="1:6" ht="12" customHeight="1" thickBot="1" x14ac:dyDescent="0.3">
      <c r="A109" s="35" t="s">
        <v>15</v>
      </c>
      <c r="B109" s="470">
        <v>88934</v>
      </c>
      <c r="C109" s="470">
        <v>72000</v>
      </c>
      <c r="D109" s="470">
        <v>0</v>
      </c>
      <c r="E109" s="470">
        <v>15000</v>
      </c>
    </row>
    <row r="110" spans="1:6" ht="12" customHeight="1" thickBot="1" x14ac:dyDescent="0.3">
      <c r="A110" s="35" t="s">
        <v>23</v>
      </c>
      <c r="B110" s="470">
        <f>B109/B108</f>
        <v>176.80715705765408</v>
      </c>
      <c r="C110" s="470">
        <f t="shared" ref="C110:E110" si="4">C109/C108</f>
        <v>177.33990147783251</v>
      </c>
      <c r="D110" s="470">
        <v>0</v>
      </c>
      <c r="E110" s="470">
        <f t="shared" si="4"/>
        <v>187.5</v>
      </c>
    </row>
    <row r="111" spans="1:6" ht="12" customHeight="1" thickBot="1" x14ac:dyDescent="0.3">
      <c r="A111" s="35" t="s">
        <v>16</v>
      </c>
      <c r="B111" s="471" t="s">
        <v>22</v>
      </c>
      <c r="C111" s="471" t="s">
        <v>22</v>
      </c>
      <c r="D111" s="471" t="s">
        <v>22</v>
      </c>
      <c r="E111" s="472"/>
      <c r="F111" s="473"/>
    </row>
    <row r="112" spans="1:6" ht="12" customHeight="1" thickBot="1" x14ac:dyDescent="0.3">
      <c r="A112" s="35" t="s">
        <v>17</v>
      </c>
      <c r="B112" s="471" t="s">
        <v>22</v>
      </c>
      <c r="C112" s="471" t="s">
        <v>22</v>
      </c>
      <c r="D112" s="471" t="s">
        <v>22</v>
      </c>
      <c r="E112" s="472"/>
    </row>
    <row r="113" spans="1:5" ht="12" customHeight="1" thickBot="1" x14ac:dyDescent="0.3">
      <c r="A113" s="35" t="s">
        <v>18</v>
      </c>
      <c r="B113" s="471" t="s">
        <v>22</v>
      </c>
      <c r="C113" s="471" t="s">
        <v>22</v>
      </c>
      <c r="D113" s="471" t="s">
        <v>22</v>
      </c>
      <c r="E113" s="472"/>
    </row>
    <row r="114" spans="1:5" ht="12" customHeight="1" thickBot="1" x14ac:dyDescent="0.3">
      <c r="A114" s="633" t="s">
        <v>152</v>
      </c>
      <c r="B114" s="634"/>
      <c r="C114" s="634"/>
      <c r="D114" s="634"/>
      <c r="E114" s="635"/>
    </row>
    <row r="115" spans="1:5" ht="12" customHeight="1" x14ac:dyDescent="0.25">
      <c r="A115" s="639"/>
      <c r="B115" s="2">
        <v>2019</v>
      </c>
      <c r="C115" s="2">
        <v>2020</v>
      </c>
      <c r="D115" s="2">
        <v>2021</v>
      </c>
      <c r="E115" s="2">
        <v>2022</v>
      </c>
    </row>
    <row r="116" spans="1:5" ht="12" customHeight="1" thickBot="1" x14ac:dyDescent="0.3">
      <c r="A116" s="640"/>
      <c r="B116" s="3" t="s">
        <v>5</v>
      </c>
      <c r="C116" s="3" t="s">
        <v>6</v>
      </c>
      <c r="D116" s="3" t="s">
        <v>6</v>
      </c>
      <c r="E116" s="3" t="s">
        <v>6</v>
      </c>
    </row>
    <row r="117" spans="1:5" ht="14.25" customHeight="1" thickBot="1" x14ac:dyDescent="0.3">
      <c r="A117" s="474" t="s">
        <v>41</v>
      </c>
      <c r="B117" s="73">
        <v>0</v>
      </c>
      <c r="C117" s="73">
        <v>0</v>
      </c>
      <c r="D117" s="73">
        <v>0</v>
      </c>
      <c r="E117" s="73">
        <v>0</v>
      </c>
    </row>
    <row r="118" spans="1:5" ht="12.75" customHeight="1" thickBot="1" x14ac:dyDescent="0.3">
      <c r="A118" s="474" t="s">
        <v>42</v>
      </c>
      <c r="B118" s="75">
        <v>88934</v>
      </c>
      <c r="C118" s="73">
        <v>72000</v>
      </c>
      <c r="D118" s="73"/>
      <c r="E118" s="73">
        <v>15000</v>
      </c>
    </row>
    <row r="119" spans="1:5" ht="12" customHeight="1" thickBot="1" x14ac:dyDescent="0.3">
      <c r="A119" s="76" t="s">
        <v>58</v>
      </c>
      <c r="B119" s="75">
        <v>88934</v>
      </c>
      <c r="C119" s="75">
        <f>C118+C117</f>
        <v>72000</v>
      </c>
      <c r="D119" s="75">
        <f>D118+D117</f>
        <v>0</v>
      </c>
      <c r="E119" s="75">
        <f>E118+E117</f>
        <v>15000</v>
      </c>
    </row>
    <row r="120" spans="1:5" ht="12" customHeight="1" thickBot="1" x14ac:dyDescent="0.3">
      <c r="A120" s="482" t="s">
        <v>29</v>
      </c>
      <c r="B120" s="645" t="s">
        <v>229</v>
      </c>
      <c r="C120" s="645"/>
      <c r="D120" s="645"/>
      <c r="E120" s="646"/>
    </row>
    <row r="121" spans="1:5" ht="12" customHeight="1" thickBot="1" x14ac:dyDescent="0.3">
      <c r="A121" s="35" t="s">
        <v>60</v>
      </c>
      <c r="B121" s="636" t="s">
        <v>799</v>
      </c>
      <c r="C121" s="637"/>
      <c r="D121" s="637"/>
      <c r="E121" s="638"/>
    </row>
    <row r="122" spans="1:5" ht="12" customHeight="1" thickBot="1" x14ac:dyDescent="0.3">
      <c r="A122" s="35" t="s">
        <v>9</v>
      </c>
      <c r="B122" s="633" t="s">
        <v>800</v>
      </c>
      <c r="C122" s="634"/>
      <c r="D122" s="634"/>
      <c r="E122" s="635"/>
    </row>
    <row r="123" spans="1:5" ht="12" customHeight="1" thickBot="1" x14ac:dyDescent="0.3">
      <c r="A123" s="35" t="s">
        <v>14</v>
      </c>
      <c r="B123" s="636" t="s">
        <v>801</v>
      </c>
      <c r="C123" s="637"/>
      <c r="D123" s="637"/>
      <c r="E123" s="638"/>
    </row>
    <row r="124" spans="1:5" ht="12" customHeight="1" x14ac:dyDescent="0.25">
      <c r="A124" s="639"/>
      <c r="B124" s="2">
        <v>2019</v>
      </c>
      <c r="C124" s="2">
        <v>2020</v>
      </c>
      <c r="D124" s="2">
        <v>2021</v>
      </c>
      <c r="E124" s="2">
        <v>2022</v>
      </c>
    </row>
    <row r="125" spans="1:5" ht="12" customHeight="1" thickBot="1" x14ac:dyDescent="0.3">
      <c r="A125" s="640"/>
      <c r="B125" s="3" t="s">
        <v>5</v>
      </c>
      <c r="C125" s="3" t="s">
        <v>6</v>
      </c>
      <c r="D125" s="3" t="s">
        <v>6</v>
      </c>
      <c r="E125" s="3" t="s">
        <v>6</v>
      </c>
    </row>
    <row r="126" spans="1:5" ht="12" customHeight="1" thickBot="1" x14ac:dyDescent="0.3">
      <c r="A126" s="35" t="s">
        <v>8</v>
      </c>
      <c r="B126" s="470">
        <v>8</v>
      </c>
      <c r="C126" s="470">
        <v>680</v>
      </c>
      <c r="D126" s="470">
        <v>0</v>
      </c>
      <c r="E126" s="470">
        <v>0</v>
      </c>
    </row>
    <row r="127" spans="1:5" ht="12" customHeight="1" thickBot="1" x14ac:dyDescent="0.3">
      <c r="A127" s="35" t="s">
        <v>15</v>
      </c>
      <c r="B127" s="470">
        <v>30805</v>
      </c>
      <c r="C127" s="470">
        <v>17000</v>
      </c>
      <c r="D127" s="470">
        <v>0</v>
      </c>
      <c r="E127" s="470">
        <v>0</v>
      </c>
    </row>
    <row r="128" spans="1:5" ht="12" customHeight="1" thickBot="1" x14ac:dyDescent="0.3">
      <c r="A128" s="35" t="s">
        <v>23</v>
      </c>
      <c r="B128" s="470">
        <f>B127/B126</f>
        <v>3850.625</v>
      </c>
      <c r="C128" s="470">
        <f>C127/C126</f>
        <v>25</v>
      </c>
      <c r="D128" s="470">
        <v>0</v>
      </c>
      <c r="E128" s="470">
        <v>0</v>
      </c>
    </row>
    <row r="129" spans="1:6" ht="12" customHeight="1" thickBot="1" x14ac:dyDescent="0.3">
      <c r="A129" s="35" t="s">
        <v>16</v>
      </c>
      <c r="B129" s="471" t="s">
        <v>22</v>
      </c>
      <c r="C129" s="470">
        <v>0</v>
      </c>
      <c r="D129" s="470">
        <v>0</v>
      </c>
      <c r="E129" s="470">
        <v>0</v>
      </c>
      <c r="F129" s="473"/>
    </row>
    <row r="130" spans="1:6" ht="12" customHeight="1" thickBot="1" x14ac:dyDescent="0.3">
      <c r="A130" s="35" t="s">
        <v>17</v>
      </c>
      <c r="B130" s="471" t="s">
        <v>22</v>
      </c>
      <c r="C130" s="470">
        <v>0</v>
      </c>
      <c r="D130" s="470">
        <v>0</v>
      </c>
      <c r="E130" s="470">
        <v>0</v>
      </c>
    </row>
    <row r="131" spans="1:6" ht="12" customHeight="1" thickBot="1" x14ac:dyDescent="0.3">
      <c r="A131" s="35" t="s">
        <v>18</v>
      </c>
      <c r="B131" s="471" t="s">
        <v>22</v>
      </c>
      <c r="C131" s="470">
        <v>0</v>
      </c>
      <c r="D131" s="470">
        <v>0</v>
      </c>
      <c r="E131" s="470">
        <v>0</v>
      </c>
    </row>
    <row r="132" spans="1:6" ht="12" customHeight="1" thickBot="1" x14ac:dyDescent="0.3">
      <c r="A132" s="633" t="s">
        <v>153</v>
      </c>
      <c r="B132" s="634"/>
      <c r="C132" s="634"/>
      <c r="D132" s="634"/>
      <c r="E132" s="635"/>
    </row>
    <row r="133" spans="1:6" ht="12" customHeight="1" x14ac:dyDescent="0.25">
      <c r="A133" s="639"/>
      <c r="B133" s="2">
        <v>2019</v>
      </c>
      <c r="C133" s="2">
        <v>2020</v>
      </c>
      <c r="D133" s="2">
        <v>2021</v>
      </c>
      <c r="E133" s="2">
        <v>2022</v>
      </c>
    </row>
    <row r="134" spans="1:6" ht="12" customHeight="1" thickBot="1" x14ac:dyDescent="0.3">
      <c r="A134" s="640"/>
      <c r="B134" s="3" t="s">
        <v>5</v>
      </c>
      <c r="C134" s="3" t="s">
        <v>6</v>
      </c>
      <c r="D134" s="3" t="s">
        <v>6</v>
      </c>
      <c r="E134" s="3" t="s">
        <v>6</v>
      </c>
    </row>
    <row r="135" spans="1:6" ht="12" customHeight="1" thickBot="1" x14ac:dyDescent="0.3">
      <c r="A135" s="474" t="s">
        <v>41</v>
      </c>
      <c r="B135" s="73">
        <v>0</v>
      </c>
      <c r="C135" s="73">
        <v>0</v>
      </c>
      <c r="D135" s="73">
        <v>0</v>
      </c>
      <c r="E135" s="73">
        <v>0</v>
      </c>
    </row>
    <row r="136" spans="1:6" ht="12" customHeight="1" thickBot="1" x14ac:dyDescent="0.3">
      <c r="A136" s="483" t="s">
        <v>42</v>
      </c>
      <c r="B136" s="75">
        <v>30805</v>
      </c>
      <c r="C136" s="73">
        <v>17000</v>
      </c>
      <c r="D136" s="73">
        <v>0</v>
      </c>
      <c r="E136" s="73">
        <v>0</v>
      </c>
    </row>
    <row r="137" spans="1:6" ht="13.5" customHeight="1" thickBot="1" x14ac:dyDescent="0.3">
      <c r="A137" s="484" t="s">
        <v>78</v>
      </c>
      <c r="B137" s="75">
        <v>30805</v>
      </c>
      <c r="C137" s="75">
        <f>C136+C135</f>
        <v>17000</v>
      </c>
      <c r="D137" s="75">
        <v>0</v>
      </c>
      <c r="E137" s="75">
        <f>E136+E135</f>
        <v>0</v>
      </c>
    </row>
    <row r="138" spans="1:6" ht="15" customHeight="1" thickBot="1" x14ac:dyDescent="0.3">
      <c r="A138" s="35" t="s">
        <v>29</v>
      </c>
      <c r="B138" s="644" t="s">
        <v>802</v>
      </c>
      <c r="C138" s="645"/>
      <c r="D138" s="645"/>
      <c r="E138" s="646"/>
    </row>
    <row r="139" spans="1:6" ht="12" customHeight="1" thickBot="1" x14ac:dyDescent="0.3">
      <c r="A139" s="35" t="s">
        <v>62</v>
      </c>
      <c r="B139" s="636" t="s">
        <v>802</v>
      </c>
      <c r="C139" s="637"/>
      <c r="D139" s="637"/>
      <c r="E139" s="638"/>
    </row>
    <row r="140" spans="1:6" ht="12" customHeight="1" thickBot="1" x14ac:dyDescent="0.3">
      <c r="A140" s="35" t="s">
        <v>9</v>
      </c>
      <c r="B140" s="633" t="s">
        <v>803</v>
      </c>
      <c r="C140" s="634"/>
      <c r="D140" s="634"/>
      <c r="E140" s="635"/>
    </row>
    <row r="141" spans="1:6" ht="12" customHeight="1" thickBot="1" x14ac:dyDescent="0.3">
      <c r="A141" s="35" t="s">
        <v>14</v>
      </c>
      <c r="B141" s="636" t="s">
        <v>801</v>
      </c>
      <c r="C141" s="637"/>
      <c r="D141" s="637"/>
      <c r="E141" s="638"/>
    </row>
    <row r="142" spans="1:6" ht="12" customHeight="1" x14ac:dyDescent="0.25">
      <c r="A142" s="639"/>
      <c r="B142" s="2">
        <v>2019</v>
      </c>
      <c r="C142" s="2">
        <v>2020</v>
      </c>
      <c r="D142" s="2">
        <v>2021</v>
      </c>
      <c r="E142" s="2">
        <v>2022</v>
      </c>
    </row>
    <row r="143" spans="1:6" ht="12" customHeight="1" thickBot="1" x14ac:dyDescent="0.3">
      <c r="A143" s="640"/>
      <c r="B143" s="3" t="s">
        <v>5</v>
      </c>
      <c r="C143" s="3" t="s">
        <v>6</v>
      </c>
      <c r="D143" s="3" t="s">
        <v>6</v>
      </c>
      <c r="E143" s="3" t="s">
        <v>6</v>
      </c>
    </row>
    <row r="144" spans="1:6" ht="12" customHeight="1" thickBot="1" x14ac:dyDescent="0.3">
      <c r="A144" s="35" t="s">
        <v>8</v>
      </c>
      <c r="B144" s="470">
        <v>11</v>
      </c>
      <c r="C144" s="470">
        <v>4</v>
      </c>
      <c r="D144" s="470">
        <v>0</v>
      </c>
      <c r="E144" s="470">
        <v>5</v>
      </c>
    </row>
    <row r="145" spans="1:6" ht="12" customHeight="1" thickBot="1" x14ac:dyDescent="0.3">
      <c r="A145" s="35" t="s">
        <v>15</v>
      </c>
      <c r="B145" s="470">
        <v>39230</v>
      </c>
      <c r="C145" s="470">
        <v>30500</v>
      </c>
      <c r="D145" s="470">
        <v>0</v>
      </c>
      <c r="E145" s="470">
        <v>24536</v>
      </c>
    </row>
    <row r="146" spans="1:6" ht="12" customHeight="1" thickBot="1" x14ac:dyDescent="0.3">
      <c r="A146" s="35" t="s">
        <v>23</v>
      </c>
      <c r="B146" s="470">
        <f>B145/B144</f>
        <v>3566.3636363636365</v>
      </c>
      <c r="C146" s="470">
        <f>C145/C144</f>
        <v>7625</v>
      </c>
      <c r="D146" s="470">
        <v>0</v>
      </c>
      <c r="E146" s="470">
        <f>E145/E144</f>
        <v>4907.2</v>
      </c>
    </row>
    <row r="147" spans="1:6" ht="12" customHeight="1" thickBot="1" x14ac:dyDescent="0.3">
      <c r="A147" s="35" t="s">
        <v>16</v>
      </c>
      <c r="B147" s="471" t="s">
        <v>22</v>
      </c>
      <c r="C147" s="470">
        <v>0</v>
      </c>
      <c r="D147" s="472"/>
      <c r="E147" s="472"/>
      <c r="F147" s="473"/>
    </row>
    <row r="148" spans="1:6" ht="12" customHeight="1" thickBot="1" x14ac:dyDescent="0.3">
      <c r="A148" s="35" t="s">
        <v>17</v>
      </c>
      <c r="B148" s="471" t="s">
        <v>22</v>
      </c>
      <c r="C148" s="470">
        <v>0</v>
      </c>
      <c r="D148" s="472"/>
      <c r="E148" s="472"/>
    </row>
    <row r="149" spans="1:6" ht="12" customHeight="1" thickBot="1" x14ac:dyDescent="0.3">
      <c r="A149" s="35" t="s">
        <v>18</v>
      </c>
      <c r="B149" s="471" t="s">
        <v>22</v>
      </c>
      <c r="C149" s="470">
        <v>0</v>
      </c>
      <c r="D149" s="472"/>
      <c r="E149" s="472"/>
    </row>
    <row r="150" spans="1:6" ht="24" customHeight="1" thickBot="1" x14ac:dyDescent="0.3">
      <c r="A150" s="633" t="s">
        <v>804</v>
      </c>
      <c r="B150" s="634"/>
      <c r="C150" s="634"/>
      <c r="D150" s="634"/>
      <c r="E150" s="635"/>
    </row>
    <row r="151" spans="1:6" ht="12.75" customHeight="1" x14ac:dyDescent="0.25">
      <c r="A151" s="639"/>
      <c r="B151" s="2">
        <v>2019</v>
      </c>
      <c r="C151" s="2">
        <v>2020</v>
      </c>
      <c r="D151" s="2">
        <v>2021</v>
      </c>
      <c r="E151" s="2">
        <v>2022</v>
      </c>
    </row>
    <row r="152" spans="1:6" ht="12.75" customHeight="1" thickBot="1" x14ac:dyDescent="0.3">
      <c r="A152" s="640"/>
      <c r="B152" s="3" t="s">
        <v>5</v>
      </c>
      <c r="C152" s="3" t="s">
        <v>6</v>
      </c>
      <c r="D152" s="3" t="s">
        <v>6</v>
      </c>
      <c r="E152" s="3" t="s">
        <v>6</v>
      </c>
    </row>
    <row r="153" spans="1:6" ht="12.75" customHeight="1" thickBot="1" x14ac:dyDescent="0.3">
      <c r="A153" s="474" t="s">
        <v>41</v>
      </c>
      <c r="B153" s="73">
        <v>0</v>
      </c>
      <c r="C153" s="73">
        <v>0</v>
      </c>
      <c r="D153" s="73">
        <v>0</v>
      </c>
      <c r="E153" s="73">
        <v>0</v>
      </c>
    </row>
    <row r="154" spans="1:6" ht="12.75" customHeight="1" thickBot="1" x14ac:dyDescent="0.3">
      <c r="A154" s="474" t="s">
        <v>42</v>
      </c>
      <c r="B154" s="75">
        <f>B145</f>
        <v>39230</v>
      </c>
      <c r="C154" s="470">
        <v>30500</v>
      </c>
      <c r="D154" s="470">
        <v>0</v>
      </c>
      <c r="E154" s="470">
        <v>24536</v>
      </c>
    </row>
    <row r="155" spans="1:6" ht="12.75" customHeight="1" thickBot="1" x14ac:dyDescent="0.3">
      <c r="A155" s="76" t="s">
        <v>63</v>
      </c>
      <c r="B155" s="75">
        <f>B154+B153</f>
        <v>39230</v>
      </c>
      <c r="C155" s="75">
        <f>C154+C153</f>
        <v>30500</v>
      </c>
      <c r="D155" s="75">
        <f>D154+D153</f>
        <v>0</v>
      </c>
      <c r="E155" s="75">
        <f>E154+E153</f>
        <v>24536</v>
      </c>
    </row>
    <row r="156" spans="1:6" ht="12.75" customHeight="1" thickBot="1" x14ac:dyDescent="0.3">
      <c r="A156" s="641" t="s">
        <v>38</v>
      </c>
      <c r="B156" s="642"/>
      <c r="C156" s="642"/>
      <c r="D156" s="642"/>
      <c r="E156" s="643"/>
    </row>
    <row r="157" spans="1:6" ht="12.75" customHeight="1" thickBot="1" x14ac:dyDescent="0.3">
      <c r="A157" s="641" t="s">
        <v>43</v>
      </c>
      <c r="B157" s="642"/>
      <c r="C157" s="642"/>
      <c r="D157" s="642"/>
      <c r="E157" s="643"/>
    </row>
    <row r="158" spans="1:6" ht="30.75" customHeight="1" thickBot="1" x14ac:dyDescent="0.3">
      <c r="A158" s="35" t="s">
        <v>29</v>
      </c>
      <c r="B158" s="653" t="s">
        <v>805</v>
      </c>
      <c r="C158" s="654"/>
      <c r="D158" s="654"/>
      <c r="E158" s="655"/>
    </row>
    <row r="159" spans="1:6" ht="12.75" customHeight="1" thickBot="1" x14ac:dyDescent="0.3">
      <c r="A159" s="35" t="s">
        <v>64</v>
      </c>
      <c r="B159" s="636" t="s">
        <v>806</v>
      </c>
      <c r="C159" s="637"/>
      <c r="D159" s="637"/>
      <c r="E159" s="638"/>
    </row>
    <row r="160" spans="1:6" ht="12.75" customHeight="1" thickBot="1" x14ac:dyDescent="0.3">
      <c r="A160" s="35" t="s">
        <v>9</v>
      </c>
      <c r="B160" s="636" t="s">
        <v>806</v>
      </c>
      <c r="C160" s="637"/>
      <c r="D160" s="637"/>
      <c r="E160" s="638"/>
    </row>
    <row r="161" spans="1:6" ht="12.75" customHeight="1" thickBot="1" x14ac:dyDescent="0.3">
      <c r="A161" s="35" t="s">
        <v>14</v>
      </c>
      <c r="B161" s="636" t="s">
        <v>807</v>
      </c>
      <c r="C161" s="637"/>
      <c r="D161" s="637"/>
      <c r="E161" s="638"/>
    </row>
    <row r="162" spans="1:6" ht="12.75" customHeight="1" x14ac:dyDescent="0.25">
      <c r="A162" s="639"/>
      <c r="B162" s="2">
        <v>2019</v>
      </c>
      <c r="C162" s="2">
        <v>2020</v>
      </c>
      <c r="D162" s="2">
        <v>2021</v>
      </c>
      <c r="E162" s="2">
        <v>2022</v>
      </c>
    </row>
    <row r="163" spans="1:6" ht="12.75" customHeight="1" thickBot="1" x14ac:dyDescent="0.3">
      <c r="A163" s="640"/>
      <c r="B163" s="3" t="s">
        <v>5</v>
      </c>
      <c r="C163" s="3" t="s">
        <v>6</v>
      </c>
      <c r="D163" s="3" t="s">
        <v>6</v>
      </c>
      <c r="E163" s="3" t="s">
        <v>6</v>
      </c>
    </row>
    <row r="164" spans="1:6" ht="12.75" customHeight="1" thickBot="1" x14ac:dyDescent="0.3">
      <c r="A164" s="35" t="s">
        <v>8</v>
      </c>
      <c r="B164" s="470">
        <v>3</v>
      </c>
      <c r="C164" s="470">
        <v>12</v>
      </c>
      <c r="D164" s="470">
        <v>2</v>
      </c>
      <c r="E164" s="470">
        <v>3</v>
      </c>
    </row>
    <row r="165" spans="1:6" ht="15.75" customHeight="1" thickBot="1" x14ac:dyDescent="0.3">
      <c r="A165" s="35" t="s">
        <v>15</v>
      </c>
      <c r="B165" s="470">
        <v>15904</v>
      </c>
      <c r="C165" s="470">
        <v>249847</v>
      </c>
      <c r="D165" s="470">
        <v>163220</v>
      </c>
      <c r="E165" s="470">
        <v>106534</v>
      </c>
    </row>
    <row r="166" spans="1:6" ht="15.75" customHeight="1" thickBot="1" x14ac:dyDescent="0.3">
      <c r="A166" s="35" t="s">
        <v>23</v>
      </c>
      <c r="B166" s="470">
        <f>B165/B164</f>
        <v>5301.333333333333</v>
      </c>
      <c r="C166" s="470">
        <f>C165/C164</f>
        <v>20820.583333333332</v>
      </c>
      <c r="D166" s="470">
        <f>D165/D164</f>
        <v>81610</v>
      </c>
      <c r="E166" s="470">
        <f>E165/E164</f>
        <v>35511.333333333336</v>
      </c>
    </row>
    <row r="167" spans="1:6" ht="15.75" customHeight="1" thickBot="1" x14ac:dyDescent="0.3">
      <c r="A167" s="35" t="s">
        <v>16</v>
      </c>
      <c r="B167" s="471" t="s">
        <v>22</v>
      </c>
      <c r="C167" s="471" t="s">
        <v>22</v>
      </c>
      <c r="D167" s="471" t="s">
        <v>22</v>
      </c>
      <c r="E167" s="470">
        <v>0</v>
      </c>
      <c r="F167" s="473"/>
    </row>
    <row r="168" spans="1:6" ht="15.75" customHeight="1" thickBot="1" x14ac:dyDescent="0.3">
      <c r="A168" s="35" t="s">
        <v>17</v>
      </c>
      <c r="B168" s="471" t="s">
        <v>22</v>
      </c>
      <c r="C168" s="471" t="s">
        <v>22</v>
      </c>
      <c r="D168" s="471" t="s">
        <v>22</v>
      </c>
      <c r="E168" s="470">
        <v>0</v>
      </c>
    </row>
    <row r="169" spans="1:6" ht="20.25" customHeight="1" thickBot="1" x14ac:dyDescent="0.3">
      <c r="A169" s="35" t="s">
        <v>18</v>
      </c>
      <c r="B169" s="471" t="s">
        <v>22</v>
      </c>
      <c r="C169" s="471" t="s">
        <v>22</v>
      </c>
      <c r="D169" s="471" t="s">
        <v>22</v>
      </c>
      <c r="E169" s="470">
        <v>0</v>
      </c>
    </row>
    <row r="170" spans="1:6" ht="18" customHeight="1" thickBot="1" x14ac:dyDescent="0.3">
      <c r="A170" s="633" t="s">
        <v>808</v>
      </c>
      <c r="B170" s="634"/>
      <c r="C170" s="634"/>
      <c r="D170" s="634"/>
      <c r="E170" s="635"/>
    </row>
    <row r="171" spans="1:6" ht="18" customHeight="1" x14ac:dyDescent="0.25">
      <c r="A171" s="639"/>
      <c r="B171" s="2">
        <v>2019</v>
      </c>
      <c r="C171" s="2">
        <v>2020</v>
      </c>
      <c r="D171" s="2">
        <v>2021</v>
      </c>
      <c r="E171" s="2">
        <v>2022</v>
      </c>
    </row>
    <row r="172" spans="1:6" ht="9" customHeight="1" thickBot="1" x14ac:dyDescent="0.3">
      <c r="A172" s="640"/>
      <c r="B172" s="3" t="s">
        <v>5</v>
      </c>
      <c r="C172" s="3" t="s">
        <v>6</v>
      </c>
      <c r="D172" s="3" t="s">
        <v>6</v>
      </c>
      <c r="E172" s="3" t="s">
        <v>6</v>
      </c>
    </row>
    <row r="173" spans="1:6" ht="16.5" customHeight="1" thickBot="1" x14ac:dyDescent="0.3">
      <c r="A173" s="474" t="s">
        <v>41</v>
      </c>
      <c r="B173" s="73">
        <v>0</v>
      </c>
      <c r="C173" s="73">
        <v>2150</v>
      </c>
      <c r="D173" s="73">
        <v>0</v>
      </c>
      <c r="E173" s="73">
        <v>0</v>
      </c>
    </row>
    <row r="174" spans="1:6" ht="20.25" customHeight="1" thickBot="1" x14ac:dyDescent="0.3">
      <c r="A174" s="474" t="s">
        <v>42</v>
      </c>
      <c r="B174" s="75">
        <v>15904</v>
      </c>
      <c r="C174" s="73">
        <v>247727</v>
      </c>
      <c r="D174" s="73">
        <v>163220</v>
      </c>
      <c r="E174" s="73">
        <v>106534</v>
      </c>
    </row>
    <row r="175" spans="1:6" ht="20.25" customHeight="1" thickBot="1" x14ac:dyDescent="0.3">
      <c r="A175" s="76" t="s">
        <v>66</v>
      </c>
      <c r="B175" s="75">
        <f>B173+B174</f>
        <v>15904</v>
      </c>
      <c r="C175" s="75">
        <f>C174+C173</f>
        <v>249877</v>
      </c>
      <c r="D175" s="75">
        <f>D174+D173</f>
        <v>163220</v>
      </c>
      <c r="E175" s="75">
        <f>E174+E173</f>
        <v>106534</v>
      </c>
    </row>
    <row r="176" spans="1:6" ht="24" customHeight="1" thickBot="1" x14ac:dyDescent="0.3">
      <c r="A176" s="78" t="s">
        <v>29</v>
      </c>
      <c r="B176" s="644" t="s">
        <v>795</v>
      </c>
      <c r="C176" s="645"/>
      <c r="D176" s="645"/>
      <c r="E176" s="646"/>
    </row>
    <row r="177" spans="1:6" ht="14.25" customHeight="1" thickBot="1" x14ac:dyDescent="0.3">
      <c r="A177" s="35" t="s">
        <v>67</v>
      </c>
      <c r="B177" s="636" t="s">
        <v>809</v>
      </c>
      <c r="C177" s="637"/>
      <c r="D177" s="637"/>
      <c r="E177" s="638"/>
    </row>
    <row r="178" spans="1:6" ht="33.75" customHeight="1" thickBot="1" x14ac:dyDescent="0.3">
      <c r="A178" s="35" t="s">
        <v>9</v>
      </c>
      <c r="B178" s="633" t="s">
        <v>810</v>
      </c>
      <c r="C178" s="634"/>
      <c r="D178" s="634"/>
      <c r="E178" s="635"/>
    </row>
    <row r="179" spans="1:6" ht="14.25" customHeight="1" thickBot="1" x14ac:dyDescent="0.3">
      <c r="A179" s="35" t="s">
        <v>14</v>
      </c>
      <c r="B179" s="636" t="s">
        <v>798</v>
      </c>
      <c r="C179" s="637"/>
      <c r="D179" s="637"/>
      <c r="E179" s="638"/>
    </row>
    <row r="180" spans="1:6" ht="15" customHeight="1" x14ac:dyDescent="0.25">
      <c r="A180" s="639"/>
      <c r="B180" s="2">
        <v>2019</v>
      </c>
      <c r="C180" s="2">
        <v>2020</v>
      </c>
      <c r="D180" s="2">
        <v>2021</v>
      </c>
      <c r="E180" s="2">
        <v>2022</v>
      </c>
    </row>
    <row r="181" spans="1:6" ht="9.75" customHeight="1" thickBot="1" x14ac:dyDescent="0.3">
      <c r="A181" s="640"/>
      <c r="B181" s="3" t="s">
        <v>5</v>
      </c>
      <c r="C181" s="3" t="s">
        <v>6</v>
      </c>
      <c r="D181" s="3" t="s">
        <v>6</v>
      </c>
      <c r="E181" s="3" t="s">
        <v>6</v>
      </c>
    </row>
    <row r="182" spans="1:6" ht="15" customHeight="1" thickBot="1" x14ac:dyDescent="0.3">
      <c r="A182" s="35" t="s">
        <v>8</v>
      </c>
      <c r="B182" s="470">
        <v>2</v>
      </c>
      <c r="C182" s="470">
        <v>2</v>
      </c>
      <c r="D182" s="470">
        <v>1</v>
      </c>
      <c r="E182" s="470">
        <v>2</v>
      </c>
    </row>
    <row r="183" spans="1:6" ht="15" customHeight="1" thickBot="1" x14ac:dyDescent="0.3">
      <c r="A183" s="35" t="s">
        <v>15</v>
      </c>
      <c r="B183" s="470">
        <v>20000</v>
      </c>
      <c r="C183" s="470">
        <v>12850</v>
      </c>
      <c r="D183" s="470">
        <v>10000</v>
      </c>
      <c r="E183" s="470">
        <v>27150</v>
      </c>
    </row>
    <row r="184" spans="1:6" ht="15" customHeight="1" thickBot="1" x14ac:dyDescent="0.3">
      <c r="A184" s="35" t="s">
        <v>23</v>
      </c>
      <c r="B184" s="470">
        <f>B183/B182</f>
        <v>10000</v>
      </c>
      <c r="C184" s="470">
        <f>C183/C182</f>
        <v>6425</v>
      </c>
      <c r="D184" s="470">
        <v>0</v>
      </c>
      <c r="E184" s="470">
        <v>0</v>
      </c>
    </row>
    <row r="185" spans="1:6" ht="15" customHeight="1" thickBot="1" x14ac:dyDescent="0.3">
      <c r="A185" s="35" t="s">
        <v>16</v>
      </c>
      <c r="B185" s="471" t="s">
        <v>22</v>
      </c>
      <c r="C185" s="472">
        <f>C182/B182-1</f>
        <v>0</v>
      </c>
      <c r="D185" s="470">
        <f>D182/B182-1</f>
        <v>-0.5</v>
      </c>
      <c r="E185" s="470">
        <f>E182/D182-1</f>
        <v>1</v>
      </c>
      <c r="F185" s="473"/>
    </row>
    <row r="186" spans="1:6" ht="15" customHeight="1" thickBot="1" x14ac:dyDescent="0.3">
      <c r="A186" s="35" t="s">
        <v>17</v>
      </c>
      <c r="B186" s="471" t="s">
        <v>22</v>
      </c>
      <c r="C186" s="472">
        <f>C183/B183-1</f>
        <v>-0.35750000000000004</v>
      </c>
      <c r="D186" s="470">
        <f>D183/B183-1</f>
        <v>-0.5</v>
      </c>
      <c r="E186" s="470">
        <f>E183/D183-1</f>
        <v>1.7149999999999999</v>
      </c>
    </row>
    <row r="187" spans="1:6" ht="15" customHeight="1" thickBot="1" x14ac:dyDescent="0.3">
      <c r="A187" s="35" t="s">
        <v>18</v>
      </c>
      <c r="B187" s="471" t="s">
        <v>22</v>
      </c>
      <c r="C187" s="472">
        <f>C184/B184-1</f>
        <v>-0.35750000000000004</v>
      </c>
      <c r="D187" s="470">
        <f>D184/B184-1</f>
        <v>-1</v>
      </c>
      <c r="E187" s="470"/>
    </row>
    <row r="188" spans="1:6" ht="15.75" customHeight="1" thickBot="1" x14ac:dyDescent="0.3">
      <c r="A188" s="633" t="s">
        <v>811</v>
      </c>
      <c r="B188" s="634"/>
      <c r="C188" s="634"/>
      <c r="D188" s="634"/>
      <c r="E188" s="635"/>
    </row>
    <row r="189" spans="1:6" x14ac:dyDescent="0.25">
      <c r="A189" s="639"/>
      <c r="B189" s="2">
        <v>2019</v>
      </c>
      <c r="C189" s="2">
        <v>2020</v>
      </c>
      <c r="D189" s="2">
        <v>2021</v>
      </c>
      <c r="E189" s="2">
        <v>2022</v>
      </c>
    </row>
    <row r="190" spans="1:6" ht="16.5" customHeight="1" thickBot="1" x14ac:dyDescent="0.3">
      <c r="A190" s="640"/>
      <c r="B190" s="3" t="s">
        <v>5</v>
      </c>
      <c r="C190" s="3" t="s">
        <v>6</v>
      </c>
      <c r="D190" s="3" t="s">
        <v>6</v>
      </c>
      <c r="E190" s="3" t="s">
        <v>6</v>
      </c>
    </row>
    <row r="191" spans="1:6" ht="24" customHeight="1" thickBot="1" x14ac:dyDescent="0.3">
      <c r="A191" s="474" t="s">
        <v>41</v>
      </c>
      <c r="B191" s="73">
        <v>0</v>
      </c>
      <c r="C191" s="470">
        <v>12850</v>
      </c>
      <c r="D191" s="470">
        <v>10000</v>
      </c>
      <c r="E191" s="470">
        <v>27150</v>
      </c>
    </row>
    <row r="192" spans="1:6" ht="24" customHeight="1" thickBot="1" x14ac:dyDescent="0.3">
      <c r="A192" s="474" t="s">
        <v>42</v>
      </c>
      <c r="B192" s="75">
        <v>20000</v>
      </c>
      <c r="C192" s="73">
        <v>0</v>
      </c>
      <c r="D192" s="73">
        <v>0</v>
      </c>
      <c r="E192" s="73">
        <v>0</v>
      </c>
    </row>
    <row r="193" spans="1:6" ht="24" customHeight="1" thickBot="1" x14ac:dyDescent="0.3">
      <c r="A193" s="76" t="s">
        <v>69</v>
      </c>
      <c r="B193" s="75">
        <f>B192+B191</f>
        <v>20000</v>
      </c>
      <c r="C193" s="75">
        <f>C192+C191</f>
        <v>12850</v>
      </c>
      <c r="D193" s="75">
        <f>D192+D191</f>
        <v>10000</v>
      </c>
      <c r="E193" s="75">
        <f>E192+E191</f>
        <v>27150</v>
      </c>
    </row>
    <row r="194" spans="1:6" ht="24" customHeight="1" thickBot="1" x14ac:dyDescent="0.3">
      <c r="A194" s="78" t="s">
        <v>29</v>
      </c>
      <c r="B194" s="636" t="s">
        <v>812</v>
      </c>
      <c r="C194" s="637"/>
      <c r="D194" s="637"/>
      <c r="E194" s="638"/>
    </row>
    <row r="195" spans="1:6" ht="24" customHeight="1" thickBot="1" x14ac:dyDescent="0.3">
      <c r="A195" s="35" t="s">
        <v>70</v>
      </c>
      <c r="B195" s="636" t="s">
        <v>813</v>
      </c>
      <c r="C195" s="637"/>
      <c r="D195" s="637"/>
      <c r="E195" s="638"/>
    </row>
    <row r="196" spans="1:6" ht="34.5" customHeight="1" thickBot="1" x14ac:dyDescent="0.3">
      <c r="A196" s="35" t="s">
        <v>9</v>
      </c>
      <c r="B196" s="633" t="s">
        <v>814</v>
      </c>
      <c r="C196" s="634"/>
      <c r="D196" s="634"/>
      <c r="E196" s="635"/>
    </row>
    <row r="197" spans="1:6" ht="24" customHeight="1" thickBot="1" x14ac:dyDescent="0.3">
      <c r="A197" s="35" t="s">
        <v>14</v>
      </c>
      <c r="B197" s="636" t="s">
        <v>798</v>
      </c>
      <c r="C197" s="637"/>
      <c r="D197" s="637"/>
      <c r="E197" s="638"/>
    </row>
    <row r="198" spans="1:6" ht="24" customHeight="1" x14ac:dyDescent="0.25">
      <c r="A198" s="639"/>
      <c r="B198" s="2">
        <v>2019</v>
      </c>
      <c r="C198" s="2">
        <v>2020</v>
      </c>
      <c r="D198" s="2">
        <v>2021</v>
      </c>
      <c r="E198" s="2">
        <v>2022</v>
      </c>
    </row>
    <row r="199" spans="1:6" ht="24" customHeight="1" thickBot="1" x14ac:dyDescent="0.3">
      <c r="A199" s="640"/>
      <c r="B199" s="3" t="s">
        <v>5</v>
      </c>
      <c r="C199" s="3" t="s">
        <v>6</v>
      </c>
      <c r="D199" s="3" t="s">
        <v>6</v>
      </c>
      <c r="E199" s="3" t="s">
        <v>6</v>
      </c>
    </row>
    <row r="200" spans="1:6" ht="16.5" customHeight="1" thickBot="1" x14ac:dyDescent="0.3">
      <c r="A200" s="35" t="s">
        <v>8</v>
      </c>
      <c r="B200" s="470">
        <v>2</v>
      </c>
      <c r="C200" s="470">
        <v>0</v>
      </c>
      <c r="D200" s="470">
        <v>0</v>
      </c>
      <c r="E200" s="470">
        <v>0</v>
      </c>
    </row>
    <row r="201" spans="1:6" ht="16.5" customHeight="1" thickBot="1" x14ac:dyDescent="0.3">
      <c r="A201" s="35" t="s">
        <v>15</v>
      </c>
      <c r="B201" s="470">
        <v>148527</v>
      </c>
      <c r="C201" s="470">
        <v>0</v>
      </c>
      <c r="D201" s="470">
        <v>0</v>
      </c>
      <c r="E201" s="470">
        <v>0</v>
      </c>
    </row>
    <row r="202" spans="1:6" ht="16.5" customHeight="1" thickBot="1" x14ac:dyDescent="0.3">
      <c r="A202" s="35" t="s">
        <v>23</v>
      </c>
      <c r="B202" s="470">
        <f>B201/B200</f>
        <v>74263.5</v>
      </c>
      <c r="C202" s="470">
        <v>0</v>
      </c>
      <c r="D202" s="470">
        <v>0</v>
      </c>
      <c r="E202" s="470">
        <v>0</v>
      </c>
    </row>
    <row r="203" spans="1:6" ht="16.5" customHeight="1" thickBot="1" x14ac:dyDescent="0.3">
      <c r="A203" s="35" t="s">
        <v>16</v>
      </c>
      <c r="B203" s="471" t="s">
        <v>22</v>
      </c>
      <c r="C203" s="470">
        <v>0</v>
      </c>
      <c r="D203" s="470">
        <v>0</v>
      </c>
      <c r="E203" s="470">
        <v>0</v>
      </c>
      <c r="F203" s="473"/>
    </row>
    <row r="204" spans="1:6" ht="16.5" customHeight="1" thickBot="1" x14ac:dyDescent="0.3">
      <c r="A204" s="35" t="s">
        <v>17</v>
      </c>
      <c r="B204" s="471" t="s">
        <v>22</v>
      </c>
      <c r="C204" s="470">
        <v>0</v>
      </c>
      <c r="D204" s="470">
        <v>0</v>
      </c>
      <c r="E204" s="470">
        <v>0</v>
      </c>
    </row>
    <row r="205" spans="1:6" ht="21" customHeight="1" thickBot="1" x14ac:dyDescent="0.3">
      <c r="A205" s="35" t="s">
        <v>18</v>
      </c>
      <c r="B205" s="471" t="s">
        <v>22</v>
      </c>
      <c r="C205" s="470">
        <v>0</v>
      </c>
      <c r="D205" s="470">
        <v>0</v>
      </c>
      <c r="E205" s="470">
        <v>0</v>
      </c>
    </row>
    <row r="206" spans="1:6" ht="24" customHeight="1" thickBot="1" x14ac:dyDescent="0.3">
      <c r="A206" s="633" t="s">
        <v>815</v>
      </c>
      <c r="B206" s="634"/>
      <c r="C206" s="634"/>
      <c r="D206" s="634"/>
      <c r="E206" s="635"/>
    </row>
    <row r="207" spans="1:6" ht="17.25" customHeight="1" x14ac:dyDescent="0.25">
      <c r="A207" s="639"/>
      <c r="B207" s="2">
        <v>2019</v>
      </c>
      <c r="C207" s="2">
        <v>2020</v>
      </c>
      <c r="D207" s="2">
        <v>2021</v>
      </c>
      <c r="E207" s="2">
        <v>2022</v>
      </c>
    </row>
    <row r="208" spans="1:6" ht="10.5" customHeight="1" thickBot="1" x14ac:dyDescent="0.3">
      <c r="A208" s="640"/>
      <c r="B208" s="3" t="s">
        <v>5</v>
      </c>
      <c r="C208" s="3" t="s">
        <v>6</v>
      </c>
      <c r="D208" s="3" t="s">
        <v>6</v>
      </c>
      <c r="E208" s="3" t="s">
        <v>6</v>
      </c>
    </row>
    <row r="209" spans="1:6" ht="17.25" customHeight="1" thickBot="1" x14ac:dyDescent="0.3">
      <c r="A209" s="474" t="s">
        <v>41</v>
      </c>
      <c r="B209" s="73">
        <v>0</v>
      </c>
      <c r="C209" s="73">
        <v>0</v>
      </c>
      <c r="D209" s="73">
        <v>0</v>
      </c>
      <c r="E209" s="73">
        <v>0</v>
      </c>
    </row>
    <row r="210" spans="1:6" ht="14.25" customHeight="1" thickBot="1" x14ac:dyDescent="0.3">
      <c r="A210" s="474" t="s">
        <v>42</v>
      </c>
      <c r="B210" s="75">
        <v>148527</v>
      </c>
      <c r="C210" s="73">
        <v>0</v>
      </c>
      <c r="D210" s="73">
        <v>0</v>
      </c>
      <c r="E210" s="73">
        <v>0</v>
      </c>
    </row>
    <row r="211" spans="1:6" ht="24" customHeight="1" thickBot="1" x14ac:dyDescent="0.3">
      <c r="A211" s="76" t="s">
        <v>128</v>
      </c>
      <c r="B211" s="75">
        <f>B210+B209</f>
        <v>148527</v>
      </c>
      <c r="C211" s="75">
        <f>C210+C209</f>
        <v>0</v>
      </c>
      <c r="D211" s="75">
        <f>D210+D209</f>
        <v>0</v>
      </c>
      <c r="E211" s="75">
        <f>E210+E209</f>
        <v>0</v>
      </c>
    </row>
    <row r="212" spans="1:6" ht="24" customHeight="1" thickBot="1" x14ac:dyDescent="0.3">
      <c r="A212" s="78" t="s">
        <v>29</v>
      </c>
      <c r="B212" s="636" t="s">
        <v>816</v>
      </c>
      <c r="C212" s="637"/>
      <c r="D212" s="637"/>
      <c r="E212" s="638"/>
    </row>
    <row r="213" spans="1:6" ht="26.25" customHeight="1" thickBot="1" x14ac:dyDescent="0.3">
      <c r="A213" s="35" t="s">
        <v>73</v>
      </c>
      <c r="B213" s="636" t="s">
        <v>817</v>
      </c>
      <c r="C213" s="637"/>
      <c r="D213" s="637"/>
      <c r="E213" s="638"/>
    </row>
    <row r="214" spans="1:6" ht="24" customHeight="1" thickBot="1" x14ac:dyDescent="0.3">
      <c r="A214" s="35" t="s">
        <v>9</v>
      </c>
      <c r="B214" s="633" t="s">
        <v>818</v>
      </c>
      <c r="C214" s="634"/>
      <c r="D214" s="634"/>
      <c r="E214" s="635"/>
    </row>
    <row r="215" spans="1:6" ht="24" customHeight="1" thickBot="1" x14ac:dyDescent="0.3">
      <c r="A215" s="35" t="s">
        <v>14</v>
      </c>
      <c r="B215" s="636" t="s">
        <v>819</v>
      </c>
      <c r="C215" s="637"/>
      <c r="D215" s="637"/>
      <c r="E215" s="638"/>
    </row>
    <row r="216" spans="1:6" ht="15" customHeight="1" x14ac:dyDescent="0.25">
      <c r="A216" s="639"/>
      <c r="B216" s="67">
        <v>2018</v>
      </c>
      <c r="C216" s="67">
        <v>2019</v>
      </c>
      <c r="D216" s="67">
        <v>2020</v>
      </c>
      <c r="E216" s="67">
        <v>2021</v>
      </c>
    </row>
    <row r="217" spans="1:6" ht="12.75" customHeight="1" thickBot="1" x14ac:dyDescent="0.3">
      <c r="A217" s="640"/>
      <c r="B217" s="68" t="s">
        <v>5</v>
      </c>
      <c r="C217" s="68" t="s">
        <v>6</v>
      </c>
      <c r="D217" s="68" t="s">
        <v>6</v>
      </c>
      <c r="E217" s="68" t="s">
        <v>6</v>
      </c>
    </row>
    <row r="218" spans="1:6" ht="16.5" customHeight="1" thickBot="1" x14ac:dyDescent="0.3">
      <c r="A218" s="35" t="s">
        <v>8</v>
      </c>
      <c r="B218" s="470">
        <v>1</v>
      </c>
      <c r="C218" s="470">
        <v>0</v>
      </c>
      <c r="D218" s="470">
        <v>0</v>
      </c>
      <c r="E218" s="470">
        <v>0</v>
      </c>
    </row>
    <row r="219" spans="1:6" ht="16.5" customHeight="1" thickBot="1" x14ac:dyDescent="0.3">
      <c r="A219" s="35" t="s">
        <v>15</v>
      </c>
      <c r="B219" s="470">
        <f>6000+123660</f>
        <v>129660</v>
      </c>
      <c r="C219" s="470">
        <v>0</v>
      </c>
      <c r="D219" s="470">
        <v>0</v>
      </c>
      <c r="E219" s="470">
        <v>0</v>
      </c>
    </row>
    <row r="220" spans="1:6" ht="16.5" customHeight="1" thickBot="1" x14ac:dyDescent="0.3">
      <c r="A220" s="35" t="s">
        <v>23</v>
      </c>
      <c r="B220" s="470">
        <f>B219/B218</f>
        <v>129660</v>
      </c>
      <c r="C220" s="470">
        <v>0</v>
      </c>
      <c r="D220" s="470">
        <v>0</v>
      </c>
      <c r="E220" s="470">
        <v>0</v>
      </c>
    </row>
    <row r="221" spans="1:6" ht="16.5" customHeight="1" thickBot="1" x14ac:dyDescent="0.3">
      <c r="A221" s="35" t="s">
        <v>16</v>
      </c>
      <c r="B221" s="471" t="s">
        <v>22</v>
      </c>
      <c r="C221" s="470">
        <v>0</v>
      </c>
      <c r="D221" s="470">
        <v>0</v>
      </c>
      <c r="E221" s="470">
        <v>0</v>
      </c>
      <c r="F221" s="473"/>
    </row>
    <row r="222" spans="1:6" ht="16.5" customHeight="1" thickBot="1" x14ac:dyDescent="0.3">
      <c r="A222" s="35" t="s">
        <v>17</v>
      </c>
      <c r="B222" s="471" t="s">
        <v>22</v>
      </c>
      <c r="C222" s="470">
        <v>0</v>
      </c>
      <c r="D222" s="470">
        <v>0</v>
      </c>
      <c r="E222" s="470">
        <v>0</v>
      </c>
    </row>
    <row r="223" spans="1:6" ht="21" customHeight="1" thickBot="1" x14ac:dyDescent="0.3">
      <c r="A223" s="35" t="s">
        <v>18</v>
      </c>
      <c r="B223" s="471" t="s">
        <v>22</v>
      </c>
      <c r="C223" s="470">
        <v>0</v>
      </c>
      <c r="D223" s="470">
        <v>0</v>
      </c>
      <c r="E223" s="470">
        <v>0</v>
      </c>
    </row>
    <row r="224" spans="1:6" ht="16.5" customHeight="1" thickBot="1" x14ac:dyDescent="0.3">
      <c r="A224" s="633" t="s">
        <v>820</v>
      </c>
      <c r="B224" s="634"/>
      <c r="C224" s="634"/>
      <c r="D224" s="634"/>
      <c r="E224" s="635"/>
    </row>
    <row r="225" spans="1:6" x14ac:dyDescent="0.25">
      <c r="A225" s="639"/>
      <c r="B225" s="67">
        <v>2018</v>
      </c>
      <c r="C225" s="67">
        <v>2019</v>
      </c>
      <c r="D225" s="67">
        <v>2020</v>
      </c>
      <c r="E225" s="67">
        <v>2021</v>
      </c>
    </row>
    <row r="226" spans="1:6" ht="15.75" thickBot="1" x14ac:dyDescent="0.3">
      <c r="A226" s="640"/>
      <c r="B226" s="68" t="s">
        <v>5</v>
      </c>
      <c r="C226" s="68" t="s">
        <v>6</v>
      </c>
      <c r="D226" s="68" t="s">
        <v>6</v>
      </c>
      <c r="E226" s="68" t="s">
        <v>6</v>
      </c>
    </row>
    <row r="227" spans="1:6" ht="14.25" customHeight="1" thickBot="1" x14ac:dyDescent="0.3">
      <c r="A227" s="474" t="s">
        <v>41</v>
      </c>
      <c r="B227" s="73">
        <v>129660</v>
      </c>
      <c r="C227" s="73">
        <v>0</v>
      </c>
      <c r="D227" s="73">
        <v>0</v>
      </c>
      <c r="E227" s="73">
        <v>0</v>
      </c>
    </row>
    <row r="228" spans="1:6" ht="14.25" customHeight="1" thickBot="1" x14ac:dyDescent="0.3">
      <c r="A228" s="474" t="s">
        <v>42</v>
      </c>
      <c r="B228" s="75"/>
      <c r="C228" s="73">
        <v>0</v>
      </c>
      <c r="D228" s="73">
        <v>0</v>
      </c>
      <c r="E228" s="73">
        <v>0</v>
      </c>
    </row>
    <row r="229" spans="1:6" ht="15" customHeight="1" thickBot="1" x14ac:dyDescent="0.3">
      <c r="A229" s="76" t="s">
        <v>128</v>
      </c>
      <c r="B229" s="75">
        <f>B228+B227</f>
        <v>129660</v>
      </c>
      <c r="C229" s="75">
        <f>C228+C227</f>
        <v>0</v>
      </c>
      <c r="D229" s="75">
        <f>D228+D227</f>
        <v>0</v>
      </c>
      <c r="E229" s="75">
        <f>E228+E227</f>
        <v>0</v>
      </c>
    </row>
    <row r="230" spans="1:6" ht="24" customHeight="1" thickBot="1" x14ac:dyDescent="0.3">
      <c r="A230" s="78" t="s">
        <v>29</v>
      </c>
      <c r="B230" s="633" t="s">
        <v>821</v>
      </c>
      <c r="C230" s="634"/>
      <c r="D230" s="634"/>
      <c r="E230" s="635"/>
    </row>
    <row r="231" spans="1:6" ht="32.25" customHeight="1" thickBot="1" x14ac:dyDescent="0.3">
      <c r="A231" s="35" t="s">
        <v>251</v>
      </c>
      <c r="B231" s="633" t="s">
        <v>822</v>
      </c>
      <c r="C231" s="634"/>
      <c r="D231" s="634"/>
      <c r="E231" s="635"/>
    </row>
    <row r="232" spans="1:6" ht="24" customHeight="1" thickBot="1" x14ac:dyDescent="0.3">
      <c r="A232" s="35" t="s">
        <v>9</v>
      </c>
      <c r="B232" s="633" t="s">
        <v>818</v>
      </c>
      <c r="C232" s="634"/>
      <c r="D232" s="634"/>
      <c r="E232" s="635"/>
    </row>
    <row r="233" spans="1:6" ht="13.5" customHeight="1" thickBot="1" x14ac:dyDescent="0.3">
      <c r="A233" s="35" t="s">
        <v>14</v>
      </c>
      <c r="B233" s="636" t="s">
        <v>819</v>
      </c>
      <c r="C233" s="637"/>
      <c r="D233" s="637"/>
      <c r="E233" s="638"/>
    </row>
    <row r="234" spans="1:6" ht="17.25" customHeight="1" x14ac:dyDescent="0.25">
      <c r="A234" s="639"/>
      <c r="B234" s="2">
        <v>2019</v>
      </c>
      <c r="C234" s="2">
        <v>2020</v>
      </c>
      <c r="D234" s="2">
        <v>2021</v>
      </c>
      <c r="E234" s="2">
        <v>2022</v>
      </c>
    </row>
    <row r="235" spans="1:6" ht="13.5" customHeight="1" thickBot="1" x14ac:dyDescent="0.3">
      <c r="A235" s="640"/>
      <c r="B235" s="3" t="s">
        <v>5</v>
      </c>
      <c r="C235" s="3" t="s">
        <v>6</v>
      </c>
      <c r="D235" s="3" t="s">
        <v>6</v>
      </c>
      <c r="E235" s="3" t="s">
        <v>6</v>
      </c>
    </row>
    <row r="236" spans="1:6" ht="16.5" customHeight="1" thickBot="1" x14ac:dyDescent="0.3">
      <c r="A236" s="35" t="s">
        <v>8</v>
      </c>
      <c r="B236" s="470">
        <v>1</v>
      </c>
      <c r="C236" s="470">
        <v>1</v>
      </c>
      <c r="D236" s="470">
        <v>1</v>
      </c>
      <c r="E236" s="470">
        <v>1</v>
      </c>
    </row>
    <row r="237" spans="1:6" ht="16.5" customHeight="1" thickBot="1" x14ac:dyDescent="0.3">
      <c r="A237" s="35" t="s">
        <v>15</v>
      </c>
      <c r="B237" s="470">
        <v>33009</v>
      </c>
      <c r="C237" s="470">
        <v>67050</v>
      </c>
      <c r="D237" s="470">
        <f>D247</f>
        <v>124042</v>
      </c>
      <c r="E237" s="470">
        <v>120690</v>
      </c>
    </row>
    <row r="238" spans="1:6" ht="16.5" customHeight="1" thickBot="1" x14ac:dyDescent="0.3">
      <c r="A238" s="35" t="s">
        <v>23</v>
      </c>
      <c r="B238" s="470">
        <f>B237/B236</f>
        <v>33009</v>
      </c>
      <c r="C238" s="470">
        <f>C237/C236</f>
        <v>67050</v>
      </c>
      <c r="D238" s="470">
        <f>D237/D236</f>
        <v>124042</v>
      </c>
      <c r="E238" s="470">
        <f>E237/E236</f>
        <v>120690</v>
      </c>
    </row>
    <row r="239" spans="1:6" ht="16.5" customHeight="1" thickBot="1" x14ac:dyDescent="0.3">
      <c r="A239" s="35" t="s">
        <v>16</v>
      </c>
      <c r="B239" s="471" t="s">
        <v>22</v>
      </c>
      <c r="C239" s="472"/>
      <c r="D239" s="472">
        <f>D236/B236-1</f>
        <v>0</v>
      </c>
      <c r="E239" s="472">
        <f>E236/D236-1</f>
        <v>0</v>
      </c>
      <c r="F239" s="473"/>
    </row>
    <row r="240" spans="1:6" ht="16.5" customHeight="1" thickBot="1" x14ac:dyDescent="0.3">
      <c r="A240" s="35" t="s">
        <v>17</v>
      </c>
      <c r="B240" s="471" t="s">
        <v>22</v>
      </c>
      <c r="C240" s="472"/>
      <c r="D240" s="472">
        <f>D237/B237-1</f>
        <v>2.7578236238601592</v>
      </c>
      <c r="E240" s="472">
        <f>E237/D237-1</f>
        <v>-2.7023105077312537E-2</v>
      </c>
    </row>
    <row r="241" spans="1:5" ht="24" customHeight="1" thickBot="1" x14ac:dyDescent="0.3">
      <c r="A241" s="35" t="s">
        <v>18</v>
      </c>
      <c r="B241" s="471" t="s">
        <v>22</v>
      </c>
      <c r="C241" s="472"/>
      <c r="D241" s="472">
        <f>D238/B238-1</f>
        <v>2.7578236238601592</v>
      </c>
      <c r="E241" s="472">
        <f>E238/D238-1</f>
        <v>-2.7023105077312537E-2</v>
      </c>
    </row>
    <row r="242" spans="1:5" ht="24" customHeight="1" thickBot="1" x14ac:dyDescent="0.3">
      <c r="A242" s="633" t="s">
        <v>823</v>
      </c>
      <c r="B242" s="634"/>
      <c r="C242" s="634"/>
      <c r="D242" s="634"/>
      <c r="E242" s="635"/>
    </row>
    <row r="243" spans="1:5" ht="13.5" customHeight="1" x14ac:dyDescent="0.25">
      <c r="A243" s="639"/>
      <c r="B243" s="67">
        <v>2018</v>
      </c>
      <c r="C243" s="67">
        <v>2019</v>
      </c>
      <c r="D243" s="67">
        <v>2020</v>
      </c>
      <c r="E243" s="67">
        <v>2021</v>
      </c>
    </row>
    <row r="244" spans="1:5" ht="10.5" customHeight="1" thickBot="1" x14ac:dyDescent="0.3">
      <c r="A244" s="640"/>
      <c r="B244" s="68" t="s">
        <v>5</v>
      </c>
      <c r="C244" s="68" t="s">
        <v>6</v>
      </c>
      <c r="D244" s="68" t="s">
        <v>6</v>
      </c>
      <c r="E244" s="68" t="s">
        <v>6</v>
      </c>
    </row>
    <row r="245" spans="1:5" ht="24.75" thickBot="1" x14ac:dyDescent="0.3">
      <c r="A245" s="474" t="s">
        <v>41</v>
      </c>
      <c r="B245" s="73">
        <v>33009</v>
      </c>
      <c r="C245" s="73">
        <v>67050</v>
      </c>
      <c r="D245" s="73">
        <v>124042</v>
      </c>
      <c r="E245" s="73">
        <v>120690</v>
      </c>
    </row>
    <row r="246" spans="1:5" x14ac:dyDescent="0.25">
      <c r="A246" s="483" t="s">
        <v>42</v>
      </c>
      <c r="B246" s="485">
        <v>0</v>
      </c>
      <c r="C246" s="486">
        <v>0</v>
      </c>
      <c r="D246" s="486">
        <v>0</v>
      </c>
      <c r="E246" s="486">
        <v>0</v>
      </c>
    </row>
    <row r="247" spans="1:5" ht="19.5" customHeight="1" x14ac:dyDescent="0.25">
      <c r="A247" s="487" t="s">
        <v>154</v>
      </c>
      <c r="B247" s="488">
        <f>B246+B245</f>
        <v>33009</v>
      </c>
      <c r="C247" s="488">
        <f>C246+C245</f>
        <v>67050</v>
      </c>
      <c r="D247" s="488">
        <f>D246+D245</f>
        <v>124042</v>
      </c>
      <c r="E247" s="489">
        <f>E246+E245</f>
        <v>120690</v>
      </c>
    </row>
    <row r="248" spans="1:5" ht="9.75" customHeight="1" thickBot="1" x14ac:dyDescent="0.3">
      <c r="A248" s="76"/>
      <c r="B248" s="490"/>
      <c r="C248" s="490"/>
      <c r="D248" s="490"/>
      <c r="E248" s="75"/>
    </row>
    <row r="249" spans="1:5" ht="24" customHeight="1" thickBot="1" x14ac:dyDescent="0.3">
      <c r="A249" s="491" t="s">
        <v>155</v>
      </c>
      <c r="B249" s="647" t="s">
        <v>824</v>
      </c>
      <c r="C249" s="648"/>
      <c r="D249" s="648"/>
      <c r="E249" s="649"/>
    </row>
    <row r="250" spans="1:5" ht="24" customHeight="1" thickBot="1" x14ac:dyDescent="0.3">
      <c r="A250" s="633" t="s">
        <v>156</v>
      </c>
      <c r="B250" s="634"/>
      <c r="C250" s="634"/>
      <c r="D250" s="634"/>
      <c r="E250" s="635"/>
    </row>
    <row r="251" spans="1:5" ht="42" customHeight="1" thickBot="1" x14ac:dyDescent="0.3">
      <c r="A251" s="492" t="s">
        <v>825</v>
      </c>
      <c r="B251" s="467">
        <v>0.02</v>
      </c>
      <c r="C251" s="467">
        <v>0.03</v>
      </c>
      <c r="D251" s="467">
        <v>0.03</v>
      </c>
      <c r="E251" s="467">
        <v>0.03</v>
      </c>
    </row>
    <row r="252" spans="1:5" ht="37.5" customHeight="1" thickBot="1" x14ac:dyDescent="0.3">
      <c r="A252" s="35" t="s">
        <v>826</v>
      </c>
      <c r="B252" s="467">
        <v>0.02</v>
      </c>
      <c r="C252" s="467">
        <v>0.03</v>
      </c>
      <c r="D252" s="467">
        <v>0.03</v>
      </c>
      <c r="E252" s="467">
        <v>0.03</v>
      </c>
    </row>
    <row r="253" spans="1:5" ht="15.75" thickBot="1" x14ac:dyDescent="0.3">
      <c r="A253" s="633" t="s">
        <v>157</v>
      </c>
      <c r="B253" s="634"/>
      <c r="C253" s="634"/>
      <c r="D253" s="634"/>
      <c r="E253" s="635"/>
    </row>
    <row r="254" spans="1:5" ht="15.75" thickBot="1" x14ac:dyDescent="0.3">
      <c r="A254" s="650" t="s">
        <v>158</v>
      </c>
      <c r="B254" s="651"/>
      <c r="C254" s="651"/>
      <c r="D254" s="651"/>
      <c r="E254" s="652"/>
    </row>
    <row r="255" spans="1:5" ht="16.5" customHeight="1" x14ac:dyDescent="0.25">
      <c r="A255" s="639"/>
      <c r="B255" s="2">
        <v>2019</v>
      </c>
      <c r="C255" s="2">
        <v>2020</v>
      </c>
      <c r="D255" s="2">
        <v>2021</v>
      </c>
      <c r="E255" s="2">
        <v>2022</v>
      </c>
    </row>
    <row r="256" spans="1:5" ht="15" customHeight="1" thickBot="1" x14ac:dyDescent="0.3">
      <c r="A256" s="640"/>
      <c r="B256" s="3" t="s">
        <v>5</v>
      </c>
      <c r="C256" s="3" t="s">
        <v>6</v>
      </c>
      <c r="D256" s="3" t="s">
        <v>6</v>
      </c>
      <c r="E256" s="3" t="s">
        <v>6</v>
      </c>
    </row>
    <row r="257" spans="1:5" ht="15.75" thickBot="1" x14ac:dyDescent="0.3">
      <c r="A257" s="35" t="s">
        <v>28</v>
      </c>
      <c r="B257" s="636" t="s">
        <v>827</v>
      </c>
      <c r="C257" s="637"/>
      <c r="D257" s="637"/>
      <c r="E257" s="638"/>
    </row>
    <row r="258" spans="1:5" ht="24" customHeight="1" thickBot="1" x14ac:dyDescent="0.3">
      <c r="A258" s="35" t="s">
        <v>9</v>
      </c>
      <c r="B258" s="633" t="s">
        <v>828</v>
      </c>
      <c r="C258" s="634"/>
      <c r="D258" s="634"/>
      <c r="E258" s="635"/>
    </row>
    <row r="259" spans="1:5" ht="15.75" thickBot="1" x14ac:dyDescent="0.3">
      <c r="A259" s="35" t="s">
        <v>14</v>
      </c>
      <c r="B259" s="636" t="s">
        <v>829</v>
      </c>
      <c r="C259" s="637"/>
      <c r="D259" s="637"/>
      <c r="E259" s="638"/>
    </row>
    <row r="260" spans="1:5" ht="24" customHeight="1" x14ac:dyDescent="0.25">
      <c r="A260" s="639"/>
      <c r="B260" s="67">
        <v>2018</v>
      </c>
      <c r="C260" s="67">
        <v>2019</v>
      </c>
      <c r="D260" s="67">
        <v>2020</v>
      </c>
      <c r="E260" s="67">
        <v>2021</v>
      </c>
    </row>
    <row r="261" spans="1:5" ht="24" customHeight="1" thickBot="1" x14ac:dyDescent="0.3">
      <c r="A261" s="640"/>
      <c r="B261" s="68" t="s">
        <v>5</v>
      </c>
      <c r="C261" s="68" t="s">
        <v>6</v>
      </c>
      <c r="D261" s="68" t="s">
        <v>6</v>
      </c>
      <c r="E261" s="68" t="s">
        <v>6</v>
      </c>
    </row>
    <row r="262" spans="1:5" ht="12.75" customHeight="1" thickBot="1" x14ac:dyDescent="0.3">
      <c r="A262" s="35" t="s">
        <v>8</v>
      </c>
      <c r="B262" s="470">
        <v>25000</v>
      </c>
      <c r="C262" s="73">
        <v>25600</v>
      </c>
      <c r="D262" s="73">
        <v>26300</v>
      </c>
      <c r="E262" s="73">
        <v>27000</v>
      </c>
    </row>
    <row r="263" spans="1:5" ht="12.75" customHeight="1" thickBot="1" x14ac:dyDescent="0.3">
      <c r="A263" s="35" t="s">
        <v>15</v>
      </c>
      <c r="B263" s="73">
        <v>86986</v>
      </c>
      <c r="C263" s="73">
        <f>C294</f>
        <v>115533.12692</v>
      </c>
      <c r="D263" s="73">
        <f>D294</f>
        <v>148809.88920500001</v>
      </c>
      <c r="E263" s="73">
        <f>E294</f>
        <v>192000.38333000001</v>
      </c>
    </row>
    <row r="264" spans="1:5" ht="12.75" customHeight="1" thickBot="1" x14ac:dyDescent="0.3">
      <c r="A264" s="35" t="s">
        <v>23</v>
      </c>
      <c r="B264" s="470">
        <f>B263/B262</f>
        <v>3.4794399999999999</v>
      </c>
      <c r="C264" s="470">
        <f>C263/C262</f>
        <v>4.5130127703124998</v>
      </c>
      <c r="D264" s="470">
        <f>D263/D262</f>
        <v>5.6581706922053234</v>
      </c>
      <c r="E264" s="470">
        <f>E263/E262</f>
        <v>7.1111253085185187</v>
      </c>
    </row>
    <row r="265" spans="1:5" ht="12.75" customHeight="1" thickBot="1" x14ac:dyDescent="0.3">
      <c r="A265" s="35" t="s">
        <v>16</v>
      </c>
      <c r="B265" s="471">
        <v>0</v>
      </c>
      <c r="C265" s="472">
        <f>C262/B262-1</f>
        <v>2.4000000000000021E-2</v>
      </c>
      <c r="D265" s="472">
        <f t="shared" ref="D265:E267" si="5">D262/C262-1</f>
        <v>2.734375E-2</v>
      </c>
      <c r="E265" s="472">
        <f t="shared" si="5"/>
        <v>2.6615969581748944E-2</v>
      </c>
    </row>
    <row r="266" spans="1:5" ht="12.75" customHeight="1" thickBot="1" x14ac:dyDescent="0.3">
      <c r="A266" s="35" t="s">
        <v>17</v>
      </c>
      <c r="B266" s="471">
        <v>0</v>
      </c>
      <c r="C266" s="472">
        <f>C263/B263-1</f>
        <v>0.32818070632055729</v>
      </c>
      <c r="D266" s="472">
        <f t="shared" si="5"/>
        <v>0.28802788578588601</v>
      </c>
      <c r="E266" s="472">
        <f t="shared" si="5"/>
        <v>0.29023940784944013</v>
      </c>
    </row>
    <row r="267" spans="1:5" ht="12.75" customHeight="1" thickBot="1" x14ac:dyDescent="0.3">
      <c r="A267" s="35" t="s">
        <v>18</v>
      </c>
      <c r="B267" s="471">
        <v>0</v>
      </c>
      <c r="C267" s="472">
        <f>C264/B264-1</f>
        <v>0.29705147101616936</v>
      </c>
      <c r="D267" s="472">
        <f t="shared" si="5"/>
        <v>0.25374577475736415</v>
      </c>
      <c r="E267" s="472">
        <f t="shared" si="5"/>
        <v>0.25678875653482502</v>
      </c>
    </row>
    <row r="268" spans="1:5" ht="15.75" customHeight="1" x14ac:dyDescent="0.25">
      <c r="A268" s="639"/>
      <c r="B268" s="2">
        <v>2019</v>
      </c>
      <c r="C268" s="2">
        <v>2020</v>
      </c>
      <c r="D268" s="2">
        <v>2021</v>
      </c>
      <c r="E268" s="2">
        <v>2022</v>
      </c>
    </row>
    <row r="269" spans="1:5" ht="10.5" customHeight="1" thickBot="1" x14ac:dyDescent="0.3">
      <c r="A269" s="640"/>
      <c r="B269" s="3" t="s">
        <v>5</v>
      </c>
      <c r="C269" s="3" t="s">
        <v>6</v>
      </c>
      <c r="D269" s="3" t="s">
        <v>6</v>
      </c>
      <c r="E269" s="3" t="s">
        <v>6</v>
      </c>
    </row>
    <row r="270" spans="1:5" ht="24" customHeight="1" thickBot="1" x14ac:dyDescent="0.3">
      <c r="A270" s="633" t="s">
        <v>150</v>
      </c>
      <c r="B270" s="634"/>
      <c r="C270" s="634"/>
      <c r="D270" s="634"/>
      <c r="E270" s="635"/>
    </row>
    <row r="271" spans="1:5" ht="13.5" customHeight="1" x14ac:dyDescent="0.25">
      <c r="A271" s="639"/>
      <c r="B271" s="2">
        <v>2019</v>
      </c>
      <c r="C271" s="2">
        <v>2020</v>
      </c>
      <c r="D271" s="2">
        <v>2021</v>
      </c>
      <c r="E271" s="2">
        <v>2022</v>
      </c>
    </row>
    <row r="272" spans="1:5" ht="10.5" customHeight="1" thickBot="1" x14ac:dyDescent="0.3">
      <c r="A272" s="640"/>
      <c r="B272" s="3" t="s">
        <v>5</v>
      </c>
      <c r="C272" s="3" t="s">
        <v>6</v>
      </c>
      <c r="D272" s="3" t="s">
        <v>6</v>
      </c>
      <c r="E272" s="3" t="s">
        <v>6</v>
      </c>
    </row>
    <row r="273" spans="1:5" ht="12" customHeight="1" thickBot="1" x14ac:dyDescent="0.3">
      <c r="A273" s="74" t="s">
        <v>0</v>
      </c>
      <c r="B273" s="73"/>
      <c r="C273" s="73"/>
      <c r="D273" s="73"/>
      <c r="E273" s="73"/>
    </row>
    <row r="274" spans="1:5" ht="12" customHeight="1" thickBot="1" x14ac:dyDescent="0.3">
      <c r="A274" s="74" t="s">
        <v>50</v>
      </c>
      <c r="B274" s="73"/>
      <c r="C274" s="73"/>
      <c r="D274" s="73"/>
      <c r="E274" s="73"/>
    </row>
    <row r="275" spans="1:5" ht="12" customHeight="1" thickBot="1" x14ac:dyDescent="0.3">
      <c r="A275" s="74" t="s">
        <v>51</v>
      </c>
      <c r="B275" s="73"/>
      <c r="C275" s="73"/>
      <c r="D275" s="73"/>
      <c r="E275" s="73"/>
    </row>
    <row r="276" spans="1:5" ht="12" customHeight="1" thickBot="1" x14ac:dyDescent="0.3">
      <c r="A276" s="74" t="s">
        <v>31</v>
      </c>
      <c r="B276" s="73"/>
      <c r="C276" s="73"/>
      <c r="D276" s="73"/>
      <c r="E276" s="73"/>
    </row>
    <row r="277" spans="1:5" ht="12" customHeight="1" thickBot="1" x14ac:dyDescent="0.3">
      <c r="A277" s="74" t="s">
        <v>50</v>
      </c>
      <c r="B277" s="73"/>
      <c r="C277" s="73"/>
      <c r="D277" s="73"/>
      <c r="E277" s="73"/>
    </row>
    <row r="278" spans="1:5" ht="12" customHeight="1" thickBot="1" x14ac:dyDescent="0.3">
      <c r="A278" s="74" t="s">
        <v>51</v>
      </c>
      <c r="B278" s="73"/>
      <c r="C278" s="73"/>
      <c r="D278" s="73"/>
      <c r="E278" s="73"/>
    </row>
    <row r="279" spans="1:5" ht="12" customHeight="1" thickBot="1" x14ac:dyDescent="0.3">
      <c r="A279" s="74" t="s">
        <v>1</v>
      </c>
      <c r="B279" s="75">
        <v>81949</v>
      </c>
      <c r="C279" s="73">
        <v>110000</v>
      </c>
      <c r="D279" s="73">
        <f>C279*1.3</f>
        <v>143000</v>
      </c>
      <c r="E279" s="73">
        <f>D279*1.3</f>
        <v>185900</v>
      </c>
    </row>
    <row r="280" spans="1:5" ht="12" customHeight="1" thickBot="1" x14ac:dyDescent="0.3">
      <c r="A280" s="74" t="s">
        <v>50</v>
      </c>
      <c r="B280" s="71">
        <v>81949</v>
      </c>
      <c r="C280" s="71">
        <v>110000</v>
      </c>
      <c r="D280" s="71">
        <v>143000</v>
      </c>
      <c r="E280" s="71">
        <v>185900</v>
      </c>
    </row>
    <row r="281" spans="1:5" ht="12" customHeight="1" thickBot="1" x14ac:dyDescent="0.3">
      <c r="A281" s="74" t="s">
        <v>51</v>
      </c>
      <c r="B281" s="73"/>
      <c r="C281" s="73"/>
      <c r="D281" s="73"/>
      <c r="E281" s="73"/>
    </row>
    <row r="282" spans="1:5" ht="12" customHeight="1" thickBot="1" x14ac:dyDescent="0.3">
      <c r="A282" s="74" t="s">
        <v>2</v>
      </c>
      <c r="B282" s="75">
        <v>0</v>
      </c>
      <c r="C282" s="75">
        <v>0</v>
      </c>
      <c r="D282" s="75">
        <v>0</v>
      </c>
      <c r="E282" s="75">
        <v>0</v>
      </c>
    </row>
    <row r="283" spans="1:5" ht="12" customHeight="1" thickBot="1" x14ac:dyDescent="0.3">
      <c r="A283" s="74" t="s">
        <v>50</v>
      </c>
      <c r="B283" s="73"/>
      <c r="C283" s="73"/>
      <c r="D283" s="73"/>
      <c r="E283" s="73"/>
    </row>
    <row r="284" spans="1:5" ht="12" customHeight="1" thickBot="1" x14ac:dyDescent="0.3">
      <c r="A284" s="74" t="s">
        <v>51</v>
      </c>
      <c r="B284" s="73"/>
      <c r="C284" s="73"/>
      <c r="D284" s="73"/>
      <c r="E284" s="73"/>
    </row>
    <row r="285" spans="1:5" ht="12" customHeight="1" thickBot="1" x14ac:dyDescent="0.3">
      <c r="A285" s="74" t="s">
        <v>24</v>
      </c>
      <c r="B285" s="75">
        <v>0</v>
      </c>
      <c r="C285" s="75">
        <v>0</v>
      </c>
      <c r="D285" s="75">
        <v>0</v>
      </c>
      <c r="E285" s="75">
        <v>0</v>
      </c>
    </row>
    <row r="286" spans="1:5" ht="12" customHeight="1" thickBot="1" x14ac:dyDescent="0.3">
      <c r="A286" s="74" t="s">
        <v>50</v>
      </c>
      <c r="B286" s="73"/>
      <c r="C286" s="73"/>
      <c r="D286" s="73"/>
      <c r="E286" s="73"/>
    </row>
    <row r="287" spans="1:5" ht="12" customHeight="1" thickBot="1" x14ac:dyDescent="0.3">
      <c r="A287" s="74" t="s">
        <v>51</v>
      </c>
      <c r="B287" s="73"/>
      <c r="C287" s="73"/>
      <c r="D287" s="73"/>
      <c r="E287" s="73"/>
    </row>
    <row r="288" spans="1:5" ht="12" customHeight="1" thickBot="1" x14ac:dyDescent="0.3">
      <c r="A288" s="74" t="s">
        <v>25</v>
      </c>
      <c r="B288" s="75">
        <v>3500</v>
      </c>
      <c r="C288" s="73">
        <v>5533.1269199999988</v>
      </c>
      <c r="D288" s="73">
        <v>5809.8892050000004</v>
      </c>
      <c r="E288" s="73">
        <v>6100.3833299999997</v>
      </c>
    </row>
    <row r="289" spans="1:5" ht="12" customHeight="1" thickBot="1" x14ac:dyDescent="0.3">
      <c r="A289" s="74" t="s">
        <v>50</v>
      </c>
      <c r="B289" s="71">
        <v>3500</v>
      </c>
      <c r="C289" s="71">
        <v>5533.1269199999988</v>
      </c>
      <c r="D289" s="71">
        <v>5809.8892050000004</v>
      </c>
      <c r="E289" s="71">
        <v>6100.3833299999997</v>
      </c>
    </row>
    <row r="290" spans="1:5" ht="12" customHeight="1" thickBot="1" x14ac:dyDescent="0.3">
      <c r="A290" s="74" t="s">
        <v>51</v>
      </c>
      <c r="B290" s="73"/>
      <c r="C290" s="73"/>
      <c r="D290" s="73"/>
      <c r="E290" s="73"/>
    </row>
    <row r="291" spans="1:5" ht="12" customHeight="1" thickBot="1" x14ac:dyDescent="0.3">
      <c r="A291" s="74" t="s">
        <v>3</v>
      </c>
      <c r="B291" s="75">
        <v>1537</v>
      </c>
      <c r="C291" s="73"/>
      <c r="D291" s="73"/>
      <c r="E291" s="73"/>
    </row>
    <row r="292" spans="1:5" ht="12" customHeight="1" thickBot="1" x14ac:dyDescent="0.3">
      <c r="A292" s="74" t="s">
        <v>50</v>
      </c>
      <c r="B292" s="79">
        <v>1537</v>
      </c>
      <c r="C292" s="73"/>
      <c r="D292" s="73"/>
      <c r="E292" s="73"/>
    </row>
    <row r="293" spans="1:5" ht="12" customHeight="1" thickBot="1" x14ac:dyDescent="0.3">
      <c r="A293" s="74" t="s">
        <v>51</v>
      </c>
      <c r="B293" s="73"/>
      <c r="C293" s="73"/>
      <c r="D293" s="73"/>
      <c r="E293" s="73"/>
    </row>
    <row r="294" spans="1:5" ht="24" customHeight="1" thickBot="1" x14ac:dyDescent="0.3">
      <c r="A294" s="493" t="s">
        <v>159</v>
      </c>
      <c r="B294" s="73">
        <f>B291+B288+B285+B282+B279+B276+B273</f>
        <v>86986</v>
      </c>
      <c r="C294" s="73">
        <f>C291+C288+C285+C282+C279+C276+C273</f>
        <v>115533.12692</v>
      </c>
      <c r="D294" s="73">
        <f>D291+D288+D285+D282+D279+D276+D273</f>
        <v>148809.88920500001</v>
      </c>
      <c r="E294" s="73">
        <f>E291+E288+E285+E282+E279+E276+E273</f>
        <v>192000.38333000001</v>
      </c>
    </row>
    <row r="295" spans="1:5" ht="18.75" customHeight="1" thickBot="1" x14ac:dyDescent="0.3">
      <c r="A295" s="494" t="s">
        <v>35</v>
      </c>
      <c r="B295" s="73">
        <f>IF(B294-B263=0,0,"Error")</f>
        <v>0</v>
      </c>
      <c r="C295" s="73">
        <f>IF(C294-C263=0,0,"Error")</f>
        <v>0</v>
      </c>
      <c r="D295" s="73">
        <f>IF(D294-D263=0,0,"Error")</f>
        <v>0</v>
      </c>
      <c r="E295" s="73">
        <f>IF(E294-E263=0,0,"Error")</f>
        <v>0</v>
      </c>
    </row>
    <row r="296" spans="1:5" ht="18.75" customHeight="1" thickBot="1" x14ac:dyDescent="0.3">
      <c r="A296" s="480" t="s">
        <v>55</v>
      </c>
      <c r="B296" s="636" t="s">
        <v>830</v>
      </c>
      <c r="C296" s="637"/>
      <c r="D296" s="637"/>
      <c r="E296" s="638"/>
    </row>
    <row r="297" spans="1:5" ht="15" customHeight="1" thickBot="1" x14ac:dyDescent="0.3">
      <c r="A297" s="35" t="s">
        <v>9</v>
      </c>
      <c r="B297" s="633" t="s">
        <v>831</v>
      </c>
      <c r="C297" s="634"/>
      <c r="D297" s="634"/>
      <c r="E297" s="635"/>
    </row>
    <row r="298" spans="1:5" ht="24" customHeight="1" thickBot="1" x14ac:dyDescent="0.3">
      <c r="A298" s="35" t="s">
        <v>14</v>
      </c>
      <c r="B298" s="636" t="s">
        <v>832</v>
      </c>
      <c r="C298" s="637"/>
      <c r="D298" s="637"/>
      <c r="E298" s="638"/>
    </row>
    <row r="299" spans="1:5" ht="17.25" customHeight="1" x14ac:dyDescent="0.25">
      <c r="A299" s="639"/>
      <c r="B299" s="2">
        <v>2019</v>
      </c>
      <c r="C299" s="2">
        <v>2020</v>
      </c>
      <c r="D299" s="2">
        <v>2021</v>
      </c>
      <c r="E299" s="2">
        <v>2022</v>
      </c>
    </row>
    <row r="300" spans="1:5" ht="15" customHeight="1" thickBot="1" x14ac:dyDescent="0.3">
      <c r="A300" s="640"/>
      <c r="B300" s="3" t="s">
        <v>5</v>
      </c>
      <c r="C300" s="3" t="s">
        <v>6</v>
      </c>
      <c r="D300" s="3" t="s">
        <v>6</v>
      </c>
      <c r="E300" s="3" t="s">
        <v>6</v>
      </c>
    </row>
    <row r="301" spans="1:5" ht="13.5" customHeight="1" thickBot="1" x14ac:dyDescent="0.3">
      <c r="A301" s="80" t="s">
        <v>8</v>
      </c>
      <c r="B301" s="470">
        <v>1400</v>
      </c>
      <c r="C301" s="470">
        <f>1450</f>
        <v>1450</v>
      </c>
      <c r="D301" s="470">
        <v>1500</v>
      </c>
      <c r="E301" s="470">
        <v>1550</v>
      </c>
    </row>
    <row r="302" spans="1:5" ht="13.5" customHeight="1" thickBot="1" x14ac:dyDescent="0.3">
      <c r="A302" s="80" t="s">
        <v>15</v>
      </c>
      <c r="B302" s="470">
        <f>B331</f>
        <v>5451</v>
      </c>
      <c r="C302" s="470">
        <f>C331</f>
        <v>8000</v>
      </c>
      <c r="D302" s="470">
        <f>D331</f>
        <v>10400</v>
      </c>
      <c r="E302" s="470">
        <f>E331</f>
        <v>13520</v>
      </c>
    </row>
    <row r="303" spans="1:5" ht="13.5" customHeight="1" thickBot="1" x14ac:dyDescent="0.3">
      <c r="A303" s="80" t="s">
        <v>23</v>
      </c>
      <c r="B303" s="470">
        <f>B302/B301</f>
        <v>3.8935714285714287</v>
      </c>
      <c r="C303" s="470">
        <f>C302/C301</f>
        <v>5.5172413793103452</v>
      </c>
      <c r="D303" s="470">
        <f>D302/D301</f>
        <v>6.9333333333333336</v>
      </c>
      <c r="E303" s="470">
        <f>E302/E301</f>
        <v>8.7225806451612904</v>
      </c>
    </row>
    <row r="304" spans="1:5" ht="13.5" customHeight="1" thickBot="1" x14ac:dyDescent="0.3">
      <c r="A304" s="80" t="s">
        <v>16</v>
      </c>
      <c r="B304" s="471">
        <v>0</v>
      </c>
      <c r="C304" s="472">
        <f>C301/B301-1</f>
        <v>3.5714285714285809E-2</v>
      </c>
      <c r="D304" s="472">
        <f t="shared" ref="D304:E306" si="6">D301/C301-1</f>
        <v>3.4482758620689724E-2</v>
      </c>
      <c r="E304" s="472">
        <f t="shared" si="6"/>
        <v>3.3333333333333437E-2</v>
      </c>
    </row>
    <row r="305" spans="1:5" ht="13.5" customHeight="1" thickBot="1" x14ac:dyDescent="0.3">
      <c r="A305" s="80" t="s">
        <v>17</v>
      </c>
      <c r="B305" s="471">
        <v>0</v>
      </c>
      <c r="C305" s="472">
        <f>C302/B302-1</f>
        <v>0.46762062006971195</v>
      </c>
      <c r="D305" s="472">
        <f t="shared" si="6"/>
        <v>0.30000000000000004</v>
      </c>
      <c r="E305" s="472">
        <f t="shared" si="6"/>
        <v>0.30000000000000004</v>
      </c>
    </row>
    <row r="306" spans="1:5" ht="13.5" customHeight="1" thickBot="1" x14ac:dyDescent="0.3">
      <c r="A306" s="80" t="s">
        <v>18</v>
      </c>
      <c r="B306" s="471">
        <v>0</v>
      </c>
      <c r="C306" s="472">
        <f>C303/B303-1</f>
        <v>0.41701301248110134</v>
      </c>
      <c r="D306" s="472">
        <f t="shared" si="6"/>
        <v>0.2566666666666666</v>
      </c>
      <c r="E306" s="472">
        <f t="shared" si="6"/>
        <v>0.25806451612903225</v>
      </c>
    </row>
    <row r="307" spans="1:5" ht="24" customHeight="1" thickBot="1" x14ac:dyDescent="0.3">
      <c r="A307" s="633" t="s">
        <v>151</v>
      </c>
      <c r="B307" s="634"/>
      <c r="C307" s="634"/>
      <c r="D307" s="634"/>
      <c r="E307" s="635"/>
    </row>
    <row r="308" spans="1:5" ht="24" customHeight="1" x14ac:dyDescent="0.25">
      <c r="A308" s="639"/>
      <c r="B308" s="2">
        <v>2019</v>
      </c>
      <c r="C308" s="2">
        <v>2020</v>
      </c>
      <c r="D308" s="2">
        <v>2021</v>
      </c>
      <c r="E308" s="2">
        <v>2022</v>
      </c>
    </row>
    <row r="309" spans="1:5" ht="24" customHeight="1" thickBot="1" x14ac:dyDescent="0.3">
      <c r="A309" s="640"/>
      <c r="B309" s="3" t="s">
        <v>5</v>
      </c>
      <c r="C309" s="3" t="s">
        <v>6</v>
      </c>
      <c r="D309" s="3" t="s">
        <v>6</v>
      </c>
      <c r="E309" s="3" t="s">
        <v>6</v>
      </c>
    </row>
    <row r="310" spans="1:5" ht="15.75" thickBot="1" x14ac:dyDescent="0.3">
      <c r="A310" s="74" t="s">
        <v>0</v>
      </c>
      <c r="B310" s="73"/>
      <c r="C310" s="73"/>
      <c r="D310" s="73"/>
      <c r="E310" s="73"/>
    </row>
    <row r="311" spans="1:5" s="495" customFormat="1" ht="15.75" thickBot="1" x14ac:dyDescent="0.3">
      <c r="A311" s="70" t="s">
        <v>50</v>
      </c>
      <c r="B311" s="75"/>
      <c r="C311" s="75"/>
      <c r="D311" s="75"/>
      <c r="E311" s="75"/>
    </row>
    <row r="312" spans="1:5" s="495" customFormat="1" ht="15.75" thickBot="1" x14ac:dyDescent="0.3">
      <c r="A312" s="70" t="s">
        <v>51</v>
      </c>
      <c r="B312" s="75"/>
      <c r="C312" s="75"/>
      <c r="D312" s="75"/>
      <c r="E312" s="75"/>
    </row>
    <row r="313" spans="1:5" ht="24.75" thickBot="1" x14ac:dyDescent="0.3">
      <c r="A313" s="74" t="s">
        <v>31</v>
      </c>
      <c r="B313" s="73"/>
      <c r="C313" s="73"/>
      <c r="D313" s="73"/>
      <c r="E313" s="73"/>
    </row>
    <row r="314" spans="1:5" s="495" customFormat="1" ht="15.75" thickBot="1" x14ac:dyDescent="0.3">
      <c r="A314" s="70" t="s">
        <v>50</v>
      </c>
      <c r="B314" s="75"/>
      <c r="C314" s="75"/>
      <c r="D314" s="75"/>
      <c r="E314" s="75"/>
    </row>
    <row r="315" spans="1:5" s="495" customFormat="1" ht="15.75" thickBot="1" x14ac:dyDescent="0.3">
      <c r="A315" s="70" t="s">
        <v>51</v>
      </c>
      <c r="B315" s="75"/>
      <c r="C315" s="75"/>
      <c r="D315" s="75"/>
      <c r="E315" s="75"/>
    </row>
    <row r="316" spans="1:5" ht="15.75" thickBot="1" x14ac:dyDescent="0.3">
      <c r="A316" s="74" t="s">
        <v>1</v>
      </c>
      <c r="B316" s="75">
        <v>5451</v>
      </c>
      <c r="C316" s="73">
        <v>8000</v>
      </c>
      <c r="D316" s="73">
        <f>C316*1.3</f>
        <v>10400</v>
      </c>
      <c r="E316" s="73">
        <f>D316*1.3</f>
        <v>13520</v>
      </c>
    </row>
    <row r="317" spans="1:5" s="495" customFormat="1" ht="15.75" thickBot="1" x14ac:dyDescent="0.3">
      <c r="A317" s="70" t="s">
        <v>50</v>
      </c>
      <c r="B317" s="71">
        <v>5451</v>
      </c>
      <c r="C317" s="71">
        <v>8000</v>
      </c>
      <c r="D317" s="71">
        <v>10400</v>
      </c>
      <c r="E317" s="71">
        <v>13520</v>
      </c>
    </row>
    <row r="318" spans="1:5" s="495" customFormat="1" ht="15.75" thickBot="1" x14ac:dyDescent="0.3">
      <c r="A318" s="70" t="s">
        <v>51</v>
      </c>
      <c r="B318" s="75"/>
      <c r="C318" s="75"/>
      <c r="D318" s="75"/>
      <c r="E318" s="75"/>
    </row>
    <row r="319" spans="1:5" ht="15.75" thickBot="1" x14ac:dyDescent="0.3">
      <c r="A319" s="74" t="s">
        <v>2</v>
      </c>
      <c r="B319" s="75">
        <v>0</v>
      </c>
      <c r="C319" s="75">
        <v>0</v>
      </c>
      <c r="D319" s="75">
        <v>0</v>
      </c>
      <c r="E319" s="75">
        <v>0</v>
      </c>
    </row>
    <row r="320" spans="1:5" s="495" customFormat="1" ht="15.75" thickBot="1" x14ac:dyDescent="0.3">
      <c r="A320" s="70" t="s">
        <v>50</v>
      </c>
      <c r="B320" s="75"/>
      <c r="C320" s="75"/>
      <c r="D320" s="75"/>
      <c r="E320" s="75"/>
    </row>
    <row r="321" spans="1:5" s="495" customFormat="1" ht="15.75" thickBot="1" x14ac:dyDescent="0.3">
      <c r="A321" s="70" t="s">
        <v>51</v>
      </c>
      <c r="B321" s="75"/>
      <c r="C321" s="75"/>
      <c r="D321" s="75"/>
      <c r="E321" s="75"/>
    </row>
    <row r="322" spans="1:5" ht="24.75" thickBot="1" x14ac:dyDescent="0.3">
      <c r="A322" s="74" t="s">
        <v>24</v>
      </c>
      <c r="B322" s="75">
        <v>0</v>
      </c>
      <c r="C322" s="75">
        <v>0</v>
      </c>
      <c r="D322" s="75">
        <v>0</v>
      </c>
      <c r="E322" s="75">
        <v>0</v>
      </c>
    </row>
    <row r="323" spans="1:5" s="495" customFormat="1" ht="15.75" thickBot="1" x14ac:dyDescent="0.3">
      <c r="A323" s="70" t="s">
        <v>50</v>
      </c>
      <c r="B323" s="75"/>
      <c r="C323" s="75"/>
      <c r="D323" s="75"/>
      <c r="E323" s="75"/>
    </row>
    <row r="324" spans="1:5" s="495" customFormat="1" ht="15.75" thickBot="1" x14ac:dyDescent="0.3">
      <c r="A324" s="70" t="s">
        <v>51</v>
      </c>
      <c r="B324" s="75"/>
      <c r="C324" s="75"/>
      <c r="D324" s="75"/>
      <c r="E324" s="75"/>
    </row>
    <row r="325" spans="1:5" ht="15.75" thickBot="1" x14ac:dyDescent="0.3">
      <c r="A325" s="74" t="s">
        <v>25</v>
      </c>
      <c r="B325" s="75">
        <v>0</v>
      </c>
      <c r="C325" s="75">
        <v>0</v>
      </c>
      <c r="D325" s="75">
        <v>0</v>
      </c>
      <c r="E325" s="75">
        <v>0</v>
      </c>
    </row>
    <row r="326" spans="1:5" s="495" customFormat="1" ht="15.75" thickBot="1" x14ac:dyDescent="0.3">
      <c r="A326" s="70" t="s">
        <v>50</v>
      </c>
      <c r="B326" s="75"/>
      <c r="C326" s="75"/>
      <c r="D326" s="75"/>
      <c r="E326" s="75"/>
    </row>
    <row r="327" spans="1:5" s="495" customFormat="1" ht="15.75" thickBot="1" x14ac:dyDescent="0.3">
      <c r="A327" s="70" t="s">
        <v>51</v>
      </c>
      <c r="B327" s="75"/>
      <c r="C327" s="75"/>
      <c r="D327" s="75"/>
      <c r="E327" s="75"/>
    </row>
    <row r="328" spans="1:5" ht="24.75" thickBot="1" x14ac:dyDescent="0.3">
      <c r="A328" s="493" t="s">
        <v>3</v>
      </c>
      <c r="B328" s="75">
        <v>0</v>
      </c>
      <c r="C328" s="75">
        <v>0</v>
      </c>
      <c r="D328" s="75">
        <v>0</v>
      </c>
      <c r="E328" s="75">
        <v>0</v>
      </c>
    </row>
    <row r="329" spans="1:5" s="495" customFormat="1" ht="15.75" thickBot="1" x14ac:dyDescent="0.3">
      <c r="A329" s="70" t="s">
        <v>50</v>
      </c>
      <c r="B329" s="75"/>
      <c r="C329" s="75"/>
      <c r="D329" s="75"/>
      <c r="E329" s="75"/>
    </row>
    <row r="330" spans="1:5" s="495" customFormat="1" ht="15.75" thickBot="1" x14ac:dyDescent="0.3">
      <c r="A330" s="70" t="s">
        <v>51</v>
      </c>
      <c r="B330" s="75"/>
      <c r="C330" s="75"/>
      <c r="D330" s="75"/>
      <c r="E330" s="75"/>
    </row>
    <row r="331" spans="1:5" ht="15.75" thickBot="1" x14ac:dyDescent="0.3">
      <c r="A331" s="496" t="s">
        <v>159</v>
      </c>
      <c r="B331" s="75">
        <f>B328+B322+B325+B319+B316+B313+B310</f>
        <v>5451</v>
      </c>
      <c r="C331" s="75">
        <f>C328+C322+C325+C319+C316+C313+C310</f>
        <v>8000</v>
      </c>
      <c r="D331" s="75">
        <f>D328+D322+D325+D319+D316+D313+D310</f>
        <v>10400</v>
      </c>
      <c r="E331" s="75">
        <f>E328+E322+E325+E319+E316+E313+E310</f>
        <v>13520</v>
      </c>
    </row>
    <row r="332" spans="1:5" ht="15.75" thickBot="1" x14ac:dyDescent="0.3">
      <c r="A332" s="69" t="s">
        <v>35</v>
      </c>
      <c r="B332" s="73">
        <f>IF(B331-B302=0,0,"Error")</f>
        <v>0</v>
      </c>
      <c r="C332" s="73">
        <f>IF(C331-C302=0,0,"Error")</f>
        <v>0</v>
      </c>
      <c r="D332" s="73">
        <f>IF(D331-D302=0,0,"Error")</f>
        <v>0</v>
      </c>
      <c r="E332" s="73">
        <f>IF(E331-E302=0,0,"Error")</f>
        <v>0</v>
      </c>
    </row>
    <row r="333" spans="1:5" ht="18" customHeight="1" thickBot="1" x14ac:dyDescent="0.3">
      <c r="A333" s="480" t="s">
        <v>56</v>
      </c>
      <c r="B333" s="636" t="s">
        <v>833</v>
      </c>
      <c r="C333" s="637"/>
      <c r="D333" s="637"/>
      <c r="E333" s="638"/>
    </row>
    <row r="334" spans="1:5" ht="24" customHeight="1" thickBot="1" x14ac:dyDescent="0.3">
      <c r="A334" s="35" t="s">
        <v>9</v>
      </c>
      <c r="B334" s="633" t="s">
        <v>834</v>
      </c>
      <c r="C334" s="634"/>
      <c r="D334" s="634"/>
      <c r="E334" s="635"/>
    </row>
    <row r="335" spans="1:5" ht="24" customHeight="1" thickBot="1" x14ac:dyDescent="0.3">
      <c r="A335" s="35" t="s">
        <v>14</v>
      </c>
      <c r="B335" s="636" t="s">
        <v>835</v>
      </c>
      <c r="C335" s="637"/>
      <c r="D335" s="637"/>
      <c r="E335" s="638"/>
    </row>
    <row r="336" spans="1:5" ht="12.75" customHeight="1" x14ac:dyDescent="0.25">
      <c r="A336" s="639"/>
      <c r="B336" s="2">
        <v>2019</v>
      </c>
      <c r="C336" s="2">
        <v>2020</v>
      </c>
      <c r="D336" s="2">
        <v>2021</v>
      </c>
      <c r="E336" s="2">
        <v>2022</v>
      </c>
    </row>
    <row r="337" spans="1:5" ht="14.25" customHeight="1" thickBot="1" x14ac:dyDescent="0.3">
      <c r="A337" s="640"/>
      <c r="B337" s="3" t="s">
        <v>5</v>
      </c>
      <c r="C337" s="3" t="s">
        <v>6</v>
      </c>
      <c r="D337" s="3" t="s">
        <v>6</v>
      </c>
      <c r="E337" s="3" t="s">
        <v>6</v>
      </c>
    </row>
    <row r="338" spans="1:5" ht="24" customHeight="1" thickBot="1" x14ac:dyDescent="0.3">
      <c r="A338" s="35" t="s">
        <v>8</v>
      </c>
      <c r="B338" s="470">
        <v>5</v>
      </c>
      <c r="C338" s="470">
        <v>5</v>
      </c>
      <c r="D338" s="470">
        <v>5</v>
      </c>
      <c r="E338" s="470">
        <v>5</v>
      </c>
    </row>
    <row r="339" spans="1:5" ht="24" customHeight="1" thickBot="1" x14ac:dyDescent="0.3">
      <c r="A339" s="35" t="s">
        <v>15</v>
      </c>
      <c r="B339" s="470">
        <v>1486117</v>
      </c>
      <c r="C339" s="470">
        <v>1624419</v>
      </c>
      <c r="D339" s="470">
        <v>1710582</v>
      </c>
      <c r="E339" s="470">
        <v>1761899</v>
      </c>
    </row>
    <row r="340" spans="1:5" ht="24" customHeight="1" thickBot="1" x14ac:dyDescent="0.3">
      <c r="A340" s="35" t="s">
        <v>23</v>
      </c>
      <c r="B340" s="470">
        <f>B339/B338</f>
        <v>297223.40000000002</v>
      </c>
      <c r="C340" s="470">
        <f>C339/C338</f>
        <v>324883.8</v>
      </c>
      <c r="D340" s="470">
        <f>D339/D338</f>
        <v>342116.4</v>
      </c>
      <c r="E340" s="470">
        <f>E339/E338</f>
        <v>352379.8</v>
      </c>
    </row>
    <row r="341" spans="1:5" ht="24" customHeight="1" thickBot="1" x14ac:dyDescent="0.3">
      <c r="A341" s="35" t="s">
        <v>16</v>
      </c>
      <c r="B341" s="471">
        <v>0</v>
      </c>
      <c r="C341" s="472">
        <f>C338/B338-1</f>
        <v>0</v>
      </c>
      <c r="D341" s="472">
        <f t="shared" ref="D341:E343" si="7">D338/C338-1</f>
        <v>0</v>
      </c>
      <c r="E341" s="472">
        <f t="shared" si="7"/>
        <v>0</v>
      </c>
    </row>
    <row r="342" spans="1:5" ht="24" customHeight="1" thickBot="1" x14ac:dyDescent="0.3">
      <c r="A342" s="35" t="s">
        <v>17</v>
      </c>
      <c r="B342" s="471">
        <v>0</v>
      </c>
      <c r="C342" s="472">
        <f>C339/B339-1</f>
        <v>9.306265926572399E-2</v>
      </c>
      <c r="D342" s="472">
        <f t="shared" si="7"/>
        <v>5.3042349295348012E-2</v>
      </c>
      <c r="E342" s="472">
        <f t="shared" si="7"/>
        <v>2.9999731085677217E-2</v>
      </c>
    </row>
    <row r="343" spans="1:5" ht="24" customHeight="1" thickBot="1" x14ac:dyDescent="0.3">
      <c r="A343" s="35" t="s">
        <v>18</v>
      </c>
      <c r="B343" s="471">
        <v>0</v>
      </c>
      <c r="C343" s="472">
        <f>C340/B340-1</f>
        <v>9.306265926572399E-2</v>
      </c>
      <c r="D343" s="472">
        <f t="shared" si="7"/>
        <v>5.3042349295348235E-2</v>
      </c>
      <c r="E343" s="472">
        <f t="shared" si="7"/>
        <v>2.9999731085677217E-2</v>
      </c>
    </row>
    <row r="344" spans="1:5" ht="18" customHeight="1" thickBot="1" x14ac:dyDescent="0.3">
      <c r="A344" s="633" t="s">
        <v>152</v>
      </c>
      <c r="B344" s="634"/>
      <c r="C344" s="634"/>
      <c r="D344" s="634"/>
      <c r="E344" s="635"/>
    </row>
    <row r="345" spans="1:5" ht="15" customHeight="1" x14ac:dyDescent="0.25">
      <c r="A345" s="639"/>
      <c r="B345" s="2">
        <v>2019</v>
      </c>
      <c r="C345" s="2">
        <v>2020</v>
      </c>
      <c r="D345" s="2">
        <v>2021</v>
      </c>
      <c r="E345" s="2">
        <v>2022</v>
      </c>
    </row>
    <row r="346" spans="1:5" ht="11.25" customHeight="1" thickBot="1" x14ac:dyDescent="0.3">
      <c r="A346" s="640"/>
      <c r="B346" s="3" t="s">
        <v>5</v>
      </c>
      <c r="C346" s="3" t="s">
        <v>6</v>
      </c>
      <c r="D346" s="3" t="s">
        <v>6</v>
      </c>
      <c r="E346" s="3" t="s">
        <v>6</v>
      </c>
    </row>
    <row r="347" spans="1:5" ht="15" customHeight="1" thickBot="1" x14ac:dyDescent="0.3">
      <c r="A347" s="474" t="s">
        <v>0</v>
      </c>
      <c r="B347" s="73">
        <v>0</v>
      </c>
      <c r="C347" s="73">
        <v>0</v>
      </c>
      <c r="D347" s="73">
        <v>0</v>
      </c>
      <c r="E347" s="73">
        <v>0</v>
      </c>
    </row>
    <row r="348" spans="1:5" s="495" customFormat="1" ht="15.75" thickBot="1" x14ac:dyDescent="0.3">
      <c r="A348" s="70" t="s">
        <v>50</v>
      </c>
      <c r="B348" s="75"/>
      <c r="C348" s="75"/>
      <c r="D348" s="75"/>
      <c r="E348" s="75"/>
    </row>
    <row r="349" spans="1:5" s="495" customFormat="1" ht="15.75" thickBot="1" x14ac:dyDescent="0.3">
      <c r="A349" s="70" t="s">
        <v>51</v>
      </c>
      <c r="B349" s="75"/>
      <c r="C349" s="75"/>
      <c r="D349" s="75"/>
      <c r="E349" s="75"/>
    </row>
    <row r="350" spans="1:5" ht="15" customHeight="1" thickBot="1" x14ac:dyDescent="0.3">
      <c r="A350" s="474" t="s">
        <v>31</v>
      </c>
      <c r="B350" s="73">
        <v>0</v>
      </c>
      <c r="C350" s="73">
        <v>0</v>
      </c>
      <c r="D350" s="73">
        <v>0</v>
      </c>
      <c r="E350" s="73">
        <v>0</v>
      </c>
    </row>
    <row r="351" spans="1:5" s="495" customFormat="1" ht="15.75" thickBot="1" x14ac:dyDescent="0.3">
      <c r="A351" s="70" t="s">
        <v>50</v>
      </c>
      <c r="B351" s="75"/>
      <c r="C351" s="75"/>
      <c r="D351" s="75"/>
      <c r="E351" s="75"/>
    </row>
    <row r="352" spans="1:5" s="495" customFormat="1" ht="15.75" thickBot="1" x14ac:dyDescent="0.3">
      <c r="A352" s="70" t="s">
        <v>51</v>
      </c>
      <c r="B352" s="75"/>
      <c r="C352" s="75"/>
      <c r="D352" s="75"/>
      <c r="E352" s="75"/>
    </row>
    <row r="353" spans="1:5" ht="15" customHeight="1" thickBot="1" x14ac:dyDescent="0.3">
      <c r="A353" s="474" t="s">
        <v>1</v>
      </c>
      <c r="B353" s="75">
        <f t="shared" ref="B353:E354" si="8">B339</f>
        <v>1486117</v>
      </c>
      <c r="C353" s="75">
        <f t="shared" si="8"/>
        <v>1624419</v>
      </c>
      <c r="D353" s="75">
        <f t="shared" si="8"/>
        <v>1710582</v>
      </c>
      <c r="E353" s="75">
        <f t="shared" si="8"/>
        <v>1761899</v>
      </c>
    </row>
    <row r="354" spans="1:5" s="495" customFormat="1" ht="15.75" thickBot="1" x14ac:dyDescent="0.3">
      <c r="A354" s="70" t="s">
        <v>50</v>
      </c>
      <c r="B354" s="71">
        <f t="shared" si="8"/>
        <v>297223.40000000002</v>
      </c>
      <c r="C354" s="71">
        <f t="shared" si="8"/>
        <v>324883.8</v>
      </c>
      <c r="D354" s="71">
        <f t="shared" si="8"/>
        <v>342116.4</v>
      </c>
      <c r="E354" s="71">
        <f t="shared" si="8"/>
        <v>352379.8</v>
      </c>
    </row>
    <row r="355" spans="1:5" s="495" customFormat="1" ht="15.75" thickBot="1" x14ac:dyDescent="0.3">
      <c r="A355" s="70" t="s">
        <v>51</v>
      </c>
      <c r="B355" s="75"/>
      <c r="C355" s="75"/>
      <c r="D355" s="75"/>
      <c r="E355" s="75"/>
    </row>
    <row r="356" spans="1:5" ht="15" customHeight="1" thickBot="1" x14ac:dyDescent="0.3">
      <c r="A356" s="474" t="s">
        <v>2</v>
      </c>
      <c r="B356" s="73">
        <v>0</v>
      </c>
      <c r="C356" s="73">
        <v>0</v>
      </c>
      <c r="D356" s="73">
        <v>0</v>
      </c>
      <c r="E356" s="73">
        <v>0</v>
      </c>
    </row>
    <row r="357" spans="1:5" s="495" customFormat="1" ht="15.75" thickBot="1" x14ac:dyDescent="0.3">
      <c r="A357" s="70" t="s">
        <v>50</v>
      </c>
      <c r="B357" s="75"/>
      <c r="C357" s="75"/>
      <c r="D357" s="75"/>
      <c r="E357" s="75"/>
    </row>
    <row r="358" spans="1:5" s="495" customFormat="1" ht="15.75" thickBot="1" x14ac:dyDescent="0.3">
      <c r="A358" s="70" t="s">
        <v>51</v>
      </c>
      <c r="B358" s="75"/>
      <c r="C358" s="75"/>
      <c r="D358" s="75"/>
      <c r="E358" s="75"/>
    </row>
    <row r="359" spans="1:5" ht="15" customHeight="1" thickBot="1" x14ac:dyDescent="0.3">
      <c r="A359" s="474" t="s">
        <v>24</v>
      </c>
      <c r="B359" s="73">
        <v>0</v>
      </c>
      <c r="C359" s="73">
        <v>0</v>
      </c>
      <c r="D359" s="73">
        <v>0</v>
      </c>
      <c r="E359" s="73">
        <v>0</v>
      </c>
    </row>
    <row r="360" spans="1:5" s="495" customFormat="1" ht="15.75" thickBot="1" x14ac:dyDescent="0.3">
      <c r="A360" s="70" t="s">
        <v>50</v>
      </c>
      <c r="B360" s="75"/>
      <c r="C360" s="75"/>
      <c r="D360" s="75"/>
      <c r="E360" s="75"/>
    </row>
    <row r="361" spans="1:5" s="495" customFormat="1" ht="15.75" thickBot="1" x14ac:dyDescent="0.3">
      <c r="A361" s="70" t="s">
        <v>51</v>
      </c>
      <c r="B361" s="75"/>
      <c r="C361" s="75"/>
      <c r="D361" s="75"/>
      <c r="E361" s="75"/>
    </row>
    <row r="362" spans="1:5" ht="15" customHeight="1" thickBot="1" x14ac:dyDescent="0.3">
      <c r="A362" s="474" t="s">
        <v>25</v>
      </c>
      <c r="B362" s="73">
        <v>0</v>
      </c>
      <c r="C362" s="73">
        <v>0</v>
      </c>
      <c r="D362" s="73">
        <v>0</v>
      </c>
      <c r="E362" s="73">
        <v>0</v>
      </c>
    </row>
    <row r="363" spans="1:5" s="495" customFormat="1" ht="15.75" thickBot="1" x14ac:dyDescent="0.3">
      <c r="A363" s="70" t="s">
        <v>50</v>
      </c>
      <c r="B363" s="75"/>
      <c r="C363" s="75"/>
      <c r="D363" s="75"/>
      <c r="E363" s="75"/>
    </row>
    <row r="364" spans="1:5" s="495" customFormat="1" ht="15.75" thickBot="1" x14ac:dyDescent="0.3">
      <c r="A364" s="70" t="s">
        <v>51</v>
      </c>
      <c r="B364" s="75"/>
      <c r="C364" s="75"/>
      <c r="D364" s="75"/>
      <c r="E364" s="75"/>
    </row>
    <row r="365" spans="1:5" ht="15" customHeight="1" thickBot="1" x14ac:dyDescent="0.3">
      <c r="A365" s="483" t="s">
        <v>3</v>
      </c>
      <c r="B365" s="73">
        <v>0</v>
      </c>
      <c r="C365" s="73">
        <v>0</v>
      </c>
      <c r="D365" s="73">
        <v>0</v>
      </c>
      <c r="E365" s="73">
        <v>0</v>
      </c>
    </row>
    <row r="366" spans="1:5" s="495" customFormat="1" ht="15.75" thickBot="1" x14ac:dyDescent="0.3">
      <c r="A366" s="70" t="s">
        <v>50</v>
      </c>
      <c r="B366" s="75"/>
      <c r="C366" s="75"/>
      <c r="D366" s="75"/>
      <c r="E366" s="75"/>
    </row>
    <row r="367" spans="1:5" s="495" customFormat="1" ht="15.75" thickBot="1" x14ac:dyDescent="0.3">
      <c r="A367" s="70" t="s">
        <v>51</v>
      </c>
      <c r="B367" s="75"/>
      <c r="C367" s="75"/>
      <c r="D367" s="75"/>
      <c r="E367" s="75"/>
    </row>
    <row r="368" spans="1:5" ht="24" customHeight="1" thickBot="1" x14ac:dyDescent="0.3">
      <c r="A368" s="481" t="s">
        <v>836</v>
      </c>
      <c r="B368" s="75">
        <f>B365+B359+B362+B356+B353+B350+B347</f>
        <v>1486117</v>
      </c>
      <c r="C368" s="75">
        <f>C365+C359+C362+C356+C353+C350+C347</f>
        <v>1624419</v>
      </c>
      <c r="D368" s="75">
        <f>D365+D359+D362+D356+D353+D350+D347</f>
        <v>1710582</v>
      </c>
      <c r="E368" s="75">
        <f>E365+E359+E362+E356+E353+E350+E347</f>
        <v>1761899</v>
      </c>
    </row>
    <row r="369" spans="1:6" ht="24" customHeight="1" thickBot="1" x14ac:dyDescent="0.3">
      <c r="A369" s="69" t="s">
        <v>35</v>
      </c>
      <c r="B369" s="73">
        <f>IF(B368-B339=0,0,"Error")</f>
        <v>0</v>
      </c>
      <c r="C369" s="73">
        <f>IF(C368-C339=0,0,"Error")</f>
        <v>0</v>
      </c>
      <c r="D369" s="73">
        <f>IF(D368-D339=0,0,"Error")</f>
        <v>0</v>
      </c>
      <c r="E369" s="73">
        <f>IF(E368-E339=0,0,"Error")</f>
        <v>0</v>
      </c>
    </row>
    <row r="370" spans="1:6" ht="16.5" customHeight="1" thickBot="1" x14ac:dyDescent="0.3">
      <c r="A370" s="641" t="s">
        <v>38</v>
      </c>
      <c r="B370" s="642"/>
      <c r="C370" s="642"/>
      <c r="D370" s="642"/>
      <c r="E370" s="643"/>
    </row>
    <row r="371" spans="1:6" ht="15.75" thickBot="1" x14ac:dyDescent="0.3">
      <c r="A371" s="641" t="s">
        <v>39</v>
      </c>
      <c r="B371" s="642"/>
      <c r="C371" s="642"/>
      <c r="D371" s="642"/>
      <c r="E371" s="643"/>
    </row>
    <row r="372" spans="1:6" ht="15" customHeight="1" thickBot="1" x14ac:dyDescent="0.3">
      <c r="A372" s="35" t="s">
        <v>29</v>
      </c>
      <c r="B372" s="644" t="s">
        <v>837</v>
      </c>
      <c r="C372" s="645"/>
      <c r="D372" s="645"/>
      <c r="E372" s="646"/>
    </row>
    <row r="373" spans="1:6" ht="12" customHeight="1" thickBot="1" x14ac:dyDescent="0.3">
      <c r="A373" s="35" t="s">
        <v>60</v>
      </c>
      <c r="B373" s="636" t="s">
        <v>838</v>
      </c>
      <c r="C373" s="637"/>
      <c r="D373" s="637"/>
      <c r="E373" s="638"/>
    </row>
    <row r="374" spans="1:6" ht="12" customHeight="1" thickBot="1" x14ac:dyDescent="0.3">
      <c r="A374" s="35" t="s">
        <v>9</v>
      </c>
      <c r="B374" s="633" t="s">
        <v>839</v>
      </c>
      <c r="C374" s="634"/>
      <c r="D374" s="634"/>
      <c r="E374" s="635"/>
    </row>
    <row r="375" spans="1:6" ht="12" customHeight="1" thickBot="1" x14ac:dyDescent="0.3">
      <c r="A375" s="35" t="s">
        <v>14</v>
      </c>
      <c r="B375" s="636" t="s">
        <v>801</v>
      </c>
      <c r="C375" s="637"/>
      <c r="D375" s="637"/>
      <c r="E375" s="638"/>
    </row>
    <row r="376" spans="1:6" ht="12" customHeight="1" x14ac:dyDescent="0.25">
      <c r="A376" s="639"/>
      <c r="B376" s="67">
        <v>2018</v>
      </c>
      <c r="C376" s="67">
        <v>2019</v>
      </c>
      <c r="D376" s="67">
        <v>2020</v>
      </c>
      <c r="E376" s="67">
        <v>2021</v>
      </c>
    </row>
    <row r="377" spans="1:6" ht="12" customHeight="1" thickBot="1" x14ac:dyDescent="0.3">
      <c r="A377" s="640"/>
      <c r="B377" s="68" t="s">
        <v>5</v>
      </c>
      <c r="C377" s="68" t="s">
        <v>6</v>
      </c>
      <c r="D377" s="68" t="s">
        <v>6</v>
      </c>
      <c r="E377" s="68" t="s">
        <v>6</v>
      </c>
    </row>
    <row r="378" spans="1:6" ht="12" customHeight="1" thickBot="1" x14ac:dyDescent="0.3">
      <c r="A378" s="35" t="s">
        <v>8</v>
      </c>
      <c r="B378" s="470"/>
      <c r="C378" s="470">
        <v>144</v>
      </c>
      <c r="D378" s="470">
        <v>0</v>
      </c>
      <c r="E378" s="470">
        <v>0</v>
      </c>
    </row>
    <row r="379" spans="1:6" ht="12" customHeight="1" thickBot="1" x14ac:dyDescent="0.3">
      <c r="A379" s="35" t="s">
        <v>15</v>
      </c>
      <c r="B379" s="470">
        <v>0</v>
      </c>
      <c r="C379" s="470">
        <v>60000</v>
      </c>
      <c r="D379" s="470">
        <v>0</v>
      </c>
      <c r="E379" s="470">
        <v>0</v>
      </c>
    </row>
    <row r="380" spans="1:6" ht="12" customHeight="1" thickBot="1" x14ac:dyDescent="0.3">
      <c r="A380" s="35" t="s">
        <v>23</v>
      </c>
      <c r="B380" s="470">
        <v>0</v>
      </c>
      <c r="C380" s="470">
        <f>C379/C378</f>
        <v>416.66666666666669</v>
      </c>
      <c r="D380" s="470">
        <v>0</v>
      </c>
      <c r="E380" s="470">
        <v>0</v>
      </c>
    </row>
    <row r="381" spans="1:6" ht="12" customHeight="1" thickBot="1" x14ac:dyDescent="0.3">
      <c r="A381" s="35" t="s">
        <v>16</v>
      </c>
      <c r="B381" s="471" t="s">
        <v>22</v>
      </c>
      <c r="C381" s="470">
        <v>0</v>
      </c>
      <c r="D381" s="470">
        <v>0</v>
      </c>
      <c r="E381" s="470">
        <v>0</v>
      </c>
      <c r="F381" s="473"/>
    </row>
    <row r="382" spans="1:6" ht="12" customHeight="1" thickBot="1" x14ac:dyDescent="0.3">
      <c r="A382" s="35" t="s">
        <v>17</v>
      </c>
      <c r="B382" s="471" t="s">
        <v>22</v>
      </c>
      <c r="C382" s="470">
        <v>0</v>
      </c>
      <c r="D382" s="470">
        <v>0</v>
      </c>
      <c r="E382" s="470">
        <v>0</v>
      </c>
    </row>
    <row r="383" spans="1:6" ht="12" customHeight="1" thickBot="1" x14ac:dyDescent="0.3">
      <c r="A383" s="35" t="s">
        <v>18</v>
      </c>
      <c r="B383" s="471" t="s">
        <v>22</v>
      </c>
      <c r="C383" s="470">
        <v>0</v>
      </c>
      <c r="D383" s="470">
        <v>0</v>
      </c>
      <c r="E383" s="470">
        <v>0</v>
      </c>
    </row>
    <row r="384" spans="1:6" ht="24" customHeight="1" thickBot="1" x14ac:dyDescent="0.3">
      <c r="A384" s="633" t="s">
        <v>804</v>
      </c>
      <c r="B384" s="634"/>
      <c r="C384" s="634"/>
      <c r="D384" s="634"/>
      <c r="E384" s="635"/>
    </row>
    <row r="385" spans="1:5" ht="12.75" customHeight="1" x14ac:dyDescent="0.25">
      <c r="A385" s="639"/>
      <c r="B385" s="67">
        <v>2018</v>
      </c>
      <c r="C385" s="67">
        <v>2019</v>
      </c>
      <c r="D385" s="67">
        <v>2020</v>
      </c>
      <c r="E385" s="67">
        <v>2021</v>
      </c>
    </row>
    <row r="386" spans="1:5" ht="12.75" customHeight="1" thickBot="1" x14ac:dyDescent="0.3">
      <c r="A386" s="640"/>
      <c r="B386" s="68" t="s">
        <v>5</v>
      </c>
      <c r="C386" s="68" t="s">
        <v>6</v>
      </c>
      <c r="D386" s="68" t="s">
        <v>6</v>
      </c>
      <c r="E386" s="68" t="s">
        <v>6</v>
      </c>
    </row>
    <row r="387" spans="1:5" ht="12.75" customHeight="1" thickBot="1" x14ac:dyDescent="0.3">
      <c r="A387" s="474" t="s">
        <v>41</v>
      </c>
      <c r="B387" s="73">
        <v>0</v>
      </c>
      <c r="C387" s="73">
        <v>0</v>
      </c>
      <c r="D387" s="73">
        <v>0</v>
      </c>
      <c r="E387" s="73">
        <v>0</v>
      </c>
    </row>
    <row r="388" spans="1:5" ht="12.75" customHeight="1" thickBot="1" x14ac:dyDescent="0.3">
      <c r="A388" s="474" t="s">
        <v>42</v>
      </c>
      <c r="B388" s="75">
        <v>0</v>
      </c>
      <c r="C388" s="470">
        <v>60000</v>
      </c>
      <c r="D388" s="470">
        <v>0</v>
      </c>
      <c r="E388" s="470"/>
    </row>
    <row r="389" spans="1:5" ht="12.75" customHeight="1" thickBot="1" x14ac:dyDescent="0.3">
      <c r="A389" s="76" t="s">
        <v>63</v>
      </c>
      <c r="B389" s="75">
        <f>B388+B387</f>
        <v>0</v>
      </c>
      <c r="C389" s="75">
        <f>C388+C387</f>
        <v>60000</v>
      </c>
      <c r="D389" s="75">
        <f>D388+D387</f>
        <v>0</v>
      </c>
      <c r="E389" s="75"/>
    </row>
    <row r="390" spans="1:5" ht="15.75" thickBot="1" x14ac:dyDescent="0.3">
      <c r="A390" s="641" t="s">
        <v>38</v>
      </c>
      <c r="B390" s="642"/>
      <c r="C390" s="642"/>
      <c r="D390" s="642"/>
      <c r="E390" s="643"/>
    </row>
    <row r="391" spans="1:5" ht="15.75" thickBot="1" x14ac:dyDescent="0.3">
      <c r="A391" s="641" t="s">
        <v>43</v>
      </c>
      <c r="B391" s="642"/>
      <c r="C391" s="642"/>
      <c r="D391" s="642"/>
      <c r="E391" s="643"/>
    </row>
    <row r="392" spans="1:5" ht="17.25" customHeight="1" thickBot="1" x14ac:dyDescent="0.3">
      <c r="A392" s="35" t="s">
        <v>29</v>
      </c>
      <c r="B392" s="636" t="s">
        <v>840</v>
      </c>
      <c r="C392" s="637"/>
      <c r="D392" s="637"/>
      <c r="E392" s="638"/>
    </row>
    <row r="393" spans="1:5" ht="12" customHeight="1" thickBot="1" x14ac:dyDescent="0.3">
      <c r="A393" s="35" t="s">
        <v>62</v>
      </c>
      <c r="B393" s="636" t="s">
        <v>841</v>
      </c>
      <c r="C393" s="637"/>
      <c r="D393" s="637"/>
      <c r="E393" s="638"/>
    </row>
    <row r="394" spans="1:5" ht="15.75" customHeight="1" thickBot="1" x14ac:dyDescent="0.3">
      <c r="A394" s="35" t="s">
        <v>9</v>
      </c>
      <c r="B394" s="633" t="s">
        <v>842</v>
      </c>
      <c r="C394" s="634"/>
      <c r="D394" s="634"/>
      <c r="E394" s="635"/>
    </row>
    <row r="395" spans="1:5" ht="15.75" thickBot="1" x14ac:dyDescent="0.3">
      <c r="A395" s="35" t="s">
        <v>14</v>
      </c>
      <c r="B395" s="636" t="s">
        <v>798</v>
      </c>
      <c r="C395" s="637"/>
      <c r="D395" s="637"/>
      <c r="E395" s="638"/>
    </row>
    <row r="396" spans="1:5" ht="13.5" customHeight="1" x14ac:dyDescent="0.25">
      <c r="A396" s="639"/>
      <c r="B396" s="67">
        <v>2018</v>
      </c>
      <c r="C396" s="67">
        <v>2019</v>
      </c>
      <c r="D396" s="67">
        <v>2020</v>
      </c>
      <c r="E396" s="67">
        <v>2021</v>
      </c>
    </row>
    <row r="397" spans="1:5" ht="14.25" customHeight="1" thickBot="1" x14ac:dyDescent="0.3">
      <c r="A397" s="640"/>
      <c r="B397" s="68" t="s">
        <v>5</v>
      </c>
      <c r="C397" s="68" t="s">
        <v>6</v>
      </c>
      <c r="D397" s="68" t="s">
        <v>6</v>
      </c>
      <c r="E397" s="68" t="s">
        <v>6</v>
      </c>
    </row>
    <row r="398" spans="1:5" ht="14.25" customHeight="1" thickBot="1" x14ac:dyDescent="0.3">
      <c r="A398" s="35" t="s">
        <v>8</v>
      </c>
      <c r="B398" s="470">
        <v>0</v>
      </c>
      <c r="C398" s="470">
        <v>3</v>
      </c>
      <c r="D398" s="470">
        <v>0</v>
      </c>
      <c r="E398" s="470">
        <v>0</v>
      </c>
    </row>
    <row r="399" spans="1:5" ht="18.75" customHeight="1" thickBot="1" x14ac:dyDescent="0.3">
      <c r="A399" s="35" t="s">
        <v>15</v>
      </c>
      <c r="B399" s="470">
        <v>0</v>
      </c>
      <c r="C399" s="470">
        <v>50000</v>
      </c>
      <c r="D399" s="470">
        <v>0</v>
      </c>
      <c r="E399" s="470">
        <v>0</v>
      </c>
    </row>
    <row r="400" spans="1:5" ht="24" customHeight="1" thickBot="1" x14ac:dyDescent="0.3">
      <c r="A400" s="35" t="s">
        <v>23</v>
      </c>
      <c r="B400" s="470">
        <v>0</v>
      </c>
      <c r="C400" s="470">
        <f>C399/C398</f>
        <v>16666.666666666668</v>
      </c>
      <c r="D400" s="470">
        <v>0</v>
      </c>
      <c r="E400" s="470">
        <v>0</v>
      </c>
    </row>
    <row r="401" spans="1:6" ht="24" customHeight="1" thickBot="1" x14ac:dyDescent="0.3">
      <c r="A401" s="35" t="s">
        <v>16</v>
      </c>
      <c r="B401" s="471" t="s">
        <v>22</v>
      </c>
      <c r="C401" s="472">
        <v>0</v>
      </c>
      <c r="D401" s="472">
        <v>1</v>
      </c>
      <c r="E401" s="472">
        <v>0</v>
      </c>
      <c r="F401" s="473"/>
    </row>
    <row r="402" spans="1:6" ht="24" customHeight="1" thickBot="1" x14ac:dyDescent="0.3">
      <c r="A402" s="35" t="s">
        <v>17</v>
      </c>
      <c r="B402" s="471" t="s">
        <v>22</v>
      </c>
      <c r="C402" s="472">
        <v>0</v>
      </c>
      <c r="D402" s="472">
        <v>0</v>
      </c>
      <c r="E402" s="472">
        <v>0</v>
      </c>
    </row>
    <row r="403" spans="1:6" ht="24" customHeight="1" thickBot="1" x14ac:dyDescent="0.3">
      <c r="A403" s="35" t="s">
        <v>18</v>
      </c>
      <c r="B403" s="471" t="s">
        <v>22</v>
      </c>
      <c r="C403" s="472">
        <v>0</v>
      </c>
      <c r="D403" s="472">
        <v>0</v>
      </c>
      <c r="E403" s="472">
        <v>0</v>
      </c>
    </row>
    <row r="404" spans="1:6" ht="24" customHeight="1" thickBot="1" x14ac:dyDescent="0.3">
      <c r="A404" s="633" t="s">
        <v>804</v>
      </c>
      <c r="B404" s="634"/>
      <c r="C404" s="634"/>
      <c r="D404" s="634"/>
      <c r="E404" s="635"/>
    </row>
    <row r="405" spans="1:6" ht="12" customHeight="1" x14ac:dyDescent="0.25">
      <c r="A405" s="639"/>
      <c r="B405" s="67">
        <v>2018</v>
      </c>
      <c r="C405" s="67">
        <v>2019</v>
      </c>
      <c r="D405" s="67">
        <v>2020</v>
      </c>
      <c r="E405" s="67">
        <v>2021</v>
      </c>
    </row>
    <row r="406" spans="1:6" ht="10.5" customHeight="1" thickBot="1" x14ac:dyDescent="0.3">
      <c r="A406" s="640"/>
      <c r="B406" s="68" t="s">
        <v>5</v>
      </c>
      <c r="C406" s="68" t="s">
        <v>6</v>
      </c>
      <c r="D406" s="68" t="s">
        <v>6</v>
      </c>
      <c r="E406" s="68" t="s">
        <v>6</v>
      </c>
    </row>
    <row r="407" spans="1:6" ht="17.25" customHeight="1" thickBot="1" x14ac:dyDescent="0.3">
      <c r="A407" s="474" t="s">
        <v>41</v>
      </c>
      <c r="B407" s="73">
        <v>0</v>
      </c>
      <c r="C407" s="73">
        <v>0</v>
      </c>
      <c r="D407" s="73">
        <v>0</v>
      </c>
      <c r="E407" s="73">
        <v>0</v>
      </c>
    </row>
    <row r="408" spans="1:6" ht="15" customHeight="1" thickBot="1" x14ac:dyDescent="0.3">
      <c r="A408" s="474" t="s">
        <v>42</v>
      </c>
      <c r="B408" s="75">
        <v>0</v>
      </c>
      <c r="C408" s="73">
        <v>50000</v>
      </c>
      <c r="D408" s="73">
        <v>0</v>
      </c>
      <c r="E408" s="73">
        <v>0</v>
      </c>
    </row>
    <row r="409" spans="1:6" ht="15.75" customHeight="1" thickBot="1" x14ac:dyDescent="0.3">
      <c r="A409" s="76" t="s">
        <v>78</v>
      </c>
      <c r="B409" s="75">
        <f>B408+B407</f>
        <v>0</v>
      </c>
      <c r="C409" s="75">
        <f>C408+C407</f>
        <v>50000</v>
      </c>
      <c r="D409" s="75">
        <f>D408+D407</f>
        <v>0</v>
      </c>
      <c r="E409" s="75">
        <v>0</v>
      </c>
    </row>
    <row r="410" spans="1:6" ht="17.25" customHeight="1" thickBot="1" x14ac:dyDescent="0.3">
      <c r="A410" s="35" t="s">
        <v>29</v>
      </c>
      <c r="B410" s="636" t="s">
        <v>843</v>
      </c>
      <c r="C410" s="637"/>
      <c r="D410" s="637"/>
      <c r="E410" s="638"/>
    </row>
    <row r="411" spans="1:6" ht="19.5" customHeight="1" thickBot="1" x14ac:dyDescent="0.3">
      <c r="A411" s="35" t="s">
        <v>64</v>
      </c>
      <c r="B411" s="636" t="s">
        <v>844</v>
      </c>
      <c r="C411" s="637"/>
      <c r="D411" s="637"/>
      <c r="E411" s="638"/>
    </row>
    <row r="412" spans="1:6" ht="26.25" customHeight="1" thickBot="1" x14ac:dyDescent="0.3">
      <c r="A412" s="35" t="s">
        <v>9</v>
      </c>
      <c r="B412" s="633" t="s">
        <v>845</v>
      </c>
      <c r="C412" s="634"/>
      <c r="D412" s="634"/>
      <c r="E412" s="635"/>
    </row>
    <row r="413" spans="1:6" ht="15.75" thickBot="1" x14ac:dyDescent="0.3">
      <c r="A413" s="35" t="s">
        <v>14</v>
      </c>
      <c r="B413" s="636" t="s">
        <v>798</v>
      </c>
      <c r="C413" s="637"/>
      <c r="D413" s="637"/>
      <c r="E413" s="638"/>
    </row>
    <row r="414" spans="1:6" ht="13.5" customHeight="1" x14ac:dyDescent="0.25">
      <c r="A414" s="639"/>
      <c r="B414" s="67">
        <v>2018</v>
      </c>
      <c r="C414" s="67">
        <v>2019</v>
      </c>
      <c r="D414" s="67">
        <v>2020</v>
      </c>
      <c r="E414" s="67">
        <v>2021</v>
      </c>
    </row>
    <row r="415" spans="1:6" ht="14.25" customHeight="1" thickBot="1" x14ac:dyDescent="0.3">
      <c r="A415" s="640"/>
      <c r="B415" s="68" t="s">
        <v>5</v>
      </c>
      <c r="C415" s="68" t="s">
        <v>6</v>
      </c>
      <c r="D415" s="68" t="s">
        <v>6</v>
      </c>
      <c r="E415" s="68" t="s">
        <v>6</v>
      </c>
    </row>
    <row r="416" spans="1:6" ht="14.25" customHeight="1" thickBot="1" x14ac:dyDescent="0.3">
      <c r="A416" s="35" t="s">
        <v>8</v>
      </c>
      <c r="B416" s="470">
        <v>0</v>
      </c>
      <c r="C416" s="470">
        <v>800</v>
      </c>
      <c r="D416" s="470">
        <v>0</v>
      </c>
      <c r="E416" s="470">
        <v>0</v>
      </c>
    </row>
    <row r="417" spans="1:6" ht="18.75" customHeight="1" thickBot="1" x14ac:dyDescent="0.3">
      <c r="A417" s="35" t="s">
        <v>15</v>
      </c>
      <c r="B417" s="470"/>
      <c r="C417" s="470">
        <v>90000</v>
      </c>
      <c r="D417" s="470">
        <v>0</v>
      </c>
      <c r="E417" s="470">
        <v>0</v>
      </c>
    </row>
    <row r="418" spans="1:6" ht="24" customHeight="1" thickBot="1" x14ac:dyDescent="0.3">
      <c r="A418" s="35" t="s">
        <v>23</v>
      </c>
      <c r="B418" s="470">
        <v>0</v>
      </c>
      <c r="C418" s="470">
        <f>C417/C416</f>
        <v>112.5</v>
      </c>
      <c r="D418" s="470">
        <v>0</v>
      </c>
      <c r="E418" s="470">
        <v>0</v>
      </c>
    </row>
    <row r="419" spans="1:6" ht="24" customHeight="1" thickBot="1" x14ac:dyDescent="0.3">
      <c r="A419" s="35" t="s">
        <v>16</v>
      </c>
      <c r="B419" s="471" t="s">
        <v>22</v>
      </c>
      <c r="C419" s="472">
        <v>0</v>
      </c>
      <c r="D419" s="472">
        <v>1</v>
      </c>
      <c r="E419" s="472">
        <v>0</v>
      </c>
      <c r="F419" s="473"/>
    </row>
    <row r="420" spans="1:6" ht="24" customHeight="1" thickBot="1" x14ac:dyDescent="0.3">
      <c r="A420" s="35" t="s">
        <v>17</v>
      </c>
      <c r="B420" s="471" t="s">
        <v>22</v>
      </c>
      <c r="C420" s="472">
        <v>0</v>
      </c>
      <c r="D420" s="472">
        <v>0</v>
      </c>
      <c r="E420" s="472">
        <v>0</v>
      </c>
    </row>
    <row r="421" spans="1:6" ht="24" customHeight="1" thickBot="1" x14ac:dyDescent="0.3">
      <c r="A421" s="35" t="s">
        <v>18</v>
      </c>
      <c r="B421" s="471" t="s">
        <v>22</v>
      </c>
      <c r="C421" s="472">
        <v>0</v>
      </c>
      <c r="D421" s="472">
        <v>0</v>
      </c>
      <c r="E421" s="472">
        <v>0</v>
      </c>
    </row>
    <row r="422" spans="1:6" ht="24" customHeight="1" thickBot="1" x14ac:dyDescent="0.3">
      <c r="A422" s="633" t="s">
        <v>808</v>
      </c>
      <c r="B422" s="634"/>
      <c r="C422" s="634"/>
      <c r="D422" s="634"/>
      <c r="E422" s="635"/>
    </row>
    <row r="423" spans="1:6" ht="12" customHeight="1" x14ac:dyDescent="0.25">
      <c r="A423" s="639"/>
      <c r="B423" s="67">
        <v>2018</v>
      </c>
      <c r="C423" s="67">
        <v>2019</v>
      </c>
      <c r="D423" s="67">
        <v>2020</v>
      </c>
      <c r="E423" s="67">
        <v>2021</v>
      </c>
    </row>
    <row r="424" spans="1:6" ht="10.5" customHeight="1" thickBot="1" x14ac:dyDescent="0.3">
      <c r="A424" s="640"/>
      <c r="B424" s="68" t="s">
        <v>5</v>
      </c>
      <c r="C424" s="68" t="s">
        <v>6</v>
      </c>
      <c r="D424" s="68" t="s">
        <v>6</v>
      </c>
      <c r="E424" s="68" t="s">
        <v>6</v>
      </c>
    </row>
    <row r="425" spans="1:6" ht="17.25" customHeight="1" thickBot="1" x14ac:dyDescent="0.3">
      <c r="A425" s="474" t="s">
        <v>41</v>
      </c>
      <c r="B425" s="73">
        <v>0</v>
      </c>
      <c r="C425" s="73">
        <v>0</v>
      </c>
      <c r="D425" s="73">
        <v>0</v>
      </c>
      <c r="E425" s="73">
        <v>0</v>
      </c>
    </row>
    <row r="426" spans="1:6" ht="15" customHeight="1" thickBot="1" x14ac:dyDescent="0.3">
      <c r="A426" s="474" t="s">
        <v>42</v>
      </c>
      <c r="B426" s="75"/>
      <c r="C426" s="73">
        <v>90000</v>
      </c>
      <c r="D426" s="73">
        <v>0</v>
      </c>
      <c r="E426" s="73">
        <v>0</v>
      </c>
    </row>
    <row r="427" spans="1:6" ht="15.75" customHeight="1" thickBot="1" x14ac:dyDescent="0.3">
      <c r="A427" s="76" t="s">
        <v>78</v>
      </c>
      <c r="B427" s="75">
        <f>B426+B425</f>
        <v>0</v>
      </c>
      <c r="C427" s="75">
        <f>C426+C425</f>
        <v>90000</v>
      </c>
      <c r="D427" s="75">
        <f>D426+D425</f>
        <v>0</v>
      </c>
      <c r="E427" s="75">
        <v>0</v>
      </c>
    </row>
    <row r="428" spans="1:6" ht="16.5" customHeight="1" thickBot="1" x14ac:dyDescent="0.3">
      <c r="A428" s="641" t="s">
        <v>38</v>
      </c>
      <c r="B428" s="642"/>
      <c r="C428" s="642"/>
      <c r="D428" s="642"/>
      <c r="E428" s="643"/>
    </row>
    <row r="429" spans="1:6" ht="16.5" customHeight="1" thickBot="1" x14ac:dyDescent="0.3">
      <c r="A429" s="641" t="s">
        <v>43</v>
      </c>
      <c r="B429" s="642"/>
      <c r="C429" s="642"/>
      <c r="D429" s="642"/>
      <c r="E429" s="643"/>
    </row>
    <row r="430" spans="1:6" ht="18" customHeight="1" thickBot="1" x14ac:dyDescent="0.3">
      <c r="A430" s="35" t="s">
        <v>29</v>
      </c>
      <c r="B430" s="636" t="s">
        <v>846</v>
      </c>
      <c r="C430" s="637"/>
      <c r="D430" s="637"/>
      <c r="E430" s="638"/>
    </row>
    <row r="431" spans="1:6" ht="24" customHeight="1" thickBot="1" x14ac:dyDescent="0.3">
      <c r="A431" s="35" t="s">
        <v>847</v>
      </c>
      <c r="B431" s="636" t="s">
        <v>848</v>
      </c>
      <c r="C431" s="637"/>
      <c r="D431" s="637"/>
      <c r="E431" s="638"/>
    </row>
    <row r="432" spans="1:6" ht="24" customHeight="1" thickBot="1" x14ac:dyDescent="0.3">
      <c r="A432" s="35" t="s">
        <v>9</v>
      </c>
      <c r="B432" s="633" t="s">
        <v>849</v>
      </c>
      <c r="C432" s="634"/>
      <c r="D432" s="634"/>
      <c r="E432" s="635"/>
    </row>
    <row r="433" spans="1:6" ht="24" customHeight="1" thickBot="1" x14ac:dyDescent="0.3">
      <c r="A433" s="35" t="s">
        <v>14</v>
      </c>
      <c r="B433" s="636" t="s">
        <v>850</v>
      </c>
      <c r="C433" s="637"/>
      <c r="D433" s="637"/>
      <c r="E433" s="638"/>
    </row>
    <row r="434" spans="1:6" ht="17.25" customHeight="1" x14ac:dyDescent="0.25">
      <c r="A434" s="639"/>
      <c r="B434" s="67">
        <v>2018</v>
      </c>
      <c r="C434" s="67">
        <v>2019</v>
      </c>
      <c r="D434" s="67">
        <v>2020</v>
      </c>
      <c r="E434" s="67">
        <v>2021</v>
      </c>
    </row>
    <row r="435" spans="1:6" ht="11.25" customHeight="1" thickBot="1" x14ac:dyDescent="0.3">
      <c r="A435" s="640"/>
      <c r="B435" s="68" t="s">
        <v>5</v>
      </c>
      <c r="C435" s="68" t="s">
        <v>6</v>
      </c>
      <c r="D435" s="68" t="s">
        <v>6</v>
      </c>
      <c r="E435" s="68" t="s">
        <v>6</v>
      </c>
    </row>
    <row r="436" spans="1:6" ht="17.25" customHeight="1" thickBot="1" x14ac:dyDescent="0.3">
      <c r="A436" s="35" t="s">
        <v>8</v>
      </c>
      <c r="B436" s="470">
        <v>1</v>
      </c>
      <c r="C436" s="470">
        <v>1</v>
      </c>
      <c r="D436" s="470">
        <v>1</v>
      </c>
      <c r="E436" s="470"/>
    </row>
    <row r="437" spans="1:6" ht="12.75" customHeight="1" thickBot="1" x14ac:dyDescent="0.3">
      <c r="A437" s="35" t="s">
        <v>15</v>
      </c>
      <c r="B437" s="470">
        <v>8931</v>
      </c>
      <c r="C437" s="470">
        <v>9387</v>
      </c>
      <c r="D437" s="470">
        <v>10058</v>
      </c>
      <c r="E437" s="470">
        <v>0</v>
      </c>
    </row>
    <row r="438" spans="1:6" ht="14.25" customHeight="1" thickBot="1" x14ac:dyDescent="0.3">
      <c r="A438" s="35" t="s">
        <v>23</v>
      </c>
      <c r="B438" s="470">
        <f>B437/B436</f>
        <v>8931</v>
      </c>
      <c r="C438" s="470">
        <v>0</v>
      </c>
      <c r="D438" s="470">
        <v>0</v>
      </c>
      <c r="E438" s="470">
        <v>0</v>
      </c>
    </row>
    <row r="439" spans="1:6" ht="24" customHeight="1" thickBot="1" x14ac:dyDescent="0.3">
      <c r="A439" s="35" t="s">
        <v>16</v>
      </c>
      <c r="B439" s="471" t="s">
        <v>22</v>
      </c>
      <c r="C439" s="472">
        <f>C436/B436-1</f>
        <v>0</v>
      </c>
      <c r="D439" s="472"/>
      <c r="E439" s="472"/>
      <c r="F439" s="473"/>
    </row>
    <row r="440" spans="1:6" ht="24" customHeight="1" thickBot="1" x14ac:dyDescent="0.3">
      <c r="A440" s="35" t="s">
        <v>17</v>
      </c>
      <c r="B440" s="471" t="s">
        <v>22</v>
      </c>
      <c r="C440" s="472">
        <f>C437/B437-1</f>
        <v>5.105811219348344E-2</v>
      </c>
      <c r="D440" s="472"/>
      <c r="E440" s="472"/>
    </row>
    <row r="441" spans="1:6" ht="24" customHeight="1" thickBot="1" x14ac:dyDescent="0.3">
      <c r="A441" s="35" t="s">
        <v>18</v>
      </c>
      <c r="B441" s="471" t="s">
        <v>22</v>
      </c>
      <c r="C441" s="472">
        <f>C438/B438-1</f>
        <v>-1</v>
      </c>
      <c r="D441" s="472"/>
      <c r="E441" s="472"/>
    </row>
    <row r="442" spans="1:6" ht="24" customHeight="1" thickBot="1" x14ac:dyDescent="0.3">
      <c r="A442" s="633" t="s">
        <v>851</v>
      </c>
      <c r="B442" s="634"/>
      <c r="C442" s="634"/>
      <c r="D442" s="634"/>
      <c r="E442" s="635"/>
    </row>
    <row r="443" spans="1:6" ht="18" customHeight="1" x14ac:dyDescent="0.25">
      <c r="A443" s="639"/>
      <c r="B443" s="67">
        <v>2018</v>
      </c>
      <c r="C443" s="67">
        <v>2019</v>
      </c>
      <c r="D443" s="67">
        <v>2020</v>
      </c>
      <c r="E443" s="67">
        <v>2021</v>
      </c>
    </row>
    <row r="444" spans="1:6" ht="12" customHeight="1" thickBot="1" x14ac:dyDescent="0.3">
      <c r="A444" s="640"/>
      <c r="B444" s="68" t="s">
        <v>5</v>
      </c>
      <c r="C444" s="68" t="s">
        <v>6</v>
      </c>
      <c r="D444" s="68" t="s">
        <v>6</v>
      </c>
      <c r="E444" s="68" t="s">
        <v>6</v>
      </c>
    </row>
    <row r="445" spans="1:6" ht="15" customHeight="1" thickBot="1" x14ac:dyDescent="0.3">
      <c r="A445" s="474" t="s">
        <v>41</v>
      </c>
      <c r="B445" s="73">
        <v>8931</v>
      </c>
      <c r="C445" s="73">
        <v>9387</v>
      </c>
      <c r="D445" s="73">
        <v>10058</v>
      </c>
      <c r="E445" s="73"/>
    </row>
    <row r="446" spans="1:6" ht="16.5" customHeight="1" x14ac:dyDescent="0.25">
      <c r="A446" s="483" t="s">
        <v>42</v>
      </c>
      <c r="B446" s="485"/>
      <c r="C446" s="486"/>
      <c r="D446" s="486"/>
      <c r="E446" s="486"/>
    </row>
    <row r="447" spans="1:6" ht="15" customHeight="1" x14ac:dyDescent="0.25">
      <c r="A447" s="487" t="s">
        <v>63</v>
      </c>
      <c r="B447" s="497">
        <f>B445+B446</f>
        <v>8931</v>
      </c>
      <c r="C447" s="488">
        <f>C445+C446</f>
        <v>9387</v>
      </c>
      <c r="D447" s="488">
        <f>D445+D446</f>
        <v>10058</v>
      </c>
      <c r="E447" s="489">
        <f>E445+E446</f>
        <v>0</v>
      </c>
    </row>
    <row r="448" spans="1:6" ht="11.25" customHeight="1" thickBot="1" x14ac:dyDescent="0.3">
      <c r="A448" s="484"/>
      <c r="B448" s="75"/>
      <c r="C448" s="75"/>
      <c r="D448" s="75"/>
      <c r="E448" s="75"/>
    </row>
    <row r="449" spans="1:6" ht="38.25" customHeight="1" thickBot="1" x14ac:dyDescent="0.3">
      <c r="A449" s="69" t="s">
        <v>852</v>
      </c>
      <c r="B449" s="73">
        <f>B447+B427+B409+B389+B368+B331+B294+B247+B229+B211+B193+B175+B155+B137+B119+B98+B61</f>
        <v>3745155</v>
      </c>
      <c r="C449" s="73">
        <v>3913261</v>
      </c>
      <c r="D449" s="73">
        <f>D447+D427+D409+D389+D368+D331+D294+D247+D229+D211+D193+D175+D155+D137+D119+D98+D61</f>
        <v>3667319.8892049999</v>
      </c>
      <c r="E449" s="73">
        <f>E447+E427+E409+E389+E368+E331+E294+E247+E229+E211+E193+E175+E155+E137+E119+E98+E61</f>
        <v>3693910.3833300001</v>
      </c>
    </row>
    <row r="450" spans="1:6" ht="24" customHeight="1" thickBot="1" x14ac:dyDescent="0.3">
      <c r="A450" s="69" t="s">
        <v>853</v>
      </c>
      <c r="B450" s="73">
        <f>B451+B454+B457+B466+B469+B472+B473</f>
        <v>3745155</v>
      </c>
      <c r="C450" s="73">
        <v>3913261</v>
      </c>
      <c r="D450" s="73">
        <f>D451+D454+D457+D460+D463+D466+D469+D472+D473</f>
        <v>3667319.8892049999</v>
      </c>
      <c r="E450" s="73">
        <f>E451+E454+E457+E466+E472+E473</f>
        <v>3693910.3833300001</v>
      </c>
    </row>
    <row r="451" spans="1:6" ht="19.5" customHeight="1" thickBot="1" x14ac:dyDescent="0.3">
      <c r="A451" s="474" t="s">
        <v>0</v>
      </c>
      <c r="B451" s="73">
        <f t="shared" ref="B451:D452" si="9">B40</f>
        <v>1072000</v>
      </c>
      <c r="C451" s="73">
        <f t="shared" si="9"/>
        <v>1044040</v>
      </c>
      <c r="D451" s="73">
        <f t="shared" si="9"/>
        <v>1044040</v>
      </c>
      <c r="E451" s="73">
        <f>E40</f>
        <v>1044040</v>
      </c>
    </row>
    <row r="452" spans="1:6" s="72" customFormat="1" ht="15" customHeight="1" thickBot="1" x14ac:dyDescent="0.3">
      <c r="A452" s="70" t="s">
        <v>50</v>
      </c>
      <c r="B452" s="71">
        <f t="shared" si="9"/>
        <v>1072000</v>
      </c>
      <c r="C452" s="71">
        <f t="shared" si="9"/>
        <v>1044040</v>
      </c>
      <c r="D452" s="71">
        <f t="shared" si="9"/>
        <v>1044040</v>
      </c>
      <c r="E452" s="71">
        <f>E41</f>
        <v>1044040</v>
      </c>
    </row>
    <row r="453" spans="1:6" s="72" customFormat="1" ht="15.75" thickBot="1" x14ac:dyDescent="0.3">
      <c r="A453" s="70" t="s">
        <v>54</v>
      </c>
      <c r="B453" s="71"/>
      <c r="C453" s="71"/>
      <c r="D453" s="71"/>
      <c r="E453" s="71"/>
    </row>
    <row r="454" spans="1:6" ht="24" customHeight="1" thickBot="1" x14ac:dyDescent="0.3">
      <c r="A454" s="474" t="s">
        <v>31</v>
      </c>
      <c r="B454" s="73">
        <f t="shared" ref="B454:D455" si="10">B43</f>
        <v>167000</v>
      </c>
      <c r="C454" s="73">
        <f t="shared" si="10"/>
        <v>169557</v>
      </c>
      <c r="D454" s="73">
        <f t="shared" si="10"/>
        <v>169557</v>
      </c>
      <c r="E454" s="73">
        <f>E43</f>
        <v>169557</v>
      </c>
    </row>
    <row r="455" spans="1:6" s="72" customFormat="1" ht="15" customHeight="1" thickBot="1" x14ac:dyDescent="0.3">
      <c r="A455" s="70" t="s">
        <v>50</v>
      </c>
      <c r="B455" s="71">
        <f t="shared" si="10"/>
        <v>167000</v>
      </c>
      <c r="C455" s="71">
        <f t="shared" si="10"/>
        <v>169557</v>
      </c>
      <c r="D455" s="71">
        <f t="shared" si="10"/>
        <v>169557</v>
      </c>
      <c r="E455" s="71">
        <f>E44</f>
        <v>169557</v>
      </c>
    </row>
    <row r="456" spans="1:6" s="72" customFormat="1" ht="15.75" thickBot="1" x14ac:dyDescent="0.3">
      <c r="A456" s="70" t="s">
        <v>54</v>
      </c>
      <c r="B456" s="71"/>
      <c r="C456" s="71"/>
      <c r="D456" s="71"/>
      <c r="E456" s="71"/>
    </row>
    <row r="457" spans="1:6" ht="20.25" customHeight="1" thickBot="1" x14ac:dyDescent="0.3">
      <c r="A457" s="474" t="s">
        <v>1</v>
      </c>
      <c r="B457" s="73">
        <f>B46+B83+B279+B316+B339</f>
        <v>1980000</v>
      </c>
      <c r="C457" s="73">
        <f>C46+C83+C279+C316+C339</f>
        <v>2022600</v>
      </c>
      <c r="D457" s="73">
        <f t="shared" ref="D457:E457" si="11">D46+D83+D279+D316+D339</f>
        <v>2127020</v>
      </c>
      <c r="E457" s="73">
        <f t="shared" si="11"/>
        <v>2176753</v>
      </c>
      <c r="F457" s="473"/>
    </row>
    <row r="458" spans="1:6" s="72" customFormat="1" ht="15" customHeight="1" thickBot="1" x14ac:dyDescent="0.3">
      <c r="A458" s="70" t="s">
        <v>50</v>
      </c>
      <c r="B458" s="71">
        <v>1980000</v>
      </c>
      <c r="C458" s="71">
        <v>2022600</v>
      </c>
      <c r="D458" s="71">
        <v>2127020</v>
      </c>
      <c r="E458" s="71">
        <v>2176753</v>
      </c>
    </row>
    <row r="459" spans="1:6" s="72" customFormat="1" ht="15.75" thickBot="1" x14ac:dyDescent="0.3">
      <c r="A459" s="70" t="s">
        <v>54</v>
      </c>
      <c r="B459" s="71"/>
      <c r="C459" s="71"/>
      <c r="D459" s="71"/>
      <c r="E459" s="71"/>
    </row>
    <row r="460" spans="1:6" ht="19.5" customHeight="1" thickBot="1" x14ac:dyDescent="0.3">
      <c r="A460" s="474" t="s">
        <v>2</v>
      </c>
      <c r="B460" s="73">
        <f>B319+B282+B86+B49</f>
        <v>0</v>
      </c>
      <c r="C460" s="73">
        <f>C319+C282+C86+C49</f>
        <v>0</v>
      </c>
      <c r="D460" s="73">
        <f>D319+D282+D86+D49</f>
        <v>0</v>
      </c>
      <c r="E460" s="73">
        <f>E319+E282+E86+E49</f>
        <v>0</v>
      </c>
    </row>
    <row r="461" spans="1:6" s="72" customFormat="1" ht="15" customHeight="1" thickBot="1" x14ac:dyDescent="0.3">
      <c r="A461" s="70" t="s">
        <v>50</v>
      </c>
      <c r="B461" s="71"/>
      <c r="C461" s="71"/>
      <c r="D461" s="71"/>
      <c r="E461" s="71"/>
    </row>
    <row r="462" spans="1:6" s="72" customFormat="1" ht="15.75" thickBot="1" x14ac:dyDescent="0.3">
      <c r="A462" s="70" t="s">
        <v>54</v>
      </c>
      <c r="B462" s="71"/>
      <c r="C462" s="71"/>
      <c r="D462" s="71"/>
      <c r="E462" s="71"/>
    </row>
    <row r="463" spans="1:6" ht="30" customHeight="1" thickBot="1" x14ac:dyDescent="0.3">
      <c r="A463" s="474" t="s">
        <v>24</v>
      </c>
      <c r="B463" s="73">
        <f>B322+B285+B89+B52</f>
        <v>0</v>
      </c>
      <c r="C463" s="73">
        <f>C322+C285+C89+C52</f>
        <v>0</v>
      </c>
      <c r="D463" s="73">
        <f>D322+D285+D89+D52</f>
        <v>0</v>
      </c>
      <c r="E463" s="73">
        <f>E322+E285+E89+E52</f>
        <v>0</v>
      </c>
    </row>
    <row r="464" spans="1:6" s="72" customFormat="1" ht="15" customHeight="1" thickBot="1" x14ac:dyDescent="0.3">
      <c r="A464" s="70" t="s">
        <v>50</v>
      </c>
      <c r="B464" s="71"/>
      <c r="C464" s="71"/>
      <c r="D464" s="71"/>
      <c r="E464" s="71"/>
    </row>
    <row r="465" spans="1:6" s="72" customFormat="1" ht="15.75" thickBot="1" x14ac:dyDescent="0.3">
      <c r="A465" s="70" t="s">
        <v>54</v>
      </c>
      <c r="B465" s="71"/>
      <c r="C465" s="71"/>
      <c r="D465" s="71"/>
      <c r="E465" s="71"/>
      <c r="F465" s="498"/>
    </row>
    <row r="466" spans="1:6" ht="24" customHeight="1" thickBot="1" x14ac:dyDescent="0.3">
      <c r="A466" s="474" t="s">
        <v>25</v>
      </c>
      <c r="B466" s="73">
        <f t="shared" ref="B466:D466" si="12">B55+B288</f>
        <v>9618</v>
      </c>
      <c r="C466" s="73">
        <f t="shared" si="12"/>
        <v>18400.126919999999</v>
      </c>
      <c r="D466" s="73">
        <f t="shared" si="12"/>
        <v>19382.889204999999</v>
      </c>
      <c r="E466" s="73">
        <f>E55+E288</f>
        <v>9650.3833300000006</v>
      </c>
    </row>
    <row r="467" spans="1:6" s="72" customFormat="1" ht="15" customHeight="1" thickBot="1" x14ac:dyDescent="0.3">
      <c r="A467" s="70" t="s">
        <v>50</v>
      </c>
      <c r="B467" s="71">
        <v>9618</v>
      </c>
      <c r="C467" s="71">
        <v>18400.126919999999</v>
      </c>
      <c r="D467" s="71">
        <v>19382.889204999999</v>
      </c>
      <c r="E467" s="71">
        <v>9650.3833300000006</v>
      </c>
    </row>
    <row r="468" spans="1:6" s="72" customFormat="1" ht="15.75" thickBot="1" x14ac:dyDescent="0.3">
      <c r="A468" s="70" t="s">
        <v>54</v>
      </c>
      <c r="B468" s="71"/>
      <c r="C468" s="71"/>
      <c r="D468" s="71"/>
      <c r="E468" s="71"/>
    </row>
    <row r="469" spans="1:6" ht="24" customHeight="1" thickBot="1" x14ac:dyDescent="0.3">
      <c r="A469" s="474" t="s">
        <v>3</v>
      </c>
      <c r="B469" s="73">
        <f>B328+B291+B95+B58</f>
        <v>1537</v>
      </c>
      <c r="C469" s="73">
        <f>C328+C291+C95+C58</f>
        <v>0</v>
      </c>
      <c r="D469" s="73">
        <f>D328+D291+D95+D58</f>
        <v>0</v>
      </c>
      <c r="E469" s="73">
        <f>E328+E291+E95+E58</f>
        <v>0</v>
      </c>
    </row>
    <row r="470" spans="1:6" s="72" customFormat="1" ht="15" customHeight="1" thickBot="1" x14ac:dyDescent="0.3">
      <c r="A470" s="70" t="s">
        <v>50</v>
      </c>
      <c r="B470" s="71">
        <v>1537</v>
      </c>
      <c r="C470" s="73">
        <f>C329+C292+C96+C59</f>
        <v>0</v>
      </c>
      <c r="D470" s="73">
        <f>D329+D292+D96+D59</f>
        <v>0</v>
      </c>
      <c r="E470" s="73">
        <f>E329+E292+E96+E59</f>
        <v>0</v>
      </c>
    </row>
    <row r="471" spans="1:6" s="72" customFormat="1" ht="15.75" thickBot="1" x14ac:dyDescent="0.3">
      <c r="A471" s="70" t="s">
        <v>54</v>
      </c>
      <c r="B471" s="71"/>
      <c r="C471" s="71"/>
      <c r="D471" s="71"/>
      <c r="E471" s="71"/>
    </row>
    <row r="472" spans="1:6" ht="15.75" customHeight="1" thickBot="1" x14ac:dyDescent="0.3">
      <c r="A472" s="474" t="s">
        <v>19</v>
      </c>
      <c r="B472" s="73">
        <f>B117+B135+B153+B173+B191+B209+B227+B245+B445</f>
        <v>171600</v>
      </c>
      <c r="C472" s="73">
        <f>C117+C135+C153+C173+C191+C209+C227+C245+C445</f>
        <v>91437</v>
      </c>
      <c r="D472" s="73">
        <f t="shared" ref="D472:E472" si="13">D117+D135+D153+D173+D191+D209+D227+D245+D445</f>
        <v>144100</v>
      </c>
      <c r="E472" s="73">
        <f t="shared" si="13"/>
        <v>147840</v>
      </c>
    </row>
    <row r="473" spans="1:6" ht="24" customHeight="1" thickBot="1" x14ac:dyDescent="0.3">
      <c r="A473" s="474" t="s">
        <v>20</v>
      </c>
      <c r="B473" s="73">
        <f>B118+B136+B154+B174+B192+B210+B228+B246+B388+B408+B426+B446</f>
        <v>343400</v>
      </c>
      <c r="C473" s="73">
        <f>C446+C426+C408+C388+C246+C228+C210+C192+C174+C154+C136+C118</f>
        <v>567227</v>
      </c>
      <c r="D473" s="73">
        <f>D446+D426+D408+D388+D246+D228+D210+D192+D174+D154+D136+D118</f>
        <v>163220</v>
      </c>
      <c r="E473" s="73">
        <f>E446+E426+E408+E388+E246+E228+E210+E192+E174+E154+E136+E118</f>
        <v>146070</v>
      </c>
    </row>
    <row r="474" spans="1:6" ht="15.75" thickBot="1" x14ac:dyDescent="0.3">
      <c r="A474" s="69" t="s">
        <v>35</v>
      </c>
      <c r="B474" s="73">
        <f t="shared" ref="B474:C474" si="14">IF(B450-B449=0,0,"Error")</f>
        <v>0</v>
      </c>
      <c r="C474" s="73">
        <f t="shared" si="14"/>
        <v>0</v>
      </c>
      <c r="D474" s="73">
        <f>IF(D450-D449=0,0,"Error")</f>
        <v>0</v>
      </c>
      <c r="E474" s="73">
        <f>IF(E450-E449=0,0,"Error")</f>
        <v>0</v>
      </c>
    </row>
  </sheetData>
  <mergeCells count="144">
    <mergeCell ref="A2:E2"/>
    <mergeCell ref="A1:E1"/>
    <mergeCell ref="A9:E11"/>
    <mergeCell ref="B12:E12"/>
    <mergeCell ref="A13:A14"/>
    <mergeCell ref="B16:E16"/>
    <mergeCell ref="A17:E17"/>
    <mergeCell ref="A24:E24"/>
    <mergeCell ref="A3:E3"/>
    <mergeCell ref="B5:E5"/>
    <mergeCell ref="B6:E6"/>
    <mergeCell ref="B7:E7"/>
    <mergeCell ref="A8:E8"/>
    <mergeCell ref="A38:A39"/>
    <mergeCell ref="B63:E63"/>
    <mergeCell ref="B64:E64"/>
    <mergeCell ref="B65:E65"/>
    <mergeCell ref="A67:A68"/>
    <mergeCell ref="A74:E74"/>
    <mergeCell ref="A25:E25"/>
    <mergeCell ref="B26:E26"/>
    <mergeCell ref="B27:E27"/>
    <mergeCell ref="B28:E28"/>
    <mergeCell ref="A29:A30"/>
    <mergeCell ref="A37:E37"/>
    <mergeCell ref="B105:E105"/>
    <mergeCell ref="A106:A107"/>
    <mergeCell ref="A114:E114"/>
    <mergeCell ref="A115:A116"/>
    <mergeCell ref="B120:E120"/>
    <mergeCell ref="B121:E121"/>
    <mergeCell ref="A75:A76"/>
    <mergeCell ref="A100:E100"/>
    <mergeCell ref="A101:E101"/>
    <mergeCell ref="B102:E102"/>
    <mergeCell ref="B103:E103"/>
    <mergeCell ref="B104:E104"/>
    <mergeCell ref="B139:E139"/>
    <mergeCell ref="B140:E140"/>
    <mergeCell ref="B141:E141"/>
    <mergeCell ref="A142:A143"/>
    <mergeCell ref="A150:E150"/>
    <mergeCell ref="A151:A152"/>
    <mergeCell ref="B122:E122"/>
    <mergeCell ref="B123:E123"/>
    <mergeCell ref="A124:A125"/>
    <mergeCell ref="A132:E132"/>
    <mergeCell ref="A133:A134"/>
    <mergeCell ref="B138:E138"/>
    <mergeCell ref="A162:A163"/>
    <mergeCell ref="A170:E170"/>
    <mergeCell ref="A171:A172"/>
    <mergeCell ref="B176:E176"/>
    <mergeCell ref="B177:E177"/>
    <mergeCell ref="B178:E178"/>
    <mergeCell ref="A156:E156"/>
    <mergeCell ref="A157:E157"/>
    <mergeCell ref="B158:E158"/>
    <mergeCell ref="B159:E159"/>
    <mergeCell ref="B160:E160"/>
    <mergeCell ref="B161:E161"/>
    <mergeCell ref="B196:E196"/>
    <mergeCell ref="B197:E197"/>
    <mergeCell ref="A198:A199"/>
    <mergeCell ref="A206:E206"/>
    <mergeCell ref="A207:A208"/>
    <mergeCell ref="B212:E212"/>
    <mergeCell ref="B179:E179"/>
    <mergeCell ref="A180:A181"/>
    <mergeCell ref="A188:E188"/>
    <mergeCell ref="A189:A190"/>
    <mergeCell ref="B194:E194"/>
    <mergeCell ref="B195:E195"/>
    <mergeCell ref="B230:E230"/>
    <mergeCell ref="B231:E231"/>
    <mergeCell ref="B232:E232"/>
    <mergeCell ref="B233:E233"/>
    <mergeCell ref="A234:A235"/>
    <mergeCell ref="A242:E242"/>
    <mergeCell ref="B213:E213"/>
    <mergeCell ref="B214:E214"/>
    <mergeCell ref="B215:E215"/>
    <mergeCell ref="A216:A217"/>
    <mergeCell ref="A224:E224"/>
    <mergeCell ref="A225:A226"/>
    <mergeCell ref="B257:E257"/>
    <mergeCell ref="B258:E258"/>
    <mergeCell ref="B259:E259"/>
    <mergeCell ref="A260:A261"/>
    <mergeCell ref="A268:A269"/>
    <mergeCell ref="A270:E270"/>
    <mergeCell ref="A243:A244"/>
    <mergeCell ref="B249:E249"/>
    <mergeCell ref="A250:E250"/>
    <mergeCell ref="A253:E253"/>
    <mergeCell ref="A254:E254"/>
    <mergeCell ref="A255:A256"/>
    <mergeCell ref="A308:A309"/>
    <mergeCell ref="B333:E333"/>
    <mergeCell ref="B334:E334"/>
    <mergeCell ref="B335:E335"/>
    <mergeCell ref="A336:A337"/>
    <mergeCell ref="A344:E344"/>
    <mergeCell ref="A271:A272"/>
    <mergeCell ref="B296:E296"/>
    <mergeCell ref="B297:E297"/>
    <mergeCell ref="B298:E298"/>
    <mergeCell ref="A299:A300"/>
    <mergeCell ref="A307:E307"/>
    <mergeCell ref="B375:E375"/>
    <mergeCell ref="A376:A377"/>
    <mergeCell ref="A384:E384"/>
    <mergeCell ref="A385:A386"/>
    <mergeCell ref="A390:E390"/>
    <mergeCell ref="A391:E391"/>
    <mergeCell ref="A345:A346"/>
    <mergeCell ref="A370:E370"/>
    <mergeCell ref="A371:E371"/>
    <mergeCell ref="B372:E372"/>
    <mergeCell ref="B373:E373"/>
    <mergeCell ref="B374:E374"/>
    <mergeCell ref="A405:A406"/>
    <mergeCell ref="B410:E410"/>
    <mergeCell ref="B411:E411"/>
    <mergeCell ref="B412:E412"/>
    <mergeCell ref="B413:E413"/>
    <mergeCell ref="A414:A415"/>
    <mergeCell ref="B392:E392"/>
    <mergeCell ref="B393:E393"/>
    <mergeCell ref="B394:E394"/>
    <mergeCell ref="B395:E395"/>
    <mergeCell ref="A396:A397"/>
    <mergeCell ref="A404:E404"/>
    <mergeCell ref="B432:E432"/>
    <mergeCell ref="B433:E433"/>
    <mergeCell ref="A434:A435"/>
    <mergeCell ref="A442:E442"/>
    <mergeCell ref="A443:A444"/>
    <mergeCell ref="A422:E422"/>
    <mergeCell ref="A423:A424"/>
    <mergeCell ref="A428:E428"/>
    <mergeCell ref="A429:E429"/>
    <mergeCell ref="B430:E430"/>
    <mergeCell ref="B431:E431"/>
  </mergeCells>
  <pageMargins left="0.7" right="0.7" top="0.75" bottom="0.75" header="0.3" footer="0.3"/>
  <pageSetup paperSize="9" scale="97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6"/>
  <sheetViews>
    <sheetView view="pageBreakPreview" zoomScale="40" zoomScaleNormal="70" zoomScaleSheetLayoutView="40" workbookViewId="0">
      <selection sqref="A1:E1"/>
    </sheetView>
  </sheetViews>
  <sheetFormatPr defaultRowHeight="15" x14ac:dyDescent="0.25"/>
  <cols>
    <col min="1" max="5" width="21.28515625" customWidth="1"/>
    <col min="6" max="6" width="14.42578125" customWidth="1"/>
    <col min="7" max="7" width="12.7109375" customWidth="1"/>
  </cols>
  <sheetData>
    <row r="1" spans="1:6" ht="15.75" x14ac:dyDescent="0.25">
      <c r="A1" s="556" t="s">
        <v>760</v>
      </c>
      <c r="B1" s="556"/>
      <c r="C1" s="556"/>
      <c r="D1" s="556"/>
      <c r="E1" s="556"/>
    </row>
    <row r="2" spans="1:6" ht="40.5" customHeight="1" x14ac:dyDescent="0.25">
      <c r="A2" s="568" t="s">
        <v>527</v>
      </c>
      <c r="B2" s="568"/>
      <c r="C2" s="568"/>
      <c r="D2" s="568"/>
      <c r="E2" s="568"/>
      <c r="F2" s="94"/>
    </row>
    <row r="3" spans="1:6" ht="18" customHeight="1" x14ac:dyDescent="0.25">
      <c r="A3" s="557" t="s">
        <v>299</v>
      </c>
      <c r="B3" s="557"/>
      <c r="C3" s="557"/>
      <c r="D3" s="557"/>
      <c r="E3" s="557"/>
      <c r="F3" s="97"/>
    </row>
    <row r="4" spans="1:6" ht="15.75" thickBot="1" x14ac:dyDescent="0.3"/>
    <row r="5" spans="1:6" ht="26.25" thickBot="1" x14ac:dyDescent="0.3">
      <c r="A5" s="16" t="s">
        <v>21</v>
      </c>
      <c r="B5" s="705" t="s">
        <v>528</v>
      </c>
      <c r="C5" s="705"/>
      <c r="D5" s="705"/>
      <c r="E5" s="705"/>
    </row>
    <row r="6" spans="1:6" ht="15.75" thickBot="1" x14ac:dyDescent="0.3">
      <c r="A6" s="16" t="s">
        <v>4</v>
      </c>
      <c r="B6" s="706" t="s">
        <v>529</v>
      </c>
      <c r="C6" s="707"/>
      <c r="D6" s="707"/>
      <c r="E6" s="708"/>
    </row>
    <row r="7" spans="1:6" ht="26.25" thickBot="1" x14ac:dyDescent="0.3">
      <c r="A7" s="16" t="s">
        <v>26</v>
      </c>
      <c r="B7" s="562" t="s">
        <v>300</v>
      </c>
      <c r="C7" s="563"/>
      <c r="D7" s="563"/>
      <c r="E7" s="564"/>
    </row>
    <row r="8" spans="1:6" ht="15.75" thickBot="1" x14ac:dyDescent="0.3">
      <c r="A8" s="565" t="s">
        <v>7</v>
      </c>
      <c r="B8" s="566"/>
      <c r="C8" s="566"/>
      <c r="D8" s="566"/>
      <c r="E8" s="567"/>
    </row>
    <row r="9" spans="1:6" ht="15.75" thickBot="1" x14ac:dyDescent="0.3">
      <c r="A9" s="709" t="s">
        <v>530</v>
      </c>
      <c r="B9" s="710"/>
      <c r="C9" s="710"/>
      <c r="D9" s="710"/>
      <c r="E9" s="711"/>
    </row>
    <row r="10" spans="1:6" ht="36.75" customHeight="1" thickBot="1" x14ac:dyDescent="0.3">
      <c r="A10" s="709"/>
      <c r="B10" s="710"/>
      <c r="C10" s="710"/>
      <c r="D10" s="710"/>
      <c r="E10" s="711"/>
    </row>
    <row r="11" spans="1:6" ht="15.75" thickBot="1" x14ac:dyDescent="0.3">
      <c r="A11" s="709"/>
      <c r="B11" s="710"/>
      <c r="C11" s="710"/>
      <c r="D11" s="710"/>
      <c r="E11" s="711"/>
    </row>
    <row r="12" spans="1:6" ht="70.5" customHeight="1" thickBot="1" x14ac:dyDescent="0.3">
      <c r="A12" s="15" t="s">
        <v>10</v>
      </c>
      <c r="B12" s="540" t="s">
        <v>531</v>
      </c>
      <c r="C12" s="541"/>
      <c r="D12" s="541"/>
      <c r="E12" s="542"/>
    </row>
    <row r="13" spans="1:6" ht="23.25" customHeight="1" x14ac:dyDescent="0.25">
      <c r="A13" s="523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6" ht="15.75" thickBot="1" x14ac:dyDescent="0.3">
      <c r="A14" s="524"/>
      <c r="B14" s="3"/>
      <c r="C14" s="3"/>
      <c r="D14" s="3"/>
      <c r="E14" s="3"/>
    </row>
    <row r="15" spans="1:6" ht="23.25" customHeight="1" thickBot="1" x14ac:dyDescent="0.3">
      <c r="A15" s="308" t="s">
        <v>532</v>
      </c>
      <c r="B15" s="297" t="s">
        <v>533</v>
      </c>
      <c r="C15" s="309">
        <v>0.03</v>
      </c>
      <c r="D15" s="310">
        <v>7.5999999999999998E-2</v>
      </c>
      <c r="E15" s="310">
        <v>0.11700000000000001</v>
      </c>
    </row>
    <row r="16" spans="1:6" ht="21.75" customHeight="1" thickBot="1" x14ac:dyDescent="0.3">
      <c r="A16" s="308" t="s">
        <v>534</v>
      </c>
      <c r="B16" s="297" t="s">
        <v>533</v>
      </c>
      <c r="C16" s="311">
        <v>16</v>
      </c>
      <c r="D16" s="312">
        <v>0.187</v>
      </c>
      <c r="E16" s="313">
        <v>0.22</v>
      </c>
    </row>
    <row r="17" spans="1:5" ht="15.75" customHeight="1" thickBot="1" x14ac:dyDescent="0.3">
      <c r="A17" s="289" t="s">
        <v>535</v>
      </c>
      <c r="B17" s="28"/>
      <c r="C17" s="28"/>
      <c r="D17" s="28"/>
      <c r="E17" s="28"/>
    </row>
    <row r="18" spans="1:5" ht="16.5" customHeight="1" thickBot="1" x14ac:dyDescent="0.3">
      <c r="A18" s="289" t="s">
        <v>535</v>
      </c>
      <c r="B18" s="28"/>
      <c r="C18" s="28"/>
      <c r="D18" s="28"/>
      <c r="E18" s="28"/>
    </row>
    <row r="19" spans="1:5" ht="55.5" customHeight="1" thickBot="1" x14ac:dyDescent="0.3">
      <c r="A19" s="12" t="s">
        <v>12</v>
      </c>
      <c r="B19" s="540" t="s">
        <v>536</v>
      </c>
      <c r="C19" s="541"/>
      <c r="D19" s="541"/>
      <c r="E19" s="542"/>
    </row>
    <row r="20" spans="1:5" ht="23.25" customHeight="1" thickBot="1" x14ac:dyDescent="0.3">
      <c r="A20" s="517" t="s">
        <v>13</v>
      </c>
      <c r="B20" s="518"/>
      <c r="C20" s="518"/>
      <c r="D20" s="518"/>
      <c r="E20" s="519"/>
    </row>
    <row r="21" spans="1:5" ht="25.5" customHeight="1" thickBot="1" x14ac:dyDescent="0.3">
      <c r="A21" s="314" t="s">
        <v>537</v>
      </c>
      <c r="B21" s="6">
        <v>975</v>
      </c>
      <c r="C21" s="6">
        <v>1130</v>
      </c>
      <c r="D21" s="6">
        <v>1200</v>
      </c>
      <c r="E21" s="6">
        <v>1250</v>
      </c>
    </row>
    <row r="22" spans="1:5" ht="24.75" customHeight="1" thickBot="1" x14ac:dyDescent="0.3">
      <c r="A22" s="314" t="s">
        <v>538</v>
      </c>
      <c r="B22" s="297">
        <v>170</v>
      </c>
      <c r="C22" s="297">
        <v>175</v>
      </c>
      <c r="D22" s="297">
        <v>183</v>
      </c>
      <c r="E22" s="297">
        <v>190</v>
      </c>
    </row>
    <row r="23" spans="1:5" ht="15.75" thickBot="1" x14ac:dyDescent="0.3">
      <c r="A23" s="290" t="s">
        <v>535</v>
      </c>
      <c r="B23" s="90" t="s">
        <v>30</v>
      </c>
      <c r="C23" s="45" t="s">
        <v>27</v>
      </c>
      <c r="D23" s="45" t="s">
        <v>27</v>
      </c>
      <c r="E23" s="45" t="s">
        <v>27</v>
      </c>
    </row>
    <row r="24" spans="1:5" ht="15.75" thickBot="1" x14ac:dyDescent="0.3">
      <c r="A24" s="290" t="s">
        <v>535</v>
      </c>
      <c r="B24" s="90" t="s">
        <v>30</v>
      </c>
      <c r="C24" s="45" t="s">
        <v>27</v>
      </c>
      <c r="D24" s="45" t="s">
        <v>27</v>
      </c>
      <c r="E24" s="45" t="s">
        <v>27</v>
      </c>
    </row>
    <row r="25" spans="1:5" ht="15.75" thickBot="1" x14ac:dyDescent="0.3">
      <c r="A25" s="537" t="s">
        <v>32</v>
      </c>
      <c r="B25" s="538"/>
      <c r="C25" s="538"/>
      <c r="D25" s="538"/>
      <c r="E25" s="539"/>
    </row>
    <row r="26" spans="1:5" ht="15.75" thickBot="1" x14ac:dyDescent="0.3">
      <c r="A26" s="511" t="s">
        <v>44</v>
      </c>
      <c r="B26" s="512"/>
      <c r="C26" s="512"/>
      <c r="D26" s="512"/>
      <c r="E26" s="513"/>
    </row>
    <row r="27" spans="1:5" ht="18.75" customHeight="1" thickBot="1" x14ac:dyDescent="0.3">
      <c r="A27" s="291" t="s">
        <v>28</v>
      </c>
      <c r="B27" s="702" t="s">
        <v>539</v>
      </c>
      <c r="C27" s="703"/>
      <c r="D27" s="703"/>
      <c r="E27" s="704"/>
    </row>
    <row r="28" spans="1:5" ht="19.5" customHeight="1" thickBot="1" x14ac:dyDescent="0.3">
      <c r="A28" s="4" t="s">
        <v>9</v>
      </c>
      <c r="B28" s="546" t="s">
        <v>539</v>
      </c>
      <c r="C28" s="547"/>
      <c r="D28" s="547"/>
      <c r="E28" s="548"/>
    </row>
    <row r="29" spans="1:5" ht="15.75" thickBot="1" x14ac:dyDescent="0.3">
      <c r="A29" s="4" t="s">
        <v>14</v>
      </c>
      <c r="B29" s="520" t="s">
        <v>540</v>
      </c>
      <c r="C29" s="521"/>
      <c r="D29" s="521"/>
      <c r="E29" s="522"/>
    </row>
    <row r="30" spans="1:5" ht="12.75" customHeight="1" x14ac:dyDescent="0.25">
      <c r="A30" s="523"/>
      <c r="B30" s="2">
        <v>2019</v>
      </c>
      <c r="C30" s="2">
        <v>2020</v>
      </c>
      <c r="D30" s="2">
        <v>2021</v>
      </c>
      <c r="E30" s="2">
        <v>2022</v>
      </c>
    </row>
    <row r="31" spans="1:5" ht="9" customHeight="1" thickBot="1" x14ac:dyDescent="0.3">
      <c r="A31" s="524"/>
      <c r="B31" s="18" t="s">
        <v>5</v>
      </c>
      <c r="C31" s="18" t="s">
        <v>6</v>
      </c>
      <c r="D31" s="18" t="s">
        <v>6</v>
      </c>
      <c r="E31" s="18" t="s">
        <v>6</v>
      </c>
    </row>
    <row r="32" spans="1:5" ht="15.75" thickBot="1" x14ac:dyDescent="0.3">
      <c r="A32" s="4" t="s">
        <v>8</v>
      </c>
      <c r="B32" s="6">
        <v>975</v>
      </c>
      <c r="C32" s="6">
        <v>1130</v>
      </c>
      <c r="D32" s="6">
        <v>1200</v>
      </c>
      <c r="E32" s="39">
        <v>1250</v>
      </c>
    </row>
    <row r="33" spans="1:5" ht="15.75" thickBot="1" x14ac:dyDescent="0.3">
      <c r="A33" s="4" t="s">
        <v>15</v>
      </c>
      <c r="B33" s="82">
        <f>B62</f>
        <v>50580</v>
      </c>
      <c r="C33" s="82">
        <f t="shared" ref="C33:E33" si="0">C62</f>
        <v>69200</v>
      </c>
      <c r="D33" s="82">
        <f t="shared" si="0"/>
        <v>69400</v>
      </c>
      <c r="E33" s="82">
        <f t="shared" si="0"/>
        <v>69600</v>
      </c>
    </row>
    <row r="34" spans="1:5" ht="15.75" thickBot="1" x14ac:dyDescent="0.3">
      <c r="A34" s="4" t="s">
        <v>23</v>
      </c>
      <c r="B34" s="6">
        <f>B33/B32</f>
        <v>51.876923076923077</v>
      </c>
      <c r="C34" s="6">
        <f t="shared" ref="C34:E34" si="1">C33/C32</f>
        <v>61.238938053097343</v>
      </c>
      <c r="D34" s="6">
        <f t="shared" si="1"/>
        <v>57.833333333333336</v>
      </c>
      <c r="E34" s="6">
        <f t="shared" si="1"/>
        <v>55.68</v>
      </c>
    </row>
    <row r="35" spans="1:5" ht="15.75" thickBot="1" x14ac:dyDescent="0.3">
      <c r="A35" s="4" t="s">
        <v>16</v>
      </c>
      <c r="B35" s="288" t="s">
        <v>22</v>
      </c>
      <c r="C35" s="7">
        <f>C32/B32-1</f>
        <v>0.15897435897435908</v>
      </c>
      <c r="D35" s="7">
        <f t="shared" ref="C35:E37" si="2">D32/C32-1</f>
        <v>6.1946902654867353E-2</v>
      </c>
      <c r="E35" s="7">
        <f t="shared" si="2"/>
        <v>4.1666666666666741E-2</v>
      </c>
    </row>
    <row r="36" spans="1:5" ht="15.75" thickBot="1" x14ac:dyDescent="0.3">
      <c r="A36" s="4" t="s">
        <v>17</v>
      </c>
      <c r="B36" s="288" t="s">
        <v>22</v>
      </c>
      <c r="C36" s="7">
        <f t="shared" si="2"/>
        <v>0.36812969553183073</v>
      </c>
      <c r="D36" s="7">
        <f t="shared" si="2"/>
        <v>2.8901734104045396E-3</v>
      </c>
      <c r="E36" s="7">
        <f t="shared" si="2"/>
        <v>2.8818443804035088E-3</v>
      </c>
    </row>
    <row r="37" spans="1:5" ht="23.25" thickBot="1" x14ac:dyDescent="0.3">
      <c r="A37" s="4" t="s">
        <v>18</v>
      </c>
      <c r="B37" s="288" t="s">
        <v>22</v>
      </c>
      <c r="C37" s="7">
        <f>C34/B34-1</f>
        <v>0.18046588773764149</v>
      </c>
      <c r="D37" s="7">
        <f t="shared" si="2"/>
        <v>-5.5611753371868855E-2</v>
      </c>
      <c r="E37" s="7">
        <f t="shared" si="2"/>
        <v>-3.7233429394812778E-2</v>
      </c>
    </row>
    <row r="38" spans="1:5" ht="15.75" thickBot="1" x14ac:dyDescent="0.3">
      <c r="A38" s="528" t="s">
        <v>34</v>
      </c>
      <c r="B38" s="529"/>
      <c r="C38" s="529"/>
      <c r="D38" s="529"/>
      <c r="E38" s="530"/>
    </row>
    <row r="39" spans="1:5" ht="12.75" customHeight="1" x14ac:dyDescent="0.25">
      <c r="A39" s="523"/>
      <c r="B39" s="2">
        <v>2019</v>
      </c>
      <c r="C39" s="2">
        <v>2020</v>
      </c>
      <c r="D39" s="2">
        <v>2021</v>
      </c>
      <c r="E39" s="2">
        <v>2022</v>
      </c>
    </row>
    <row r="40" spans="1:5" ht="9" customHeight="1" thickBot="1" x14ac:dyDescent="0.3">
      <c r="A40" s="524"/>
      <c r="B40" s="18" t="s">
        <v>5</v>
      </c>
      <c r="C40" s="18" t="s">
        <v>6</v>
      </c>
      <c r="D40" s="18" t="s">
        <v>6</v>
      </c>
      <c r="E40" s="18" t="s">
        <v>6</v>
      </c>
    </row>
    <row r="41" spans="1:5" ht="15.75" thickBot="1" x14ac:dyDescent="0.3">
      <c r="A41" s="1" t="s">
        <v>0</v>
      </c>
      <c r="B41" s="81">
        <f>B42</f>
        <v>31880</v>
      </c>
      <c r="C41" s="81">
        <f t="shared" ref="C41:E41" si="3">C42</f>
        <v>48500</v>
      </c>
      <c r="D41" s="81">
        <f t="shared" si="3"/>
        <v>48700</v>
      </c>
      <c r="E41" s="81">
        <f t="shared" si="3"/>
        <v>48900</v>
      </c>
    </row>
    <row r="42" spans="1:5" ht="15.75" thickBot="1" x14ac:dyDescent="0.3">
      <c r="A42" s="10" t="s">
        <v>50</v>
      </c>
      <c r="B42" s="81">
        <v>31880</v>
      </c>
      <c r="C42" s="292">
        <v>48500</v>
      </c>
      <c r="D42" s="292">
        <v>48700</v>
      </c>
      <c r="E42" s="292">
        <v>48900</v>
      </c>
    </row>
    <row r="43" spans="1:5" ht="15.75" thickBot="1" x14ac:dyDescent="0.3">
      <c r="A43" s="10" t="s">
        <v>51</v>
      </c>
      <c r="B43" s="83"/>
      <c r="C43" s="84"/>
      <c r="D43" s="84"/>
      <c r="E43" s="84"/>
    </row>
    <row r="44" spans="1:5" ht="24.75" thickBot="1" x14ac:dyDescent="0.3">
      <c r="A44" s="1" t="s">
        <v>31</v>
      </c>
      <c r="B44" s="81">
        <f>B45</f>
        <v>6000</v>
      </c>
      <c r="C44" s="81">
        <f t="shared" ref="C44:E44" si="4">C45</f>
        <v>8100</v>
      </c>
      <c r="D44" s="81">
        <f t="shared" si="4"/>
        <v>8100</v>
      </c>
      <c r="E44" s="81">
        <f t="shared" si="4"/>
        <v>8100</v>
      </c>
    </row>
    <row r="45" spans="1:5" ht="15.75" thickBot="1" x14ac:dyDescent="0.3">
      <c r="A45" s="10" t="s">
        <v>50</v>
      </c>
      <c r="B45" s="81">
        <v>6000</v>
      </c>
      <c r="C45" s="292">
        <v>8100</v>
      </c>
      <c r="D45" s="292">
        <v>8100</v>
      </c>
      <c r="E45" s="292">
        <v>8100</v>
      </c>
    </row>
    <row r="46" spans="1:5" ht="15.75" thickBot="1" x14ac:dyDescent="0.3">
      <c r="A46" s="10" t="s">
        <v>51</v>
      </c>
      <c r="B46" s="83"/>
      <c r="C46" s="81"/>
      <c r="D46" s="81"/>
      <c r="E46" s="81"/>
    </row>
    <row r="47" spans="1:5" ht="15.75" thickBot="1" x14ac:dyDescent="0.3">
      <c r="A47" s="1" t="s">
        <v>1</v>
      </c>
      <c r="B47" s="83">
        <f>B48</f>
        <v>12100</v>
      </c>
      <c r="C47" s="83">
        <f t="shared" ref="C47:E47" si="5">C48</f>
        <v>12000</v>
      </c>
      <c r="D47" s="83">
        <f t="shared" si="5"/>
        <v>12000</v>
      </c>
      <c r="E47" s="83">
        <f t="shared" si="5"/>
        <v>12000</v>
      </c>
    </row>
    <row r="48" spans="1:5" ht="15.75" thickBot="1" x14ac:dyDescent="0.3">
      <c r="A48" s="10" t="s">
        <v>50</v>
      </c>
      <c r="B48" s="83">
        <v>12100</v>
      </c>
      <c r="C48" s="81">
        <v>12000</v>
      </c>
      <c r="D48" s="81">
        <v>12000</v>
      </c>
      <c r="E48" s="81">
        <v>12000</v>
      </c>
    </row>
    <row r="49" spans="1:5" ht="15.75" thickBot="1" x14ac:dyDescent="0.3">
      <c r="A49" s="10" t="s">
        <v>51</v>
      </c>
      <c r="B49" s="83"/>
      <c r="C49" s="81"/>
      <c r="D49" s="81"/>
      <c r="E49" s="81"/>
    </row>
    <row r="50" spans="1:5" ht="15.75" thickBot="1" x14ac:dyDescent="0.3">
      <c r="A50" s="1" t="s">
        <v>2</v>
      </c>
      <c r="B50" s="83"/>
      <c r="C50" s="81"/>
      <c r="D50" s="81"/>
      <c r="E50" s="81"/>
    </row>
    <row r="51" spans="1:5" ht="15.75" thickBot="1" x14ac:dyDescent="0.3">
      <c r="A51" s="10" t="s">
        <v>50</v>
      </c>
      <c r="B51" s="83"/>
      <c r="C51" s="81"/>
      <c r="D51" s="81"/>
      <c r="E51" s="81"/>
    </row>
    <row r="52" spans="1:5" ht="15.75" thickBot="1" x14ac:dyDescent="0.3">
      <c r="A52" s="10" t="s">
        <v>51</v>
      </c>
      <c r="B52" s="83"/>
      <c r="C52" s="81"/>
      <c r="D52" s="81"/>
      <c r="E52" s="81"/>
    </row>
    <row r="53" spans="1:5" ht="24.75" thickBot="1" x14ac:dyDescent="0.3">
      <c r="A53" s="1" t="s">
        <v>24</v>
      </c>
      <c r="B53" s="83"/>
      <c r="C53" s="81"/>
      <c r="D53" s="81"/>
      <c r="E53" s="81"/>
    </row>
    <row r="54" spans="1:5" ht="15.75" thickBot="1" x14ac:dyDescent="0.3">
      <c r="A54" s="10" t="s">
        <v>50</v>
      </c>
      <c r="B54" s="83"/>
      <c r="C54" s="81"/>
      <c r="D54" s="81"/>
      <c r="E54" s="81"/>
    </row>
    <row r="55" spans="1:5" ht="15.75" thickBot="1" x14ac:dyDescent="0.3">
      <c r="A55" s="10" t="s">
        <v>51</v>
      </c>
      <c r="B55" s="83"/>
      <c r="C55" s="81"/>
      <c r="D55" s="81"/>
      <c r="E55" s="81"/>
    </row>
    <row r="56" spans="1:5" ht="15.75" thickBot="1" x14ac:dyDescent="0.3">
      <c r="A56" s="1" t="s">
        <v>25</v>
      </c>
      <c r="B56" s="83">
        <f>B57</f>
        <v>600</v>
      </c>
      <c r="C56" s="83">
        <f t="shared" ref="C56:E56" si="6">C57</f>
        <v>600</v>
      </c>
      <c r="D56" s="83">
        <f t="shared" si="6"/>
        <v>600</v>
      </c>
      <c r="E56" s="83">
        <f t="shared" si="6"/>
        <v>600</v>
      </c>
    </row>
    <row r="57" spans="1:5" ht="15.75" thickBot="1" x14ac:dyDescent="0.3">
      <c r="A57" s="10" t="s">
        <v>50</v>
      </c>
      <c r="B57" s="83">
        <v>600</v>
      </c>
      <c r="C57" s="81">
        <v>600</v>
      </c>
      <c r="D57" s="81">
        <v>600</v>
      </c>
      <c r="E57" s="81">
        <v>600</v>
      </c>
    </row>
    <row r="58" spans="1:5" ht="15.75" thickBot="1" x14ac:dyDescent="0.3">
      <c r="A58" s="10" t="s">
        <v>51</v>
      </c>
      <c r="B58" s="83"/>
      <c r="C58" s="81"/>
      <c r="D58" s="81"/>
      <c r="E58" s="81"/>
    </row>
    <row r="59" spans="1:5" ht="24.75" thickBot="1" x14ac:dyDescent="0.3">
      <c r="A59" s="1" t="s">
        <v>3</v>
      </c>
      <c r="B59" s="83">
        <f>B60</f>
        <v>0</v>
      </c>
      <c r="C59" s="83">
        <f t="shared" ref="C59:E59" si="7">C60</f>
        <v>0</v>
      </c>
      <c r="D59" s="83">
        <f t="shared" si="7"/>
        <v>0</v>
      </c>
      <c r="E59" s="83">
        <f t="shared" si="7"/>
        <v>0</v>
      </c>
    </row>
    <row r="60" spans="1:5" ht="15.75" thickBot="1" x14ac:dyDescent="0.3">
      <c r="A60" s="10" t="s">
        <v>50</v>
      </c>
      <c r="B60" s="83">
        <v>0</v>
      </c>
      <c r="C60" s="81">
        <v>0</v>
      </c>
      <c r="D60" s="81">
        <f>C60*1.03*0.99</f>
        <v>0</v>
      </c>
      <c r="E60" s="81">
        <f>D60*1.03*0.99</f>
        <v>0</v>
      </c>
    </row>
    <row r="61" spans="1:5" ht="15.75" thickBot="1" x14ac:dyDescent="0.3">
      <c r="A61" s="10" t="s">
        <v>51</v>
      </c>
      <c r="B61" s="83"/>
      <c r="C61" s="293"/>
      <c r="D61" s="294"/>
      <c r="E61" s="294"/>
    </row>
    <row r="62" spans="1:5" ht="18.75" customHeight="1" thickBot="1" x14ac:dyDescent="0.3">
      <c r="A62" s="295" t="s">
        <v>33</v>
      </c>
      <c r="B62" s="83">
        <f>B59+B56+B53+B50+B47+B44+B41</f>
        <v>50580</v>
      </c>
      <c r="C62" s="83">
        <f t="shared" ref="C62:E62" si="8">C59+C56+C53+C50+C47+C44+C41</f>
        <v>69200</v>
      </c>
      <c r="D62" s="83">
        <f t="shared" si="8"/>
        <v>69400</v>
      </c>
      <c r="E62" s="83">
        <f t="shared" si="8"/>
        <v>69600</v>
      </c>
    </row>
    <row r="63" spans="1:5" ht="15.75" thickBot="1" x14ac:dyDescent="0.3">
      <c r="A63" s="23" t="s">
        <v>35</v>
      </c>
      <c r="B63" s="24">
        <f>IF(B62-B33=0,0,"Error")</f>
        <v>0</v>
      </c>
      <c r="C63" s="24">
        <f>IF(C62-C33=0,0,"Error")</f>
        <v>0</v>
      </c>
      <c r="D63" s="24">
        <f>IF(D62-D33=0,0,"Error")</f>
        <v>0</v>
      </c>
      <c r="E63" s="24">
        <f>IF(E62-E33=0,0,"Error")</f>
        <v>0</v>
      </c>
    </row>
    <row r="64" spans="1:5" ht="15.75" thickBot="1" x14ac:dyDescent="0.3">
      <c r="A64" s="296" t="s">
        <v>55</v>
      </c>
      <c r="B64" s="702" t="s">
        <v>541</v>
      </c>
      <c r="C64" s="703"/>
      <c r="D64" s="703"/>
      <c r="E64" s="704"/>
    </row>
    <row r="65" spans="1:5" ht="16.5" customHeight="1" thickBot="1" x14ac:dyDescent="0.3">
      <c r="A65" s="4" t="s">
        <v>9</v>
      </c>
      <c r="B65" s="549" t="s">
        <v>542</v>
      </c>
      <c r="C65" s="526"/>
      <c r="D65" s="526"/>
      <c r="E65" s="527"/>
    </row>
    <row r="66" spans="1:5" ht="15.75" thickBot="1" x14ac:dyDescent="0.3">
      <c r="A66" s="4" t="s">
        <v>14</v>
      </c>
      <c r="B66" s="681" t="s">
        <v>540</v>
      </c>
      <c r="C66" s="682"/>
      <c r="D66" s="682"/>
      <c r="E66" s="683"/>
    </row>
    <row r="67" spans="1:5" ht="12.75" customHeight="1" x14ac:dyDescent="0.25">
      <c r="A67" s="523"/>
      <c r="B67" s="2">
        <v>2019</v>
      </c>
      <c r="C67" s="2">
        <v>2020</v>
      </c>
      <c r="D67" s="2">
        <v>2021</v>
      </c>
      <c r="E67" s="2">
        <v>2022</v>
      </c>
    </row>
    <row r="68" spans="1:5" ht="9" customHeight="1" thickBot="1" x14ac:dyDescent="0.3">
      <c r="A68" s="524"/>
      <c r="B68" s="18" t="s">
        <v>5</v>
      </c>
      <c r="C68" s="18" t="s">
        <v>6</v>
      </c>
      <c r="D68" s="18" t="s">
        <v>6</v>
      </c>
      <c r="E68" s="18" t="s">
        <v>6</v>
      </c>
    </row>
    <row r="69" spans="1:5" ht="15.75" thickBot="1" x14ac:dyDescent="0.3">
      <c r="A69" s="4" t="s">
        <v>8</v>
      </c>
      <c r="B69" s="297">
        <v>170</v>
      </c>
      <c r="C69" s="297">
        <v>175</v>
      </c>
      <c r="D69" s="297">
        <v>183</v>
      </c>
      <c r="E69" s="297">
        <v>190</v>
      </c>
    </row>
    <row r="70" spans="1:5" ht="15.75" thickBot="1" x14ac:dyDescent="0.3">
      <c r="A70" s="4" t="s">
        <v>15</v>
      </c>
      <c r="B70" s="82">
        <f>B99</f>
        <v>12000</v>
      </c>
      <c r="C70" s="82">
        <f t="shared" ref="C70:E70" si="9">C99</f>
        <v>12100</v>
      </c>
      <c r="D70" s="82">
        <f t="shared" si="9"/>
        <v>12100</v>
      </c>
      <c r="E70" s="82">
        <f t="shared" si="9"/>
        <v>12600</v>
      </c>
    </row>
    <row r="71" spans="1:5" ht="15.75" thickBot="1" x14ac:dyDescent="0.3">
      <c r="A71" s="4" t="s">
        <v>23</v>
      </c>
      <c r="B71" s="6">
        <f>B70/B69</f>
        <v>70.588235294117652</v>
      </c>
      <c r="C71" s="6">
        <f>C70/C69</f>
        <v>69.142857142857139</v>
      </c>
      <c r="D71" s="6">
        <f>D70/D69</f>
        <v>66.120218579234972</v>
      </c>
      <c r="E71" s="6">
        <f>E70/E69</f>
        <v>66.315789473684205</v>
      </c>
    </row>
    <row r="72" spans="1:5" ht="15.75" thickBot="1" x14ac:dyDescent="0.3">
      <c r="A72" s="4" t="s">
        <v>16</v>
      </c>
      <c r="B72" s="288"/>
      <c r="C72" s="7">
        <f>C69/B69-1</f>
        <v>2.9411764705882248E-2</v>
      </c>
      <c r="D72" s="7">
        <f>D69/C69-1</f>
        <v>4.5714285714285818E-2</v>
      </c>
      <c r="E72" s="7">
        <f>E69/D69-1</f>
        <v>3.8251366120218622E-2</v>
      </c>
    </row>
    <row r="73" spans="1:5" ht="15.75" thickBot="1" x14ac:dyDescent="0.3">
      <c r="A73" s="4" t="s">
        <v>17</v>
      </c>
      <c r="B73" s="288"/>
      <c r="C73" s="7">
        <f>C70/B70-1</f>
        <v>8.3333333333333037E-3</v>
      </c>
      <c r="D73" s="7">
        <f t="shared" ref="D73:E74" si="10">D70/C70-1</f>
        <v>0</v>
      </c>
      <c r="E73" s="7">
        <f t="shared" si="10"/>
        <v>4.1322314049586861E-2</v>
      </c>
    </row>
    <row r="74" spans="1:5" ht="23.25" thickBot="1" x14ac:dyDescent="0.3">
      <c r="A74" s="4" t="s">
        <v>18</v>
      </c>
      <c r="B74" s="288"/>
      <c r="C74" s="7">
        <f>C71/B71-1</f>
        <v>-2.0476190476190648E-2</v>
      </c>
      <c r="D74" s="7">
        <f t="shared" si="10"/>
        <v>-4.3715846994535457E-2</v>
      </c>
      <c r="E74" s="7">
        <f t="shared" si="10"/>
        <v>2.9578077424967653E-3</v>
      </c>
    </row>
    <row r="75" spans="1:5" ht="24.75" customHeight="1" thickBot="1" x14ac:dyDescent="0.3">
      <c r="A75" s="528" t="s">
        <v>75</v>
      </c>
      <c r="B75" s="529"/>
      <c r="C75" s="529"/>
      <c r="D75" s="529"/>
      <c r="E75" s="530"/>
    </row>
    <row r="76" spans="1:5" ht="12.75" customHeight="1" x14ac:dyDescent="0.25">
      <c r="A76" s="523"/>
      <c r="B76" s="2">
        <v>2019</v>
      </c>
      <c r="C76" s="2">
        <v>2020</v>
      </c>
      <c r="D76" s="2">
        <v>2021</v>
      </c>
      <c r="E76" s="2">
        <v>2022</v>
      </c>
    </row>
    <row r="77" spans="1:5" ht="9" customHeight="1" thickBot="1" x14ac:dyDescent="0.3">
      <c r="A77" s="524"/>
      <c r="B77" s="18" t="s">
        <v>5</v>
      </c>
      <c r="C77" s="18" t="s">
        <v>6</v>
      </c>
      <c r="D77" s="18" t="s">
        <v>6</v>
      </c>
      <c r="E77" s="18" t="s">
        <v>6</v>
      </c>
    </row>
    <row r="78" spans="1:5" ht="15" customHeight="1" thickBot="1" x14ac:dyDescent="0.3">
      <c r="A78" s="1" t="s">
        <v>0</v>
      </c>
      <c r="B78" s="8"/>
      <c r="C78" s="8"/>
      <c r="D78" s="8"/>
      <c r="E78" s="8"/>
    </row>
    <row r="79" spans="1:5" ht="13.5" customHeight="1" thickBot="1" x14ac:dyDescent="0.3">
      <c r="A79" s="10" t="s">
        <v>50</v>
      </c>
      <c r="B79" s="11"/>
      <c r="C79" s="47"/>
      <c r="D79" s="47"/>
      <c r="E79" s="47"/>
    </row>
    <row r="80" spans="1:5" ht="15.75" customHeight="1" thickBot="1" x14ac:dyDescent="0.3">
      <c r="A80" s="10" t="s">
        <v>51</v>
      </c>
      <c r="B80" s="11"/>
      <c r="C80" s="47"/>
      <c r="D80" s="47"/>
      <c r="E80" s="47"/>
    </row>
    <row r="81" spans="1:5" ht="24.75" customHeight="1" thickBot="1" x14ac:dyDescent="0.3">
      <c r="A81" s="1" t="s">
        <v>31</v>
      </c>
      <c r="B81" s="8"/>
      <c r="C81" s="8"/>
      <c r="D81" s="8"/>
      <c r="E81" s="8"/>
    </row>
    <row r="82" spans="1:5" ht="15.75" thickBot="1" x14ac:dyDescent="0.3">
      <c r="A82" s="10" t="s">
        <v>50</v>
      </c>
      <c r="B82" s="11"/>
      <c r="C82" s="8"/>
      <c r="D82" s="8"/>
      <c r="E82" s="8"/>
    </row>
    <row r="83" spans="1:5" ht="15.75" thickBot="1" x14ac:dyDescent="0.3">
      <c r="A83" s="10" t="s">
        <v>51</v>
      </c>
      <c r="B83" s="11"/>
      <c r="C83" s="8"/>
      <c r="D83" s="8"/>
      <c r="E83" s="8"/>
    </row>
    <row r="84" spans="1:5" ht="24.75" customHeight="1" thickBot="1" x14ac:dyDescent="0.3">
      <c r="A84" s="1" t="s">
        <v>1</v>
      </c>
      <c r="B84" s="83">
        <f>B85</f>
        <v>12000</v>
      </c>
      <c r="C84" s="83">
        <f t="shared" ref="C84:E84" si="11">C85</f>
        <v>12100</v>
      </c>
      <c r="D84" s="83">
        <f t="shared" si="11"/>
        <v>12100</v>
      </c>
      <c r="E84" s="83">
        <f t="shared" si="11"/>
        <v>12600</v>
      </c>
    </row>
    <row r="85" spans="1:5" ht="15.75" thickBot="1" x14ac:dyDescent="0.3">
      <c r="A85" s="10" t="s">
        <v>50</v>
      </c>
      <c r="B85" s="83">
        <v>12000</v>
      </c>
      <c r="C85" s="81">
        <v>12100</v>
      </c>
      <c r="D85" s="81">
        <v>12100</v>
      </c>
      <c r="E85" s="81">
        <v>12600</v>
      </c>
    </row>
    <row r="86" spans="1:5" ht="15.75" thickBot="1" x14ac:dyDescent="0.3">
      <c r="A86" s="10" t="s">
        <v>51</v>
      </c>
      <c r="B86" s="83"/>
      <c r="C86" s="81"/>
      <c r="D86" s="81"/>
      <c r="E86" s="81"/>
    </row>
    <row r="87" spans="1:5" ht="15.75" thickBot="1" x14ac:dyDescent="0.3">
      <c r="A87" s="1" t="s">
        <v>2</v>
      </c>
      <c r="B87" s="83"/>
      <c r="C87" s="81"/>
      <c r="D87" s="81"/>
      <c r="E87" s="81"/>
    </row>
    <row r="88" spans="1:5" ht="15.75" thickBot="1" x14ac:dyDescent="0.3">
      <c r="A88" s="10" t="s">
        <v>50</v>
      </c>
      <c r="B88" s="83"/>
      <c r="C88" s="81"/>
      <c r="D88" s="81"/>
      <c r="E88" s="81"/>
    </row>
    <row r="89" spans="1:5" ht="15.75" thickBot="1" x14ac:dyDescent="0.3">
      <c r="A89" s="10" t="s">
        <v>51</v>
      </c>
      <c r="B89" s="83"/>
      <c r="C89" s="81"/>
      <c r="D89" s="81"/>
      <c r="E89" s="81"/>
    </row>
    <row r="90" spans="1:5" ht="24.75" thickBot="1" x14ac:dyDescent="0.3">
      <c r="A90" s="1" t="s">
        <v>24</v>
      </c>
      <c r="B90" s="83"/>
      <c r="C90" s="81"/>
      <c r="D90" s="81"/>
      <c r="E90" s="81"/>
    </row>
    <row r="91" spans="1:5" ht="15.75" thickBot="1" x14ac:dyDescent="0.3">
      <c r="A91" s="10" t="s">
        <v>50</v>
      </c>
      <c r="B91" s="83"/>
      <c r="C91" s="81"/>
      <c r="D91" s="81"/>
      <c r="E91" s="81"/>
    </row>
    <row r="92" spans="1:5" ht="15.75" thickBot="1" x14ac:dyDescent="0.3">
      <c r="A92" s="10" t="s">
        <v>51</v>
      </c>
      <c r="B92" s="83"/>
      <c r="C92" s="81"/>
      <c r="D92" s="81"/>
      <c r="E92" s="81"/>
    </row>
    <row r="93" spans="1:5" ht="15.75" thickBot="1" x14ac:dyDescent="0.3">
      <c r="A93" s="1" t="s">
        <v>25</v>
      </c>
      <c r="B93" s="83"/>
      <c r="C93" s="81"/>
      <c r="D93" s="81"/>
      <c r="E93" s="81"/>
    </row>
    <row r="94" spans="1:5" ht="15.75" thickBot="1" x14ac:dyDescent="0.3">
      <c r="A94" s="10" t="s">
        <v>50</v>
      </c>
      <c r="B94" s="83"/>
      <c r="C94" s="81"/>
      <c r="D94" s="81"/>
      <c r="E94" s="81"/>
    </row>
    <row r="95" spans="1:5" ht="15.75" thickBot="1" x14ac:dyDescent="0.3">
      <c r="A95" s="10" t="s">
        <v>51</v>
      </c>
      <c r="B95" s="83"/>
      <c r="C95" s="81"/>
      <c r="D95" s="81"/>
      <c r="E95" s="81"/>
    </row>
    <row r="96" spans="1:5" ht="24.75" thickBot="1" x14ac:dyDescent="0.3">
      <c r="A96" s="1" t="s">
        <v>3</v>
      </c>
      <c r="B96" s="83">
        <f>B97</f>
        <v>0</v>
      </c>
      <c r="C96" s="83">
        <f t="shared" ref="C96:E96" si="12">C97</f>
        <v>0</v>
      </c>
      <c r="D96" s="83">
        <f t="shared" si="12"/>
        <v>0</v>
      </c>
      <c r="E96" s="83">
        <f t="shared" si="12"/>
        <v>0</v>
      </c>
    </row>
    <row r="97" spans="1:5" ht="15.75" thickBot="1" x14ac:dyDescent="0.3">
      <c r="A97" s="10" t="s">
        <v>50</v>
      </c>
      <c r="B97" s="11">
        <v>0</v>
      </c>
      <c r="C97" s="8">
        <v>0</v>
      </c>
      <c r="D97" s="8">
        <v>0</v>
      </c>
      <c r="E97" s="8">
        <v>0</v>
      </c>
    </row>
    <row r="98" spans="1:5" ht="15.75" thickBot="1" x14ac:dyDescent="0.3">
      <c r="A98" s="10" t="s">
        <v>51</v>
      </c>
      <c r="B98" s="11"/>
      <c r="C98" s="8"/>
      <c r="D98" s="8"/>
      <c r="E98" s="8"/>
    </row>
    <row r="99" spans="1:5" ht="15.75" thickBot="1" x14ac:dyDescent="0.3">
      <c r="A99" s="295" t="s">
        <v>57</v>
      </c>
      <c r="B99" s="11">
        <f>B96+B93+B90+B87+B84+B81+B78</f>
        <v>12000</v>
      </c>
      <c r="C99" s="11">
        <f t="shared" ref="C99:E99" si="13">C96+C93+C90+C87+C84+C81+C78</f>
        <v>12100</v>
      </c>
      <c r="D99" s="11">
        <f t="shared" si="13"/>
        <v>12100</v>
      </c>
      <c r="E99" s="11">
        <f t="shared" si="13"/>
        <v>12600</v>
      </c>
    </row>
    <row r="100" spans="1:5" ht="17.25" customHeight="1" thickBot="1" x14ac:dyDescent="0.3">
      <c r="A100" s="23" t="s">
        <v>35</v>
      </c>
      <c r="B100" s="24">
        <f>IF(B99-B70=0,0,"Error")</f>
        <v>0</v>
      </c>
      <c r="C100" s="24">
        <f>IF(C99-C70=0,0,"Error")</f>
        <v>0</v>
      </c>
      <c r="D100" s="24">
        <f>IF(D99-D70=0,0,"Error")</f>
        <v>0</v>
      </c>
      <c r="E100" s="24">
        <f>IF(E99-E70=0,0,"Error")</f>
        <v>0</v>
      </c>
    </row>
    <row r="101" spans="1:5" ht="18.75" customHeight="1" thickBot="1" x14ac:dyDescent="0.3">
      <c r="A101" s="291" t="s">
        <v>56</v>
      </c>
      <c r="B101" s="699" t="s">
        <v>543</v>
      </c>
      <c r="C101" s="700"/>
      <c r="D101" s="700"/>
      <c r="E101" s="701"/>
    </row>
    <row r="102" spans="1:5" ht="19.5" customHeight="1" thickBot="1" x14ac:dyDescent="0.3">
      <c r="A102" s="4" t="s">
        <v>9</v>
      </c>
      <c r="B102" s="681" t="s">
        <v>544</v>
      </c>
      <c r="C102" s="682"/>
      <c r="D102" s="682"/>
      <c r="E102" s="683"/>
    </row>
    <row r="103" spans="1:5" ht="15.75" thickBot="1" x14ac:dyDescent="0.3">
      <c r="A103" s="4" t="s">
        <v>14</v>
      </c>
      <c r="B103" s="681" t="s">
        <v>540</v>
      </c>
      <c r="C103" s="682"/>
      <c r="D103" s="682"/>
      <c r="E103" s="683"/>
    </row>
    <row r="104" spans="1:5" ht="12.75" customHeight="1" x14ac:dyDescent="0.25">
      <c r="A104" s="523"/>
      <c r="B104" s="2">
        <v>2019</v>
      </c>
      <c r="C104" s="2">
        <v>2020</v>
      </c>
      <c r="D104" s="2">
        <v>2021</v>
      </c>
      <c r="E104" s="2">
        <v>2022</v>
      </c>
    </row>
    <row r="105" spans="1:5" ht="9" customHeight="1" thickBot="1" x14ac:dyDescent="0.3">
      <c r="A105" s="524"/>
      <c r="B105" s="18" t="s">
        <v>5</v>
      </c>
      <c r="C105" s="18" t="s">
        <v>6</v>
      </c>
      <c r="D105" s="18" t="s">
        <v>6</v>
      </c>
      <c r="E105" s="18" t="s">
        <v>6</v>
      </c>
    </row>
    <row r="106" spans="1:5" ht="15.75" thickBot="1" x14ac:dyDescent="0.3">
      <c r="A106" s="4" t="s">
        <v>8</v>
      </c>
      <c r="B106" s="298">
        <v>198</v>
      </c>
      <c r="C106" s="298">
        <v>218</v>
      </c>
      <c r="D106" s="298">
        <v>240</v>
      </c>
      <c r="E106" s="298">
        <v>240</v>
      </c>
    </row>
    <row r="107" spans="1:5" ht="15.75" thickBot="1" x14ac:dyDescent="0.3">
      <c r="A107" s="4" t="s">
        <v>15</v>
      </c>
      <c r="B107" s="299">
        <f>B136</f>
        <v>13320</v>
      </c>
      <c r="C107" s="299">
        <f t="shared" ref="C107:E107" si="14">C136</f>
        <v>13400</v>
      </c>
      <c r="D107" s="299">
        <f t="shared" si="14"/>
        <v>13400</v>
      </c>
      <c r="E107" s="299">
        <f t="shared" si="14"/>
        <v>13900</v>
      </c>
    </row>
    <row r="108" spans="1:5" ht="15.75" thickBot="1" x14ac:dyDescent="0.3">
      <c r="A108" s="4" t="s">
        <v>23</v>
      </c>
      <c r="B108" s="6">
        <f>B107/B106</f>
        <v>67.272727272727266</v>
      </c>
      <c r="C108" s="6">
        <f>C107/C106</f>
        <v>61.467889908256879</v>
      </c>
      <c r="D108" s="6">
        <f>D107/D106</f>
        <v>55.833333333333336</v>
      </c>
      <c r="E108" s="6">
        <f>E107/E106</f>
        <v>57.916666666666664</v>
      </c>
    </row>
    <row r="109" spans="1:5" ht="15.75" thickBot="1" x14ac:dyDescent="0.3">
      <c r="A109" s="4" t="s">
        <v>16</v>
      </c>
      <c r="B109" s="288" t="s">
        <v>22</v>
      </c>
      <c r="C109" s="7">
        <f>C106/B106-1</f>
        <v>0.10101010101010099</v>
      </c>
      <c r="D109" s="7">
        <f>D106/C106-1</f>
        <v>0.10091743119266061</v>
      </c>
      <c r="E109" s="7">
        <f>E106/D106-1</f>
        <v>0</v>
      </c>
    </row>
    <row r="110" spans="1:5" ht="15.75" thickBot="1" x14ac:dyDescent="0.3">
      <c r="A110" s="4" t="s">
        <v>17</v>
      </c>
      <c r="B110" s="288" t="s">
        <v>22</v>
      </c>
      <c r="C110" s="7">
        <f t="shared" ref="C110:E111" si="15">C107/B107-1</f>
        <v>6.0060060060060927E-3</v>
      </c>
      <c r="D110" s="7">
        <f t="shared" si="15"/>
        <v>0</v>
      </c>
      <c r="E110" s="7">
        <f t="shared" si="15"/>
        <v>3.7313432835820892E-2</v>
      </c>
    </row>
    <row r="111" spans="1:5" ht="23.25" thickBot="1" x14ac:dyDescent="0.3">
      <c r="A111" s="4" t="s">
        <v>18</v>
      </c>
      <c r="B111" s="288" t="s">
        <v>22</v>
      </c>
      <c r="C111" s="7">
        <f>C108/B108-1</f>
        <v>-8.6288122985370586E-2</v>
      </c>
      <c r="D111" s="7">
        <f t="shared" si="15"/>
        <v>-9.1666666666666563E-2</v>
      </c>
      <c r="E111" s="7">
        <f t="shared" si="15"/>
        <v>3.7313432835820892E-2</v>
      </c>
    </row>
    <row r="112" spans="1:5" ht="15.75" thickBot="1" x14ac:dyDescent="0.3">
      <c r="A112" s="528" t="s">
        <v>545</v>
      </c>
      <c r="B112" s="529"/>
      <c r="C112" s="529"/>
      <c r="D112" s="529"/>
      <c r="E112" s="530"/>
    </row>
    <row r="113" spans="1:6" ht="12.75" customHeight="1" x14ac:dyDescent="0.25">
      <c r="A113" s="523"/>
      <c r="B113" s="2">
        <v>2019</v>
      </c>
      <c r="C113" s="2">
        <v>2020</v>
      </c>
      <c r="D113" s="2">
        <v>2021</v>
      </c>
      <c r="E113" s="2">
        <v>2022</v>
      </c>
    </row>
    <row r="114" spans="1:6" ht="9" customHeight="1" thickBot="1" x14ac:dyDescent="0.3">
      <c r="A114" s="524"/>
      <c r="B114" s="18" t="s">
        <v>5</v>
      </c>
      <c r="C114" s="18" t="s">
        <v>6</v>
      </c>
      <c r="D114" s="18" t="s">
        <v>6</v>
      </c>
      <c r="E114" s="18" t="s">
        <v>6</v>
      </c>
    </row>
    <row r="115" spans="1:6" ht="15.75" thickBot="1" x14ac:dyDescent="0.3">
      <c r="A115" s="1" t="s">
        <v>0</v>
      </c>
      <c r="B115" s="300">
        <f>B116</f>
        <v>8320</v>
      </c>
      <c r="C115" s="300">
        <f t="shared" ref="C115:E115" si="16">C116</f>
        <v>8674</v>
      </c>
      <c r="D115" s="300">
        <f t="shared" si="16"/>
        <v>8674</v>
      </c>
      <c r="E115" s="300">
        <f t="shared" si="16"/>
        <v>8674</v>
      </c>
    </row>
    <row r="116" spans="1:6" ht="15.75" thickBot="1" x14ac:dyDescent="0.3">
      <c r="A116" s="10" t="s">
        <v>50</v>
      </c>
      <c r="B116" s="300">
        <v>8320</v>
      </c>
      <c r="C116" s="300">
        <v>8674</v>
      </c>
      <c r="D116" s="300">
        <v>8674</v>
      </c>
      <c r="E116" s="300">
        <v>8674</v>
      </c>
      <c r="F116" s="301"/>
    </row>
    <row r="117" spans="1:6" ht="15.75" thickBot="1" x14ac:dyDescent="0.3">
      <c r="A117" s="10" t="s">
        <v>51</v>
      </c>
      <c r="B117" s="83"/>
      <c r="C117" s="84"/>
      <c r="D117" s="84"/>
      <c r="E117" s="84"/>
    </row>
    <row r="118" spans="1:6" ht="24.75" thickBot="1" x14ac:dyDescent="0.3">
      <c r="A118" s="1" t="s">
        <v>31</v>
      </c>
      <c r="B118" s="81">
        <f>B119</f>
        <v>2000</v>
      </c>
      <c r="C118" s="81">
        <f t="shared" ref="C118:E118" si="17">C119</f>
        <v>1726</v>
      </c>
      <c r="D118" s="81">
        <f t="shared" si="17"/>
        <v>1726</v>
      </c>
      <c r="E118" s="81">
        <f t="shared" si="17"/>
        <v>1726</v>
      </c>
    </row>
    <row r="119" spans="1:6" ht="15.75" thickBot="1" x14ac:dyDescent="0.3">
      <c r="A119" s="10" t="s">
        <v>50</v>
      </c>
      <c r="B119" s="81">
        <v>2000</v>
      </c>
      <c r="C119" s="81">
        <v>1726</v>
      </c>
      <c r="D119" s="81">
        <v>1726</v>
      </c>
      <c r="E119" s="81">
        <v>1726</v>
      </c>
    </row>
    <row r="120" spans="1:6" ht="15.75" thickBot="1" x14ac:dyDescent="0.3">
      <c r="A120" s="10" t="s">
        <v>51</v>
      </c>
      <c r="B120" s="83"/>
      <c r="C120" s="81"/>
      <c r="D120" s="81"/>
      <c r="E120" s="81"/>
    </row>
    <row r="121" spans="1:6" ht="15.75" thickBot="1" x14ac:dyDescent="0.3">
      <c r="A121" s="1" t="s">
        <v>1</v>
      </c>
      <c r="B121" s="83">
        <f>B122</f>
        <v>3000</v>
      </c>
      <c r="C121" s="83">
        <f t="shared" ref="C121:E121" si="18">C122</f>
        <v>3000</v>
      </c>
      <c r="D121" s="83">
        <f t="shared" si="18"/>
        <v>3000</v>
      </c>
      <c r="E121" s="83">
        <f t="shared" si="18"/>
        <v>3500</v>
      </c>
    </row>
    <row r="122" spans="1:6" ht="15.75" thickBot="1" x14ac:dyDescent="0.3">
      <c r="A122" s="10" t="s">
        <v>50</v>
      </c>
      <c r="B122" s="83">
        <v>3000</v>
      </c>
      <c r="C122" s="83">
        <v>3000</v>
      </c>
      <c r="D122" s="83">
        <v>3000</v>
      </c>
      <c r="E122" s="83">
        <v>3500</v>
      </c>
    </row>
    <row r="123" spans="1:6" ht="15.75" thickBot="1" x14ac:dyDescent="0.3">
      <c r="A123" s="10" t="s">
        <v>51</v>
      </c>
      <c r="B123" s="83"/>
      <c r="C123" s="81"/>
      <c r="D123" s="81"/>
      <c r="E123" s="81"/>
    </row>
    <row r="124" spans="1:6" ht="15.75" thickBot="1" x14ac:dyDescent="0.3">
      <c r="A124" s="1" t="s">
        <v>2</v>
      </c>
      <c r="B124" s="83"/>
      <c r="C124" s="81"/>
      <c r="D124" s="81"/>
      <c r="E124" s="81"/>
    </row>
    <row r="125" spans="1:6" ht="15.75" thickBot="1" x14ac:dyDescent="0.3">
      <c r="A125" s="10" t="s">
        <v>50</v>
      </c>
      <c r="B125" s="83"/>
      <c r="C125" s="81"/>
      <c r="D125" s="81"/>
      <c r="E125" s="81"/>
    </row>
    <row r="126" spans="1:6" ht="15.75" thickBot="1" x14ac:dyDescent="0.3">
      <c r="A126" s="10" t="s">
        <v>51</v>
      </c>
      <c r="B126" s="83"/>
      <c r="C126" s="81"/>
      <c r="D126" s="81"/>
      <c r="E126" s="81"/>
    </row>
    <row r="127" spans="1:6" ht="24.75" thickBot="1" x14ac:dyDescent="0.3">
      <c r="A127" s="1" t="s">
        <v>24</v>
      </c>
      <c r="B127" s="83"/>
      <c r="C127" s="81"/>
      <c r="D127" s="81"/>
      <c r="E127" s="81"/>
    </row>
    <row r="128" spans="1:6" ht="15.75" thickBot="1" x14ac:dyDescent="0.3">
      <c r="A128" s="10" t="s">
        <v>50</v>
      </c>
      <c r="B128" s="83"/>
      <c r="C128" s="81"/>
      <c r="D128" s="81"/>
      <c r="E128" s="81"/>
    </row>
    <row r="129" spans="1:5" ht="15.75" thickBot="1" x14ac:dyDescent="0.3">
      <c r="A129" s="10" t="s">
        <v>51</v>
      </c>
      <c r="B129" s="83"/>
      <c r="C129" s="81"/>
      <c r="D129" s="81"/>
      <c r="E129" s="81"/>
    </row>
    <row r="130" spans="1:5" ht="15.75" thickBot="1" x14ac:dyDescent="0.3">
      <c r="A130" s="1" t="s">
        <v>25</v>
      </c>
      <c r="B130" s="83"/>
      <c r="C130" s="81"/>
      <c r="D130" s="81"/>
      <c r="E130" s="81"/>
    </row>
    <row r="131" spans="1:5" ht="15.75" thickBot="1" x14ac:dyDescent="0.3">
      <c r="A131" s="10" t="s">
        <v>50</v>
      </c>
      <c r="B131" s="83"/>
      <c r="C131" s="81"/>
      <c r="D131" s="81"/>
      <c r="E131" s="81"/>
    </row>
    <row r="132" spans="1:5" ht="15.75" thickBot="1" x14ac:dyDescent="0.3">
      <c r="A132" s="10" t="s">
        <v>51</v>
      </c>
      <c r="B132" s="11"/>
      <c r="C132" s="8"/>
      <c r="D132" s="8"/>
      <c r="E132" s="8"/>
    </row>
    <row r="133" spans="1:5" ht="24.75" thickBot="1" x14ac:dyDescent="0.3">
      <c r="A133" s="1" t="s">
        <v>3</v>
      </c>
      <c r="B133" s="11">
        <f>B134</f>
        <v>0</v>
      </c>
      <c r="C133" s="11">
        <f t="shared" ref="C133:E133" si="19">C134</f>
        <v>0</v>
      </c>
      <c r="D133" s="11">
        <f t="shared" si="19"/>
        <v>0</v>
      </c>
      <c r="E133" s="11">
        <f t="shared" si="19"/>
        <v>0</v>
      </c>
    </row>
    <row r="134" spans="1:5" ht="15.75" thickBot="1" x14ac:dyDescent="0.3">
      <c r="A134" s="10" t="s">
        <v>50</v>
      </c>
      <c r="B134" s="11">
        <v>0</v>
      </c>
      <c r="C134" s="8">
        <v>0</v>
      </c>
      <c r="D134" s="8">
        <f>C134*1.03*0.99</f>
        <v>0</v>
      </c>
      <c r="E134" s="8">
        <f>D134*1.03*0.99</f>
        <v>0</v>
      </c>
    </row>
    <row r="135" spans="1:5" ht="15.75" thickBot="1" x14ac:dyDescent="0.3">
      <c r="A135" s="10" t="s">
        <v>51</v>
      </c>
      <c r="B135" s="11"/>
      <c r="C135" s="37"/>
      <c r="D135" s="36"/>
      <c r="E135" s="36"/>
    </row>
    <row r="136" spans="1:5" ht="15.75" thickBot="1" x14ac:dyDescent="0.3">
      <c r="A136" s="295" t="s">
        <v>58</v>
      </c>
      <c r="B136" s="11">
        <f>B133+B130+B127+B124+B121+B118+B115</f>
        <v>13320</v>
      </c>
      <c r="C136" s="11">
        <f t="shared" ref="C136:E136" si="20">C133+C130+C127+C124+C121+C118+C115</f>
        <v>13400</v>
      </c>
      <c r="D136" s="11">
        <f t="shared" si="20"/>
        <v>13400</v>
      </c>
      <c r="E136" s="11">
        <f t="shared" si="20"/>
        <v>13900</v>
      </c>
    </row>
    <row r="137" spans="1:5" ht="15.75" thickBot="1" x14ac:dyDescent="0.3">
      <c r="A137" s="23" t="s">
        <v>35</v>
      </c>
      <c r="B137" s="24">
        <f>IF(B136-B107=0,0,"Error")</f>
        <v>0</v>
      </c>
      <c r="C137" s="24">
        <f>IF(C136-C107=0,0,"Error")</f>
        <v>0</v>
      </c>
      <c r="D137" s="24">
        <f>IF(D136-D107=0,0,"Error")</f>
        <v>0</v>
      </c>
      <c r="E137" s="24">
        <f>IF(E136-E107=0,0,"Error")</f>
        <v>0</v>
      </c>
    </row>
    <row r="138" spans="1:5" ht="15.75" thickBot="1" x14ac:dyDescent="0.3">
      <c r="A138" s="296" t="s">
        <v>60</v>
      </c>
      <c r="B138" s="699" t="s">
        <v>546</v>
      </c>
      <c r="C138" s="700"/>
      <c r="D138" s="700"/>
      <c r="E138" s="701"/>
    </row>
    <row r="139" spans="1:5" ht="16.5" customHeight="1" thickBot="1" x14ac:dyDescent="0.3">
      <c r="A139" s="4" t="s">
        <v>9</v>
      </c>
      <c r="B139" s="546" t="s">
        <v>546</v>
      </c>
      <c r="C139" s="547"/>
      <c r="D139" s="547"/>
      <c r="E139" s="548"/>
    </row>
    <row r="140" spans="1:5" ht="15.75" thickBot="1" x14ac:dyDescent="0.3">
      <c r="A140" s="4" t="s">
        <v>14</v>
      </c>
      <c r="B140" s="681" t="s">
        <v>540</v>
      </c>
      <c r="C140" s="682"/>
      <c r="D140" s="682"/>
      <c r="E140" s="683"/>
    </row>
    <row r="141" spans="1:5" ht="12.75" customHeight="1" x14ac:dyDescent="0.25">
      <c r="A141" s="523"/>
      <c r="B141" s="2">
        <v>2019</v>
      </c>
      <c r="C141" s="2">
        <v>2020</v>
      </c>
      <c r="D141" s="2">
        <v>2021</v>
      </c>
      <c r="E141" s="2">
        <v>2022</v>
      </c>
    </row>
    <row r="142" spans="1:5" ht="9" customHeight="1" thickBot="1" x14ac:dyDescent="0.3">
      <c r="A142" s="524"/>
      <c r="B142" s="18" t="s">
        <v>5</v>
      </c>
      <c r="C142" s="18" t="s">
        <v>6</v>
      </c>
      <c r="D142" s="18" t="s">
        <v>6</v>
      </c>
      <c r="E142" s="18" t="s">
        <v>6</v>
      </c>
    </row>
    <row r="143" spans="1:5" ht="15.75" thickBot="1" x14ac:dyDescent="0.3">
      <c r="A143" s="4" t="s">
        <v>8</v>
      </c>
      <c r="B143" s="6">
        <v>58</v>
      </c>
      <c r="C143" s="6">
        <v>61</v>
      </c>
      <c r="D143" s="6">
        <v>64</v>
      </c>
      <c r="E143" s="6">
        <v>64</v>
      </c>
    </row>
    <row r="144" spans="1:5" ht="15.75" thickBot="1" x14ac:dyDescent="0.3">
      <c r="A144" s="4" t="s">
        <v>15</v>
      </c>
      <c r="B144" s="8">
        <f>B173</f>
        <v>3000</v>
      </c>
      <c r="C144" s="8">
        <f t="shared" ref="C144:E144" si="21">C173</f>
        <v>3000</v>
      </c>
      <c r="D144" s="8">
        <f t="shared" si="21"/>
        <v>3000</v>
      </c>
      <c r="E144" s="8">
        <f t="shared" si="21"/>
        <v>3000</v>
      </c>
    </row>
    <row r="145" spans="1:5" ht="15.75" thickBot="1" x14ac:dyDescent="0.3">
      <c r="A145" s="4" t="s">
        <v>23</v>
      </c>
      <c r="B145" s="11">
        <f>B144/B143</f>
        <v>51.724137931034484</v>
      </c>
      <c r="C145" s="11">
        <f>C144/C143</f>
        <v>49.180327868852459</v>
      </c>
      <c r="D145" s="11">
        <f>D144/D143</f>
        <v>46.875</v>
      </c>
      <c r="E145" s="11">
        <f>E144/E143</f>
        <v>46.875</v>
      </c>
    </row>
    <row r="146" spans="1:5" ht="15.75" thickBot="1" x14ac:dyDescent="0.3">
      <c r="A146" s="4" t="s">
        <v>16</v>
      </c>
      <c r="B146" s="288"/>
      <c r="C146" s="7">
        <f>C143/B143-1</f>
        <v>5.1724137931034475E-2</v>
      </c>
      <c r="D146" s="7">
        <f>D143/C143-1</f>
        <v>4.9180327868852514E-2</v>
      </c>
      <c r="E146" s="7">
        <f>E143/D143-1</f>
        <v>0</v>
      </c>
    </row>
    <row r="147" spans="1:5" ht="15.75" thickBot="1" x14ac:dyDescent="0.3">
      <c r="A147" s="4" t="s">
        <v>17</v>
      </c>
      <c r="B147" s="288"/>
      <c r="C147" s="7">
        <f>C144/B144-1</f>
        <v>0</v>
      </c>
      <c r="D147" s="7">
        <f t="shared" ref="D147:E148" si="22">D144/C144-1</f>
        <v>0</v>
      </c>
      <c r="E147" s="7">
        <f t="shared" si="22"/>
        <v>0</v>
      </c>
    </row>
    <row r="148" spans="1:5" ht="23.25" thickBot="1" x14ac:dyDescent="0.3">
      <c r="A148" s="4" t="s">
        <v>18</v>
      </c>
      <c r="B148" s="288"/>
      <c r="C148" s="7">
        <f>C145/B145-1</f>
        <v>-4.9180327868852514E-2</v>
      </c>
      <c r="D148" s="7">
        <f t="shared" si="22"/>
        <v>-4.6875E-2</v>
      </c>
      <c r="E148" s="7">
        <f t="shared" si="22"/>
        <v>0</v>
      </c>
    </row>
    <row r="149" spans="1:5" ht="24.75" customHeight="1" thickBot="1" x14ac:dyDescent="0.3">
      <c r="A149" s="528" t="s">
        <v>77</v>
      </c>
      <c r="B149" s="529"/>
      <c r="C149" s="529"/>
      <c r="D149" s="529"/>
      <c r="E149" s="530"/>
    </row>
    <row r="150" spans="1:5" ht="12.75" customHeight="1" x14ac:dyDescent="0.25">
      <c r="A150" s="523"/>
      <c r="B150" s="2">
        <v>2019</v>
      </c>
      <c r="C150" s="2">
        <v>2020</v>
      </c>
      <c r="D150" s="2">
        <v>2021</v>
      </c>
      <c r="E150" s="2">
        <v>2022</v>
      </c>
    </row>
    <row r="151" spans="1:5" ht="9" customHeight="1" thickBot="1" x14ac:dyDescent="0.3">
      <c r="A151" s="524"/>
      <c r="B151" s="18" t="s">
        <v>5</v>
      </c>
      <c r="C151" s="18" t="s">
        <v>6</v>
      </c>
      <c r="D151" s="18" t="s">
        <v>6</v>
      </c>
      <c r="E151" s="18" t="s">
        <v>6</v>
      </c>
    </row>
    <row r="152" spans="1:5" ht="16.5" customHeight="1" thickBot="1" x14ac:dyDescent="0.3">
      <c r="A152" s="1" t="s">
        <v>0</v>
      </c>
      <c r="B152" s="8"/>
      <c r="C152" s="8"/>
      <c r="D152" s="8"/>
      <c r="E152" s="8"/>
    </row>
    <row r="153" spans="1:5" ht="18" customHeight="1" thickBot="1" x14ac:dyDescent="0.3">
      <c r="A153" s="10" t="s">
        <v>50</v>
      </c>
      <c r="B153" s="11"/>
      <c r="C153" s="47"/>
      <c r="D153" s="47"/>
      <c r="E153" s="47"/>
    </row>
    <row r="154" spans="1:5" ht="15" customHeight="1" thickBot="1" x14ac:dyDescent="0.3">
      <c r="A154" s="10" t="s">
        <v>51</v>
      </c>
      <c r="B154" s="11"/>
      <c r="C154" s="47"/>
      <c r="D154" s="47"/>
      <c r="E154" s="47"/>
    </row>
    <row r="155" spans="1:5" ht="24.75" customHeight="1" thickBot="1" x14ac:dyDescent="0.3">
      <c r="A155" s="1" t="s">
        <v>31</v>
      </c>
      <c r="B155" s="8"/>
      <c r="C155" s="8"/>
      <c r="D155" s="8"/>
      <c r="E155" s="8"/>
    </row>
    <row r="156" spans="1:5" ht="15.75" thickBot="1" x14ac:dyDescent="0.3">
      <c r="A156" s="10" t="s">
        <v>50</v>
      </c>
      <c r="B156" s="11"/>
      <c r="C156" s="8"/>
      <c r="D156" s="8"/>
      <c r="E156" s="8"/>
    </row>
    <row r="157" spans="1:5" ht="15.75" thickBot="1" x14ac:dyDescent="0.3">
      <c r="A157" s="10" t="s">
        <v>51</v>
      </c>
      <c r="B157" s="11"/>
      <c r="C157" s="8"/>
      <c r="D157" s="8"/>
      <c r="E157" s="8"/>
    </row>
    <row r="158" spans="1:5" ht="24.75" customHeight="1" thickBot="1" x14ac:dyDescent="0.3">
      <c r="A158" s="1" t="s">
        <v>1</v>
      </c>
      <c r="B158" s="11">
        <f>B159</f>
        <v>3000</v>
      </c>
      <c r="C158" s="11">
        <f t="shared" ref="C158:E158" si="23">C159</f>
        <v>3000</v>
      </c>
      <c r="D158" s="11">
        <f t="shared" si="23"/>
        <v>3000</v>
      </c>
      <c r="E158" s="11">
        <f t="shared" si="23"/>
        <v>3000</v>
      </c>
    </row>
    <row r="159" spans="1:5" ht="15.75" thickBot="1" x14ac:dyDescent="0.3">
      <c r="A159" s="10" t="s">
        <v>50</v>
      </c>
      <c r="B159" s="11">
        <v>3000</v>
      </c>
      <c r="C159" s="11">
        <v>3000</v>
      </c>
      <c r="D159" s="11">
        <v>3000</v>
      </c>
      <c r="E159" s="11">
        <v>3000</v>
      </c>
    </row>
    <row r="160" spans="1:5" ht="15.75" thickBot="1" x14ac:dyDescent="0.3">
      <c r="A160" s="10" t="s">
        <v>51</v>
      </c>
      <c r="B160" s="11"/>
      <c r="C160" s="8"/>
      <c r="D160" s="8"/>
      <c r="E160" s="8"/>
    </row>
    <row r="161" spans="1:6" ht="15.75" thickBot="1" x14ac:dyDescent="0.3">
      <c r="A161" s="1" t="s">
        <v>2</v>
      </c>
      <c r="B161" s="11"/>
      <c r="C161" s="8"/>
      <c r="D161" s="8"/>
      <c r="E161" s="8"/>
    </row>
    <row r="162" spans="1:6" ht="15.75" thickBot="1" x14ac:dyDescent="0.3">
      <c r="A162" s="10" t="s">
        <v>50</v>
      </c>
      <c r="B162" s="11"/>
      <c r="C162" s="8"/>
      <c r="D162" s="8"/>
      <c r="E162" s="8"/>
    </row>
    <row r="163" spans="1:6" ht="15.75" thickBot="1" x14ac:dyDescent="0.3">
      <c r="A163" s="10" t="s">
        <v>51</v>
      </c>
      <c r="B163" s="11"/>
      <c r="C163" s="8"/>
      <c r="D163" s="8"/>
      <c r="E163" s="8"/>
    </row>
    <row r="164" spans="1:6" ht="24.75" thickBot="1" x14ac:dyDescent="0.3">
      <c r="A164" s="1" t="s">
        <v>24</v>
      </c>
      <c r="B164" s="11"/>
      <c r="C164" s="8"/>
      <c r="D164" s="8"/>
      <c r="E164" s="8"/>
    </row>
    <row r="165" spans="1:6" ht="15.75" thickBot="1" x14ac:dyDescent="0.3">
      <c r="A165" s="10" t="s">
        <v>50</v>
      </c>
      <c r="B165" s="11"/>
      <c r="C165" s="8"/>
      <c r="D165" s="8"/>
      <c r="E165" s="8"/>
    </row>
    <row r="166" spans="1:6" ht="15.75" thickBot="1" x14ac:dyDescent="0.3">
      <c r="A166" s="10" t="s">
        <v>51</v>
      </c>
      <c r="B166" s="11"/>
      <c r="C166" s="8"/>
      <c r="D166" s="8"/>
      <c r="E166" s="8"/>
    </row>
    <row r="167" spans="1:6" ht="15.75" thickBot="1" x14ac:dyDescent="0.3">
      <c r="A167" s="1" t="s">
        <v>25</v>
      </c>
      <c r="B167" s="302"/>
      <c r="C167" s="303"/>
      <c r="D167" s="303"/>
      <c r="E167" s="303"/>
    </row>
    <row r="168" spans="1:6" ht="15.75" thickBot="1" x14ac:dyDescent="0.3">
      <c r="A168" s="10" t="s">
        <v>50</v>
      </c>
      <c r="B168" s="302"/>
      <c r="C168" s="303"/>
      <c r="D168" s="303"/>
      <c r="E168" s="303"/>
    </row>
    <row r="169" spans="1:6" ht="15.75" thickBot="1" x14ac:dyDescent="0.3">
      <c r="A169" s="10" t="s">
        <v>51</v>
      </c>
      <c r="B169" s="11"/>
      <c r="C169" s="8"/>
      <c r="D169" s="8"/>
      <c r="E169" s="8"/>
    </row>
    <row r="170" spans="1:6" ht="24.75" thickBot="1" x14ac:dyDescent="0.3">
      <c r="A170" s="1" t="s">
        <v>3</v>
      </c>
      <c r="B170" s="11"/>
      <c r="C170" s="8"/>
      <c r="D170" s="8"/>
      <c r="E170" s="8"/>
    </row>
    <row r="171" spans="1:6" ht="15.75" thickBot="1" x14ac:dyDescent="0.3">
      <c r="A171" s="10" t="s">
        <v>50</v>
      </c>
      <c r="B171" s="11"/>
      <c r="C171" s="8"/>
      <c r="D171" s="8"/>
      <c r="E171" s="8"/>
    </row>
    <row r="172" spans="1:6" ht="15.75" thickBot="1" x14ac:dyDescent="0.3">
      <c r="A172" s="10" t="s">
        <v>51</v>
      </c>
      <c r="B172" s="11"/>
      <c r="C172" s="8"/>
      <c r="D172" s="8"/>
      <c r="E172" s="8"/>
    </row>
    <row r="173" spans="1:6" ht="15.75" thickBot="1" x14ac:dyDescent="0.3">
      <c r="A173" s="295" t="s">
        <v>78</v>
      </c>
      <c r="B173" s="11">
        <f>B170+B167+B164+B161+B158+B155+B152</f>
        <v>3000</v>
      </c>
      <c r="C173" s="11">
        <f t="shared" ref="C173:E173" si="24">C170+C167+C164+C161+C158+C155+C152</f>
        <v>3000</v>
      </c>
      <c r="D173" s="11">
        <f t="shared" si="24"/>
        <v>3000</v>
      </c>
      <c r="E173" s="11">
        <f t="shared" si="24"/>
        <v>3000</v>
      </c>
    </row>
    <row r="174" spans="1:6" ht="17.25" customHeight="1" thickBot="1" x14ac:dyDescent="0.3">
      <c r="A174" s="23" t="s">
        <v>35</v>
      </c>
      <c r="B174" s="24">
        <f>IF(B173-B144=0,0,"Error")</f>
        <v>0</v>
      </c>
      <c r="C174" s="24">
        <f>IF(C173-C144=0,0,"Error")</f>
        <v>0</v>
      </c>
      <c r="D174" s="24">
        <f>IF(D173-D144=0,0,"Error")</f>
        <v>0</v>
      </c>
      <c r="E174" s="24">
        <f>IF(E173-E144=0,0,"Error")</f>
        <v>0</v>
      </c>
    </row>
    <row r="175" spans="1:6" s="304" customFormat="1" ht="15.75" thickBot="1" x14ac:dyDescent="0.3">
      <c r="A175" s="691" t="s">
        <v>45</v>
      </c>
      <c r="B175" s="692"/>
      <c r="C175" s="692"/>
      <c r="D175" s="692"/>
      <c r="E175" s="693"/>
      <c r="F175"/>
    </row>
    <row r="176" spans="1:6" ht="15.75" thickBot="1" x14ac:dyDescent="0.3">
      <c r="A176" s="511" t="s">
        <v>39</v>
      </c>
      <c r="B176" s="512"/>
      <c r="C176" s="512"/>
      <c r="D176" s="512"/>
      <c r="E176" s="513"/>
    </row>
    <row r="177" spans="1:5" ht="23.25" customHeight="1" thickBot="1" x14ac:dyDescent="0.3">
      <c r="A177" s="19" t="s">
        <v>29</v>
      </c>
      <c r="B177" s="694" t="s">
        <v>547</v>
      </c>
      <c r="C177" s="695"/>
      <c r="D177" s="695"/>
      <c r="E177" s="696"/>
    </row>
    <row r="178" spans="1:5" ht="72" customHeight="1" thickBot="1" x14ac:dyDescent="0.3">
      <c r="A178" s="19" t="s">
        <v>28</v>
      </c>
      <c r="B178" s="61" t="s">
        <v>548</v>
      </c>
      <c r="C178" s="30" t="s">
        <v>53</v>
      </c>
      <c r="D178" s="32"/>
      <c r="E178" s="33"/>
    </row>
    <row r="179" spans="1:5" ht="30.75" customHeight="1" thickBot="1" x14ac:dyDescent="0.3">
      <c r="A179" s="4" t="s">
        <v>9</v>
      </c>
      <c r="B179" s="546" t="s">
        <v>548</v>
      </c>
      <c r="C179" s="697"/>
      <c r="D179" s="697"/>
      <c r="E179" s="698"/>
    </row>
    <row r="180" spans="1:5" ht="12" customHeight="1" thickBot="1" x14ac:dyDescent="0.3">
      <c r="A180" s="4" t="s">
        <v>14</v>
      </c>
      <c r="B180" s="520" t="s">
        <v>540</v>
      </c>
      <c r="C180" s="521"/>
      <c r="D180" s="521"/>
      <c r="E180" s="522"/>
    </row>
    <row r="181" spans="1:5" x14ac:dyDescent="0.25">
      <c r="A181" s="523"/>
      <c r="B181" s="2">
        <v>2019</v>
      </c>
      <c r="C181" s="2">
        <v>2020</v>
      </c>
      <c r="D181" s="2">
        <v>2021</v>
      </c>
      <c r="E181" s="2">
        <v>2022</v>
      </c>
    </row>
    <row r="182" spans="1:5" ht="12.75" customHeight="1" thickBot="1" x14ac:dyDescent="0.3">
      <c r="A182" s="524"/>
      <c r="B182" s="18" t="s">
        <v>5</v>
      </c>
      <c r="C182" s="18" t="s">
        <v>6</v>
      </c>
      <c r="D182" s="18" t="s">
        <v>6</v>
      </c>
      <c r="E182" s="18" t="s">
        <v>6</v>
      </c>
    </row>
    <row r="183" spans="1:5" ht="15" customHeight="1" thickBot="1" x14ac:dyDescent="0.3">
      <c r="A183" s="4" t="s">
        <v>8</v>
      </c>
      <c r="B183" s="6">
        <v>975</v>
      </c>
      <c r="C183" s="6">
        <v>1130</v>
      </c>
      <c r="D183" s="6">
        <v>1200</v>
      </c>
      <c r="E183" s="39">
        <v>1250</v>
      </c>
    </row>
    <row r="184" spans="1:5" ht="15.75" thickBot="1" x14ac:dyDescent="0.3">
      <c r="A184" s="4" t="s">
        <v>15</v>
      </c>
      <c r="B184" s="6">
        <f>B202</f>
        <v>25000</v>
      </c>
      <c r="C184" s="6">
        <f t="shared" ref="C184:E184" si="25">C202</f>
        <v>0</v>
      </c>
      <c r="D184" s="6">
        <f t="shared" si="25"/>
        <v>0</v>
      </c>
      <c r="E184" s="6">
        <f t="shared" si="25"/>
        <v>0</v>
      </c>
    </row>
    <row r="185" spans="1:5" ht="15.75" thickBot="1" x14ac:dyDescent="0.3">
      <c r="A185" s="4" t="s">
        <v>23</v>
      </c>
      <c r="B185" s="6">
        <v>0</v>
      </c>
      <c r="C185" s="6">
        <f t="shared" ref="C185:E185" si="26">C184/C183</f>
        <v>0</v>
      </c>
      <c r="D185" s="6">
        <f t="shared" si="26"/>
        <v>0</v>
      </c>
      <c r="E185" s="6">
        <f t="shared" si="26"/>
        <v>0</v>
      </c>
    </row>
    <row r="186" spans="1:5" ht="15.75" thickBot="1" x14ac:dyDescent="0.3">
      <c r="A186" s="4" t="s">
        <v>16</v>
      </c>
      <c r="B186" s="288" t="s">
        <v>22</v>
      </c>
      <c r="C186" s="7">
        <f>C183/B183-1</f>
        <v>0.15897435897435908</v>
      </c>
      <c r="D186" s="7">
        <f t="shared" ref="D186:E188" si="27">D183/C183-1</f>
        <v>6.1946902654867353E-2</v>
      </c>
      <c r="E186" s="7">
        <f t="shared" si="27"/>
        <v>4.1666666666666741E-2</v>
      </c>
    </row>
    <row r="187" spans="1:5" ht="15.75" thickBot="1" x14ac:dyDescent="0.3">
      <c r="A187" s="4" t="s">
        <v>17</v>
      </c>
      <c r="B187" s="288" t="s">
        <v>22</v>
      </c>
      <c r="C187" s="7">
        <f>C184/B184-1</f>
        <v>-1</v>
      </c>
      <c r="D187" s="7" t="e">
        <f t="shared" si="27"/>
        <v>#DIV/0!</v>
      </c>
      <c r="E187" s="7" t="e">
        <f t="shared" si="27"/>
        <v>#DIV/0!</v>
      </c>
    </row>
    <row r="188" spans="1:5" ht="23.25" thickBot="1" x14ac:dyDescent="0.3">
      <c r="A188" s="4" t="s">
        <v>18</v>
      </c>
      <c r="B188" s="288" t="s">
        <v>22</v>
      </c>
      <c r="C188" s="7" t="e">
        <f>C185/B185-1</f>
        <v>#DIV/0!</v>
      </c>
      <c r="D188" s="7" t="e">
        <f t="shared" si="27"/>
        <v>#DIV/0!</v>
      </c>
      <c r="E188" s="7" t="e">
        <f t="shared" si="27"/>
        <v>#DIV/0!</v>
      </c>
    </row>
    <row r="189" spans="1:5" ht="15.75" customHeight="1" thickBot="1" x14ac:dyDescent="0.3">
      <c r="A189" s="528" t="s">
        <v>160</v>
      </c>
      <c r="B189" s="529"/>
      <c r="C189" s="529"/>
      <c r="D189" s="529"/>
      <c r="E189" s="530"/>
    </row>
    <row r="190" spans="1:5" ht="15.75" customHeight="1" x14ac:dyDescent="0.25">
      <c r="A190" s="523"/>
      <c r="B190" s="2">
        <v>2019</v>
      </c>
      <c r="C190" s="2">
        <v>2020</v>
      </c>
      <c r="D190" s="2">
        <v>2021</v>
      </c>
      <c r="E190" s="2">
        <v>2022</v>
      </c>
    </row>
    <row r="191" spans="1:5" ht="12.75" customHeight="1" thickBot="1" x14ac:dyDescent="0.3">
      <c r="A191" s="524"/>
      <c r="B191" s="18" t="s">
        <v>5</v>
      </c>
      <c r="C191" s="18" t="s">
        <v>6</v>
      </c>
      <c r="D191" s="18" t="s">
        <v>6</v>
      </c>
      <c r="E191" s="18" t="s">
        <v>6</v>
      </c>
    </row>
    <row r="192" spans="1:5" ht="15.75" customHeight="1" thickBot="1" x14ac:dyDescent="0.3">
      <c r="A192" s="1" t="s">
        <v>41</v>
      </c>
      <c r="B192" s="8">
        <f>B193+B194+B195+B196</f>
        <v>0</v>
      </c>
      <c r="C192" s="8">
        <f t="shared" ref="C192:E192" si="28">C193+C194+C195+C196</f>
        <v>0</v>
      </c>
      <c r="D192" s="8">
        <f t="shared" si="28"/>
        <v>0</v>
      </c>
      <c r="E192" s="8">
        <f t="shared" si="28"/>
        <v>0</v>
      </c>
    </row>
    <row r="193" spans="1:8" ht="15.75" thickBot="1" x14ac:dyDescent="0.3">
      <c r="A193" s="10" t="s">
        <v>50</v>
      </c>
      <c r="B193" s="8">
        <v>0</v>
      </c>
      <c r="C193" s="8">
        <v>0</v>
      </c>
      <c r="D193" s="8">
        <v>0</v>
      </c>
      <c r="E193" s="8">
        <v>0</v>
      </c>
    </row>
    <row r="194" spans="1:8" ht="15.75" thickBot="1" x14ac:dyDescent="0.3">
      <c r="A194" s="10" t="s">
        <v>79</v>
      </c>
      <c r="B194" s="8"/>
      <c r="C194" s="8"/>
      <c r="D194" s="8"/>
      <c r="E194" s="8"/>
    </row>
    <row r="195" spans="1:8" ht="15.75" thickBot="1" x14ac:dyDescent="0.3">
      <c r="A195" s="10" t="s">
        <v>80</v>
      </c>
      <c r="B195" s="8"/>
      <c r="C195" s="8"/>
      <c r="D195" s="8"/>
      <c r="E195" s="8"/>
    </row>
    <row r="196" spans="1:8" ht="15.75" thickBot="1" x14ac:dyDescent="0.3">
      <c r="A196" s="10" t="s">
        <v>81</v>
      </c>
      <c r="B196" s="8"/>
      <c r="C196" s="8"/>
      <c r="D196" s="8"/>
      <c r="E196" s="8"/>
    </row>
    <row r="197" spans="1:8" ht="15.75" thickBot="1" x14ac:dyDescent="0.3">
      <c r="A197" s="1" t="s">
        <v>42</v>
      </c>
      <c r="B197" s="11">
        <f>B198+B199+B200+B201</f>
        <v>25000</v>
      </c>
      <c r="C197" s="11">
        <f t="shared" ref="C197:E197" si="29">C198+C199+C200+C201</f>
        <v>0</v>
      </c>
      <c r="D197" s="11">
        <f t="shared" si="29"/>
        <v>0</v>
      </c>
      <c r="E197" s="11">
        <f t="shared" si="29"/>
        <v>0</v>
      </c>
    </row>
    <row r="198" spans="1:8" ht="15.75" thickBot="1" x14ac:dyDescent="0.3">
      <c r="A198" s="10" t="s">
        <v>50</v>
      </c>
      <c r="B198" s="11">
        <v>25000</v>
      </c>
      <c r="C198" s="87"/>
      <c r="D198" s="87"/>
      <c r="E198" s="8">
        <v>0</v>
      </c>
    </row>
    <row r="199" spans="1:8" ht="15.75" thickBot="1" x14ac:dyDescent="0.3">
      <c r="A199" s="10" t="s">
        <v>79</v>
      </c>
      <c r="B199" s="11"/>
      <c r="C199" s="8"/>
      <c r="D199" s="8"/>
      <c r="E199" s="8"/>
      <c r="H199" s="305"/>
    </row>
    <row r="200" spans="1:8" ht="15.75" thickBot="1" x14ac:dyDescent="0.3">
      <c r="A200" s="10" t="s">
        <v>80</v>
      </c>
      <c r="B200" s="11"/>
      <c r="C200" s="8"/>
      <c r="D200" s="8"/>
      <c r="E200" s="8"/>
    </row>
    <row r="201" spans="1:8" ht="15.75" thickBot="1" x14ac:dyDescent="0.3">
      <c r="A201" s="10" t="s">
        <v>81</v>
      </c>
      <c r="B201" s="11"/>
      <c r="C201" s="8"/>
      <c r="D201" s="8"/>
      <c r="E201" s="8"/>
    </row>
    <row r="202" spans="1:8" ht="18.75" customHeight="1" thickBot="1" x14ac:dyDescent="0.3">
      <c r="A202" s="295" t="s">
        <v>33</v>
      </c>
      <c r="B202" s="11">
        <f>B193+B198</f>
        <v>25000</v>
      </c>
      <c r="C202" s="11">
        <f>C193+C198</f>
        <v>0</v>
      </c>
      <c r="D202" s="11">
        <f>D193+D198</f>
        <v>0</v>
      </c>
      <c r="E202" s="11">
        <f>E193+E198</f>
        <v>0</v>
      </c>
    </row>
    <row r="203" spans="1:8" ht="23.25" customHeight="1" thickBot="1" x14ac:dyDescent="0.3">
      <c r="A203" s="19" t="s">
        <v>46</v>
      </c>
      <c r="B203" s="677" t="s">
        <v>549</v>
      </c>
      <c r="C203" s="678"/>
      <c r="D203" s="679"/>
      <c r="E203" s="680"/>
    </row>
    <row r="204" spans="1:8" ht="35.25" customHeight="1" thickBot="1" x14ac:dyDescent="0.3">
      <c r="A204" s="29" t="s">
        <v>28</v>
      </c>
      <c r="B204" s="306" t="s">
        <v>550</v>
      </c>
      <c r="C204" s="285" t="s">
        <v>53</v>
      </c>
      <c r="D204" s="515"/>
      <c r="E204" s="516"/>
    </row>
    <row r="205" spans="1:8" ht="15.75" customHeight="1" thickBot="1" x14ac:dyDescent="0.3">
      <c r="A205" s="4" t="s">
        <v>9</v>
      </c>
      <c r="B205" s="688" t="s">
        <v>551</v>
      </c>
      <c r="C205" s="689"/>
      <c r="D205" s="689"/>
      <c r="E205" s="690"/>
    </row>
    <row r="206" spans="1:8" ht="15.75" thickBot="1" x14ac:dyDescent="0.3">
      <c r="A206" s="4" t="s">
        <v>14</v>
      </c>
      <c r="B206" s="681" t="s">
        <v>540</v>
      </c>
      <c r="C206" s="682"/>
      <c r="D206" s="682"/>
      <c r="E206" s="683"/>
    </row>
    <row r="207" spans="1:8" x14ac:dyDescent="0.25">
      <c r="A207" s="523"/>
      <c r="B207" s="2">
        <v>2019</v>
      </c>
      <c r="C207" s="2">
        <v>2020</v>
      </c>
      <c r="D207" s="2">
        <v>2021</v>
      </c>
      <c r="E207" s="2">
        <v>2022</v>
      </c>
    </row>
    <row r="208" spans="1:8" ht="15.75" thickBot="1" x14ac:dyDescent="0.3">
      <c r="A208" s="524"/>
      <c r="B208" s="18" t="s">
        <v>5</v>
      </c>
      <c r="C208" s="18" t="s">
        <v>6</v>
      </c>
      <c r="D208" s="18" t="s">
        <v>6</v>
      </c>
      <c r="E208" s="18" t="s">
        <v>6</v>
      </c>
    </row>
    <row r="209" spans="1:5" ht="15.75" thickBot="1" x14ac:dyDescent="0.3">
      <c r="A209" s="4" t="s">
        <v>8</v>
      </c>
      <c r="B209" s="6">
        <v>975</v>
      </c>
      <c r="C209" s="6">
        <v>1130</v>
      </c>
      <c r="D209" s="6">
        <v>1200</v>
      </c>
      <c r="E209" s="39">
        <v>1250</v>
      </c>
    </row>
    <row r="210" spans="1:5" ht="15.75" thickBot="1" x14ac:dyDescent="0.3">
      <c r="A210" s="4" t="s">
        <v>15</v>
      </c>
      <c r="B210" s="82">
        <f>B228</f>
        <v>400</v>
      </c>
      <c r="C210" s="82">
        <f t="shared" ref="C210:E210" si="30">C228</f>
        <v>2000</v>
      </c>
      <c r="D210" s="82">
        <f t="shared" si="30"/>
        <v>2000</v>
      </c>
      <c r="E210" s="82">
        <f t="shared" si="30"/>
        <v>2000</v>
      </c>
    </row>
    <row r="211" spans="1:5" ht="15.75" thickBot="1" x14ac:dyDescent="0.3">
      <c r="A211" s="4" t="s">
        <v>23</v>
      </c>
      <c r="B211" s="6">
        <f>B210/B209</f>
        <v>0.41025641025641024</v>
      </c>
      <c r="C211" s="6">
        <f t="shared" ref="C211:E211" si="31">C210/C209</f>
        <v>1.7699115044247788</v>
      </c>
      <c r="D211" s="6">
        <f t="shared" si="31"/>
        <v>1.6666666666666667</v>
      </c>
      <c r="E211" s="6">
        <f t="shared" si="31"/>
        <v>1.6</v>
      </c>
    </row>
    <row r="212" spans="1:5" ht="15.75" thickBot="1" x14ac:dyDescent="0.3">
      <c r="A212" s="4" t="s">
        <v>16</v>
      </c>
      <c r="B212" s="288" t="s">
        <v>22</v>
      </c>
      <c r="C212" s="7">
        <f>C209/B209-1</f>
        <v>0.15897435897435908</v>
      </c>
      <c r="D212" s="7">
        <f t="shared" ref="D212:E214" si="32">D209/C209-1</f>
        <v>6.1946902654867353E-2</v>
      </c>
      <c r="E212" s="7">
        <f t="shared" si="32"/>
        <v>4.1666666666666741E-2</v>
      </c>
    </row>
    <row r="213" spans="1:5" ht="15.75" customHeight="1" thickBot="1" x14ac:dyDescent="0.3">
      <c r="A213" s="4" t="s">
        <v>17</v>
      </c>
      <c r="B213" s="288" t="s">
        <v>22</v>
      </c>
      <c r="C213" s="7">
        <f>C210/B210-1</f>
        <v>4</v>
      </c>
      <c r="D213" s="7">
        <f t="shared" si="32"/>
        <v>0</v>
      </c>
      <c r="E213" s="7">
        <f t="shared" si="32"/>
        <v>0</v>
      </c>
    </row>
    <row r="214" spans="1:5" ht="12.75" customHeight="1" thickBot="1" x14ac:dyDescent="0.3">
      <c r="A214" s="4" t="s">
        <v>18</v>
      </c>
      <c r="B214" s="288" t="s">
        <v>22</v>
      </c>
      <c r="C214" s="7">
        <f>C211/B211-1</f>
        <v>3.3141592920353986</v>
      </c>
      <c r="D214" s="7">
        <f t="shared" si="32"/>
        <v>-5.8333333333333348E-2</v>
      </c>
      <c r="E214" s="7">
        <f t="shared" si="32"/>
        <v>-4.0000000000000036E-2</v>
      </c>
    </row>
    <row r="215" spans="1:5" ht="16.5" customHeight="1" thickBot="1" x14ac:dyDescent="0.3">
      <c r="A215" s="528" t="s">
        <v>160</v>
      </c>
      <c r="B215" s="529"/>
      <c r="C215" s="529"/>
      <c r="D215" s="529"/>
      <c r="E215" s="530"/>
    </row>
    <row r="216" spans="1:5" x14ac:dyDescent="0.25">
      <c r="A216" s="523"/>
      <c r="B216" s="2">
        <v>2019</v>
      </c>
      <c r="C216" s="2">
        <v>2020</v>
      </c>
      <c r="D216" s="2">
        <v>2021</v>
      </c>
      <c r="E216" s="2">
        <v>2022</v>
      </c>
    </row>
    <row r="217" spans="1:5" ht="15.75" thickBot="1" x14ac:dyDescent="0.3">
      <c r="A217" s="524"/>
      <c r="B217" s="18" t="s">
        <v>5</v>
      </c>
      <c r="C217" s="18" t="s">
        <v>6</v>
      </c>
      <c r="D217" s="18" t="s">
        <v>6</v>
      </c>
      <c r="E217" s="18" t="s">
        <v>6</v>
      </c>
    </row>
    <row r="218" spans="1:5" ht="24.75" thickBot="1" x14ac:dyDescent="0.3">
      <c r="A218" s="1" t="s">
        <v>41</v>
      </c>
      <c r="B218" s="8">
        <f>B219+B220+B221+B222</f>
        <v>0</v>
      </c>
      <c r="C218" s="8">
        <f t="shared" ref="C218:E218" si="33">C219+C220+C221+C222</f>
        <v>0</v>
      </c>
      <c r="D218" s="8">
        <f t="shared" si="33"/>
        <v>0</v>
      </c>
      <c r="E218" s="8">
        <f t="shared" si="33"/>
        <v>0</v>
      </c>
    </row>
    <row r="219" spans="1:5" ht="15.75" thickBot="1" x14ac:dyDescent="0.3">
      <c r="A219" s="10" t="s">
        <v>50</v>
      </c>
      <c r="B219" s="8"/>
      <c r="C219" s="8">
        <v>0</v>
      </c>
      <c r="D219" s="8">
        <v>0</v>
      </c>
      <c r="E219" s="8">
        <v>0</v>
      </c>
    </row>
    <row r="220" spans="1:5" ht="15.75" thickBot="1" x14ac:dyDescent="0.3">
      <c r="A220" s="10" t="s">
        <v>79</v>
      </c>
      <c r="B220" s="8"/>
      <c r="C220" s="8"/>
      <c r="D220" s="8"/>
      <c r="E220" s="8"/>
    </row>
    <row r="221" spans="1:5" ht="15.75" thickBot="1" x14ac:dyDescent="0.3">
      <c r="A221" s="10" t="s">
        <v>80</v>
      </c>
      <c r="B221" s="8"/>
      <c r="C221" s="8"/>
      <c r="D221" s="8"/>
      <c r="E221" s="8"/>
    </row>
    <row r="222" spans="1:5" ht="15.75" thickBot="1" x14ac:dyDescent="0.3">
      <c r="A222" s="10" t="s">
        <v>81</v>
      </c>
      <c r="B222" s="8"/>
      <c r="C222" s="8"/>
      <c r="D222" s="8"/>
      <c r="E222" s="8"/>
    </row>
    <row r="223" spans="1:5" ht="15.75" thickBot="1" x14ac:dyDescent="0.3">
      <c r="A223" s="1" t="s">
        <v>42</v>
      </c>
      <c r="B223" s="11">
        <f>B224+B225+B226+B227</f>
        <v>400</v>
      </c>
      <c r="C223" s="11">
        <f t="shared" ref="C223:E223" si="34">C224+C225+C226+C227</f>
        <v>2000</v>
      </c>
      <c r="D223" s="11">
        <f t="shared" si="34"/>
        <v>2000</v>
      </c>
      <c r="E223" s="11">
        <f t="shared" si="34"/>
        <v>2000</v>
      </c>
    </row>
    <row r="224" spans="1:5" ht="15.75" thickBot="1" x14ac:dyDescent="0.3">
      <c r="A224" s="10" t="s">
        <v>50</v>
      </c>
      <c r="B224" s="109">
        <v>400</v>
      </c>
      <c r="C224" s="109">
        <v>2000</v>
      </c>
      <c r="D224" s="82">
        <v>2000</v>
      </c>
      <c r="E224" s="82">
        <v>2000</v>
      </c>
    </row>
    <row r="225" spans="1:5" ht="15.75" thickBot="1" x14ac:dyDescent="0.3">
      <c r="A225" s="10" t="s">
        <v>79</v>
      </c>
      <c r="B225" s="11"/>
      <c r="C225" s="8"/>
      <c r="D225" s="8"/>
      <c r="E225" s="8"/>
    </row>
    <row r="226" spans="1:5" ht="15.75" thickBot="1" x14ac:dyDescent="0.3">
      <c r="A226" s="10" t="s">
        <v>80</v>
      </c>
      <c r="B226" s="11"/>
      <c r="C226" s="8"/>
      <c r="D226" s="8"/>
      <c r="E226" s="8"/>
    </row>
    <row r="227" spans="1:5" ht="21.75" customHeight="1" thickBot="1" x14ac:dyDescent="0.3">
      <c r="A227" s="10" t="s">
        <v>81</v>
      </c>
      <c r="B227" s="11"/>
      <c r="C227" s="8"/>
      <c r="D227" s="8"/>
      <c r="E227" s="8"/>
    </row>
    <row r="228" spans="1:5" ht="23.25" customHeight="1" thickBot="1" x14ac:dyDescent="0.3">
      <c r="A228" s="295" t="s">
        <v>33</v>
      </c>
      <c r="B228" s="11">
        <f>B218+B223</f>
        <v>400</v>
      </c>
      <c r="C228" s="11">
        <f t="shared" ref="C228:E228" si="35">C218+C223</f>
        <v>2000</v>
      </c>
      <c r="D228" s="11">
        <f t="shared" si="35"/>
        <v>2000</v>
      </c>
      <c r="E228" s="11">
        <f t="shared" si="35"/>
        <v>2000</v>
      </c>
    </row>
    <row r="229" spans="1:5" ht="23.25" customHeight="1" thickBot="1" x14ac:dyDescent="0.3">
      <c r="A229" s="19" t="s">
        <v>46</v>
      </c>
      <c r="B229" s="677" t="s">
        <v>549</v>
      </c>
      <c r="C229" s="678"/>
      <c r="D229" s="679"/>
      <c r="E229" s="680"/>
    </row>
    <row r="230" spans="1:5" ht="34.5" customHeight="1" thickBot="1" x14ac:dyDescent="0.3">
      <c r="A230" s="19" t="s">
        <v>55</v>
      </c>
      <c r="B230" s="35" t="s">
        <v>552</v>
      </c>
      <c r="C230" s="285" t="s">
        <v>53</v>
      </c>
      <c r="D230" s="514"/>
      <c r="E230" s="516"/>
    </row>
    <row r="231" spans="1:5" ht="15.75" customHeight="1" thickBot="1" x14ac:dyDescent="0.3">
      <c r="A231" s="4" t="s">
        <v>9</v>
      </c>
      <c r="B231" s="546" t="s">
        <v>553</v>
      </c>
      <c r="C231" s="547"/>
      <c r="D231" s="547"/>
      <c r="E231" s="548"/>
    </row>
    <row r="232" spans="1:5" ht="15.75" thickBot="1" x14ac:dyDescent="0.3">
      <c r="A232" s="4" t="s">
        <v>14</v>
      </c>
      <c r="B232" s="681" t="s">
        <v>540</v>
      </c>
      <c r="C232" s="682"/>
      <c r="D232" s="682"/>
      <c r="E232" s="683"/>
    </row>
    <row r="233" spans="1:5" x14ac:dyDescent="0.25">
      <c r="A233" s="523"/>
      <c r="B233" s="2">
        <v>2019</v>
      </c>
      <c r="C233" s="2">
        <v>2020</v>
      </c>
      <c r="D233" s="2">
        <v>2021</v>
      </c>
      <c r="E233" s="2">
        <v>2022</v>
      </c>
    </row>
    <row r="234" spans="1:5" ht="15.75" thickBot="1" x14ac:dyDescent="0.3">
      <c r="A234" s="524"/>
      <c r="B234" s="18" t="s">
        <v>5</v>
      </c>
      <c r="C234" s="18" t="s">
        <v>6</v>
      </c>
      <c r="D234" s="18" t="s">
        <v>6</v>
      </c>
      <c r="E234" s="18" t="s">
        <v>6</v>
      </c>
    </row>
    <row r="235" spans="1:5" ht="15.75" thickBot="1" x14ac:dyDescent="0.3">
      <c r="A235" s="4" t="s">
        <v>8</v>
      </c>
      <c r="B235" s="297">
        <v>170</v>
      </c>
      <c r="C235" s="297">
        <v>175</v>
      </c>
      <c r="D235" s="297">
        <v>183</v>
      </c>
      <c r="E235" s="297">
        <v>190</v>
      </c>
    </row>
    <row r="236" spans="1:5" ht="15.75" thickBot="1" x14ac:dyDescent="0.3">
      <c r="A236" s="4" t="s">
        <v>15</v>
      </c>
      <c r="B236" s="82">
        <f>B254</f>
        <v>800</v>
      </c>
      <c r="C236" s="82">
        <f t="shared" ref="C236:E236" si="36">C254</f>
        <v>0</v>
      </c>
      <c r="D236" s="82">
        <f t="shared" si="36"/>
        <v>0</v>
      </c>
      <c r="E236" s="82">
        <f t="shared" si="36"/>
        <v>0</v>
      </c>
    </row>
    <row r="237" spans="1:5" ht="15.75" thickBot="1" x14ac:dyDescent="0.3">
      <c r="A237" s="4" t="s">
        <v>23</v>
      </c>
      <c r="B237" s="6">
        <f>B236/B235</f>
        <v>4.7058823529411766</v>
      </c>
      <c r="C237" s="6">
        <f t="shared" ref="C237:E237" si="37">C236/C235</f>
        <v>0</v>
      </c>
      <c r="D237" s="6">
        <f t="shared" si="37"/>
        <v>0</v>
      </c>
      <c r="E237" s="6">
        <f t="shared" si="37"/>
        <v>0</v>
      </c>
    </row>
    <row r="238" spans="1:5" ht="15.75" thickBot="1" x14ac:dyDescent="0.3">
      <c r="A238" s="4" t="s">
        <v>16</v>
      </c>
      <c r="B238" s="288" t="s">
        <v>22</v>
      </c>
      <c r="C238" s="7">
        <f>C235/B235-1</f>
        <v>2.9411764705882248E-2</v>
      </c>
      <c r="D238" s="7">
        <f t="shared" ref="D238:E240" si="38">D235/C235-1</f>
        <v>4.5714285714285818E-2</v>
      </c>
      <c r="E238" s="7">
        <f t="shared" si="38"/>
        <v>3.8251366120218622E-2</v>
      </c>
    </row>
    <row r="239" spans="1:5" ht="15.75" thickBot="1" x14ac:dyDescent="0.3">
      <c r="A239" s="4" t="s">
        <v>17</v>
      </c>
      <c r="B239" s="288" t="s">
        <v>22</v>
      </c>
      <c r="C239" s="7">
        <f>C236/B236-1</f>
        <v>-1</v>
      </c>
      <c r="D239" s="7" t="e">
        <f t="shared" si="38"/>
        <v>#DIV/0!</v>
      </c>
      <c r="E239" s="7" t="e">
        <f t="shared" si="38"/>
        <v>#DIV/0!</v>
      </c>
    </row>
    <row r="240" spans="1:5" ht="23.25" thickBot="1" x14ac:dyDescent="0.3">
      <c r="A240" s="4" t="s">
        <v>18</v>
      </c>
      <c r="B240" s="288" t="s">
        <v>22</v>
      </c>
      <c r="C240" s="7">
        <f>C237/B237-1</f>
        <v>-1</v>
      </c>
      <c r="D240" s="7" t="e">
        <f t="shared" si="38"/>
        <v>#DIV/0!</v>
      </c>
      <c r="E240" s="7" t="e">
        <f t="shared" si="38"/>
        <v>#DIV/0!</v>
      </c>
    </row>
    <row r="241" spans="1:5" ht="15.75" customHeight="1" thickBot="1" x14ac:dyDescent="0.3">
      <c r="A241" s="528" t="s">
        <v>161</v>
      </c>
      <c r="B241" s="529"/>
      <c r="C241" s="529"/>
      <c r="D241" s="529"/>
      <c r="E241" s="530"/>
    </row>
    <row r="242" spans="1:5" x14ac:dyDescent="0.25">
      <c r="A242" s="523"/>
      <c r="B242" s="2">
        <v>2019</v>
      </c>
      <c r="C242" s="2">
        <v>2020</v>
      </c>
      <c r="D242" s="2">
        <v>2021</v>
      </c>
      <c r="E242" s="2">
        <v>2022</v>
      </c>
    </row>
    <row r="243" spans="1:5" ht="15.75" thickBot="1" x14ac:dyDescent="0.3">
      <c r="A243" s="524"/>
      <c r="B243" s="18" t="s">
        <v>5</v>
      </c>
      <c r="C243" s="18" t="s">
        <v>6</v>
      </c>
      <c r="D243" s="18" t="s">
        <v>6</v>
      </c>
      <c r="E243" s="18" t="s">
        <v>6</v>
      </c>
    </row>
    <row r="244" spans="1:5" ht="24.75" thickBot="1" x14ac:dyDescent="0.3">
      <c r="A244" s="1" t="s">
        <v>41</v>
      </c>
      <c r="B244" s="8">
        <f>B245+B246+B247+B248</f>
        <v>0</v>
      </c>
      <c r="C244" s="8">
        <f t="shared" ref="C244:E244" si="39">C245+C246+C247+C248</f>
        <v>0</v>
      </c>
      <c r="D244" s="8">
        <f t="shared" si="39"/>
        <v>0</v>
      </c>
      <c r="E244" s="8">
        <f t="shared" si="39"/>
        <v>0</v>
      </c>
    </row>
    <row r="245" spans="1:5" ht="15.75" thickBot="1" x14ac:dyDescent="0.3">
      <c r="A245" s="10" t="s">
        <v>50</v>
      </c>
      <c r="B245" s="8">
        <v>0</v>
      </c>
      <c r="C245" s="8">
        <v>0</v>
      </c>
      <c r="D245" s="8">
        <v>0</v>
      </c>
      <c r="E245" s="8">
        <v>0</v>
      </c>
    </row>
    <row r="246" spans="1:5" ht="15.75" thickBot="1" x14ac:dyDescent="0.3">
      <c r="A246" s="10" t="s">
        <v>79</v>
      </c>
      <c r="B246" s="8"/>
      <c r="C246" s="8"/>
      <c r="D246" s="8"/>
      <c r="E246" s="8"/>
    </row>
    <row r="247" spans="1:5" ht="15.75" thickBot="1" x14ac:dyDescent="0.3">
      <c r="A247" s="10" t="s">
        <v>80</v>
      </c>
      <c r="B247" s="8"/>
      <c r="C247" s="8"/>
      <c r="D247" s="8"/>
      <c r="E247" s="8"/>
    </row>
    <row r="248" spans="1:5" ht="15.75" thickBot="1" x14ac:dyDescent="0.3">
      <c r="A248" s="10" t="s">
        <v>81</v>
      </c>
      <c r="B248" s="8"/>
      <c r="C248" s="8"/>
      <c r="D248" s="8"/>
      <c r="E248" s="8"/>
    </row>
    <row r="249" spans="1:5" ht="15.75" thickBot="1" x14ac:dyDescent="0.3">
      <c r="A249" s="1" t="s">
        <v>42</v>
      </c>
      <c r="B249" s="11">
        <f t="shared" ref="B249:E249" si="40">B250+B251+B252+B253</f>
        <v>800</v>
      </c>
      <c r="C249" s="11">
        <f t="shared" si="40"/>
        <v>0</v>
      </c>
      <c r="D249" s="11">
        <f t="shared" si="40"/>
        <v>0</v>
      </c>
      <c r="E249" s="11">
        <f t="shared" si="40"/>
        <v>0</v>
      </c>
    </row>
    <row r="250" spans="1:5" ht="15.75" thickBot="1" x14ac:dyDescent="0.3">
      <c r="A250" s="10" t="s">
        <v>50</v>
      </c>
      <c r="B250" s="82">
        <v>800</v>
      </c>
      <c r="C250" s="109"/>
      <c r="D250" s="109"/>
      <c r="E250" s="109"/>
    </row>
    <row r="251" spans="1:5" ht="15.75" thickBot="1" x14ac:dyDescent="0.3">
      <c r="A251" s="10" t="s">
        <v>79</v>
      </c>
      <c r="B251" s="11"/>
      <c r="C251" s="8"/>
      <c r="D251" s="8"/>
      <c r="E251" s="8"/>
    </row>
    <row r="252" spans="1:5" ht="15.75" thickBot="1" x14ac:dyDescent="0.3">
      <c r="A252" s="10" t="s">
        <v>80</v>
      </c>
      <c r="B252" s="11"/>
      <c r="C252" s="8"/>
      <c r="D252" s="8"/>
      <c r="E252" s="8"/>
    </row>
    <row r="253" spans="1:5" ht="15.75" thickBot="1" x14ac:dyDescent="0.3">
      <c r="A253" s="10" t="s">
        <v>81</v>
      </c>
      <c r="B253" s="11"/>
      <c r="C253" s="8"/>
      <c r="D253" s="8"/>
      <c r="E253" s="8"/>
    </row>
    <row r="254" spans="1:5" ht="15.75" thickBot="1" x14ac:dyDescent="0.3">
      <c r="A254" s="295" t="s">
        <v>57</v>
      </c>
      <c r="B254" s="11">
        <f>B244+B249</f>
        <v>800</v>
      </c>
      <c r="C254" s="11">
        <f t="shared" ref="C254:E254" si="41">C244+C249</f>
        <v>0</v>
      </c>
      <c r="D254" s="11">
        <f t="shared" si="41"/>
        <v>0</v>
      </c>
      <c r="E254" s="11">
        <f t="shared" si="41"/>
        <v>0</v>
      </c>
    </row>
    <row r="255" spans="1:5" ht="15.75" thickBot="1" x14ac:dyDescent="0.3">
      <c r="A255" s="511" t="s">
        <v>43</v>
      </c>
      <c r="B255" s="512"/>
      <c r="C255" s="512"/>
      <c r="D255" s="512"/>
      <c r="E255" s="513"/>
    </row>
    <row r="256" spans="1:5" ht="23.25" thickBot="1" x14ac:dyDescent="0.3">
      <c r="A256" s="30" t="s">
        <v>29</v>
      </c>
      <c r="B256" s="684" t="s">
        <v>554</v>
      </c>
      <c r="C256" s="609"/>
      <c r="D256" s="609"/>
      <c r="E256" s="610"/>
    </row>
    <row r="257" spans="1:5" ht="23.25" thickBot="1" x14ac:dyDescent="0.3">
      <c r="A257" s="19" t="s">
        <v>28</v>
      </c>
      <c r="B257" s="307" t="s">
        <v>555</v>
      </c>
      <c r="C257" s="34" t="s">
        <v>53</v>
      </c>
      <c r="D257" s="32"/>
      <c r="E257" s="33"/>
    </row>
    <row r="258" spans="1:5" ht="21.75" customHeight="1" thickBot="1" x14ac:dyDescent="0.3">
      <c r="A258" s="4" t="s">
        <v>9</v>
      </c>
      <c r="B258" s="685" t="s">
        <v>556</v>
      </c>
      <c r="C258" s="686"/>
      <c r="D258" s="686"/>
      <c r="E258" s="687"/>
    </row>
    <row r="259" spans="1:5" ht="15.75" thickBot="1" x14ac:dyDescent="0.3">
      <c r="A259" s="4" t="s">
        <v>14</v>
      </c>
      <c r="B259" s="681" t="s">
        <v>540</v>
      </c>
      <c r="C259" s="682"/>
      <c r="D259" s="682"/>
      <c r="E259" s="683"/>
    </row>
    <row r="260" spans="1:5" ht="12.75" customHeight="1" x14ac:dyDescent="0.25">
      <c r="A260" s="523"/>
      <c r="B260" s="2">
        <v>2019</v>
      </c>
      <c r="C260" s="2">
        <v>2020</v>
      </c>
      <c r="D260" s="2">
        <v>2021</v>
      </c>
      <c r="E260" s="2">
        <v>2022</v>
      </c>
    </row>
    <row r="261" spans="1:5" ht="9" customHeight="1" thickBot="1" x14ac:dyDescent="0.3">
      <c r="A261" s="524"/>
      <c r="B261" s="18" t="s">
        <v>5</v>
      </c>
      <c r="C261" s="18" t="s">
        <v>6</v>
      </c>
      <c r="D261" s="18" t="s">
        <v>6</v>
      </c>
      <c r="E261" s="18" t="s">
        <v>6</v>
      </c>
    </row>
    <row r="262" spans="1:5" ht="21" customHeight="1" thickBot="1" x14ac:dyDescent="0.3">
      <c r="A262" s="4" t="s">
        <v>8</v>
      </c>
      <c r="B262" s="6">
        <v>975</v>
      </c>
      <c r="C262" s="6">
        <v>1130</v>
      </c>
      <c r="D262" s="6">
        <v>1200</v>
      </c>
      <c r="E262" s="39">
        <v>1250</v>
      </c>
    </row>
    <row r="263" spans="1:5" ht="15.75" thickBot="1" x14ac:dyDescent="0.3">
      <c r="A263" s="4" t="s">
        <v>15</v>
      </c>
      <c r="B263" s="82">
        <f>B281</f>
        <v>800</v>
      </c>
      <c r="C263" s="82">
        <f t="shared" ref="C263:E263" si="42">C281</f>
        <v>0</v>
      </c>
      <c r="D263" s="82">
        <f t="shared" si="42"/>
        <v>0</v>
      </c>
      <c r="E263" s="82">
        <f t="shared" si="42"/>
        <v>0</v>
      </c>
    </row>
    <row r="264" spans="1:5" ht="15.75" thickBot="1" x14ac:dyDescent="0.3">
      <c r="A264" s="4" t="s">
        <v>23</v>
      </c>
      <c r="B264" s="6">
        <f>B263/B262</f>
        <v>0.82051282051282048</v>
      </c>
      <c r="C264" s="6">
        <f t="shared" ref="C264:E264" si="43">C263/C262</f>
        <v>0</v>
      </c>
      <c r="D264" s="6">
        <f t="shared" si="43"/>
        <v>0</v>
      </c>
      <c r="E264" s="6">
        <f t="shared" si="43"/>
        <v>0</v>
      </c>
    </row>
    <row r="265" spans="1:5" ht="15.75" thickBot="1" x14ac:dyDescent="0.3">
      <c r="A265" s="4" t="s">
        <v>16</v>
      </c>
      <c r="B265" s="288" t="s">
        <v>22</v>
      </c>
      <c r="C265" s="7">
        <f>C262/B262-1</f>
        <v>0.15897435897435908</v>
      </c>
      <c r="D265" s="7">
        <f t="shared" ref="D265:E267" si="44">D262/C262-1</f>
        <v>6.1946902654867353E-2</v>
      </c>
      <c r="E265" s="7">
        <f t="shared" si="44"/>
        <v>4.1666666666666741E-2</v>
      </c>
    </row>
    <row r="266" spans="1:5" ht="15.75" thickBot="1" x14ac:dyDescent="0.3">
      <c r="A266" s="4" t="s">
        <v>17</v>
      </c>
      <c r="B266" s="288" t="s">
        <v>22</v>
      </c>
      <c r="C266" s="7">
        <f t="shared" ref="C266" si="45">C263/B263-1</f>
        <v>-1</v>
      </c>
      <c r="D266" s="7" t="e">
        <f t="shared" si="44"/>
        <v>#DIV/0!</v>
      </c>
      <c r="E266" s="7" t="e">
        <f t="shared" si="44"/>
        <v>#DIV/0!</v>
      </c>
    </row>
    <row r="267" spans="1:5" ht="23.25" thickBot="1" x14ac:dyDescent="0.3">
      <c r="A267" s="4" t="s">
        <v>18</v>
      </c>
      <c r="B267" s="288" t="s">
        <v>22</v>
      </c>
      <c r="C267" s="7">
        <f>C264/B264-1</f>
        <v>-1</v>
      </c>
      <c r="D267" s="7" t="e">
        <f t="shared" si="44"/>
        <v>#DIV/0!</v>
      </c>
      <c r="E267" s="7" t="e">
        <f t="shared" si="44"/>
        <v>#DIV/0!</v>
      </c>
    </row>
    <row r="268" spans="1:5" ht="15.75" thickBot="1" x14ac:dyDescent="0.3">
      <c r="A268" s="528" t="s">
        <v>160</v>
      </c>
      <c r="B268" s="529"/>
      <c r="C268" s="529"/>
      <c r="D268" s="529"/>
      <c r="E268" s="530"/>
    </row>
    <row r="269" spans="1:5" ht="12.75" customHeight="1" x14ac:dyDescent="0.25">
      <c r="A269" s="523"/>
      <c r="B269" s="2">
        <v>2019</v>
      </c>
      <c r="C269" s="2">
        <v>2020</v>
      </c>
      <c r="D269" s="2">
        <v>2021</v>
      </c>
      <c r="E269" s="2">
        <v>2022</v>
      </c>
    </row>
    <row r="270" spans="1:5" ht="9" customHeight="1" thickBot="1" x14ac:dyDescent="0.3">
      <c r="A270" s="524"/>
      <c r="B270" s="18" t="s">
        <v>5</v>
      </c>
      <c r="C270" s="18" t="s">
        <v>6</v>
      </c>
      <c r="D270" s="18" t="s">
        <v>6</v>
      </c>
      <c r="E270" s="18" t="s">
        <v>6</v>
      </c>
    </row>
    <row r="271" spans="1:5" ht="24.75" thickBot="1" x14ac:dyDescent="0.3">
      <c r="A271" s="1" t="s">
        <v>41</v>
      </c>
      <c r="B271" s="8">
        <f>B272+B273+B274+B275</f>
        <v>0</v>
      </c>
      <c r="C271" s="8">
        <f t="shared" ref="C271:E271" si="46">C272+C273+C274+C275</f>
        <v>0</v>
      </c>
      <c r="D271" s="8">
        <f t="shared" si="46"/>
        <v>0</v>
      </c>
      <c r="E271" s="8">
        <f t="shared" si="46"/>
        <v>0</v>
      </c>
    </row>
    <row r="272" spans="1:5" ht="15.75" thickBot="1" x14ac:dyDescent="0.3">
      <c r="A272" s="10" t="s">
        <v>50</v>
      </c>
      <c r="B272" s="8">
        <v>0</v>
      </c>
      <c r="C272" s="8">
        <v>0</v>
      </c>
      <c r="D272" s="8">
        <v>0</v>
      </c>
      <c r="E272" s="8">
        <v>0</v>
      </c>
    </row>
    <row r="273" spans="1:5" ht="15.75" thickBot="1" x14ac:dyDescent="0.3">
      <c r="A273" s="10" t="s">
        <v>79</v>
      </c>
      <c r="B273" s="8"/>
      <c r="C273" s="8"/>
      <c r="D273" s="8"/>
      <c r="E273" s="8"/>
    </row>
    <row r="274" spans="1:5" ht="15.75" thickBot="1" x14ac:dyDescent="0.3">
      <c r="A274" s="10" t="s">
        <v>80</v>
      </c>
      <c r="B274" s="8"/>
      <c r="C274" s="8"/>
      <c r="D274" s="8"/>
      <c r="E274" s="8"/>
    </row>
    <row r="275" spans="1:5" ht="15.75" thickBot="1" x14ac:dyDescent="0.3">
      <c r="A275" s="10" t="s">
        <v>81</v>
      </c>
      <c r="B275" s="8"/>
      <c r="C275" s="8"/>
      <c r="D275" s="8"/>
      <c r="E275" s="8"/>
    </row>
    <row r="276" spans="1:5" ht="15.75" thickBot="1" x14ac:dyDescent="0.3">
      <c r="A276" s="1" t="s">
        <v>42</v>
      </c>
      <c r="B276" s="11">
        <f>B277+B278+B279+B280</f>
        <v>800</v>
      </c>
      <c r="C276" s="11">
        <f t="shared" ref="C276:E276" si="47">C277+C278+C279+C280</f>
        <v>0</v>
      </c>
      <c r="D276" s="11">
        <f t="shared" si="47"/>
        <v>0</v>
      </c>
      <c r="E276" s="11">
        <f t="shared" si="47"/>
        <v>0</v>
      </c>
    </row>
    <row r="277" spans="1:5" ht="15.75" thickBot="1" x14ac:dyDescent="0.3">
      <c r="A277" s="10" t="s">
        <v>50</v>
      </c>
      <c r="B277" s="82">
        <v>800</v>
      </c>
      <c r="C277" s="109">
        <v>0</v>
      </c>
      <c r="D277" s="82">
        <v>0</v>
      </c>
      <c r="E277" s="82">
        <v>0</v>
      </c>
    </row>
    <row r="278" spans="1:5" ht="15.75" thickBot="1" x14ac:dyDescent="0.3">
      <c r="A278" s="10" t="s">
        <v>79</v>
      </c>
      <c r="B278" s="11"/>
      <c r="C278" s="8"/>
      <c r="D278" s="8"/>
      <c r="E278" s="8"/>
    </row>
    <row r="279" spans="1:5" ht="15.75" thickBot="1" x14ac:dyDescent="0.3">
      <c r="A279" s="10" t="s">
        <v>80</v>
      </c>
      <c r="B279" s="11"/>
      <c r="C279" s="8"/>
      <c r="D279" s="8"/>
      <c r="E279" s="8"/>
    </row>
    <row r="280" spans="1:5" ht="15.75" thickBot="1" x14ac:dyDescent="0.3">
      <c r="A280" s="10" t="s">
        <v>81</v>
      </c>
      <c r="B280" s="11"/>
      <c r="C280" s="8"/>
      <c r="D280" s="8"/>
      <c r="E280" s="8"/>
    </row>
    <row r="281" spans="1:5" ht="15.75" thickBot="1" x14ac:dyDescent="0.3">
      <c r="A281" s="64" t="s">
        <v>557</v>
      </c>
      <c r="B281" s="11">
        <f>B271+B276</f>
        <v>800</v>
      </c>
      <c r="C281" s="11">
        <f t="shared" ref="C281:E281" si="48">C271+C276</f>
        <v>0</v>
      </c>
      <c r="D281" s="11">
        <f t="shared" si="48"/>
        <v>0</v>
      </c>
      <c r="E281" s="11">
        <f t="shared" si="48"/>
        <v>0</v>
      </c>
    </row>
    <row r="282" spans="1:5" ht="15.75" thickBot="1" x14ac:dyDescent="0.3">
      <c r="A282" s="25"/>
      <c r="B282" s="26"/>
      <c r="C282" s="26"/>
      <c r="D282" s="26"/>
      <c r="E282" s="26"/>
    </row>
    <row r="283" spans="1:5" ht="27" customHeight="1" thickBot="1" x14ac:dyDescent="0.3">
      <c r="A283" s="12" t="s">
        <v>47</v>
      </c>
      <c r="B283" s="13">
        <f>+B236+B263+B210+B184+B144+B107+B70+B33</f>
        <v>105900</v>
      </c>
      <c r="C283" s="13">
        <f t="shared" ref="C283:E283" si="49">+C236+C263+C210+C184+C144+C107+C70+C33</f>
        <v>99700</v>
      </c>
      <c r="D283" s="13">
        <f t="shared" si="49"/>
        <v>99900</v>
      </c>
      <c r="E283" s="13">
        <f t="shared" si="49"/>
        <v>101100</v>
      </c>
    </row>
    <row r="284" spans="1:5" ht="36.75" thickBot="1" x14ac:dyDescent="0.3">
      <c r="A284" s="12" t="s">
        <v>48</v>
      </c>
      <c r="B284" s="13">
        <f>+B254+B281+B228+B202+B173+B136+B99+B62</f>
        <v>105900</v>
      </c>
      <c r="C284" s="13">
        <f t="shared" ref="C284:E284" si="50">+C254+C281+C228+C202+C173+C136+C99+C62</f>
        <v>99700</v>
      </c>
      <c r="D284" s="13">
        <f t="shared" si="50"/>
        <v>99900</v>
      </c>
      <c r="E284" s="13">
        <f t="shared" si="50"/>
        <v>101100</v>
      </c>
    </row>
    <row r="285" spans="1:5" ht="15.75" thickBot="1" x14ac:dyDescent="0.3">
      <c r="A285" s="1" t="s">
        <v>0</v>
      </c>
      <c r="B285" s="21">
        <f>B286+B287</f>
        <v>40200</v>
      </c>
      <c r="C285" s="21">
        <f t="shared" ref="C285:E285" si="51">C286+C287</f>
        <v>57174</v>
      </c>
      <c r="D285" s="21">
        <f t="shared" si="51"/>
        <v>57374</v>
      </c>
      <c r="E285" s="21">
        <f t="shared" si="51"/>
        <v>57574</v>
      </c>
    </row>
    <row r="286" spans="1:5" ht="15.75" thickBot="1" x14ac:dyDescent="0.3">
      <c r="A286" s="10" t="s">
        <v>50</v>
      </c>
      <c r="B286" s="11">
        <f>B42+B116</f>
        <v>40200</v>
      </c>
      <c r="C286" s="11">
        <f>C42+C116</f>
        <v>57174</v>
      </c>
      <c r="D286" s="11">
        <f>D42+D116</f>
        <v>57374</v>
      </c>
      <c r="E286" s="11">
        <f>E42+E116</f>
        <v>57574</v>
      </c>
    </row>
    <row r="287" spans="1:5" ht="15.75" thickBot="1" x14ac:dyDescent="0.3">
      <c r="A287" s="10" t="s">
        <v>54</v>
      </c>
      <c r="B287" s="11">
        <f>B43+B117</f>
        <v>0</v>
      </c>
      <c r="C287" s="11">
        <f>C43+C154</f>
        <v>0</v>
      </c>
      <c r="D287" s="11">
        <f>D43+D154</f>
        <v>0</v>
      </c>
      <c r="E287" s="11">
        <f>E43+E154</f>
        <v>0</v>
      </c>
    </row>
    <row r="288" spans="1:5" ht="24.75" thickBot="1" x14ac:dyDescent="0.3">
      <c r="A288" s="1" t="s">
        <v>31</v>
      </c>
      <c r="B288" s="21">
        <f t="shared" ref="B288:E288" si="52">B289+B290</f>
        <v>8000</v>
      </c>
      <c r="C288" s="21">
        <f t="shared" si="52"/>
        <v>9826</v>
      </c>
      <c r="D288" s="21">
        <f t="shared" si="52"/>
        <v>9826</v>
      </c>
      <c r="E288" s="21">
        <f t="shared" si="52"/>
        <v>9826</v>
      </c>
    </row>
    <row r="289" spans="1:5" ht="15.75" thickBot="1" x14ac:dyDescent="0.3">
      <c r="A289" s="10" t="s">
        <v>50</v>
      </c>
      <c r="B289" s="11">
        <f>B45+B119</f>
        <v>8000</v>
      </c>
      <c r="C289" s="11">
        <f>C45+C119</f>
        <v>9826</v>
      </c>
      <c r="D289" s="11">
        <f>D45+D119</f>
        <v>9826</v>
      </c>
      <c r="E289" s="11">
        <f>E45+E119</f>
        <v>9826</v>
      </c>
    </row>
    <row r="290" spans="1:5" ht="15.75" thickBot="1" x14ac:dyDescent="0.3">
      <c r="A290" s="10" t="s">
        <v>54</v>
      </c>
      <c r="B290" s="11">
        <f>B46+B120</f>
        <v>0</v>
      </c>
      <c r="C290" s="8">
        <f>C46+C157</f>
        <v>0</v>
      </c>
      <c r="D290" s="8">
        <f>D46+D157</f>
        <v>0</v>
      </c>
      <c r="E290" s="8">
        <f>E46+E157</f>
        <v>0</v>
      </c>
    </row>
    <row r="291" spans="1:5" ht="15.75" thickBot="1" x14ac:dyDescent="0.3">
      <c r="A291" s="1" t="s">
        <v>1</v>
      </c>
      <c r="B291" s="21">
        <f t="shared" ref="B291:E291" si="53">B292+B293</f>
        <v>30100</v>
      </c>
      <c r="C291" s="21">
        <f t="shared" si="53"/>
        <v>30100</v>
      </c>
      <c r="D291" s="21">
        <f t="shared" si="53"/>
        <v>30100</v>
      </c>
      <c r="E291" s="21">
        <f t="shared" si="53"/>
        <v>31100</v>
      </c>
    </row>
    <row r="292" spans="1:5" ht="15.75" thickBot="1" x14ac:dyDescent="0.3">
      <c r="A292" s="10" t="s">
        <v>50</v>
      </c>
      <c r="B292" s="11">
        <f>B48+B85+B122+B159</f>
        <v>30100</v>
      </c>
      <c r="C292" s="11">
        <f>C48+C85+C122+C159</f>
        <v>30100</v>
      </c>
      <c r="D292" s="11">
        <f>D48+D85+D122+D159</f>
        <v>30100</v>
      </c>
      <c r="E292" s="11">
        <f>E48+E85+E122+E159</f>
        <v>31100</v>
      </c>
    </row>
    <row r="293" spans="1:5" ht="15.75" thickBot="1" x14ac:dyDescent="0.3">
      <c r="A293" s="10" t="s">
        <v>54</v>
      </c>
      <c r="B293" s="11">
        <f>B49+B160</f>
        <v>0</v>
      </c>
      <c r="C293" s="11">
        <f>C49+C160</f>
        <v>0</v>
      </c>
      <c r="D293" s="11">
        <f>D49+D160</f>
        <v>0</v>
      </c>
      <c r="E293" s="11">
        <f>E49+E160</f>
        <v>0</v>
      </c>
    </row>
    <row r="294" spans="1:5" ht="15.75" thickBot="1" x14ac:dyDescent="0.3">
      <c r="A294" s="1" t="s">
        <v>2</v>
      </c>
      <c r="B294" s="21">
        <f>B295+B296</f>
        <v>0</v>
      </c>
      <c r="C294" s="21">
        <f t="shared" ref="C294:E294" si="54">C295+C296</f>
        <v>0</v>
      </c>
      <c r="D294" s="21">
        <f t="shared" si="54"/>
        <v>0</v>
      </c>
      <c r="E294" s="21">
        <f t="shared" si="54"/>
        <v>0</v>
      </c>
    </row>
    <row r="295" spans="1:5" ht="15.75" thickBot="1" x14ac:dyDescent="0.3">
      <c r="A295" s="10" t="s">
        <v>50</v>
      </c>
      <c r="B295" s="8">
        <f t="shared" ref="B295:E296" si="55">B51+B162</f>
        <v>0</v>
      </c>
      <c r="C295" s="8">
        <f t="shared" si="55"/>
        <v>0</v>
      </c>
      <c r="D295" s="8">
        <f t="shared" si="55"/>
        <v>0</v>
      </c>
      <c r="E295" s="8">
        <f t="shared" si="55"/>
        <v>0</v>
      </c>
    </row>
    <row r="296" spans="1:5" ht="15.75" thickBot="1" x14ac:dyDescent="0.3">
      <c r="A296" s="10" t="s">
        <v>54</v>
      </c>
      <c r="B296" s="8">
        <f t="shared" si="55"/>
        <v>0</v>
      </c>
      <c r="C296" s="8">
        <f t="shared" si="55"/>
        <v>0</v>
      </c>
      <c r="D296" s="8">
        <f t="shared" si="55"/>
        <v>0</v>
      </c>
      <c r="E296" s="8">
        <f t="shared" si="55"/>
        <v>0</v>
      </c>
    </row>
    <row r="297" spans="1:5" ht="24.75" thickBot="1" x14ac:dyDescent="0.3">
      <c r="A297" s="1" t="s">
        <v>24</v>
      </c>
      <c r="B297" s="21">
        <f>B298+B299</f>
        <v>0</v>
      </c>
      <c r="C297" s="21">
        <f t="shared" ref="C297:E297" si="56">C298+C299</f>
        <v>0</v>
      </c>
      <c r="D297" s="21">
        <f t="shared" si="56"/>
        <v>0</v>
      </c>
      <c r="E297" s="21">
        <f t="shared" si="56"/>
        <v>0</v>
      </c>
    </row>
    <row r="298" spans="1:5" ht="15.75" thickBot="1" x14ac:dyDescent="0.3">
      <c r="A298" s="10" t="s">
        <v>50</v>
      </c>
      <c r="B298" s="8">
        <f t="shared" ref="B298:E299" si="57">B54+B165</f>
        <v>0</v>
      </c>
      <c r="C298" s="8">
        <f t="shared" si="57"/>
        <v>0</v>
      </c>
      <c r="D298" s="8">
        <f t="shared" si="57"/>
        <v>0</v>
      </c>
      <c r="E298" s="8">
        <f t="shared" si="57"/>
        <v>0</v>
      </c>
    </row>
    <row r="299" spans="1:5" ht="15.75" thickBot="1" x14ac:dyDescent="0.3">
      <c r="A299" s="10" t="s">
        <v>54</v>
      </c>
      <c r="B299" s="8">
        <f t="shared" si="57"/>
        <v>0</v>
      </c>
      <c r="C299" s="8">
        <f t="shared" si="57"/>
        <v>0</v>
      </c>
      <c r="D299" s="8">
        <f t="shared" si="57"/>
        <v>0</v>
      </c>
      <c r="E299" s="8">
        <f t="shared" si="57"/>
        <v>0</v>
      </c>
    </row>
    <row r="300" spans="1:5" ht="15.75" thickBot="1" x14ac:dyDescent="0.3">
      <c r="A300" s="1" t="s">
        <v>25</v>
      </c>
      <c r="B300" s="21">
        <f>B301+B302</f>
        <v>600</v>
      </c>
      <c r="C300" s="21">
        <f>C301+C302</f>
        <v>600</v>
      </c>
      <c r="D300" s="21">
        <f t="shared" ref="D300:E300" si="58">D301+D302</f>
        <v>600</v>
      </c>
      <c r="E300" s="21">
        <f t="shared" si="58"/>
        <v>600</v>
      </c>
    </row>
    <row r="301" spans="1:5" ht="15.75" thickBot="1" x14ac:dyDescent="0.3">
      <c r="A301" s="10" t="s">
        <v>50</v>
      </c>
      <c r="B301" s="8">
        <f>+B57</f>
        <v>600</v>
      </c>
      <c r="C301" s="8">
        <f>+C57</f>
        <v>600</v>
      </c>
      <c r="D301" s="8">
        <f>+D57</f>
        <v>600</v>
      </c>
      <c r="E301" s="8">
        <f>+E57</f>
        <v>600</v>
      </c>
    </row>
    <row r="302" spans="1:5" ht="15.75" thickBot="1" x14ac:dyDescent="0.3">
      <c r="A302" s="10" t="s">
        <v>54</v>
      </c>
      <c r="B302" s="8">
        <f>B58+B95</f>
        <v>0</v>
      </c>
      <c r="C302" s="8">
        <f>C58+C95</f>
        <v>0</v>
      </c>
      <c r="D302" s="8">
        <f>D58+D95</f>
        <v>0</v>
      </c>
      <c r="E302" s="8">
        <f>E58+E95</f>
        <v>0</v>
      </c>
    </row>
    <row r="303" spans="1:5" ht="24.75" thickBot="1" x14ac:dyDescent="0.3">
      <c r="A303" s="1" t="s">
        <v>3</v>
      </c>
      <c r="B303" s="21">
        <f>B304+B305</f>
        <v>0</v>
      </c>
      <c r="C303" s="21">
        <f t="shared" ref="C303:E303" si="59">C304+C305</f>
        <v>0</v>
      </c>
      <c r="D303" s="21">
        <f t="shared" si="59"/>
        <v>0</v>
      </c>
      <c r="E303" s="21">
        <f t="shared" si="59"/>
        <v>0</v>
      </c>
    </row>
    <row r="304" spans="1:5" ht="15.75" thickBot="1" x14ac:dyDescent="0.3">
      <c r="A304" s="10" t="s">
        <v>50</v>
      </c>
      <c r="B304" s="8">
        <f>B97</f>
        <v>0</v>
      </c>
      <c r="C304" s="8">
        <f t="shared" ref="C304:E305" si="60">C60+C171</f>
        <v>0</v>
      </c>
      <c r="D304" s="8">
        <f t="shared" si="60"/>
        <v>0</v>
      </c>
      <c r="E304" s="8">
        <f t="shared" si="60"/>
        <v>0</v>
      </c>
    </row>
    <row r="305" spans="1:5" ht="15.75" thickBot="1" x14ac:dyDescent="0.3">
      <c r="A305" s="10" t="s">
        <v>54</v>
      </c>
      <c r="B305" s="8">
        <f>B61+B172</f>
        <v>0</v>
      </c>
      <c r="C305" s="8">
        <f t="shared" si="60"/>
        <v>0</v>
      </c>
      <c r="D305" s="8">
        <f t="shared" si="60"/>
        <v>0</v>
      </c>
      <c r="E305" s="8">
        <f t="shared" si="60"/>
        <v>0</v>
      </c>
    </row>
    <row r="306" spans="1:5" ht="24.75" thickBot="1" x14ac:dyDescent="0.3">
      <c r="A306" s="1" t="s">
        <v>19</v>
      </c>
      <c r="B306" s="21">
        <f>B307+B308+B309+B310</f>
        <v>0</v>
      </c>
      <c r="C306" s="21">
        <f t="shared" ref="C306:E306" si="61">C307+C308+C309+C310</f>
        <v>0</v>
      </c>
      <c r="D306" s="21">
        <f t="shared" si="61"/>
        <v>0</v>
      </c>
      <c r="E306" s="21">
        <f t="shared" si="61"/>
        <v>0</v>
      </c>
    </row>
    <row r="307" spans="1:5" ht="15.75" thickBot="1" x14ac:dyDescent="0.3">
      <c r="A307" s="10" t="s">
        <v>50</v>
      </c>
      <c r="B307" s="8">
        <f>B193+B272+B245+B219</f>
        <v>0</v>
      </c>
      <c r="C307" s="8">
        <f t="shared" ref="C307:E307" si="62">C193+C272+C245+C219</f>
        <v>0</v>
      </c>
      <c r="D307" s="8">
        <f t="shared" si="62"/>
        <v>0</v>
      </c>
      <c r="E307" s="8">
        <f t="shared" si="62"/>
        <v>0</v>
      </c>
    </row>
    <row r="308" spans="1:5" ht="15.75" thickBot="1" x14ac:dyDescent="0.3">
      <c r="A308" s="10" t="s">
        <v>82</v>
      </c>
      <c r="B308" s="8">
        <f t="shared" ref="B308:E315" si="63">B194+B273+B246+B220</f>
        <v>0</v>
      </c>
      <c r="C308" s="8">
        <f t="shared" si="63"/>
        <v>0</v>
      </c>
      <c r="D308" s="8">
        <f t="shared" si="63"/>
        <v>0</v>
      </c>
      <c r="E308" s="8">
        <f t="shared" si="63"/>
        <v>0</v>
      </c>
    </row>
    <row r="309" spans="1:5" ht="15.75" thickBot="1" x14ac:dyDescent="0.3">
      <c r="A309" s="10" t="s">
        <v>80</v>
      </c>
      <c r="B309" s="8">
        <f t="shared" si="63"/>
        <v>0</v>
      </c>
      <c r="C309" s="8">
        <f t="shared" si="63"/>
        <v>0</v>
      </c>
      <c r="D309" s="8">
        <f t="shared" si="63"/>
        <v>0</v>
      </c>
      <c r="E309" s="8">
        <f t="shared" si="63"/>
        <v>0</v>
      </c>
    </row>
    <row r="310" spans="1:5" ht="15.75" thickBot="1" x14ac:dyDescent="0.3">
      <c r="A310" s="10" t="s">
        <v>81</v>
      </c>
      <c r="B310" s="8">
        <f t="shared" si="63"/>
        <v>0</v>
      </c>
      <c r="C310" s="8">
        <f t="shared" si="63"/>
        <v>0</v>
      </c>
      <c r="D310" s="8">
        <f t="shared" si="63"/>
        <v>0</v>
      </c>
      <c r="E310" s="8">
        <f t="shared" si="63"/>
        <v>0</v>
      </c>
    </row>
    <row r="311" spans="1:5" ht="15.75" thickBot="1" x14ac:dyDescent="0.3">
      <c r="A311" s="1" t="s">
        <v>20</v>
      </c>
      <c r="B311" s="8">
        <f>B312+B313+B314+B315</f>
        <v>27000</v>
      </c>
      <c r="C311" s="8">
        <f t="shared" ref="C311:E311" si="64">C312+C313+C314+C315</f>
        <v>2000</v>
      </c>
      <c r="D311" s="8">
        <f t="shared" si="64"/>
        <v>2000</v>
      </c>
      <c r="E311" s="8">
        <f t="shared" si="64"/>
        <v>2000</v>
      </c>
    </row>
    <row r="312" spans="1:5" ht="15.75" thickBot="1" x14ac:dyDescent="0.3">
      <c r="A312" s="10" t="s">
        <v>50</v>
      </c>
      <c r="B312" s="8">
        <f t="shared" si="63"/>
        <v>27000</v>
      </c>
      <c r="C312" s="8">
        <f t="shared" si="63"/>
        <v>2000</v>
      </c>
      <c r="D312" s="8">
        <f t="shared" si="63"/>
        <v>2000</v>
      </c>
      <c r="E312" s="8">
        <f t="shared" si="63"/>
        <v>2000</v>
      </c>
    </row>
    <row r="313" spans="1:5" ht="15.75" thickBot="1" x14ac:dyDescent="0.3">
      <c r="A313" s="10" t="s">
        <v>82</v>
      </c>
      <c r="B313" s="8">
        <f t="shared" si="63"/>
        <v>0</v>
      </c>
      <c r="C313" s="8">
        <f t="shared" si="63"/>
        <v>0</v>
      </c>
      <c r="D313" s="8">
        <f t="shared" si="63"/>
        <v>0</v>
      </c>
      <c r="E313" s="8">
        <f t="shared" si="63"/>
        <v>0</v>
      </c>
    </row>
    <row r="314" spans="1:5" ht="15.75" thickBot="1" x14ac:dyDescent="0.3">
      <c r="A314" s="10" t="s">
        <v>80</v>
      </c>
      <c r="B314" s="8">
        <f t="shared" si="63"/>
        <v>0</v>
      </c>
      <c r="C314" s="8">
        <f t="shared" si="63"/>
        <v>0</v>
      </c>
      <c r="D314" s="8">
        <f t="shared" si="63"/>
        <v>0</v>
      </c>
      <c r="E314" s="8">
        <f t="shared" si="63"/>
        <v>0</v>
      </c>
    </row>
    <row r="315" spans="1:5" ht="15.75" thickBot="1" x14ac:dyDescent="0.3">
      <c r="A315" s="10" t="s">
        <v>81</v>
      </c>
      <c r="B315" s="8">
        <f t="shared" si="63"/>
        <v>0</v>
      </c>
      <c r="C315" s="8">
        <f t="shared" si="63"/>
        <v>0</v>
      </c>
      <c r="D315" s="8">
        <f t="shared" si="63"/>
        <v>0</v>
      </c>
      <c r="E315" s="8">
        <f t="shared" si="63"/>
        <v>0</v>
      </c>
    </row>
    <row r="316" spans="1:5" ht="15.75" thickBot="1" x14ac:dyDescent="0.3">
      <c r="A316" s="23" t="s">
        <v>35</v>
      </c>
      <c r="B316" s="24">
        <f>IF(B284-B283=0,0,"Error")</f>
        <v>0</v>
      </c>
      <c r="C316" s="24">
        <f>IF(C284-C283=0,0,"Error")</f>
        <v>0</v>
      </c>
      <c r="D316" s="24">
        <f>IF(D284-D283=0,0,"Error")</f>
        <v>0</v>
      </c>
      <c r="E316" s="24">
        <f>IF(E284-E283=0,0,"Error")</f>
        <v>0</v>
      </c>
    </row>
  </sheetData>
  <mergeCells count="67">
    <mergeCell ref="A1:E1"/>
    <mergeCell ref="A25:E25"/>
    <mergeCell ref="A3:E3"/>
    <mergeCell ref="B5:E5"/>
    <mergeCell ref="B6:E6"/>
    <mergeCell ref="B7:E7"/>
    <mergeCell ref="A8:E8"/>
    <mergeCell ref="A9:E11"/>
    <mergeCell ref="B12:E12"/>
    <mergeCell ref="A13:A14"/>
    <mergeCell ref="B19:E19"/>
    <mergeCell ref="A20:E20"/>
    <mergeCell ref="A2:E2"/>
    <mergeCell ref="A75:E75"/>
    <mergeCell ref="A26:E26"/>
    <mergeCell ref="B27:E27"/>
    <mergeCell ref="B28:E28"/>
    <mergeCell ref="B29:E29"/>
    <mergeCell ref="A30:A31"/>
    <mergeCell ref="A38:E38"/>
    <mergeCell ref="A39:A40"/>
    <mergeCell ref="B64:E64"/>
    <mergeCell ref="B65:E65"/>
    <mergeCell ref="B66:E66"/>
    <mergeCell ref="A67:A68"/>
    <mergeCell ref="B180:E180"/>
    <mergeCell ref="A149:E149"/>
    <mergeCell ref="A76:A77"/>
    <mergeCell ref="B101:E101"/>
    <mergeCell ref="B102:E102"/>
    <mergeCell ref="B103:E103"/>
    <mergeCell ref="A104:A105"/>
    <mergeCell ref="A112:E112"/>
    <mergeCell ref="A113:A114"/>
    <mergeCell ref="B138:E138"/>
    <mergeCell ref="B139:E139"/>
    <mergeCell ref="B140:E140"/>
    <mergeCell ref="A141:A142"/>
    <mergeCell ref="A150:A151"/>
    <mergeCell ref="A175:E175"/>
    <mergeCell ref="A176:E176"/>
    <mergeCell ref="B177:E177"/>
    <mergeCell ref="B179:E179"/>
    <mergeCell ref="A268:E268"/>
    <mergeCell ref="A269:A270"/>
    <mergeCell ref="B231:E231"/>
    <mergeCell ref="B232:E232"/>
    <mergeCell ref="A233:A234"/>
    <mergeCell ref="A241:E241"/>
    <mergeCell ref="A242:A243"/>
    <mergeCell ref="A255:E255"/>
    <mergeCell ref="B256:E256"/>
    <mergeCell ref="B258:E258"/>
    <mergeCell ref="B259:E259"/>
    <mergeCell ref="A260:A261"/>
    <mergeCell ref="D230:E230"/>
    <mergeCell ref="A181:A182"/>
    <mergeCell ref="A189:E189"/>
    <mergeCell ref="A190:A191"/>
    <mergeCell ref="B203:E203"/>
    <mergeCell ref="D204:E204"/>
    <mergeCell ref="B206:E206"/>
    <mergeCell ref="A207:A208"/>
    <mergeCell ref="A215:E215"/>
    <mergeCell ref="A216:A217"/>
    <mergeCell ref="B229:E229"/>
    <mergeCell ref="B205:E205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531"/>
  <sheetViews>
    <sheetView view="pageBreakPreview" zoomScale="60" zoomScaleNormal="140" workbookViewId="0">
      <selection sqref="A1:E1"/>
    </sheetView>
  </sheetViews>
  <sheetFormatPr defaultRowHeight="15" x14ac:dyDescent="0.25"/>
  <cols>
    <col min="1" max="1" width="33" customWidth="1"/>
    <col min="2" max="5" width="11.7109375" customWidth="1"/>
  </cols>
  <sheetData>
    <row r="1" spans="1:5" ht="15.75" x14ac:dyDescent="0.25">
      <c r="A1" s="556" t="s">
        <v>760</v>
      </c>
      <c r="B1" s="556"/>
      <c r="C1" s="556"/>
      <c r="D1" s="556"/>
      <c r="E1" s="556"/>
    </row>
    <row r="2" spans="1:5" ht="36" customHeight="1" x14ac:dyDescent="0.25">
      <c r="A2" s="568" t="s">
        <v>298</v>
      </c>
      <c r="B2" s="568"/>
      <c r="C2" s="568"/>
      <c r="D2" s="568"/>
      <c r="E2" s="568"/>
    </row>
    <row r="3" spans="1:5" ht="18" customHeight="1" x14ac:dyDescent="0.25">
      <c r="A3" s="557" t="s">
        <v>426</v>
      </c>
      <c r="B3" s="557"/>
      <c r="C3" s="557"/>
      <c r="D3" s="557"/>
      <c r="E3" s="557"/>
    </row>
    <row r="4" spans="1:5" ht="15.75" thickBot="1" x14ac:dyDescent="0.3"/>
    <row r="5" spans="1:5" ht="24.75" customHeight="1" thickBot="1" x14ac:dyDescent="0.3">
      <c r="A5" s="16" t="s">
        <v>21</v>
      </c>
      <c r="B5" s="562" t="s">
        <v>168</v>
      </c>
      <c r="C5" s="563"/>
      <c r="D5" s="563"/>
      <c r="E5" s="564"/>
    </row>
    <row r="6" spans="1:5" ht="15.75" thickBot="1" x14ac:dyDescent="0.3">
      <c r="A6" s="16" t="s">
        <v>4</v>
      </c>
      <c r="B6" s="559" t="s">
        <v>427</v>
      </c>
      <c r="C6" s="560"/>
      <c r="D6" s="560"/>
      <c r="E6" s="561"/>
    </row>
    <row r="7" spans="1:5" ht="15.75" thickBot="1" x14ac:dyDescent="0.3">
      <c r="A7" s="16" t="s">
        <v>26</v>
      </c>
      <c r="B7" s="562" t="s">
        <v>300</v>
      </c>
      <c r="C7" s="563"/>
      <c r="D7" s="563"/>
      <c r="E7" s="564"/>
    </row>
    <row r="8" spans="1:5" ht="15.75" thickBot="1" x14ac:dyDescent="0.3">
      <c r="A8" s="565" t="s">
        <v>7</v>
      </c>
      <c r="B8" s="566"/>
      <c r="C8" s="566"/>
      <c r="D8" s="566"/>
      <c r="E8" s="567"/>
    </row>
    <row r="9" spans="1:5" ht="15.75" thickBot="1" x14ac:dyDescent="0.3">
      <c r="A9" s="550" t="s">
        <v>428</v>
      </c>
      <c r="B9" s="551"/>
      <c r="C9" s="551"/>
      <c r="D9" s="551"/>
      <c r="E9" s="552"/>
    </row>
    <row r="10" spans="1:5" ht="27" customHeight="1" thickBot="1" x14ac:dyDescent="0.3">
      <c r="A10" s="550"/>
      <c r="B10" s="551"/>
      <c r="C10" s="551"/>
      <c r="D10" s="551"/>
      <c r="E10" s="552"/>
    </row>
    <row r="11" spans="1:5" ht="15.75" thickBot="1" x14ac:dyDescent="0.3">
      <c r="A11" s="550"/>
      <c r="B11" s="551"/>
      <c r="C11" s="551"/>
      <c r="D11" s="551"/>
      <c r="E11" s="552"/>
    </row>
    <row r="12" spans="1:5" ht="65.25" customHeight="1" thickBot="1" x14ac:dyDescent="0.3">
      <c r="A12" s="196" t="s">
        <v>10</v>
      </c>
      <c r="B12" s="718" t="s">
        <v>429</v>
      </c>
      <c r="C12" s="719"/>
      <c r="D12" s="719"/>
      <c r="E12" s="720"/>
    </row>
    <row r="13" spans="1:5" ht="23.25" customHeight="1" x14ac:dyDescent="0.25">
      <c r="A13" s="523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5" ht="15.75" thickBot="1" x14ac:dyDescent="0.3">
      <c r="A14" s="524"/>
      <c r="B14" s="3" t="s">
        <v>5</v>
      </c>
      <c r="C14" s="3" t="s">
        <v>6</v>
      </c>
      <c r="D14" s="3" t="s">
        <v>6</v>
      </c>
      <c r="E14" s="3" t="s">
        <v>6</v>
      </c>
    </row>
    <row r="15" spans="1:5" ht="50.25" customHeight="1" thickBot="1" x14ac:dyDescent="0.3">
      <c r="A15" s="197" t="s">
        <v>430</v>
      </c>
      <c r="B15" s="198">
        <v>1</v>
      </c>
      <c r="C15" s="198">
        <v>1</v>
      </c>
      <c r="D15" s="198">
        <v>1</v>
      </c>
      <c r="E15" s="198">
        <v>1</v>
      </c>
    </row>
    <row r="16" spans="1:5" ht="13.5" customHeight="1" thickBot="1" x14ac:dyDescent="0.3">
      <c r="A16" s="199"/>
      <c r="B16" s="45" t="s">
        <v>30</v>
      </c>
      <c r="C16" s="45" t="s">
        <v>27</v>
      </c>
      <c r="D16" s="45" t="s">
        <v>27</v>
      </c>
      <c r="E16" s="45" t="s">
        <v>27</v>
      </c>
    </row>
    <row r="17" spans="1:5" ht="18" customHeight="1" thickBot="1" x14ac:dyDescent="0.3">
      <c r="A17" s="199"/>
      <c r="B17" s="45"/>
      <c r="C17" s="45"/>
      <c r="D17" s="45"/>
      <c r="E17" s="45"/>
    </row>
    <row r="18" spans="1:5" ht="14.25" customHeight="1" thickBot="1" x14ac:dyDescent="0.3">
      <c r="A18" s="199"/>
      <c r="B18" s="45" t="s">
        <v>30</v>
      </c>
      <c r="C18" s="45" t="s">
        <v>27</v>
      </c>
      <c r="D18" s="45" t="s">
        <v>27</v>
      </c>
      <c r="E18" s="45" t="s">
        <v>27</v>
      </c>
    </row>
    <row r="19" spans="1:5" ht="43.5" customHeight="1" thickBot="1" x14ac:dyDescent="0.3">
      <c r="A19" s="12" t="s">
        <v>12</v>
      </c>
      <c r="B19" s="721" t="s">
        <v>183</v>
      </c>
      <c r="C19" s="722"/>
      <c r="D19" s="722"/>
      <c r="E19" s="723"/>
    </row>
    <row r="20" spans="1:5" ht="23.25" customHeight="1" thickBot="1" x14ac:dyDescent="0.3">
      <c r="A20" s="517" t="s">
        <v>13</v>
      </c>
      <c r="B20" s="518"/>
      <c r="C20" s="518"/>
      <c r="D20" s="518"/>
      <c r="E20" s="519"/>
    </row>
    <row r="21" spans="1:5" ht="23.25" thickBot="1" x14ac:dyDescent="0.3">
      <c r="A21" s="197" t="s">
        <v>431</v>
      </c>
      <c r="B21" s="45">
        <v>1</v>
      </c>
      <c r="C21" s="45">
        <v>1</v>
      </c>
      <c r="D21" s="45">
        <v>1</v>
      </c>
      <c r="E21" s="45">
        <v>1</v>
      </c>
    </row>
    <row r="22" spans="1:5" ht="15.75" thickBot="1" x14ac:dyDescent="0.3">
      <c r="A22" s="537" t="s">
        <v>32</v>
      </c>
      <c r="B22" s="538"/>
      <c r="C22" s="538"/>
      <c r="D22" s="538"/>
      <c r="E22" s="539"/>
    </row>
    <row r="23" spans="1:5" ht="15.75" thickBot="1" x14ac:dyDescent="0.3">
      <c r="A23" s="511" t="s">
        <v>44</v>
      </c>
      <c r="B23" s="512"/>
      <c r="C23" s="512"/>
      <c r="D23" s="512"/>
      <c r="E23" s="513"/>
    </row>
    <row r="24" spans="1:5" ht="32.25" customHeight="1" thickBot="1" x14ac:dyDescent="0.3">
      <c r="A24" s="19" t="s">
        <v>28</v>
      </c>
      <c r="B24" s="712" t="s">
        <v>432</v>
      </c>
      <c r="C24" s="713"/>
      <c r="D24" s="713"/>
      <c r="E24" s="714"/>
    </row>
    <row r="25" spans="1:5" ht="69" customHeight="1" thickBot="1" x14ac:dyDescent="0.3">
      <c r="A25" s="4" t="s">
        <v>9</v>
      </c>
      <c r="B25" s="715" t="s">
        <v>433</v>
      </c>
      <c r="C25" s="716"/>
      <c r="D25" s="716"/>
      <c r="E25" s="717"/>
    </row>
    <row r="26" spans="1:5" ht="15.75" thickBot="1" x14ac:dyDescent="0.3">
      <c r="A26" s="4" t="s">
        <v>14</v>
      </c>
      <c r="B26" s="517" t="s">
        <v>434</v>
      </c>
      <c r="C26" s="521"/>
      <c r="D26" s="521"/>
      <c r="E26" s="522"/>
    </row>
    <row r="27" spans="1:5" ht="12.75" customHeight="1" x14ac:dyDescent="0.25">
      <c r="A27" s="523"/>
      <c r="B27" s="17">
        <v>2019</v>
      </c>
      <c r="C27" s="17">
        <v>2020</v>
      </c>
      <c r="D27" s="17">
        <v>2021</v>
      </c>
      <c r="E27" s="17">
        <v>2022</v>
      </c>
    </row>
    <row r="28" spans="1:5" ht="9" customHeight="1" thickBot="1" x14ac:dyDescent="0.3">
      <c r="A28" s="524"/>
      <c r="B28" s="18" t="s">
        <v>5</v>
      </c>
      <c r="C28" s="18" t="s">
        <v>6</v>
      </c>
      <c r="D28" s="18" t="s">
        <v>6</v>
      </c>
      <c r="E28" s="18" t="s">
        <v>6</v>
      </c>
    </row>
    <row r="29" spans="1:5" ht="15.75" thickBot="1" x14ac:dyDescent="0.3">
      <c r="A29" s="4" t="s">
        <v>8</v>
      </c>
      <c r="B29" s="200">
        <v>2894</v>
      </c>
      <c r="C29" s="201">
        <v>3183</v>
      </c>
      <c r="D29" s="201">
        <v>3500</v>
      </c>
      <c r="E29" s="201">
        <v>3850</v>
      </c>
    </row>
    <row r="30" spans="1:5" ht="15.75" thickBot="1" x14ac:dyDescent="0.3">
      <c r="A30" s="4" t="s">
        <v>15</v>
      </c>
      <c r="B30" s="201">
        <f>B59</f>
        <v>117000</v>
      </c>
      <c r="C30" s="201">
        <v>115000</v>
      </c>
      <c r="D30" s="201">
        <v>115000</v>
      </c>
      <c r="E30" s="201">
        <v>115000</v>
      </c>
    </row>
    <row r="31" spans="1:5" ht="15.75" thickBot="1" x14ac:dyDescent="0.3">
      <c r="A31" s="4" t="s">
        <v>23</v>
      </c>
      <c r="B31" s="201">
        <f>B30/B29</f>
        <v>40.428472702142365</v>
      </c>
      <c r="C31" s="201">
        <f t="shared" ref="C31:E31" si="0">C30/C29</f>
        <v>36.129437637448945</v>
      </c>
      <c r="D31" s="201">
        <f t="shared" si="0"/>
        <v>32.857142857142854</v>
      </c>
      <c r="E31" s="201">
        <f t="shared" si="0"/>
        <v>29.870129870129869</v>
      </c>
    </row>
    <row r="32" spans="1:5" ht="15.75" thickBot="1" x14ac:dyDescent="0.3">
      <c r="A32" s="4" t="s">
        <v>16</v>
      </c>
      <c r="B32" s="99" t="s">
        <v>22</v>
      </c>
      <c r="C32" s="7">
        <f>C29/B29-1</f>
        <v>9.9861782999308923E-2</v>
      </c>
      <c r="D32" s="7">
        <f t="shared" ref="D32:E33" si="1">D29/C29-1</f>
        <v>9.9591580270185442E-2</v>
      </c>
      <c r="E32" s="7">
        <f t="shared" si="1"/>
        <v>0.10000000000000009</v>
      </c>
    </row>
    <row r="33" spans="1:5" ht="15.75" thickBot="1" x14ac:dyDescent="0.3">
      <c r="A33" s="4" t="s">
        <v>17</v>
      </c>
      <c r="B33" s="99" t="s">
        <v>22</v>
      </c>
      <c r="C33" s="7">
        <v>0</v>
      </c>
      <c r="D33" s="7">
        <f t="shared" si="1"/>
        <v>0</v>
      </c>
      <c r="E33" s="7">
        <f t="shared" si="1"/>
        <v>0</v>
      </c>
    </row>
    <row r="34" spans="1:5" ht="15.75" thickBot="1" x14ac:dyDescent="0.3">
      <c r="A34" s="4" t="s">
        <v>18</v>
      </c>
      <c r="B34" s="99" t="s">
        <v>22</v>
      </c>
      <c r="C34" s="7">
        <v>0</v>
      </c>
      <c r="D34" s="7">
        <v>0</v>
      </c>
      <c r="E34" s="7">
        <v>0</v>
      </c>
    </row>
    <row r="35" spans="1:5" ht="15.75" thickBot="1" x14ac:dyDescent="0.3">
      <c r="A35" s="528" t="s">
        <v>34</v>
      </c>
      <c r="B35" s="529"/>
      <c r="C35" s="529"/>
      <c r="D35" s="529"/>
      <c r="E35" s="530"/>
    </row>
    <row r="36" spans="1:5" ht="12.75" customHeight="1" x14ac:dyDescent="0.25">
      <c r="A36" s="523"/>
      <c r="B36" s="17">
        <v>2019</v>
      </c>
      <c r="C36" s="17">
        <v>2020</v>
      </c>
      <c r="D36" s="17">
        <v>2021</v>
      </c>
      <c r="E36" s="17">
        <v>2022</v>
      </c>
    </row>
    <row r="37" spans="1:5" ht="21" customHeight="1" thickBot="1" x14ac:dyDescent="0.3">
      <c r="A37" s="524"/>
      <c r="B37" s="18" t="s">
        <v>5</v>
      </c>
      <c r="C37" s="18" t="s">
        <v>6</v>
      </c>
      <c r="D37" s="18" t="s">
        <v>6</v>
      </c>
      <c r="E37" s="18" t="s">
        <v>6</v>
      </c>
    </row>
    <row r="38" spans="1:5" ht="15.75" thickBot="1" x14ac:dyDescent="0.3">
      <c r="A38" s="202" t="s">
        <v>0</v>
      </c>
      <c r="B38" s="203">
        <v>90000</v>
      </c>
      <c r="C38" s="203">
        <v>65000</v>
      </c>
      <c r="D38" s="203">
        <v>65000</v>
      </c>
      <c r="E38" s="203">
        <v>65000</v>
      </c>
    </row>
    <row r="39" spans="1:5" ht="24.75" thickBot="1" x14ac:dyDescent="0.3">
      <c r="A39" s="10" t="s">
        <v>435</v>
      </c>
      <c r="B39" s="11"/>
      <c r="C39" s="91"/>
      <c r="D39" s="91"/>
      <c r="E39" s="91"/>
    </row>
    <row r="40" spans="1:5" ht="24.75" thickBot="1" x14ac:dyDescent="0.3">
      <c r="A40" s="10" t="s">
        <v>436</v>
      </c>
      <c r="B40" s="11"/>
      <c r="C40" s="47"/>
      <c r="D40" s="47"/>
      <c r="E40" s="47"/>
    </row>
    <row r="41" spans="1:5" ht="15.75" thickBot="1" x14ac:dyDescent="0.3">
      <c r="A41" s="202" t="s">
        <v>31</v>
      </c>
      <c r="B41" s="203">
        <v>13000</v>
      </c>
      <c r="C41" s="203">
        <v>23000</v>
      </c>
      <c r="D41" s="203">
        <v>23000</v>
      </c>
      <c r="E41" s="203">
        <v>23000</v>
      </c>
    </row>
    <row r="42" spans="1:5" ht="36.75" thickBot="1" x14ac:dyDescent="0.3">
      <c r="A42" s="10" t="s">
        <v>437</v>
      </c>
      <c r="B42" s="11"/>
      <c r="C42" s="8"/>
      <c r="D42" s="8"/>
      <c r="E42" s="8"/>
    </row>
    <row r="43" spans="1:5" ht="36.75" thickBot="1" x14ac:dyDescent="0.3">
      <c r="A43" s="10" t="s">
        <v>438</v>
      </c>
      <c r="B43" s="11"/>
      <c r="C43" s="8"/>
      <c r="D43" s="8"/>
      <c r="E43" s="8"/>
    </row>
    <row r="44" spans="1:5" ht="18" customHeight="1" thickBot="1" x14ac:dyDescent="0.3">
      <c r="A44" s="202" t="s">
        <v>1</v>
      </c>
      <c r="B44" s="203">
        <v>14000</v>
      </c>
      <c r="C44" s="203">
        <v>27000</v>
      </c>
      <c r="D44" s="203">
        <v>27000</v>
      </c>
      <c r="E44" s="203">
        <v>27000</v>
      </c>
    </row>
    <row r="45" spans="1:5" ht="24.75" thickBot="1" x14ac:dyDescent="0.3">
      <c r="A45" s="10" t="s">
        <v>439</v>
      </c>
      <c r="B45" s="11"/>
      <c r="C45" s="8"/>
      <c r="D45" s="8"/>
      <c r="E45" s="8"/>
    </row>
    <row r="46" spans="1:5" ht="24.75" thickBot="1" x14ac:dyDescent="0.3">
      <c r="A46" s="10" t="s">
        <v>440</v>
      </c>
      <c r="B46" s="11"/>
      <c r="C46" s="8"/>
      <c r="D46" s="8"/>
      <c r="E46" s="8"/>
    </row>
    <row r="47" spans="1:5" ht="15.75" thickBot="1" x14ac:dyDescent="0.3">
      <c r="A47" s="1" t="s">
        <v>2</v>
      </c>
      <c r="B47" s="11"/>
      <c r="C47" s="8"/>
      <c r="D47" s="8"/>
      <c r="E47" s="8"/>
    </row>
    <row r="48" spans="1:5" ht="24.75" thickBot="1" x14ac:dyDescent="0.3">
      <c r="A48" s="10" t="s">
        <v>441</v>
      </c>
      <c r="B48" s="11"/>
      <c r="C48" s="8"/>
      <c r="D48" s="8"/>
      <c r="E48" s="8"/>
    </row>
    <row r="49" spans="1:5" ht="24.75" thickBot="1" x14ac:dyDescent="0.3">
      <c r="A49" s="10" t="s">
        <v>442</v>
      </c>
      <c r="B49" s="11"/>
      <c r="C49" s="8"/>
      <c r="D49" s="8"/>
      <c r="E49" s="8"/>
    </row>
    <row r="50" spans="1:5" ht="15.75" thickBot="1" x14ac:dyDescent="0.3">
      <c r="A50" s="1" t="s">
        <v>24</v>
      </c>
      <c r="B50" s="11"/>
      <c r="C50" s="8"/>
      <c r="D50" s="8"/>
      <c r="E50" s="8"/>
    </row>
    <row r="51" spans="1:5" ht="24.75" thickBot="1" x14ac:dyDescent="0.3">
      <c r="A51" s="10" t="s">
        <v>443</v>
      </c>
      <c r="B51" s="11"/>
      <c r="C51" s="8"/>
      <c r="D51" s="8"/>
      <c r="E51" s="8"/>
    </row>
    <row r="52" spans="1:5" ht="24.75" thickBot="1" x14ac:dyDescent="0.3">
      <c r="A52" s="10" t="s">
        <v>444</v>
      </c>
      <c r="B52" s="11"/>
      <c r="C52" s="8"/>
      <c r="D52" s="8"/>
      <c r="E52" s="8"/>
    </row>
    <row r="53" spans="1:5" ht="15.75" thickBot="1" x14ac:dyDescent="0.3">
      <c r="A53" s="1" t="s">
        <v>25</v>
      </c>
      <c r="B53" s="11"/>
      <c r="C53" s="8"/>
      <c r="D53" s="8"/>
      <c r="E53" s="8"/>
    </row>
    <row r="54" spans="1:5" ht="24.75" thickBot="1" x14ac:dyDescent="0.3">
      <c r="A54" s="10" t="s">
        <v>445</v>
      </c>
      <c r="B54" s="11"/>
      <c r="C54" s="8"/>
      <c r="D54" s="8"/>
      <c r="E54" s="8"/>
    </row>
    <row r="55" spans="1:5" ht="24.75" thickBot="1" x14ac:dyDescent="0.3">
      <c r="A55" s="10" t="s">
        <v>446</v>
      </c>
      <c r="B55" s="11"/>
      <c r="C55" s="8"/>
      <c r="D55" s="8"/>
      <c r="E55" s="8"/>
    </row>
    <row r="56" spans="1:5" ht="15.75" thickBot="1" x14ac:dyDescent="0.3">
      <c r="A56" s="1" t="s">
        <v>3</v>
      </c>
      <c r="B56" s="11"/>
      <c r="C56" s="8"/>
      <c r="D56" s="8"/>
      <c r="E56" s="8"/>
    </row>
    <row r="57" spans="1:5" ht="36.75" thickBot="1" x14ac:dyDescent="0.3">
      <c r="A57" s="10" t="s">
        <v>447</v>
      </c>
      <c r="B57" s="11"/>
      <c r="C57" s="36"/>
      <c r="D57" s="36"/>
      <c r="E57" s="36"/>
    </row>
    <row r="58" spans="1:5" ht="36.75" thickBot="1" x14ac:dyDescent="0.3">
      <c r="A58" s="10" t="s">
        <v>448</v>
      </c>
      <c r="B58" s="11"/>
      <c r="C58" s="37"/>
      <c r="D58" s="36"/>
      <c r="E58" s="36"/>
    </row>
    <row r="59" spans="1:5" ht="15.75" thickBot="1" x14ac:dyDescent="0.3">
      <c r="A59" s="204" t="s">
        <v>33</v>
      </c>
      <c r="B59" s="205">
        <f>B56+B53+B50+B47+B44+B41+B38</f>
        <v>117000</v>
      </c>
      <c r="C59" s="205">
        <f t="shared" ref="C59" si="2">C56+C53+C50+C47+C44+C41+C38</f>
        <v>115000</v>
      </c>
      <c r="D59" s="205">
        <f>D56+D53+D50+D47+D44+D41+D38</f>
        <v>115000</v>
      </c>
      <c r="E59" s="205">
        <f>E56+E53+E50+E47+E44+E41+E38</f>
        <v>115000</v>
      </c>
    </row>
    <row r="60" spans="1:5" x14ac:dyDescent="0.25">
      <c r="A60" s="617" t="s">
        <v>449</v>
      </c>
      <c r="B60" s="724"/>
      <c r="C60" s="725"/>
      <c r="D60" s="725"/>
      <c r="E60" s="726"/>
    </row>
    <row r="61" spans="1:5" x14ac:dyDescent="0.25">
      <c r="A61" s="618"/>
      <c r="B61" s="727"/>
      <c r="C61" s="728"/>
      <c r="D61" s="728"/>
      <c r="E61" s="729"/>
    </row>
    <row r="62" spans="1:5" ht="15.75" thickBot="1" x14ac:dyDescent="0.3">
      <c r="A62" s="619"/>
      <c r="B62" s="730"/>
      <c r="C62" s="731"/>
      <c r="D62" s="731"/>
      <c r="E62" s="732"/>
    </row>
    <row r="63" spans="1:5" ht="15.75" thickBot="1" x14ac:dyDescent="0.3">
      <c r="A63" s="23" t="s">
        <v>35</v>
      </c>
      <c r="B63" s="24">
        <f>IF(B59-B30=0,0,"Error")</f>
        <v>0</v>
      </c>
      <c r="C63" s="24">
        <v>0</v>
      </c>
      <c r="D63" s="24">
        <f>IF(D59-D30=0,0,"Error")</f>
        <v>0</v>
      </c>
      <c r="E63" s="24">
        <f>IF(E59-E30=0,0,"Error")</f>
        <v>0</v>
      </c>
    </row>
    <row r="64" spans="1:5" ht="15.75" thickBot="1" x14ac:dyDescent="0.3">
      <c r="A64" s="86" t="s">
        <v>450</v>
      </c>
      <c r="B64" s="549" t="s">
        <v>302</v>
      </c>
      <c r="C64" s="526"/>
      <c r="D64" s="526"/>
      <c r="E64" s="527"/>
    </row>
    <row r="65" spans="1:5" ht="15.75" thickBot="1" x14ac:dyDescent="0.3">
      <c r="A65" s="4" t="s">
        <v>9</v>
      </c>
      <c r="B65" s="517" t="s">
        <v>302</v>
      </c>
      <c r="C65" s="518"/>
      <c r="D65" s="518"/>
      <c r="E65" s="519"/>
    </row>
    <row r="66" spans="1:5" ht="15.75" thickBot="1" x14ac:dyDescent="0.3">
      <c r="A66" s="4" t="s">
        <v>14</v>
      </c>
      <c r="B66" s="520" t="s">
        <v>302</v>
      </c>
      <c r="C66" s="521"/>
      <c r="D66" s="521"/>
      <c r="E66" s="522"/>
    </row>
    <row r="67" spans="1:5" ht="15.75" thickBot="1" x14ac:dyDescent="0.3">
      <c r="A67" s="4" t="s">
        <v>8</v>
      </c>
      <c r="B67" s="6">
        <v>2894</v>
      </c>
      <c r="C67" s="6">
        <v>3183</v>
      </c>
      <c r="D67" s="6">
        <v>3500</v>
      </c>
      <c r="E67" s="6">
        <v>3500</v>
      </c>
    </row>
    <row r="68" spans="1:5" ht="12.75" customHeight="1" x14ac:dyDescent="0.25">
      <c r="A68" s="523"/>
      <c r="B68" s="17">
        <v>2019</v>
      </c>
      <c r="C68" s="17">
        <v>2020</v>
      </c>
      <c r="D68" s="17">
        <v>2021</v>
      </c>
      <c r="E68" s="17">
        <v>2022</v>
      </c>
    </row>
    <row r="69" spans="1:5" ht="9" customHeight="1" thickBot="1" x14ac:dyDescent="0.3">
      <c r="A69" s="524"/>
      <c r="B69" s="18" t="s">
        <v>5</v>
      </c>
      <c r="C69" s="18" t="s">
        <v>6</v>
      </c>
      <c r="D69" s="18" t="s">
        <v>6</v>
      </c>
      <c r="E69" s="18" t="s">
        <v>6</v>
      </c>
    </row>
    <row r="70" spans="1:5" ht="15.75" thickBot="1" x14ac:dyDescent="0.3">
      <c r="A70" s="4" t="s">
        <v>15</v>
      </c>
      <c r="B70" s="6"/>
      <c r="C70" s="6"/>
      <c r="D70" s="6"/>
      <c r="E70" s="6"/>
    </row>
    <row r="71" spans="1:5" ht="15.75" thickBot="1" x14ac:dyDescent="0.3">
      <c r="A71" s="4" t="s">
        <v>23</v>
      </c>
      <c r="B71" s="201"/>
      <c r="C71" s="201"/>
      <c r="D71" s="201"/>
      <c r="E71" s="201"/>
    </row>
    <row r="72" spans="1:5" ht="15.75" thickBot="1" x14ac:dyDescent="0.3">
      <c r="A72" s="4" t="s">
        <v>16</v>
      </c>
      <c r="B72" s="206">
        <v>9.9861782999308923E-2</v>
      </c>
      <c r="C72" s="7">
        <f>C67/B67-1</f>
        <v>9.9861782999308923E-2</v>
      </c>
      <c r="D72" s="7">
        <f>D67/C67-1</f>
        <v>9.9591580270185442E-2</v>
      </c>
      <c r="E72" s="7">
        <f>E67/D67-1</f>
        <v>0</v>
      </c>
    </row>
    <row r="73" spans="1:5" ht="15.75" thickBot="1" x14ac:dyDescent="0.3">
      <c r="A73" s="4" t="s">
        <v>17</v>
      </c>
      <c r="B73" s="99">
        <v>0</v>
      </c>
      <c r="C73" s="7">
        <v>0</v>
      </c>
      <c r="D73" s="7" t="e">
        <f t="shared" ref="D73:E74" si="3">D70/C70-1</f>
        <v>#DIV/0!</v>
      </c>
      <c r="E73" s="7" t="e">
        <f t="shared" si="3"/>
        <v>#DIV/0!</v>
      </c>
    </row>
    <row r="74" spans="1:5" ht="15.75" thickBot="1" x14ac:dyDescent="0.3">
      <c r="A74" s="4" t="s">
        <v>18</v>
      </c>
      <c r="B74" s="99">
        <v>0</v>
      </c>
      <c r="C74" s="7" t="e">
        <f>C71/B71-1</f>
        <v>#DIV/0!</v>
      </c>
      <c r="D74" s="7">
        <v>0</v>
      </c>
      <c r="E74" s="7" t="e">
        <f t="shared" si="3"/>
        <v>#DIV/0!</v>
      </c>
    </row>
    <row r="75" spans="1:5" ht="24.75" customHeight="1" thickBot="1" x14ac:dyDescent="0.3">
      <c r="A75" s="528" t="s">
        <v>37</v>
      </c>
      <c r="B75" s="529"/>
      <c r="C75" s="529"/>
      <c r="D75" s="529"/>
      <c r="E75" s="530"/>
    </row>
    <row r="76" spans="1:5" ht="12.75" customHeight="1" x14ac:dyDescent="0.25">
      <c r="A76" s="523"/>
      <c r="B76" s="17">
        <v>2019</v>
      </c>
      <c r="C76" s="17">
        <v>2020</v>
      </c>
      <c r="D76" s="17">
        <v>2021</v>
      </c>
      <c r="E76" s="17">
        <v>2022</v>
      </c>
    </row>
    <row r="77" spans="1:5" ht="9" customHeight="1" thickBot="1" x14ac:dyDescent="0.3">
      <c r="A77" s="524"/>
      <c r="B77" s="18" t="s">
        <v>5</v>
      </c>
      <c r="C77" s="18" t="s">
        <v>6</v>
      </c>
      <c r="D77" s="18" t="s">
        <v>6</v>
      </c>
      <c r="E77" s="18" t="s">
        <v>6</v>
      </c>
    </row>
    <row r="78" spans="1:5" ht="24.75" customHeight="1" thickBot="1" x14ac:dyDescent="0.3">
      <c r="A78" s="1" t="s">
        <v>0</v>
      </c>
      <c r="B78" s="203"/>
      <c r="C78" s="203"/>
      <c r="D78" s="203"/>
      <c r="E78" s="203"/>
    </row>
    <row r="79" spans="1:5" ht="38.25" customHeight="1" thickBot="1" x14ac:dyDescent="0.3">
      <c r="A79" s="10" t="s">
        <v>435</v>
      </c>
      <c r="B79" s="11"/>
      <c r="C79" s="47"/>
      <c r="D79" s="47"/>
      <c r="E79" s="47"/>
    </row>
    <row r="80" spans="1:5" ht="24.75" customHeight="1" thickBot="1" x14ac:dyDescent="0.3">
      <c r="A80" s="10" t="s">
        <v>451</v>
      </c>
      <c r="B80" s="11"/>
      <c r="C80" s="47"/>
      <c r="D80" s="47"/>
      <c r="E80" s="47"/>
    </row>
    <row r="81" spans="1:5" ht="24.75" customHeight="1" thickBot="1" x14ac:dyDescent="0.3">
      <c r="A81" s="1" t="s">
        <v>31</v>
      </c>
      <c r="B81" s="203"/>
      <c r="C81" s="203"/>
      <c r="D81" s="203"/>
      <c r="E81" s="203"/>
    </row>
    <row r="82" spans="1:5" ht="39" customHeight="1" thickBot="1" x14ac:dyDescent="0.3">
      <c r="A82" s="10" t="s">
        <v>437</v>
      </c>
      <c r="B82" s="11"/>
      <c r="C82" s="8"/>
      <c r="D82" s="8"/>
      <c r="E82" s="8"/>
    </row>
    <row r="83" spans="1:5" ht="35.25" customHeight="1" thickBot="1" x14ac:dyDescent="0.3">
      <c r="A83" s="10" t="s">
        <v>452</v>
      </c>
      <c r="B83" s="11"/>
      <c r="C83" s="8"/>
      <c r="D83" s="8"/>
      <c r="E83" s="8"/>
    </row>
    <row r="84" spans="1:5" ht="24.75" customHeight="1" thickBot="1" x14ac:dyDescent="0.3">
      <c r="A84" s="1" t="s">
        <v>1</v>
      </c>
      <c r="B84" s="203"/>
      <c r="C84" s="203"/>
      <c r="D84" s="203"/>
      <c r="E84" s="203"/>
    </row>
    <row r="85" spans="1:5" ht="24.75" thickBot="1" x14ac:dyDescent="0.3">
      <c r="A85" s="10" t="s">
        <v>439</v>
      </c>
      <c r="B85" s="11"/>
      <c r="C85" s="8"/>
      <c r="D85" s="8"/>
      <c r="E85" s="8"/>
    </row>
    <row r="86" spans="1:5" ht="24.75" thickBot="1" x14ac:dyDescent="0.3">
      <c r="A86" s="10" t="s">
        <v>453</v>
      </c>
      <c r="B86" s="11"/>
      <c r="C86" s="8"/>
      <c r="D86" s="8"/>
      <c r="E86" s="8"/>
    </row>
    <row r="87" spans="1:5" ht="15.75" thickBot="1" x14ac:dyDescent="0.3">
      <c r="A87" s="1" t="s">
        <v>2</v>
      </c>
      <c r="B87" s="11"/>
      <c r="C87" s="8"/>
      <c r="D87" s="8"/>
      <c r="E87" s="8"/>
    </row>
    <row r="88" spans="1:5" ht="24.75" thickBot="1" x14ac:dyDescent="0.3">
      <c r="A88" s="10" t="s">
        <v>441</v>
      </c>
      <c r="B88" s="11"/>
      <c r="C88" s="8"/>
      <c r="D88" s="8"/>
      <c r="E88" s="8"/>
    </row>
    <row r="89" spans="1:5" ht="24.75" thickBot="1" x14ac:dyDescent="0.3">
      <c r="A89" s="10" t="s">
        <v>454</v>
      </c>
      <c r="B89" s="11"/>
      <c r="C89" s="8"/>
      <c r="D89" s="8"/>
      <c r="E89" s="8"/>
    </row>
    <row r="90" spans="1:5" ht="15.75" thickBot="1" x14ac:dyDescent="0.3">
      <c r="A90" s="1" t="s">
        <v>24</v>
      </c>
      <c r="B90" s="11"/>
      <c r="C90" s="8"/>
      <c r="D90" s="8"/>
      <c r="E90" s="8"/>
    </row>
    <row r="91" spans="1:5" ht="30.75" customHeight="1" thickBot="1" x14ac:dyDescent="0.3">
      <c r="A91" s="10" t="s">
        <v>443</v>
      </c>
      <c r="B91" s="11"/>
      <c r="C91" s="8"/>
      <c r="D91" s="8"/>
      <c r="E91" s="8"/>
    </row>
    <row r="92" spans="1:5" ht="26.25" customHeight="1" thickBot="1" x14ac:dyDescent="0.3">
      <c r="A92" s="10" t="s">
        <v>455</v>
      </c>
      <c r="B92" s="11"/>
      <c r="C92" s="8"/>
      <c r="D92" s="8"/>
      <c r="E92" s="8"/>
    </row>
    <row r="93" spans="1:5" ht="15.75" thickBot="1" x14ac:dyDescent="0.3">
      <c r="A93" s="1" t="s">
        <v>25</v>
      </c>
      <c r="B93" s="11"/>
      <c r="C93" s="8"/>
      <c r="D93" s="8"/>
      <c r="E93" s="8"/>
    </row>
    <row r="94" spans="1:5" ht="24.75" thickBot="1" x14ac:dyDescent="0.3">
      <c r="A94" s="10" t="s">
        <v>445</v>
      </c>
      <c r="B94" s="11"/>
      <c r="C94" s="8"/>
      <c r="D94" s="8"/>
      <c r="E94" s="8"/>
    </row>
    <row r="95" spans="1:5" ht="24.75" thickBot="1" x14ac:dyDescent="0.3">
      <c r="A95" s="10" t="s">
        <v>456</v>
      </c>
      <c r="B95" s="11"/>
      <c r="C95" s="8"/>
      <c r="D95" s="8"/>
      <c r="E95" s="8"/>
    </row>
    <row r="96" spans="1:5" ht="15.75" thickBot="1" x14ac:dyDescent="0.3">
      <c r="A96" s="1" t="s">
        <v>3</v>
      </c>
      <c r="B96" s="11"/>
      <c r="C96" s="8"/>
      <c r="D96" s="8"/>
      <c r="E96" s="8"/>
    </row>
    <row r="97" spans="1:5" ht="36.75" thickBot="1" x14ac:dyDescent="0.3">
      <c r="A97" s="10" t="s">
        <v>447</v>
      </c>
      <c r="B97" s="11"/>
      <c r="C97" s="8"/>
      <c r="D97" s="8"/>
      <c r="E97" s="8"/>
    </row>
    <row r="98" spans="1:5" ht="36.75" thickBot="1" x14ac:dyDescent="0.3">
      <c r="A98" s="10" t="s">
        <v>457</v>
      </c>
      <c r="B98" s="11"/>
      <c r="C98" s="8"/>
      <c r="D98" s="8"/>
      <c r="E98" s="8"/>
    </row>
    <row r="99" spans="1:5" ht="15.75" thickBot="1" x14ac:dyDescent="0.3">
      <c r="A99" s="22" t="s">
        <v>36</v>
      </c>
      <c r="B99" s="11">
        <f>B96+B93+B90+B87+B84+B81+B78</f>
        <v>0</v>
      </c>
      <c r="C99" s="11">
        <f t="shared" ref="C99:E99" si="4">C96+C93+C90+C87+C84+C81+C78</f>
        <v>0</v>
      </c>
      <c r="D99" s="11">
        <f t="shared" si="4"/>
        <v>0</v>
      </c>
      <c r="E99" s="11">
        <f t="shared" si="4"/>
        <v>0</v>
      </c>
    </row>
    <row r="100" spans="1:5" x14ac:dyDescent="0.25">
      <c r="A100" s="617" t="s">
        <v>458</v>
      </c>
      <c r="B100" s="621"/>
      <c r="C100" s="621"/>
      <c r="D100" s="621"/>
      <c r="E100" s="622"/>
    </row>
    <row r="101" spans="1:5" x14ac:dyDescent="0.25">
      <c r="A101" s="618"/>
      <c r="B101" s="624"/>
      <c r="C101" s="624"/>
      <c r="D101" s="624"/>
      <c r="E101" s="625"/>
    </row>
    <row r="102" spans="1:5" ht="25.5" customHeight="1" thickBot="1" x14ac:dyDescent="0.3">
      <c r="A102" s="619"/>
      <c r="B102" s="627"/>
      <c r="C102" s="627"/>
      <c r="D102" s="627"/>
      <c r="E102" s="628"/>
    </row>
    <row r="103" spans="1:5" ht="17.25" customHeight="1" thickBot="1" x14ac:dyDescent="0.3">
      <c r="A103" s="23" t="s">
        <v>35</v>
      </c>
      <c r="B103" s="24">
        <f>IF(B99-B70=0,0,"Error")</f>
        <v>0</v>
      </c>
      <c r="C103" s="24">
        <f>IF(C99-C70=0,0,"Error")</f>
        <v>0</v>
      </c>
      <c r="D103" s="24">
        <f>IF(D99-D70=0,0,"Error")</f>
        <v>0</v>
      </c>
      <c r="E103" s="24">
        <f>IF(E99-E70=0,0,"Error")</f>
        <v>0</v>
      </c>
    </row>
    <row r="104" spans="1:5" ht="15.75" thickBot="1" x14ac:dyDescent="0.3">
      <c r="A104" s="511" t="s">
        <v>45</v>
      </c>
      <c r="B104" s="512"/>
      <c r="C104" s="512"/>
      <c r="D104" s="512"/>
      <c r="E104" s="513"/>
    </row>
    <row r="105" spans="1:5" ht="15.75" thickBot="1" x14ac:dyDescent="0.3">
      <c r="A105" s="511" t="s">
        <v>39</v>
      </c>
      <c r="B105" s="512"/>
      <c r="C105" s="512"/>
      <c r="D105" s="512"/>
      <c r="E105" s="513"/>
    </row>
    <row r="106" spans="1:5" ht="15.75" thickBot="1" x14ac:dyDescent="0.3">
      <c r="A106" s="207" t="s">
        <v>46</v>
      </c>
      <c r="B106" s="733" t="s">
        <v>185</v>
      </c>
      <c r="C106" s="734"/>
      <c r="D106" s="734"/>
      <c r="E106" s="735"/>
    </row>
    <row r="107" spans="1:5" ht="15.75" thickBot="1" x14ac:dyDescent="0.3">
      <c r="A107" s="208" t="s">
        <v>28</v>
      </c>
      <c r="B107" s="736" t="s">
        <v>459</v>
      </c>
      <c r="C107" s="737"/>
      <c r="D107" s="737"/>
      <c r="E107" s="738"/>
    </row>
    <row r="108" spans="1:5" ht="17.25" customHeight="1" thickBot="1" x14ac:dyDescent="0.3">
      <c r="A108" s="207" t="s">
        <v>9</v>
      </c>
      <c r="B108" s="736" t="s">
        <v>184</v>
      </c>
      <c r="C108" s="737"/>
      <c r="D108" s="737"/>
      <c r="E108" s="738"/>
    </row>
    <row r="109" spans="1:5" ht="15.75" thickBot="1" x14ac:dyDescent="0.3">
      <c r="A109" s="4" t="s">
        <v>14</v>
      </c>
      <c r="B109" s="520" t="s">
        <v>186</v>
      </c>
      <c r="C109" s="521"/>
      <c r="D109" s="521"/>
      <c r="E109" s="522"/>
    </row>
    <row r="110" spans="1:5" ht="12.75" customHeight="1" x14ac:dyDescent="0.25">
      <c r="A110" s="523"/>
      <c r="B110" s="17">
        <v>2019</v>
      </c>
      <c r="C110" s="17">
        <v>2020</v>
      </c>
      <c r="D110" s="17">
        <v>2021</v>
      </c>
      <c r="E110" s="17">
        <v>2022</v>
      </c>
    </row>
    <row r="111" spans="1:5" ht="9" customHeight="1" thickBot="1" x14ac:dyDescent="0.3">
      <c r="A111" s="524"/>
      <c r="B111" s="18" t="s">
        <v>5</v>
      </c>
      <c r="C111" s="18" t="s">
        <v>6</v>
      </c>
      <c r="D111" s="18" t="s">
        <v>6</v>
      </c>
      <c r="E111" s="18" t="s">
        <v>6</v>
      </c>
    </row>
    <row r="112" spans="1:5" ht="15.75" thickBot="1" x14ac:dyDescent="0.3">
      <c r="A112" s="4" t="s">
        <v>8</v>
      </c>
      <c r="B112" s="6">
        <v>2</v>
      </c>
      <c r="C112" s="6">
        <v>1</v>
      </c>
      <c r="D112" s="6">
        <v>1</v>
      </c>
      <c r="E112" s="6">
        <v>1</v>
      </c>
    </row>
    <row r="113" spans="1:5" ht="15.75" thickBot="1" x14ac:dyDescent="0.3">
      <c r="A113" s="4" t="s">
        <v>15</v>
      </c>
      <c r="B113" s="6">
        <f>B123</f>
        <v>6000</v>
      </c>
      <c r="C113" s="6">
        <v>5000</v>
      </c>
      <c r="D113" s="6">
        <f t="shared" ref="D113:E113" si="5">D123</f>
        <v>5000</v>
      </c>
      <c r="E113" s="6">
        <f t="shared" si="5"/>
        <v>5000</v>
      </c>
    </row>
    <row r="114" spans="1:5" ht="15.75" thickBot="1" x14ac:dyDescent="0.3">
      <c r="A114" s="4" t="s">
        <v>23</v>
      </c>
      <c r="B114" s="6">
        <f>B113/B112</f>
        <v>3000</v>
      </c>
      <c r="C114" s="6">
        <f t="shared" ref="C114:E114" si="6">C113/C112</f>
        <v>5000</v>
      </c>
      <c r="D114" s="6">
        <f t="shared" si="6"/>
        <v>5000</v>
      </c>
      <c r="E114" s="6">
        <f t="shared" si="6"/>
        <v>5000</v>
      </c>
    </row>
    <row r="115" spans="1:5" ht="15.75" thickBot="1" x14ac:dyDescent="0.3">
      <c r="A115" s="4" t="s">
        <v>16</v>
      </c>
      <c r="B115" s="99">
        <v>0</v>
      </c>
      <c r="C115" s="7">
        <v>0</v>
      </c>
      <c r="D115" s="7">
        <f t="shared" ref="D115:E117" si="7">D112/C112-1</f>
        <v>0</v>
      </c>
      <c r="E115" s="7">
        <f t="shared" si="7"/>
        <v>0</v>
      </c>
    </row>
    <row r="116" spans="1:5" ht="15.75" thickBot="1" x14ac:dyDescent="0.3">
      <c r="A116" s="4" t="s">
        <v>17</v>
      </c>
      <c r="B116" s="99">
        <v>0</v>
      </c>
      <c r="C116" s="7">
        <v>0</v>
      </c>
      <c r="D116" s="7">
        <f t="shared" si="7"/>
        <v>0</v>
      </c>
      <c r="E116" s="7">
        <f t="shared" si="7"/>
        <v>0</v>
      </c>
    </row>
    <row r="117" spans="1:5" ht="15.75" thickBot="1" x14ac:dyDescent="0.3">
      <c r="A117" s="4" t="s">
        <v>18</v>
      </c>
      <c r="B117" s="99">
        <v>0</v>
      </c>
      <c r="C117" s="7">
        <v>0</v>
      </c>
      <c r="D117" s="7">
        <f t="shared" si="7"/>
        <v>0</v>
      </c>
      <c r="E117" s="7">
        <f t="shared" si="7"/>
        <v>0</v>
      </c>
    </row>
    <row r="118" spans="1:5" ht="15.75" thickBot="1" x14ac:dyDescent="0.3">
      <c r="A118" s="528" t="s">
        <v>34</v>
      </c>
      <c r="B118" s="529"/>
      <c r="C118" s="529"/>
      <c r="D118" s="529"/>
      <c r="E118" s="530"/>
    </row>
    <row r="119" spans="1:5" ht="12.75" customHeight="1" x14ac:dyDescent="0.25">
      <c r="A119" s="523"/>
      <c r="B119" s="17">
        <v>2019</v>
      </c>
      <c r="C119" s="17">
        <v>2020</v>
      </c>
      <c r="D119" s="17">
        <v>2021</v>
      </c>
      <c r="E119" s="17">
        <v>2022</v>
      </c>
    </row>
    <row r="120" spans="1:5" ht="9" customHeight="1" thickBot="1" x14ac:dyDescent="0.3">
      <c r="A120" s="524"/>
      <c r="B120" s="18" t="s">
        <v>5</v>
      </c>
      <c r="C120" s="18" t="s">
        <v>6</v>
      </c>
      <c r="D120" s="18" t="s">
        <v>6</v>
      </c>
      <c r="E120" s="18" t="s">
        <v>6</v>
      </c>
    </row>
    <row r="121" spans="1:5" ht="15.75" thickBot="1" x14ac:dyDescent="0.3">
      <c r="A121" s="209" t="s">
        <v>41</v>
      </c>
      <c r="B121" s="87">
        <v>0</v>
      </c>
      <c r="C121" s="87"/>
      <c r="D121" s="87"/>
      <c r="E121" s="87"/>
    </row>
    <row r="122" spans="1:5" ht="15.75" thickBot="1" x14ac:dyDescent="0.3">
      <c r="A122" s="202" t="s">
        <v>42</v>
      </c>
      <c r="B122" s="205">
        <v>6000</v>
      </c>
      <c r="C122" s="205">
        <v>5000</v>
      </c>
      <c r="D122" s="205">
        <v>5000</v>
      </c>
      <c r="E122" s="205">
        <v>5000</v>
      </c>
    </row>
    <row r="123" spans="1:5" ht="15.75" thickBot="1" x14ac:dyDescent="0.3">
      <c r="A123" s="204" t="s">
        <v>33</v>
      </c>
      <c r="B123" s="205">
        <f>B122+B121</f>
        <v>6000</v>
      </c>
      <c r="C123" s="205">
        <v>5000</v>
      </c>
      <c r="D123" s="205">
        <f t="shared" ref="D123:E123" si="8">D122+D121</f>
        <v>5000</v>
      </c>
      <c r="E123" s="205">
        <f t="shared" si="8"/>
        <v>5000</v>
      </c>
    </row>
    <row r="124" spans="1:5" x14ac:dyDescent="0.25">
      <c r="A124" s="617" t="s">
        <v>40</v>
      </c>
      <c r="B124" s="620"/>
      <c r="C124" s="621"/>
      <c r="D124" s="621"/>
      <c r="E124" s="622"/>
    </row>
    <row r="125" spans="1:5" x14ac:dyDescent="0.25">
      <c r="A125" s="618"/>
      <c r="B125" s="623"/>
      <c r="C125" s="624"/>
      <c r="D125" s="624"/>
      <c r="E125" s="625"/>
    </row>
    <row r="126" spans="1:5" ht="15.75" thickBot="1" x14ac:dyDescent="0.3">
      <c r="A126" s="619"/>
      <c r="B126" s="626"/>
      <c r="C126" s="627"/>
      <c r="D126" s="627"/>
      <c r="E126" s="628"/>
    </row>
    <row r="127" spans="1:5" ht="15.75" thickBot="1" x14ac:dyDescent="0.3">
      <c r="A127" s="207" t="s">
        <v>29</v>
      </c>
      <c r="B127" s="733" t="s">
        <v>109</v>
      </c>
      <c r="C127" s="734"/>
      <c r="D127" s="734"/>
      <c r="E127" s="735"/>
    </row>
    <row r="128" spans="1:5" ht="15.75" thickBot="1" x14ac:dyDescent="0.3">
      <c r="A128" s="208" t="s">
        <v>55</v>
      </c>
      <c r="B128" s="736" t="s">
        <v>460</v>
      </c>
      <c r="C128" s="737"/>
      <c r="D128" s="737"/>
      <c r="E128" s="738"/>
    </row>
    <row r="129" spans="1:5" ht="17.25" customHeight="1" thickBot="1" x14ac:dyDescent="0.3">
      <c r="A129" s="4" t="s">
        <v>9</v>
      </c>
      <c r="B129" s="517" t="s">
        <v>187</v>
      </c>
      <c r="C129" s="518"/>
      <c r="D129" s="518"/>
      <c r="E129" s="519"/>
    </row>
    <row r="130" spans="1:5" ht="15.75" thickBot="1" x14ac:dyDescent="0.3">
      <c r="A130" s="4" t="s">
        <v>14</v>
      </c>
      <c r="B130" s="520" t="s">
        <v>188</v>
      </c>
      <c r="C130" s="521"/>
      <c r="D130" s="521"/>
      <c r="E130" s="522"/>
    </row>
    <row r="131" spans="1:5" ht="12.75" customHeight="1" x14ac:dyDescent="0.25">
      <c r="A131" s="523"/>
      <c r="B131" s="17">
        <v>2019</v>
      </c>
      <c r="C131" s="17">
        <v>2020</v>
      </c>
      <c r="D131" s="17">
        <v>2021</v>
      </c>
      <c r="E131" s="17">
        <v>2022</v>
      </c>
    </row>
    <row r="132" spans="1:5" ht="9" customHeight="1" thickBot="1" x14ac:dyDescent="0.3">
      <c r="A132" s="524"/>
      <c r="B132" s="18" t="s">
        <v>5</v>
      </c>
      <c r="C132" s="18" t="s">
        <v>6</v>
      </c>
      <c r="D132" s="18" t="s">
        <v>6</v>
      </c>
      <c r="E132" s="18" t="s">
        <v>6</v>
      </c>
    </row>
    <row r="133" spans="1:5" ht="15.75" thickBot="1" x14ac:dyDescent="0.3">
      <c r="A133" s="207" t="s">
        <v>8</v>
      </c>
      <c r="B133" s="201">
        <v>45</v>
      </c>
      <c r="C133" s="201">
        <v>45</v>
      </c>
      <c r="D133" s="201">
        <v>45</v>
      </c>
      <c r="E133" s="201">
        <v>23</v>
      </c>
    </row>
    <row r="134" spans="1:5" ht="15.75" thickBot="1" x14ac:dyDescent="0.3">
      <c r="A134" s="4" t="s">
        <v>15</v>
      </c>
      <c r="B134" s="6">
        <f>B144</f>
        <v>1000</v>
      </c>
      <c r="C134" s="6">
        <f>C144</f>
        <v>1000</v>
      </c>
      <c r="D134" s="6">
        <f>D144</f>
        <v>1000</v>
      </c>
      <c r="E134" s="6">
        <v>750</v>
      </c>
    </row>
    <row r="135" spans="1:5" ht="15.75" thickBot="1" x14ac:dyDescent="0.3">
      <c r="A135" s="4" t="s">
        <v>23</v>
      </c>
      <c r="B135" s="6">
        <f>B134/B133</f>
        <v>22.222222222222221</v>
      </c>
      <c r="C135" s="6">
        <v>22</v>
      </c>
      <c r="D135" s="6">
        <v>22</v>
      </c>
      <c r="E135" s="6">
        <v>22</v>
      </c>
    </row>
    <row r="136" spans="1:5" ht="15.75" thickBot="1" x14ac:dyDescent="0.3">
      <c r="A136" s="4" t="s">
        <v>16</v>
      </c>
      <c r="B136" s="99">
        <v>0</v>
      </c>
      <c r="C136" s="7">
        <v>0</v>
      </c>
      <c r="D136" s="7">
        <f t="shared" ref="D136:D138" si="9">D133/C133-1</f>
        <v>0</v>
      </c>
      <c r="E136" s="7">
        <v>0</v>
      </c>
    </row>
    <row r="137" spans="1:5" ht="15.75" thickBot="1" x14ac:dyDescent="0.3">
      <c r="A137" s="4" t="s">
        <v>17</v>
      </c>
      <c r="B137" s="99">
        <v>0</v>
      </c>
      <c r="C137" s="7">
        <f>C134/B134-1</f>
        <v>0</v>
      </c>
      <c r="D137" s="7">
        <f t="shared" si="9"/>
        <v>0</v>
      </c>
      <c r="E137" s="7">
        <v>0</v>
      </c>
    </row>
    <row r="138" spans="1:5" ht="15.75" thickBot="1" x14ac:dyDescent="0.3">
      <c r="A138" s="4" t="s">
        <v>18</v>
      </c>
      <c r="B138" s="99">
        <v>0</v>
      </c>
      <c r="C138" s="7">
        <v>0</v>
      </c>
      <c r="D138" s="7">
        <f t="shared" si="9"/>
        <v>0</v>
      </c>
      <c r="E138" s="7">
        <v>0</v>
      </c>
    </row>
    <row r="139" spans="1:5" ht="15.75" thickBot="1" x14ac:dyDescent="0.3">
      <c r="A139" s="528" t="s">
        <v>59</v>
      </c>
      <c r="B139" s="529"/>
      <c r="C139" s="529"/>
      <c r="D139" s="529"/>
      <c r="E139" s="530"/>
    </row>
    <row r="140" spans="1:5" ht="12.75" customHeight="1" x14ac:dyDescent="0.25">
      <c r="A140" s="523"/>
      <c r="B140" s="17">
        <v>2019</v>
      </c>
      <c r="C140" s="17">
        <v>2020</v>
      </c>
      <c r="D140" s="17">
        <v>2021</v>
      </c>
      <c r="E140" s="17">
        <v>2022</v>
      </c>
    </row>
    <row r="141" spans="1:5" ht="9" customHeight="1" thickBot="1" x14ac:dyDescent="0.3">
      <c r="A141" s="524"/>
      <c r="B141" s="18" t="s">
        <v>5</v>
      </c>
      <c r="C141" s="18" t="s">
        <v>6</v>
      </c>
      <c r="D141" s="18" t="s">
        <v>6</v>
      </c>
      <c r="E141" s="18" t="s">
        <v>6</v>
      </c>
    </row>
    <row r="142" spans="1:5" ht="15.75" thickBot="1" x14ac:dyDescent="0.3">
      <c r="A142" s="1" t="s">
        <v>41</v>
      </c>
      <c r="B142" s="8"/>
      <c r="C142" s="8"/>
      <c r="D142" s="8"/>
      <c r="E142" s="8"/>
    </row>
    <row r="143" spans="1:5" ht="15.75" thickBot="1" x14ac:dyDescent="0.3">
      <c r="A143" s="202" t="s">
        <v>42</v>
      </c>
      <c r="B143" s="205">
        <v>1000</v>
      </c>
      <c r="C143" s="203">
        <v>1000</v>
      </c>
      <c r="D143" s="203">
        <v>1000</v>
      </c>
      <c r="E143" s="203">
        <v>750</v>
      </c>
    </row>
    <row r="144" spans="1:5" ht="15.75" thickBot="1" x14ac:dyDescent="0.3">
      <c r="A144" s="204" t="s">
        <v>36</v>
      </c>
      <c r="B144" s="205">
        <v>1000</v>
      </c>
      <c r="C144" s="205">
        <f t="shared" ref="C144:E144" si="10">C143+C142</f>
        <v>1000</v>
      </c>
      <c r="D144" s="205">
        <f t="shared" si="10"/>
        <v>1000</v>
      </c>
      <c r="E144" s="205">
        <f t="shared" si="10"/>
        <v>750</v>
      </c>
    </row>
    <row r="145" spans="1:5" x14ac:dyDescent="0.25">
      <c r="A145" s="617" t="s">
        <v>461</v>
      </c>
      <c r="B145" s="620"/>
      <c r="C145" s="621"/>
      <c r="D145" s="621"/>
      <c r="E145" s="622"/>
    </row>
    <row r="146" spans="1:5" x14ac:dyDescent="0.25">
      <c r="A146" s="618"/>
      <c r="B146" s="623"/>
      <c r="C146" s="624"/>
      <c r="D146" s="624"/>
      <c r="E146" s="625"/>
    </row>
    <row r="147" spans="1:5" ht="12.75" customHeight="1" thickBot="1" x14ac:dyDescent="0.3">
      <c r="A147" s="619"/>
      <c r="B147" s="626"/>
      <c r="C147" s="627"/>
      <c r="D147" s="627"/>
      <c r="E147" s="628"/>
    </row>
    <row r="148" spans="1:5" ht="15.75" thickBot="1" x14ac:dyDescent="0.3">
      <c r="A148" s="207" t="s">
        <v>29</v>
      </c>
      <c r="B148" s="733" t="s">
        <v>189</v>
      </c>
      <c r="C148" s="734"/>
      <c r="D148" s="734"/>
      <c r="E148" s="735"/>
    </row>
    <row r="149" spans="1:5" ht="15.75" thickBot="1" x14ac:dyDescent="0.3">
      <c r="A149" s="208" t="s">
        <v>56</v>
      </c>
      <c r="B149" s="736" t="s">
        <v>462</v>
      </c>
      <c r="C149" s="737"/>
      <c r="D149" s="737"/>
      <c r="E149" s="738"/>
    </row>
    <row r="150" spans="1:5" ht="25.5" customHeight="1" thickBot="1" x14ac:dyDescent="0.3">
      <c r="A150" s="4" t="s">
        <v>9</v>
      </c>
      <c r="B150" s="517" t="s">
        <v>463</v>
      </c>
      <c r="C150" s="518"/>
      <c r="D150" s="518"/>
      <c r="E150" s="519"/>
    </row>
    <row r="151" spans="1:5" ht="15.75" thickBot="1" x14ac:dyDescent="0.3">
      <c r="A151" s="4" t="s">
        <v>14</v>
      </c>
      <c r="B151" s="520" t="s">
        <v>74</v>
      </c>
      <c r="C151" s="521"/>
      <c r="D151" s="521"/>
      <c r="E151" s="522"/>
    </row>
    <row r="152" spans="1:5" x14ac:dyDescent="0.25">
      <c r="A152" s="523"/>
      <c r="B152" s="17">
        <v>2019</v>
      </c>
      <c r="C152" s="17">
        <v>2020</v>
      </c>
      <c r="D152" s="17">
        <v>2021</v>
      </c>
      <c r="E152" s="17">
        <v>2022</v>
      </c>
    </row>
    <row r="153" spans="1:5" ht="15.75" thickBot="1" x14ac:dyDescent="0.3">
      <c r="A153" s="524"/>
      <c r="B153" s="18" t="s">
        <v>5</v>
      </c>
      <c r="C153" s="18" t="s">
        <v>6</v>
      </c>
      <c r="D153" s="18" t="s">
        <v>6</v>
      </c>
      <c r="E153" s="18" t="s">
        <v>6</v>
      </c>
    </row>
    <row r="154" spans="1:5" ht="15.75" thickBot="1" x14ac:dyDescent="0.3">
      <c r="A154" s="207" t="s">
        <v>8</v>
      </c>
      <c r="B154" s="201">
        <v>550</v>
      </c>
      <c r="C154" s="201">
        <v>550</v>
      </c>
      <c r="D154" s="201">
        <v>550</v>
      </c>
      <c r="E154" s="201">
        <v>550</v>
      </c>
    </row>
    <row r="155" spans="1:5" ht="15.75" thickBot="1" x14ac:dyDescent="0.3">
      <c r="A155" s="4" t="s">
        <v>15</v>
      </c>
      <c r="B155" s="6">
        <f>B165</f>
        <v>1000</v>
      </c>
      <c r="C155" s="6">
        <f>C165</f>
        <v>1000</v>
      </c>
      <c r="D155" s="6">
        <v>1000</v>
      </c>
      <c r="E155" s="6">
        <v>500</v>
      </c>
    </row>
    <row r="156" spans="1:5" ht="15.75" thickBot="1" x14ac:dyDescent="0.3">
      <c r="A156" s="4" t="s">
        <v>23</v>
      </c>
      <c r="B156" s="6">
        <f>B155/B154</f>
        <v>1.8181818181818181</v>
      </c>
      <c r="C156" s="6">
        <f t="shared" ref="C156" si="11">C155/C154</f>
        <v>1.8181818181818181</v>
      </c>
      <c r="D156" s="6">
        <v>1.8181818181818181</v>
      </c>
      <c r="E156" s="6">
        <v>1.8181818181818181</v>
      </c>
    </row>
    <row r="157" spans="1:5" ht="15.75" thickBot="1" x14ac:dyDescent="0.3">
      <c r="A157" s="4" t="s">
        <v>16</v>
      </c>
      <c r="B157" s="99">
        <v>0</v>
      </c>
      <c r="C157" s="7">
        <f>C154/B154-1</f>
        <v>0</v>
      </c>
      <c r="D157" s="7">
        <v>0</v>
      </c>
      <c r="E157" s="7">
        <v>0</v>
      </c>
    </row>
    <row r="158" spans="1:5" ht="15.75" thickBot="1" x14ac:dyDescent="0.3">
      <c r="A158" s="4" t="s">
        <v>17</v>
      </c>
      <c r="B158" s="99">
        <v>0</v>
      </c>
      <c r="C158" s="7">
        <f>C155/B155-1</f>
        <v>0</v>
      </c>
      <c r="D158" s="7">
        <f t="shared" ref="D158:E159" si="12">D155/C155-1</f>
        <v>0</v>
      </c>
      <c r="E158" s="7">
        <v>0</v>
      </c>
    </row>
    <row r="159" spans="1:5" ht="15.75" thickBot="1" x14ac:dyDescent="0.3">
      <c r="A159" s="4" t="s">
        <v>18</v>
      </c>
      <c r="B159" s="99">
        <v>0</v>
      </c>
      <c r="C159" s="7">
        <f>C156/B156-1</f>
        <v>0</v>
      </c>
      <c r="D159" s="7">
        <f t="shared" si="12"/>
        <v>0</v>
      </c>
      <c r="E159" s="7">
        <f t="shared" si="12"/>
        <v>0</v>
      </c>
    </row>
    <row r="160" spans="1:5" ht="15.75" thickBot="1" x14ac:dyDescent="0.3">
      <c r="A160" s="528" t="s">
        <v>59</v>
      </c>
      <c r="B160" s="529"/>
      <c r="C160" s="529"/>
      <c r="D160" s="529"/>
      <c r="E160" s="530"/>
    </row>
    <row r="161" spans="1:5" x14ac:dyDescent="0.25">
      <c r="A161" s="523"/>
      <c r="B161" s="17">
        <v>2019</v>
      </c>
      <c r="C161" s="17">
        <v>2020</v>
      </c>
      <c r="D161" s="17">
        <v>2021</v>
      </c>
      <c r="E161" s="17">
        <v>2022</v>
      </c>
    </row>
    <row r="162" spans="1:5" ht="15.75" thickBot="1" x14ac:dyDescent="0.3">
      <c r="A162" s="524"/>
      <c r="B162" s="18" t="s">
        <v>5</v>
      </c>
      <c r="C162" s="18" t="s">
        <v>6</v>
      </c>
      <c r="D162" s="18" t="s">
        <v>6</v>
      </c>
      <c r="E162" s="18" t="s">
        <v>6</v>
      </c>
    </row>
    <row r="163" spans="1:5" ht="15.75" thickBot="1" x14ac:dyDescent="0.3">
      <c r="A163" s="1" t="s">
        <v>41</v>
      </c>
      <c r="B163" s="8"/>
      <c r="C163" s="8"/>
      <c r="D163" s="8"/>
      <c r="E163" s="8"/>
    </row>
    <row r="164" spans="1:5" ht="15.75" thickBot="1" x14ac:dyDescent="0.3">
      <c r="A164" s="202" t="s">
        <v>42</v>
      </c>
      <c r="B164" s="205">
        <v>1000</v>
      </c>
      <c r="C164" s="203">
        <v>1000</v>
      </c>
      <c r="D164" s="203">
        <v>1000</v>
      </c>
      <c r="E164" s="203">
        <v>500</v>
      </c>
    </row>
    <row r="165" spans="1:5" ht="15.75" thickBot="1" x14ac:dyDescent="0.3">
      <c r="A165" s="204" t="s">
        <v>36</v>
      </c>
      <c r="B165" s="205">
        <v>1000</v>
      </c>
      <c r="C165" s="205">
        <f t="shared" ref="C165:D165" si="13">C164+C163</f>
        <v>1000</v>
      </c>
      <c r="D165" s="205">
        <f t="shared" si="13"/>
        <v>1000</v>
      </c>
      <c r="E165" s="205">
        <v>500</v>
      </c>
    </row>
    <row r="166" spans="1:5" x14ac:dyDescent="0.25">
      <c r="A166" s="617" t="s">
        <v>461</v>
      </c>
      <c r="B166" s="620"/>
      <c r="C166" s="621"/>
      <c r="D166" s="621"/>
      <c r="E166" s="622"/>
    </row>
    <row r="167" spans="1:5" x14ac:dyDescent="0.25">
      <c r="A167" s="618"/>
      <c r="B167" s="623"/>
      <c r="C167" s="624"/>
      <c r="D167" s="624"/>
      <c r="E167" s="625"/>
    </row>
    <row r="168" spans="1:5" ht="15.75" thickBot="1" x14ac:dyDescent="0.3">
      <c r="A168" s="619"/>
      <c r="B168" s="626"/>
      <c r="C168" s="627"/>
      <c r="D168" s="627"/>
      <c r="E168" s="628"/>
    </row>
    <row r="169" spans="1:5" ht="15.75" thickBot="1" x14ac:dyDescent="0.3">
      <c r="A169" s="207" t="s">
        <v>29</v>
      </c>
      <c r="B169" s="733" t="s">
        <v>192</v>
      </c>
      <c r="C169" s="734"/>
      <c r="D169" s="734"/>
      <c r="E169" s="735"/>
    </row>
    <row r="170" spans="1:5" ht="15.75" thickBot="1" x14ac:dyDescent="0.3">
      <c r="A170" s="208" t="s">
        <v>60</v>
      </c>
      <c r="B170" s="736" t="s">
        <v>464</v>
      </c>
      <c r="C170" s="737"/>
      <c r="D170" s="737"/>
      <c r="E170" s="738"/>
    </row>
    <row r="171" spans="1:5" ht="15.75" thickBot="1" x14ac:dyDescent="0.3">
      <c r="A171" s="207" t="s">
        <v>9</v>
      </c>
      <c r="B171" s="721" t="s">
        <v>191</v>
      </c>
      <c r="C171" s="722"/>
      <c r="D171" s="722"/>
      <c r="E171" s="723"/>
    </row>
    <row r="172" spans="1:5" ht="15.75" thickBot="1" x14ac:dyDescent="0.3">
      <c r="A172" s="4" t="s">
        <v>14</v>
      </c>
      <c r="B172" s="520" t="s">
        <v>188</v>
      </c>
      <c r="C172" s="521"/>
      <c r="D172" s="521"/>
      <c r="E172" s="522"/>
    </row>
    <row r="173" spans="1:5" x14ac:dyDescent="0.25">
      <c r="A173" s="523"/>
      <c r="B173" s="17">
        <v>2019</v>
      </c>
      <c r="C173" s="17">
        <v>2020</v>
      </c>
      <c r="D173" s="17">
        <v>2021</v>
      </c>
      <c r="E173" s="17">
        <v>2022</v>
      </c>
    </row>
    <row r="174" spans="1:5" ht="15.75" thickBot="1" x14ac:dyDescent="0.3">
      <c r="A174" s="524"/>
      <c r="B174" s="18" t="s">
        <v>5</v>
      </c>
      <c r="C174" s="18" t="s">
        <v>6</v>
      </c>
      <c r="D174" s="18" t="s">
        <v>6</v>
      </c>
      <c r="E174" s="18" t="s">
        <v>6</v>
      </c>
    </row>
    <row r="175" spans="1:5" ht="15.75" thickBot="1" x14ac:dyDescent="0.3">
      <c r="A175" s="207" t="s">
        <v>8</v>
      </c>
      <c r="B175" s="201">
        <v>40</v>
      </c>
      <c r="C175" s="201">
        <v>40</v>
      </c>
      <c r="D175" s="201">
        <v>40</v>
      </c>
      <c r="E175" s="201">
        <v>40</v>
      </c>
    </row>
    <row r="176" spans="1:5" ht="15.75" thickBot="1" x14ac:dyDescent="0.3">
      <c r="A176" s="4" t="s">
        <v>15</v>
      </c>
      <c r="B176" s="6">
        <f>B186</f>
        <v>500</v>
      </c>
      <c r="C176" s="6">
        <v>500</v>
      </c>
      <c r="D176" s="6">
        <v>500</v>
      </c>
      <c r="E176" s="6">
        <v>750</v>
      </c>
    </row>
    <row r="177" spans="1:5" ht="15.75" thickBot="1" x14ac:dyDescent="0.3">
      <c r="A177" s="4" t="s">
        <v>23</v>
      </c>
      <c r="B177" s="6">
        <f>B176/B175</f>
        <v>12.5</v>
      </c>
      <c r="C177" s="6">
        <f t="shared" ref="C177:E177" si="14">C176/C175</f>
        <v>12.5</v>
      </c>
      <c r="D177" s="6">
        <f t="shared" si="14"/>
        <v>12.5</v>
      </c>
      <c r="E177" s="6">
        <f t="shared" si="14"/>
        <v>18.75</v>
      </c>
    </row>
    <row r="178" spans="1:5" ht="15.75" thickBot="1" x14ac:dyDescent="0.3">
      <c r="A178" s="4" t="s">
        <v>16</v>
      </c>
      <c r="B178" s="99">
        <v>0</v>
      </c>
      <c r="C178" s="7">
        <v>0</v>
      </c>
      <c r="D178" s="7">
        <f t="shared" ref="D178:E180" si="15">D175/C175-1</f>
        <v>0</v>
      </c>
      <c r="E178" s="7">
        <f t="shared" si="15"/>
        <v>0</v>
      </c>
    </row>
    <row r="179" spans="1:5" ht="15.75" thickBot="1" x14ac:dyDescent="0.3">
      <c r="A179" s="4" t="s">
        <v>17</v>
      </c>
      <c r="B179" s="99">
        <v>0</v>
      </c>
      <c r="C179" s="7">
        <f>C176/B176-1</f>
        <v>0</v>
      </c>
      <c r="D179" s="7">
        <f t="shared" si="15"/>
        <v>0</v>
      </c>
      <c r="E179" s="7">
        <f t="shared" si="15"/>
        <v>0.5</v>
      </c>
    </row>
    <row r="180" spans="1:5" ht="15.75" thickBot="1" x14ac:dyDescent="0.3">
      <c r="A180" s="4" t="s">
        <v>18</v>
      </c>
      <c r="B180" s="99">
        <v>0</v>
      </c>
      <c r="C180" s="7">
        <v>0</v>
      </c>
      <c r="D180" s="7">
        <f t="shared" si="15"/>
        <v>0</v>
      </c>
      <c r="E180" s="7">
        <f t="shared" si="15"/>
        <v>0.5</v>
      </c>
    </row>
    <row r="181" spans="1:5" ht="15.75" thickBot="1" x14ac:dyDescent="0.3">
      <c r="A181" s="528" t="s">
        <v>59</v>
      </c>
      <c r="B181" s="529"/>
      <c r="C181" s="529"/>
      <c r="D181" s="529"/>
      <c r="E181" s="530"/>
    </row>
    <row r="182" spans="1:5" x14ac:dyDescent="0.25">
      <c r="A182" s="523"/>
      <c r="B182" s="17">
        <v>2019</v>
      </c>
      <c r="C182" s="17">
        <v>2020</v>
      </c>
      <c r="D182" s="17">
        <v>2021</v>
      </c>
      <c r="E182" s="17">
        <v>2022</v>
      </c>
    </row>
    <row r="183" spans="1:5" ht="15.75" thickBot="1" x14ac:dyDescent="0.3">
      <c r="A183" s="524"/>
      <c r="B183" s="18" t="s">
        <v>5</v>
      </c>
      <c r="C183" s="18" t="s">
        <v>6</v>
      </c>
      <c r="D183" s="18" t="s">
        <v>6</v>
      </c>
      <c r="E183" s="18" t="s">
        <v>6</v>
      </c>
    </row>
    <row r="184" spans="1:5" ht="15.75" thickBot="1" x14ac:dyDescent="0.3">
      <c r="A184" s="1" t="s">
        <v>41</v>
      </c>
      <c r="B184" s="8"/>
      <c r="C184" s="8"/>
      <c r="D184" s="8"/>
      <c r="E184" s="8"/>
    </row>
    <row r="185" spans="1:5" ht="15.75" thickBot="1" x14ac:dyDescent="0.3">
      <c r="A185" s="1" t="s">
        <v>42</v>
      </c>
      <c r="B185" s="11">
        <v>500</v>
      </c>
      <c r="C185" s="8">
        <v>500</v>
      </c>
      <c r="D185" s="8">
        <v>500</v>
      </c>
      <c r="E185" s="8">
        <v>750</v>
      </c>
    </row>
    <row r="186" spans="1:5" ht="15.75" thickBot="1" x14ac:dyDescent="0.3">
      <c r="A186" s="20" t="s">
        <v>36</v>
      </c>
      <c r="B186" s="11">
        <f>B185+B184</f>
        <v>500</v>
      </c>
      <c r="C186" s="11">
        <f t="shared" ref="C186:E186" si="16">C185+C184</f>
        <v>500</v>
      </c>
      <c r="D186" s="11">
        <f t="shared" si="16"/>
        <v>500</v>
      </c>
      <c r="E186" s="11">
        <f t="shared" si="16"/>
        <v>750</v>
      </c>
    </row>
    <row r="187" spans="1:5" x14ac:dyDescent="0.25">
      <c r="A187" s="617" t="s">
        <v>461</v>
      </c>
      <c r="B187" s="620"/>
      <c r="C187" s="621"/>
      <c r="D187" s="621"/>
      <c r="E187" s="622"/>
    </row>
    <row r="188" spans="1:5" x14ac:dyDescent="0.25">
      <c r="A188" s="618"/>
      <c r="B188" s="623"/>
      <c r="C188" s="624"/>
      <c r="D188" s="624"/>
      <c r="E188" s="625"/>
    </row>
    <row r="189" spans="1:5" ht="15.75" thickBot="1" x14ac:dyDescent="0.3">
      <c r="A189" s="619"/>
      <c r="B189" s="626"/>
      <c r="C189" s="627"/>
      <c r="D189" s="627"/>
      <c r="E189" s="628"/>
    </row>
    <row r="190" spans="1:5" ht="15.75" thickBot="1" x14ac:dyDescent="0.3">
      <c r="A190" s="207" t="s">
        <v>29</v>
      </c>
      <c r="B190" s="733" t="s">
        <v>194</v>
      </c>
      <c r="C190" s="734"/>
      <c r="D190" s="734"/>
      <c r="E190" s="735"/>
    </row>
    <row r="191" spans="1:5" ht="15.75" thickBot="1" x14ac:dyDescent="0.3">
      <c r="A191" s="208" t="s">
        <v>62</v>
      </c>
      <c r="B191" s="736" t="s">
        <v>193</v>
      </c>
      <c r="C191" s="737"/>
      <c r="D191" s="737"/>
      <c r="E191" s="738"/>
    </row>
    <row r="192" spans="1:5" ht="23.25" customHeight="1" thickBot="1" x14ac:dyDescent="0.3">
      <c r="A192" s="4" t="s">
        <v>9</v>
      </c>
      <c r="B192" s="546" t="s">
        <v>465</v>
      </c>
      <c r="C192" s="547"/>
      <c r="D192" s="547"/>
      <c r="E192" s="548"/>
    </row>
    <row r="193" spans="1:5" ht="15.75" thickBot="1" x14ac:dyDescent="0.3">
      <c r="A193" s="4" t="s">
        <v>14</v>
      </c>
      <c r="B193" s="520" t="s">
        <v>188</v>
      </c>
      <c r="C193" s="521"/>
      <c r="D193" s="521"/>
      <c r="E193" s="522"/>
    </row>
    <row r="194" spans="1:5" x14ac:dyDescent="0.25">
      <c r="A194" s="523"/>
      <c r="B194" s="17">
        <v>2019</v>
      </c>
      <c r="C194" s="17">
        <v>2020</v>
      </c>
      <c r="D194" s="17">
        <v>2021</v>
      </c>
      <c r="E194" s="17">
        <v>2022</v>
      </c>
    </row>
    <row r="195" spans="1:5" ht="15.75" thickBot="1" x14ac:dyDescent="0.3">
      <c r="A195" s="524"/>
      <c r="B195" s="18" t="s">
        <v>5</v>
      </c>
      <c r="C195" s="18" t="s">
        <v>6</v>
      </c>
      <c r="D195" s="18" t="s">
        <v>6</v>
      </c>
      <c r="E195" s="18" t="s">
        <v>6</v>
      </c>
    </row>
    <row r="196" spans="1:5" ht="15.75" thickBot="1" x14ac:dyDescent="0.3">
      <c r="A196" s="207" t="s">
        <v>8</v>
      </c>
      <c r="B196" s="201">
        <v>4</v>
      </c>
      <c r="C196" s="201">
        <v>10</v>
      </c>
      <c r="D196" s="201">
        <v>10</v>
      </c>
      <c r="E196" s="201">
        <v>12</v>
      </c>
    </row>
    <row r="197" spans="1:5" ht="15.75" thickBot="1" x14ac:dyDescent="0.3">
      <c r="A197" s="4" t="s">
        <v>15</v>
      </c>
      <c r="B197" s="6">
        <f>B207</f>
        <v>5500</v>
      </c>
      <c r="C197" s="6">
        <f>C207</f>
        <v>8500</v>
      </c>
      <c r="D197" s="6">
        <f>D207</f>
        <v>10000</v>
      </c>
      <c r="E197" s="6">
        <v>10000</v>
      </c>
    </row>
    <row r="198" spans="1:5" ht="15.75" thickBot="1" x14ac:dyDescent="0.3">
      <c r="A198" s="4" t="s">
        <v>23</v>
      </c>
      <c r="B198" s="6">
        <f>B197/B196</f>
        <v>1375</v>
      </c>
      <c r="C198" s="6">
        <f t="shared" ref="C198:D198" si="17">C197/C196</f>
        <v>850</v>
      </c>
      <c r="D198" s="6">
        <f t="shared" si="17"/>
        <v>1000</v>
      </c>
      <c r="E198" s="6">
        <f>E197/E196</f>
        <v>833.33333333333337</v>
      </c>
    </row>
    <row r="199" spans="1:5" ht="15.75" thickBot="1" x14ac:dyDescent="0.3">
      <c r="A199" s="4" t="s">
        <v>16</v>
      </c>
      <c r="B199" s="99">
        <v>0</v>
      </c>
      <c r="C199" s="7">
        <v>0</v>
      </c>
      <c r="D199" s="7">
        <f t="shared" ref="D199" si="18">D196/C196-1</f>
        <v>0</v>
      </c>
      <c r="E199" s="7">
        <v>0</v>
      </c>
    </row>
    <row r="200" spans="1:5" ht="15.75" thickBot="1" x14ac:dyDescent="0.3">
      <c r="A200" s="4" t="s">
        <v>17</v>
      </c>
      <c r="B200" s="99">
        <v>0</v>
      </c>
      <c r="C200" s="7">
        <v>0</v>
      </c>
      <c r="D200" s="7">
        <v>0</v>
      </c>
      <c r="E200" s="7">
        <v>0</v>
      </c>
    </row>
    <row r="201" spans="1:5" ht="15.75" thickBot="1" x14ac:dyDescent="0.3">
      <c r="A201" s="4" t="s">
        <v>18</v>
      </c>
      <c r="B201" s="99">
        <v>0</v>
      </c>
      <c r="C201" s="7">
        <v>0</v>
      </c>
      <c r="D201" s="7">
        <v>0</v>
      </c>
      <c r="E201" s="7">
        <v>0</v>
      </c>
    </row>
    <row r="202" spans="1:5" ht="15.75" thickBot="1" x14ac:dyDescent="0.3">
      <c r="A202" s="528" t="s">
        <v>59</v>
      </c>
      <c r="B202" s="529"/>
      <c r="C202" s="529"/>
      <c r="D202" s="529"/>
      <c r="E202" s="530"/>
    </row>
    <row r="203" spans="1:5" x14ac:dyDescent="0.25">
      <c r="A203" s="523"/>
      <c r="B203" s="17">
        <v>2019</v>
      </c>
      <c r="C203" s="17">
        <v>2020</v>
      </c>
      <c r="D203" s="17">
        <v>2021</v>
      </c>
      <c r="E203" s="17">
        <v>2022</v>
      </c>
    </row>
    <row r="204" spans="1:5" ht="15.75" thickBot="1" x14ac:dyDescent="0.3">
      <c r="A204" s="524"/>
      <c r="B204" s="18" t="s">
        <v>5</v>
      </c>
      <c r="C204" s="18" t="s">
        <v>6</v>
      </c>
      <c r="D204" s="18" t="s">
        <v>6</v>
      </c>
      <c r="E204" s="18" t="s">
        <v>6</v>
      </c>
    </row>
    <row r="205" spans="1:5" ht="15.75" thickBot="1" x14ac:dyDescent="0.3">
      <c r="A205" s="1" t="s">
        <v>41</v>
      </c>
      <c r="B205" s="8"/>
      <c r="C205" s="8"/>
      <c r="D205" s="8"/>
      <c r="E205" s="8"/>
    </row>
    <row r="206" spans="1:5" ht="15.75" thickBot="1" x14ac:dyDescent="0.3">
      <c r="A206" s="1" t="s">
        <v>42</v>
      </c>
      <c r="B206" s="11">
        <v>5500</v>
      </c>
      <c r="C206" s="8">
        <v>8500</v>
      </c>
      <c r="D206" s="8">
        <v>10000</v>
      </c>
      <c r="E206" s="8">
        <v>10000</v>
      </c>
    </row>
    <row r="207" spans="1:5" ht="15.75" thickBot="1" x14ac:dyDescent="0.3">
      <c r="A207" s="20" t="s">
        <v>36</v>
      </c>
      <c r="B207" s="11">
        <f>B206+B205</f>
        <v>5500</v>
      </c>
      <c r="C207" s="11">
        <v>8500</v>
      </c>
      <c r="D207" s="11">
        <f t="shared" ref="D207" si="19">D206+D205</f>
        <v>10000</v>
      </c>
      <c r="E207" s="11">
        <f>SUM(E205:E206)</f>
        <v>10000</v>
      </c>
    </row>
    <row r="208" spans="1:5" x14ac:dyDescent="0.25">
      <c r="A208" s="617" t="s">
        <v>461</v>
      </c>
      <c r="B208" s="620"/>
      <c r="C208" s="621"/>
      <c r="D208" s="621"/>
      <c r="E208" s="622"/>
    </row>
    <row r="209" spans="1:5" x14ac:dyDescent="0.25">
      <c r="A209" s="618"/>
      <c r="B209" s="623"/>
      <c r="C209" s="624"/>
      <c r="D209" s="624"/>
      <c r="E209" s="625"/>
    </row>
    <row r="210" spans="1:5" ht="15.75" thickBot="1" x14ac:dyDescent="0.3">
      <c r="A210" s="619"/>
      <c r="B210" s="626"/>
      <c r="C210" s="627"/>
      <c r="D210" s="627"/>
      <c r="E210" s="628"/>
    </row>
    <row r="211" spans="1:5" ht="15.75" thickBot="1" x14ac:dyDescent="0.3">
      <c r="A211" s="511" t="s">
        <v>38</v>
      </c>
      <c r="B211" s="512"/>
      <c r="C211" s="512"/>
      <c r="D211" s="512"/>
      <c r="E211" s="513"/>
    </row>
    <row r="212" spans="1:5" ht="15.75" thickBot="1" x14ac:dyDescent="0.3">
      <c r="A212" s="511" t="s">
        <v>43</v>
      </c>
      <c r="B212" s="512"/>
      <c r="C212" s="512"/>
      <c r="D212" s="512"/>
      <c r="E212" s="513"/>
    </row>
    <row r="213" spans="1:5" ht="15.75" thickBot="1" x14ac:dyDescent="0.3">
      <c r="A213" s="14" t="s">
        <v>29</v>
      </c>
      <c r="B213" s="514" t="s">
        <v>390</v>
      </c>
      <c r="C213" s="515"/>
      <c r="D213" s="515"/>
      <c r="E213" s="516"/>
    </row>
    <row r="214" spans="1:5" ht="15.75" thickBot="1" x14ac:dyDescent="0.3">
      <c r="A214" s="19" t="s">
        <v>28</v>
      </c>
      <c r="B214" s="549" t="s">
        <v>302</v>
      </c>
      <c r="C214" s="526"/>
      <c r="D214" s="526"/>
      <c r="E214" s="527"/>
    </row>
    <row r="215" spans="1:5" ht="17.25" customHeight="1" thickBot="1" x14ac:dyDescent="0.3">
      <c r="A215" s="4" t="s">
        <v>9</v>
      </c>
      <c r="B215" s="517" t="s">
        <v>302</v>
      </c>
      <c r="C215" s="518"/>
      <c r="D215" s="518"/>
      <c r="E215" s="519"/>
    </row>
    <row r="216" spans="1:5" ht="15.75" thickBot="1" x14ac:dyDescent="0.3">
      <c r="A216" s="4" t="s">
        <v>14</v>
      </c>
      <c r="B216" s="520" t="s">
        <v>302</v>
      </c>
      <c r="C216" s="521"/>
      <c r="D216" s="521"/>
      <c r="E216" s="522"/>
    </row>
    <row r="217" spans="1:5" ht="12.75" customHeight="1" x14ac:dyDescent="0.25">
      <c r="A217" s="523"/>
      <c r="B217" s="17">
        <v>2019</v>
      </c>
      <c r="C217" s="17">
        <v>2020</v>
      </c>
      <c r="D217" s="17">
        <v>2021</v>
      </c>
      <c r="E217" s="17">
        <v>2022</v>
      </c>
    </row>
    <row r="218" spans="1:5" ht="9" customHeight="1" thickBot="1" x14ac:dyDescent="0.3">
      <c r="A218" s="524"/>
      <c r="B218" s="18" t="s">
        <v>5</v>
      </c>
      <c r="C218" s="18" t="s">
        <v>6</v>
      </c>
      <c r="D218" s="18" t="s">
        <v>6</v>
      </c>
      <c r="E218" s="18" t="s">
        <v>6</v>
      </c>
    </row>
    <row r="219" spans="1:5" ht="15.75" thickBot="1" x14ac:dyDescent="0.3">
      <c r="A219" s="4" t="s">
        <v>8</v>
      </c>
      <c r="B219" s="6"/>
      <c r="C219" s="6"/>
      <c r="D219" s="6"/>
      <c r="E219" s="6"/>
    </row>
    <row r="220" spans="1:5" ht="15.75" thickBot="1" x14ac:dyDescent="0.3">
      <c r="A220" s="4" t="s">
        <v>15</v>
      </c>
      <c r="B220" s="6"/>
      <c r="C220" s="6"/>
      <c r="D220" s="6"/>
      <c r="E220" s="6"/>
    </row>
    <row r="221" spans="1:5" ht="15.75" thickBot="1" x14ac:dyDescent="0.3">
      <c r="A221" s="4" t="s">
        <v>23</v>
      </c>
      <c r="B221" s="6">
        <v>0</v>
      </c>
      <c r="C221" s="6">
        <v>0</v>
      </c>
      <c r="D221" s="6">
        <v>0</v>
      </c>
      <c r="E221" s="6">
        <v>0</v>
      </c>
    </row>
    <row r="222" spans="1:5" ht="15.75" thickBot="1" x14ac:dyDescent="0.3">
      <c r="A222" s="4" t="s">
        <v>16</v>
      </c>
      <c r="B222" s="99" t="s">
        <v>22</v>
      </c>
      <c r="C222" s="7">
        <v>0</v>
      </c>
      <c r="D222" s="7">
        <v>0</v>
      </c>
      <c r="E222" s="7">
        <v>0</v>
      </c>
    </row>
    <row r="223" spans="1:5" ht="15.75" thickBot="1" x14ac:dyDescent="0.3">
      <c r="A223" s="4" t="s">
        <v>17</v>
      </c>
      <c r="B223" s="99" t="s">
        <v>22</v>
      </c>
      <c r="C223" s="7">
        <v>0</v>
      </c>
      <c r="D223" s="7">
        <v>0</v>
      </c>
      <c r="E223" s="7">
        <v>0</v>
      </c>
    </row>
    <row r="224" spans="1:5" ht="15.75" thickBot="1" x14ac:dyDescent="0.3">
      <c r="A224" s="4" t="s">
        <v>18</v>
      </c>
      <c r="B224" s="99" t="s">
        <v>22</v>
      </c>
      <c r="C224" s="7">
        <v>0</v>
      </c>
      <c r="D224" s="7">
        <v>0</v>
      </c>
      <c r="E224" s="7">
        <v>0</v>
      </c>
    </row>
    <row r="225" spans="1:5" ht="15.75" thickBot="1" x14ac:dyDescent="0.3">
      <c r="A225" s="528" t="s">
        <v>34</v>
      </c>
      <c r="B225" s="529"/>
      <c r="C225" s="529"/>
      <c r="D225" s="529"/>
      <c r="E225" s="530"/>
    </row>
    <row r="226" spans="1:5" ht="12.75" customHeight="1" x14ac:dyDescent="0.25">
      <c r="A226" s="523"/>
      <c r="B226" s="17">
        <v>2019</v>
      </c>
      <c r="C226" s="17">
        <v>2020</v>
      </c>
      <c r="D226" s="17">
        <v>2021</v>
      </c>
      <c r="E226" s="17">
        <v>2022</v>
      </c>
    </row>
    <row r="227" spans="1:5" ht="9" customHeight="1" thickBot="1" x14ac:dyDescent="0.3">
      <c r="A227" s="524"/>
      <c r="B227" s="18" t="s">
        <v>5</v>
      </c>
      <c r="C227" s="18" t="s">
        <v>6</v>
      </c>
      <c r="D227" s="18" t="s">
        <v>6</v>
      </c>
      <c r="E227" s="18" t="s">
        <v>6</v>
      </c>
    </row>
    <row r="228" spans="1:5" ht="15.75" thickBot="1" x14ac:dyDescent="0.3">
      <c r="A228" s="1" t="s">
        <v>41</v>
      </c>
      <c r="B228" s="8"/>
      <c r="C228" s="8"/>
      <c r="D228" s="8"/>
      <c r="E228" s="8"/>
    </row>
    <row r="229" spans="1:5" ht="15.75" thickBot="1" x14ac:dyDescent="0.3">
      <c r="A229" s="1" t="s">
        <v>42</v>
      </c>
      <c r="B229" s="11"/>
      <c r="C229" s="8"/>
      <c r="D229" s="8"/>
      <c r="E229" s="8"/>
    </row>
    <row r="230" spans="1:5" ht="15.75" thickBot="1" x14ac:dyDescent="0.3">
      <c r="A230" s="20" t="s">
        <v>33</v>
      </c>
      <c r="B230" s="11"/>
      <c r="C230" s="11"/>
      <c r="D230" s="11"/>
      <c r="E230" s="11"/>
    </row>
    <row r="231" spans="1:5" x14ac:dyDescent="0.25">
      <c r="A231" s="617" t="s">
        <v>40</v>
      </c>
      <c r="B231" s="620"/>
      <c r="C231" s="621"/>
      <c r="D231" s="621"/>
      <c r="E231" s="622"/>
    </row>
    <row r="232" spans="1:5" x14ac:dyDescent="0.25">
      <c r="A232" s="618"/>
      <c r="B232" s="623"/>
      <c r="C232" s="624"/>
      <c r="D232" s="624"/>
      <c r="E232" s="625"/>
    </row>
    <row r="233" spans="1:5" ht="15.75" thickBot="1" x14ac:dyDescent="0.3">
      <c r="A233" s="619"/>
      <c r="B233" s="626"/>
      <c r="C233" s="627"/>
      <c r="D233" s="627"/>
      <c r="E233" s="628"/>
    </row>
    <row r="234" spans="1:5" ht="15.75" thickBot="1" x14ac:dyDescent="0.3">
      <c r="A234" s="14" t="s">
        <v>29</v>
      </c>
      <c r="B234" s="514" t="s">
        <v>390</v>
      </c>
      <c r="C234" s="515"/>
      <c r="D234" s="515"/>
      <c r="E234" s="516"/>
    </row>
    <row r="235" spans="1:5" ht="15.75" thickBot="1" x14ac:dyDescent="0.3">
      <c r="A235" s="19" t="s">
        <v>265</v>
      </c>
      <c r="B235" s="549" t="s">
        <v>302</v>
      </c>
      <c r="C235" s="526"/>
      <c r="D235" s="526"/>
      <c r="E235" s="527"/>
    </row>
    <row r="236" spans="1:5" ht="17.25" customHeight="1" thickBot="1" x14ac:dyDescent="0.3">
      <c r="A236" s="4" t="s">
        <v>9</v>
      </c>
      <c r="B236" s="517" t="s">
        <v>302</v>
      </c>
      <c r="C236" s="518"/>
      <c r="D236" s="518"/>
      <c r="E236" s="519"/>
    </row>
    <row r="237" spans="1:5" ht="15.75" thickBot="1" x14ac:dyDescent="0.3">
      <c r="A237" s="4" t="s">
        <v>14</v>
      </c>
      <c r="B237" s="520" t="s">
        <v>302</v>
      </c>
      <c r="C237" s="521"/>
      <c r="D237" s="521"/>
      <c r="E237" s="522"/>
    </row>
    <row r="238" spans="1:5" ht="12.75" customHeight="1" x14ac:dyDescent="0.25">
      <c r="A238" s="523"/>
      <c r="B238" s="17">
        <v>2019</v>
      </c>
      <c r="C238" s="17">
        <v>2020</v>
      </c>
      <c r="D238" s="17">
        <v>2021</v>
      </c>
      <c r="E238" s="17">
        <v>2022</v>
      </c>
    </row>
    <row r="239" spans="1:5" ht="9" customHeight="1" thickBot="1" x14ac:dyDescent="0.3">
      <c r="A239" s="524"/>
      <c r="B239" s="18" t="s">
        <v>5</v>
      </c>
      <c r="C239" s="18" t="s">
        <v>6</v>
      </c>
      <c r="D239" s="18" t="s">
        <v>6</v>
      </c>
      <c r="E239" s="18" t="s">
        <v>6</v>
      </c>
    </row>
    <row r="240" spans="1:5" ht="15.75" thickBot="1" x14ac:dyDescent="0.3">
      <c r="A240" s="4" t="s">
        <v>8</v>
      </c>
      <c r="B240" s="6"/>
      <c r="C240" s="6"/>
      <c r="D240" s="6"/>
      <c r="E240" s="6"/>
    </row>
    <row r="241" spans="1:5" ht="15.75" thickBot="1" x14ac:dyDescent="0.3">
      <c r="A241" s="4" t="s">
        <v>15</v>
      </c>
      <c r="B241" s="6"/>
      <c r="C241" s="6"/>
      <c r="D241" s="6"/>
      <c r="E241" s="6"/>
    </row>
    <row r="242" spans="1:5" ht="15.75" thickBot="1" x14ac:dyDescent="0.3">
      <c r="A242" s="4" t="s">
        <v>23</v>
      </c>
      <c r="B242" s="6">
        <v>0</v>
      </c>
      <c r="C242" s="6">
        <v>0</v>
      </c>
      <c r="D242" s="6">
        <v>0</v>
      </c>
      <c r="E242" s="6">
        <v>0</v>
      </c>
    </row>
    <row r="243" spans="1:5" ht="15.75" thickBot="1" x14ac:dyDescent="0.3">
      <c r="A243" s="4" t="s">
        <v>16</v>
      </c>
      <c r="B243" s="99" t="s">
        <v>22</v>
      </c>
      <c r="C243" s="7">
        <v>0</v>
      </c>
      <c r="D243" s="7">
        <v>0</v>
      </c>
      <c r="E243" s="7">
        <v>0</v>
      </c>
    </row>
    <row r="244" spans="1:5" ht="15.75" thickBot="1" x14ac:dyDescent="0.3">
      <c r="A244" s="4" t="s">
        <v>17</v>
      </c>
      <c r="B244" s="99" t="s">
        <v>22</v>
      </c>
      <c r="C244" s="7">
        <v>0</v>
      </c>
      <c r="D244" s="7">
        <v>0</v>
      </c>
      <c r="E244" s="7">
        <v>0</v>
      </c>
    </row>
    <row r="245" spans="1:5" ht="15.75" thickBot="1" x14ac:dyDescent="0.3">
      <c r="A245" s="4" t="s">
        <v>18</v>
      </c>
      <c r="B245" s="99" t="s">
        <v>22</v>
      </c>
      <c r="C245" s="7">
        <v>0</v>
      </c>
      <c r="D245" s="7">
        <v>0</v>
      </c>
      <c r="E245" s="7">
        <v>0</v>
      </c>
    </row>
    <row r="246" spans="1:5" ht="15.75" customHeight="1" thickBot="1" x14ac:dyDescent="0.3">
      <c r="A246" s="528" t="s">
        <v>165</v>
      </c>
      <c r="B246" s="529"/>
      <c r="C246" s="529"/>
      <c r="D246" s="529"/>
      <c r="E246" s="530"/>
    </row>
    <row r="247" spans="1:5" ht="12.75" customHeight="1" x14ac:dyDescent="0.25">
      <c r="A247" s="523"/>
      <c r="B247" s="17">
        <v>2019</v>
      </c>
      <c r="C247" s="17">
        <v>2020</v>
      </c>
      <c r="D247" s="17">
        <v>2021</v>
      </c>
      <c r="E247" s="17">
        <v>2022</v>
      </c>
    </row>
    <row r="248" spans="1:5" ht="9" customHeight="1" thickBot="1" x14ac:dyDescent="0.3">
      <c r="A248" s="524"/>
      <c r="B248" s="18" t="s">
        <v>5</v>
      </c>
      <c r="C248" s="18" t="s">
        <v>6</v>
      </c>
      <c r="D248" s="18" t="s">
        <v>6</v>
      </c>
      <c r="E248" s="18" t="s">
        <v>6</v>
      </c>
    </row>
    <row r="249" spans="1:5" ht="15.75" thickBot="1" x14ac:dyDescent="0.3">
      <c r="A249" s="1" t="s">
        <v>41</v>
      </c>
      <c r="B249" s="8"/>
      <c r="C249" s="8"/>
      <c r="D249" s="8"/>
      <c r="E249" s="8"/>
    </row>
    <row r="250" spans="1:5" ht="15.75" thickBot="1" x14ac:dyDescent="0.3">
      <c r="A250" s="1" t="s">
        <v>42</v>
      </c>
      <c r="B250" s="11"/>
      <c r="C250" s="8"/>
      <c r="D250" s="8"/>
      <c r="E250" s="8"/>
    </row>
    <row r="251" spans="1:5" ht="15.75" thickBot="1" x14ac:dyDescent="0.3">
      <c r="A251" s="20" t="s">
        <v>36</v>
      </c>
      <c r="B251" s="11">
        <f>B250+B249</f>
        <v>0</v>
      </c>
      <c r="C251" s="11">
        <f t="shared" ref="C251:E251" si="20">C250+C249</f>
        <v>0</v>
      </c>
      <c r="D251" s="11">
        <f t="shared" si="20"/>
        <v>0</v>
      </c>
      <c r="E251" s="11">
        <f t="shared" si="20"/>
        <v>0</v>
      </c>
    </row>
    <row r="252" spans="1:5" ht="15" customHeight="1" x14ac:dyDescent="0.25">
      <c r="A252" s="617" t="s">
        <v>461</v>
      </c>
      <c r="B252" s="620"/>
      <c r="C252" s="621"/>
      <c r="D252" s="621"/>
      <c r="E252" s="622"/>
    </row>
    <row r="253" spans="1:5" x14ac:dyDescent="0.25">
      <c r="A253" s="618"/>
      <c r="B253" s="623"/>
      <c r="C253" s="624"/>
      <c r="D253" s="624"/>
      <c r="E253" s="625"/>
    </row>
    <row r="254" spans="1:5" ht="15.75" thickBot="1" x14ac:dyDescent="0.3">
      <c r="A254" s="619"/>
      <c r="B254" s="626"/>
      <c r="C254" s="627"/>
      <c r="D254" s="627"/>
      <c r="E254" s="628"/>
    </row>
    <row r="255" spans="1:5" ht="27.75" customHeight="1" thickBot="1" x14ac:dyDescent="0.3">
      <c r="A255" s="210" t="s">
        <v>155</v>
      </c>
      <c r="B255" s="745"/>
      <c r="C255" s="746"/>
      <c r="D255" s="746"/>
      <c r="E255" s="747"/>
    </row>
    <row r="256" spans="1:5" ht="15.75" customHeight="1" thickBot="1" x14ac:dyDescent="0.3">
      <c r="A256" s="517" t="s">
        <v>156</v>
      </c>
      <c r="B256" s="518"/>
      <c r="C256" s="518"/>
      <c r="D256" s="518"/>
      <c r="E256" s="519"/>
    </row>
    <row r="257" spans="1:5" ht="15.75" thickBot="1" x14ac:dyDescent="0.3">
      <c r="A257" s="4" t="s">
        <v>93</v>
      </c>
      <c r="B257" s="45" t="s">
        <v>30</v>
      </c>
      <c r="C257" s="45" t="s">
        <v>27</v>
      </c>
      <c r="D257" s="45" t="s">
        <v>27</v>
      </c>
      <c r="E257" s="45" t="s">
        <v>27</v>
      </c>
    </row>
    <row r="258" spans="1:5" ht="15.75" customHeight="1" thickBot="1" x14ac:dyDescent="0.3">
      <c r="A258" s="4" t="s">
        <v>93</v>
      </c>
      <c r="B258" s="45" t="s">
        <v>30</v>
      </c>
      <c r="C258" s="45" t="s">
        <v>27</v>
      </c>
      <c r="D258" s="45" t="s">
        <v>27</v>
      </c>
      <c r="E258" s="45" t="s">
        <v>27</v>
      </c>
    </row>
    <row r="259" spans="1:5" ht="23.25" customHeight="1" thickBot="1" x14ac:dyDescent="0.3">
      <c r="A259" s="4" t="s">
        <v>93</v>
      </c>
      <c r="B259" s="45" t="s">
        <v>30</v>
      </c>
      <c r="C259" s="45" t="s">
        <v>27</v>
      </c>
      <c r="D259" s="45" t="s">
        <v>27</v>
      </c>
      <c r="E259" s="45" t="s">
        <v>27</v>
      </c>
    </row>
    <row r="260" spans="1:5" ht="23.25" customHeight="1" thickBot="1" x14ac:dyDescent="0.3">
      <c r="A260" s="739" t="s">
        <v>157</v>
      </c>
      <c r="B260" s="740"/>
      <c r="C260" s="740"/>
      <c r="D260" s="740"/>
      <c r="E260" s="741"/>
    </row>
    <row r="261" spans="1:5" ht="23.25" customHeight="1" thickBot="1" x14ac:dyDescent="0.3">
      <c r="A261" s="742" t="s">
        <v>158</v>
      </c>
      <c r="B261" s="743"/>
      <c r="C261" s="743"/>
      <c r="D261" s="743"/>
      <c r="E261" s="744"/>
    </row>
    <row r="262" spans="1:5" ht="12.75" customHeight="1" x14ac:dyDescent="0.25">
      <c r="A262" s="523"/>
      <c r="B262" s="17">
        <v>2019</v>
      </c>
      <c r="C262" s="17">
        <v>2020</v>
      </c>
      <c r="D262" s="17">
        <v>2021</v>
      </c>
      <c r="E262" s="17">
        <v>2022</v>
      </c>
    </row>
    <row r="263" spans="1:5" ht="9" customHeight="1" thickBot="1" x14ac:dyDescent="0.3">
      <c r="A263" s="524"/>
      <c r="B263" s="18" t="s">
        <v>5</v>
      </c>
      <c r="C263" s="18" t="s">
        <v>6</v>
      </c>
      <c r="D263" s="18" t="s">
        <v>6</v>
      </c>
      <c r="E263" s="18" t="s">
        <v>6</v>
      </c>
    </row>
    <row r="264" spans="1:5" ht="21" customHeight="1" thickBot="1" x14ac:dyDescent="0.3">
      <c r="A264" s="19" t="s">
        <v>28</v>
      </c>
      <c r="B264" s="589"/>
      <c r="C264" s="590"/>
      <c r="D264" s="590"/>
      <c r="E264" s="591"/>
    </row>
    <row r="265" spans="1:5" ht="18.75" customHeight="1" thickBot="1" x14ac:dyDescent="0.3">
      <c r="A265" s="4" t="s">
        <v>9</v>
      </c>
      <c r="B265" s="611"/>
      <c r="C265" s="612"/>
      <c r="D265" s="612"/>
      <c r="E265" s="613"/>
    </row>
    <row r="266" spans="1:5" ht="15.75" customHeight="1" thickBot="1" x14ac:dyDescent="0.3">
      <c r="A266" s="4" t="s">
        <v>14</v>
      </c>
      <c r="B266" s="589"/>
      <c r="C266" s="590"/>
      <c r="D266" s="590"/>
      <c r="E266" s="591"/>
    </row>
    <row r="267" spans="1:5" ht="12.75" customHeight="1" x14ac:dyDescent="0.25">
      <c r="A267" s="523"/>
      <c r="B267" s="17">
        <v>2019</v>
      </c>
      <c r="C267" s="17">
        <v>2020</v>
      </c>
      <c r="D267" s="17">
        <v>2021</v>
      </c>
      <c r="E267" s="17">
        <v>2022</v>
      </c>
    </row>
    <row r="268" spans="1:5" ht="9" customHeight="1" thickBot="1" x14ac:dyDescent="0.3">
      <c r="A268" s="524"/>
      <c r="B268" s="18" t="s">
        <v>5</v>
      </c>
      <c r="C268" s="18" t="s">
        <v>6</v>
      </c>
      <c r="D268" s="18" t="s">
        <v>6</v>
      </c>
      <c r="E268" s="18" t="s">
        <v>6</v>
      </c>
    </row>
    <row r="269" spans="1:5" ht="15.75" customHeight="1" thickBot="1" x14ac:dyDescent="0.3">
      <c r="A269" s="4" t="s">
        <v>8</v>
      </c>
      <c r="B269" s="6"/>
      <c r="C269" s="54"/>
      <c r="D269" s="54"/>
      <c r="E269" s="54"/>
    </row>
    <row r="270" spans="1:5" ht="15.75" thickBot="1" x14ac:dyDescent="0.3">
      <c r="A270" s="4" t="s">
        <v>15</v>
      </c>
      <c r="B270" s="6">
        <f>B301</f>
        <v>0</v>
      </c>
      <c r="C270" s="6">
        <f t="shared" ref="C270:E270" si="21">C301</f>
        <v>0</v>
      </c>
      <c r="D270" s="6">
        <f t="shared" si="21"/>
        <v>0</v>
      </c>
      <c r="E270" s="6">
        <f t="shared" si="21"/>
        <v>0</v>
      </c>
    </row>
    <row r="271" spans="1:5" ht="15.75" thickBot="1" x14ac:dyDescent="0.3">
      <c r="A271" s="4" t="s">
        <v>23</v>
      </c>
      <c r="B271" s="6">
        <v>0</v>
      </c>
      <c r="C271" s="6">
        <v>0</v>
      </c>
      <c r="D271" s="6">
        <v>0</v>
      </c>
      <c r="E271" s="6">
        <v>0</v>
      </c>
    </row>
    <row r="272" spans="1:5" ht="15.75" thickBot="1" x14ac:dyDescent="0.3">
      <c r="A272" s="4" t="s">
        <v>16</v>
      </c>
      <c r="B272" s="99"/>
      <c r="C272" s="7">
        <v>0</v>
      </c>
      <c r="D272" s="7">
        <v>0</v>
      </c>
      <c r="E272" s="7">
        <v>0</v>
      </c>
    </row>
    <row r="273" spans="1:5" ht="15.75" thickBot="1" x14ac:dyDescent="0.3">
      <c r="A273" s="4" t="s">
        <v>17</v>
      </c>
      <c r="B273" s="99"/>
      <c r="C273" s="7">
        <v>0</v>
      </c>
      <c r="D273" s="7">
        <v>0</v>
      </c>
      <c r="E273" s="7">
        <v>0</v>
      </c>
    </row>
    <row r="274" spans="1:5" ht="15.75" thickBot="1" x14ac:dyDescent="0.3">
      <c r="A274" s="4" t="s">
        <v>18</v>
      </c>
      <c r="B274" s="99"/>
      <c r="C274" s="7">
        <v>0</v>
      </c>
      <c r="D274" s="7">
        <v>0</v>
      </c>
      <c r="E274" s="7">
        <v>0</v>
      </c>
    </row>
    <row r="275" spans="1:5" ht="12.75" customHeight="1" x14ac:dyDescent="0.25">
      <c r="A275" s="523"/>
      <c r="B275" s="17">
        <v>2019</v>
      </c>
      <c r="C275" s="17">
        <v>2020</v>
      </c>
      <c r="D275" s="17">
        <v>2021</v>
      </c>
      <c r="E275" s="17">
        <v>2022</v>
      </c>
    </row>
    <row r="276" spans="1:5" ht="9" customHeight="1" thickBot="1" x14ac:dyDescent="0.3">
      <c r="A276" s="524"/>
      <c r="B276" s="18" t="s">
        <v>5</v>
      </c>
      <c r="C276" s="18" t="s">
        <v>6</v>
      </c>
      <c r="D276" s="18" t="s">
        <v>6</v>
      </c>
      <c r="E276" s="18" t="s">
        <v>6</v>
      </c>
    </row>
    <row r="277" spans="1:5" ht="15.75" thickBot="1" x14ac:dyDescent="0.3">
      <c r="A277" s="528" t="s">
        <v>160</v>
      </c>
      <c r="B277" s="529"/>
      <c r="C277" s="529"/>
      <c r="D277" s="529"/>
      <c r="E277" s="530"/>
    </row>
    <row r="278" spans="1:5" ht="12.75" customHeight="1" x14ac:dyDescent="0.25">
      <c r="A278" s="523"/>
      <c r="B278" s="17">
        <v>2019</v>
      </c>
      <c r="C278" s="17">
        <v>2020</v>
      </c>
      <c r="D278" s="17">
        <v>2021</v>
      </c>
      <c r="E278" s="17">
        <v>2022</v>
      </c>
    </row>
    <row r="279" spans="1:5" ht="9" customHeight="1" thickBot="1" x14ac:dyDescent="0.3">
      <c r="A279" s="524"/>
      <c r="B279" s="18" t="s">
        <v>5</v>
      </c>
      <c r="C279" s="18" t="s">
        <v>6</v>
      </c>
      <c r="D279" s="18" t="s">
        <v>6</v>
      </c>
      <c r="E279" s="18" t="s">
        <v>6</v>
      </c>
    </row>
    <row r="280" spans="1:5" ht="15.75" thickBot="1" x14ac:dyDescent="0.3">
      <c r="A280" s="209" t="s">
        <v>0</v>
      </c>
      <c r="B280" s="87"/>
      <c r="C280" s="87"/>
      <c r="D280" s="87"/>
      <c r="E280" s="87"/>
    </row>
    <row r="281" spans="1:5" ht="24.75" thickBot="1" x14ac:dyDescent="0.3">
      <c r="A281" s="10" t="s">
        <v>435</v>
      </c>
      <c r="B281" s="11"/>
      <c r="C281" s="47"/>
      <c r="D281" s="47"/>
      <c r="E281" s="47"/>
    </row>
    <row r="282" spans="1:5" ht="24.75" thickBot="1" x14ac:dyDescent="0.3">
      <c r="A282" s="10" t="s">
        <v>451</v>
      </c>
      <c r="B282" s="11"/>
      <c r="C282" s="47"/>
      <c r="D282" s="47"/>
      <c r="E282" s="47"/>
    </row>
    <row r="283" spans="1:5" ht="15.75" thickBot="1" x14ac:dyDescent="0.3">
      <c r="A283" s="209" t="s">
        <v>31</v>
      </c>
      <c r="B283" s="87"/>
      <c r="C283" s="87"/>
      <c r="D283" s="87"/>
      <c r="E283" s="87"/>
    </row>
    <row r="284" spans="1:5" ht="36.75" thickBot="1" x14ac:dyDescent="0.3">
      <c r="A284" s="10" t="s">
        <v>437</v>
      </c>
      <c r="B284" s="11"/>
      <c r="C284" s="8"/>
      <c r="D284" s="8"/>
      <c r="E284" s="8"/>
    </row>
    <row r="285" spans="1:5" ht="36.75" thickBot="1" x14ac:dyDescent="0.3">
      <c r="A285" s="10" t="s">
        <v>452</v>
      </c>
      <c r="B285" s="11"/>
      <c r="C285" s="8"/>
      <c r="D285" s="8"/>
      <c r="E285" s="8"/>
    </row>
    <row r="286" spans="1:5" ht="15.75" thickBot="1" x14ac:dyDescent="0.3">
      <c r="A286" s="209" t="s">
        <v>1</v>
      </c>
      <c r="B286" s="87"/>
      <c r="C286" s="87"/>
      <c r="D286" s="87"/>
      <c r="E286" s="87"/>
    </row>
    <row r="287" spans="1:5" ht="24.75" thickBot="1" x14ac:dyDescent="0.3">
      <c r="A287" s="10" t="s">
        <v>439</v>
      </c>
      <c r="B287" s="11"/>
      <c r="C287" s="8"/>
      <c r="D287" s="8"/>
      <c r="E287" s="8"/>
    </row>
    <row r="288" spans="1:5" ht="24.75" thickBot="1" x14ac:dyDescent="0.3">
      <c r="A288" s="10" t="s">
        <v>453</v>
      </c>
      <c r="B288" s="11"/>
      <c r="C288" s="8"/>
      <c r="D288" s="8"/>
      <c r="E288" s="8"/>
    </row>
    <row r="289" spans="1:5" ht="15.75" thickBot="1" x14ac:dyDescent="0.3">
      <c r="A289" s="1" t="s">
        <v>2</v>
      </c>
      <c r="B289" s="11"/>
      <c r="C289" s="8"/>
      <c r="D289" s="8"/>
      <c r="E289" s="8"/>
    </row>
    <row r="290" spans="1:5" ht="24.75" thickBot="1" x14ac:dyDescent="0.3">
      <c r="A290" s="10" t="s">
        <v>441</v>
      </c>
      <c r="B290" s="11"/>
      <c r="C290" s="8"/>
      <c r="D290" s="8"/>
      <c r="E290" s="8"/>
    </row>
    <row r="291" spans="1:5" ht="24.75" thickBot="1" x14ac:dyDescent="0.3">
      <c r="A291" s="10" t="s">
        <v>454</v>
      </c>
      <c r="B291" s="11"/>
      <c r="C291" s="8"/>
      <c r="D291" s="8"/>
      <c r="E291" s="8"/>
    </row>
    <row r="292" spans="1:5" ht="15.75" thickBot="1" x14ac:dyDescent="0.3">
      <c r="A292" s="1" t="s">
        <v>24</v>
      </c>
      <c r="B292" s="11"/>
      <c r="C292" s="8"/>
      <c r="D292" s="8"/>
      <c r="E292" s="8"/>
    </row>
    <row r="293" spans="1:5" ht="24.75" thickBot="1" x14ac:dyDescent="0.3">
      <c r="A293" s="10" t="s">
        <v>443</v>
      </c>
      <c r="B293" s="11"/>
      <c r="C293" s="8"/>
      <c r="D293" s="8"/>
      <c r="E293" s="8"/>
    </row>
    <row r="294" spans="1:5" ht="24.75" thickBot="1" x14ac:dyDescent="0.3">
      <c r="A294" s="10" t="s">
        <v>455</v>
      </c>
      <c r="B294" s="11"/>
      <c r="C294" s="8"/>
      <c r="D294" s="8"/>
      <c r="E294" s="8"/>
    </row>
    <row r="295" spans="1:5" ht="15.75" thickBot="1" x14ac:dyDescent="0.3">
      <c r="A295" s="1" t="s">
        <v>25</v>
      </c>
      <c r="B295" s="11"/>
      <c r="C295" s="8"/>
      <c r="D295" s="8"/>
      <c r="E295" s="8"/>
    </row>
    <row r="296" spans="1:5" ht="24.75" thickBot="1" x14ac:dyDescent="0.3">
      <c r="A296" s="10" t="s">
        <v>445</v>
      </c>
      <c r="B296" s="11"/>
      <c r="C296" s="8"/>
      <c r="D296" s="8"/>
      <c r="E296" s="8"/>
    </row>
    <row r="297" spans="1:5" ht="24.75" thickBot="1" x14ac:dyDescent="0.3">
      <c r="A297" s="10" t="s">
        <v>456</v>
      </c>
      <c r="B297" s="11"/>
      <c r="C297" s="8"/>
      <c r="D297" s="8"/>
      <c r="E297" s="8"/>
    </row>
    <row r="298" spans="1:5" ht="15.75" thickBot="1" x14ac:dyDescent="0.3">
      <c r="A298" s="1" t="s">
        <v>3</v>
      </c>
      <c r="B298" s="11"/>
      <c r="C298" s="8"/>
      <c r="D298" s="8"/>
      <c r="E298" s="8"/>
    </row>
    <row r="299" spans="1:5" ht="36.75" thickBot="1" x14ac:dyDescent="0.3">
      <c r="A299" s="10" t="s">
        <v>447</v>
      </c>
      <c r="B299" s="11"/>
      <c r="C299" s="8"/>
      <c r="D299" s="8"/>
      <c r="E299" s="8"/>
    </row>
    <row r="300" spans="1:5" ht="36.75" thickBot="1" x14ac:dyDescent="0.3">
      <c r="A300" s="10" t="s">
        <v>457</v>
      </c>
      <c r="B300" s="11"/>
      <c r="C300" s="8"/>
      <c r="D300" s="8"/>
      <c r="E300" s="8"/>
    </row>
    <row r="301" spans="1:5" ht="24.75" thickBot="1" x14ac:dyDescent="0.3">
      <c r="A301" s="211" t="s">
        <v>394</v>
      </c>
      <c r="B301" s="21">
        <f>B298+B295+B292+B289+B286+B283+B280</f>
        <v>0</v>
      </c>
      <c r="C301" s="21">
        <f t="shared" ref="C301:E301" si="22">C298+C295+C292+C289+C286+C283+C280</f>
        <v>0</v>
      </c>
      <c r="D301" s="21">
        <f t="shared" si="22"/>
        <v>0</v>
      </c>
      <c r="E301" s="21">
        <f t="shared" si="22"/>
        <v>0</v>
      </c>
    </row>
    <row r="302" spans="1:5" x14ac:dyDescent="0.25">
      <c r="A302" s="617" t="s">
        <v>466</v>
      </c>
      <c r="B302" s="621" t="s">
        <v>22</v>
      </c>
      <c r="C302" s="621"/>
      <c r="D302" s="621"/>
      <c r="E302" s="622"/>
    </row>
    <row r="303" spans="1:5" x14ac:dyDescent="0.25">
      <c r="A303" s="618"/>
      <c r="B303" s="624"/>
      <c r="C303" s="624"/>
      <c r="D303" s="624"/>
      <c r="E303" s="625"/>
    </row>
    <row r="304" spans="1:5" ht="15.75" thickBot="1" x14ac:dyDescent="0.3">
      <c r="A304" s="619"/>
      <c r="B304" s="627"/>
      <c r="C304" s="627"/>
      <c r="D304" s="627"/>
      <c r="E304" s="628"/>
    </row>
    <row r="305" spans="1:5" ht="15.75" thickBot="1" x14ac:dyDescent="0.3">
      <c r="A305" s="23" t="s">
        <v>35</v>
      </c>
      <c r="B305" s="24">
        <f>IF(B301-B270=0,0,"Error")</f>
        <v>0</v>
      </c>
      <c r="C305" s="24">
        <f>IF(C301-C270=0,0,"Error")</f>
        <v>0</v>
      </c>
      <c r="D305" s="24">
        <f>IF(D301-D270=0,0,"Error")</f>
        <v>0</v>
      </c>
      <c r="E305" s="24">
        <f>IF(E301-E270=0,0,"Error")</f>
        <v>0</v>
      </c>
    </row>
    <row r="306" spans="1:5" ht="15.75" thickBot="1" x14ac:dyDescent="0.3">
      <c r="A306" s="212" t="s">
        <v>55</v>
      </c>
      <c r="B306" s="589"/>
      <c r="C306" s="590"/>
      <c r="D306" s="590"/>
      <c r="E306" s="591"/>
    </row>
    <row r="307" spans="1:5" ht="33.75" customHeight="1" thickBot="1" x14ac:dyDescent="0.3">
      <c r="A307" s="44" t="s">
        <v>9</v>
      </c>
      <c r="B307" s="611"/>
      <c r="C307" s="612"/>
      <c r="D307" s="612"/>
      <c r="E307" s="613"/>
    </row>
    <row r="308" spans="1:5" ht="15.75" thickBot="1" x14ac:dyDescent="0.3">
      <c r="A308" s="4" t="s">
        <v>14</v>
      </c>
      <c r="B308" s="520" t="s">
        <v>188</v>
      </c>
      <c r="C308" s="521"/>
      <c r="D308" s="521"/>
      <c r="E308" s="522"/>
    </row>
    <row r="309" spans="1:5" ht="12.75" customHeight="1" x14ac:dyDescent="0.25">
      <c r="A309" s="523"/>
      <c r="B309" s="17">
        <v>2019</v>
      </c>
      <c r="C309" s="17">
        <v>2020</v>
      </c>
      <c r="D309" s="17">
        <v>2021</v>
      </c>
      <c r="E309" s="17">
        <v>2022</v>
      </c>
    </row>
    <row r="310" spans="1:5" ht="9" customHeight="1" thickBot="1" x14ac:dyDescent="0.3">
      <c r="A310" s="524"/>
      <c r="B310" s="18" t="s">
        <v>5</v>
      </c>
      <c r="C310" s="18" t="s">
        <v>6</v>
      </c>
      <c r="D310" s="18" t="s">
        <v>6</v>
      </c>
      <c r="E310" s="18" t="s">
        <v>6</v>
      </c>
    </row>
    <row r="311" spans="1:5" ht="15.75" thickBot="1" x14ac:dyDescent="0.3">
      <c r="A311" s="4" t="s">
        <v>8</v>
      </c>
      <c r="B311" s="6"/>
      <c r="C311" s="6"/>
      <c r="D311" s="6"/>
      <c r="E311" s="6"/>
    </row>
    <row r="312" spans="1:5" ht="15.75" thickBot="1" x14ac:dyDescent="0.3">
      <c r="A312" s="4" t="s">
        <v>15</v>
      </c>
      <c r="B312" s="6">
        <f>B341</f>
        <v>0</v>
      </c>
      <c r="C312" s="6">
        <f t="shared" ref="C312:E312" si="23">C341</f>
        <v>0</v>
      </c>
      <c r="D312" s="6">
        <f t="shared" si="23"/>
        <v>0</v>
      </c>
      <c r="E312" s="6">
        <f t="shared" si="23"/>
        <v>0</v>
      </c>
    </row>
    <row r="313" spans="1:5" ht="15.75" thickBot="1" x14ac:dyDescent="0.3">
      <c r="A313" s="4" t="s">
        <v>23</v>
      </c>
      <c r="B313" s="6">
        <v>0</v>
      </c>
      <c r="C313" s="6">
        <v>0</v>
      </c>
      <c r="D313" s="6">
        <v>0</v>
      </c>
      <c r="E313" s="6">
        <v>0</v>
      </c>
    </row>
    <row r="314" spans="1:5" ht="15.75" thickBot="1" x14ac:dyDescent="0.3">
      <c r="A314" s="4" t="s">
        <v>16</v>
      </c>
      <c r="B314" s="99"/>
      <c r="C314" s="7">
        <v>0</v>
      </c>
      <c r="D314" s="7">
        <v>0</v>
      </c>
      <c r="E314" s="7">
        <v>0</v>
      </c>
    </row>
    <row r="315" spans="1:5" ht="15.75" thickBot="1" x14ac:dyDescent="0.3">
      <c r="A315" s="4" t="s">
        <v>17</v>
      </c>
      <c r="B315" s="99"/>
      <c r="C315" s="7">
        <v>0</v>
      </c>
      <c r="D315" s="7">
        <v>0</v>
      </c>
      <c r="E315" s="7">
        <v>0</v>
      </c>
    </row>
    <row r="316" spans="1:5" ht="15.75" thickBot="1" x14ac:dyDescent="0.3">
      <c r="A316" s="4" t="s">
        <v>18</v>
      </c>
      <c r="B316" s="99"/>
      <c r="C316" s="7">
        <v>0</v>
      </c>
      <c r="D316" s="7">
        <v>0</v>
      </c>
      <c r="E316" s="7">
        <v>0</v>
      </c>
    </row>
    <row r="317" spans="1:5" ht="15.75" thickBot="1" x14ac:dyDescent="0.3">
      <c r="A317" s="528" t="s">
        <v>165</v>
      </c>
      <c r="B317" s="529"/>
      <c r="C317" s="529"/>
      <c r="D317" s="529"/>
      <c r="E317" s="530"/>
    </row>
    <row r="318" spans="1:5" ht="12.75" customHeight="1" x14ac:dyDescent="0.25">
      <c r="A318" s="523"/>
      <c r="B318" s="17">
        <v>2019</v>
      </c>
      <c r="C318" s="17">
        <v>2020</v>
      </c>
      <c r="D318" s="17">
        <v>2021</v>
      </c>
      <c r="E318" s="17">
        <v>2022</v>
      </c>
    </row>
    <row r="319" spans="1:5" ht="9" customHeight="1" thickBot="1" x14ac:dyDescent="0.3">
      <c r="A319" s="524"/>
      <c r="B319" s="18" t="s">
        <v>5</v>
      </c>
      <c r="C319" s="18" t="s">
        <v>6</v>
      </c>
      <c r="D319" s="18" t="s">
        <v>6</v>
      </c>
      <c r="E319" s="18" t="s">
        <v>6</v>
      </c>
    </row>
    <row r="320" spans="1:5" ht="15.75" thickBot="1" x14ac:dyDescent="0.3">
      <c r="A320" s="209" t="s">
        <v>0</v>
      </c>
      <c r="B320" s="87"/>
      <c r="C320" s="87"/>
      <c r="D320" s="87"/>
      <c r="E320" s="87"/>
    </row>
    <row r="321" spans="1:5" ht="24.75" thickBot="1" x14ac:dyDescent="0.3">
      <c r="A321" s="10" t="s">
        <v>435</v>
      </c>
      <c r="B321" s="11"/>
      <c r="C321" s="47"/>
      <c r="D321" s="47"/>
      <c r="E321" s="47"/>
    </row>
    <row r="322" spans="1:5" ht="24.75" thickBot="1" x14ac:dyDescent="0.3">
      <c r="A322" s="10" t="s">
        <v>451</v>
      </c>
      <c r="B322" s="11"/>
      <c r="C322" s="47"/>
      <c r="D322" s="47"/>
      <c r="E322" s="47"/>
    </row>
    <row r="323" spans="1:5" ht="15.75" thickBot="1" x14ac:dyDescent="0.3">
      <c r="A323" s="209" t="s">
        <v>31</v>
      </c>
      <c r="B323" s="87"/>
      <c r="C323" s="87"/>
      <c r="D323" s="87"/>
      <c r="E323" s="87"/>
    </row>
    <row r="324" spans="1:5" ht="36.75" thickBot="1" x14ac:dyDescent="0.3">
      <c r="A324" s="10" t="s">
        <v>437</v>
      </c>
      <c r="B324" s="11"/>
      <c r="C324" s="8"/>
      <c r="D324" s="8"/>
      <c r="E324" s="8"/>
    </row>
    <row r="325" spans="1:5" ht="36.75" thickBot="1" x14ac:dyDescent="0.3">
      <c r="A325" s="10" t="s">
        <v>452</v>
      </c>
      <c r="B325" s="11"/>
      <c r="C325" s="8"/>
      <c r="D325" s="8"/>
      <c r="E325" s="8"/>
    </row>
    <row r="326" spans="1:5" ht="15.75" thickBot="1" x14ac:dyDescent="0.3">
      <c r="A326" s="209" t="s">
        <v>1</v>
      </c>
      <c r="B326" s="87"/>
      <c r="C326" s="87"/>
      <c r="D326" s="87"/>
      <c r="E326" s="87"/>
    </row>
    <row r="327" spans="1:5" ht="24.75" thickBot="1" x14ac:dyDescent="0.3">
      <c r="A327" s="10" t="s">
        <v>439</v>
      </c>
      <c r="B327" s="11"/>
      <c r="C327" s="8"/>
      <c r="D327" s="8"/>
      <c r="E327" s="8"/>
    </row>
    <row r="328" spans="1:5" ht="24.75" thickBot="1" x14ac:dyDescent="0.3">
      <c r="A328" s="10" t="s">
        <v>453</v>
      </c>
      <c r="B328" s="11"/>
      <c r="C328" s="8"/>
      <c r="D328" s="8"/>
      <c r="E328" s="8"/>
    </row>
    <row r="329" spans="1:5" ht="15.75" thickBot="1" x14ac:dyDescent="0.3">
      <c r="A329" s="1" t="s">
        <v>2</v>
      </c>
      <c r="B329" s="11"/>
      <c r="C329" s="8"/>
      <c r="D329" s="8"/>
      <c r="E329" s="8"/>
    </row>
    <row r="330" spans="1:5" ht="24.75" thickBot="1" x14ac:dyDescent="0.3">
      <c r="A330" s="10" t="s">
        <v>441</v>
      </c>
      <c r="B330" s="11"/>
      <c r="C330" s="8"/>
      <c r="D330" s="8"/>
      <c r="E330" s="8"/>
    </row>
    <row r="331" spans="1:5" ht="24.75" thickBot="1" x14ac:dyDescent="0.3">
      <c r="A331" s="10" t="s">
        <v>454</v>
      </c>
      <c r="B331" s="11"/>
      <c r="C331" s="8"/>
      <c r="D331" s="8"/>
      <c r="E331" s="8"/>
    </row>
    <row r="332" spans="1:5" ht="15.75" thickBot="1" x14ac:dyDescent="0.3">
      <c r="A332" s="1" t="s">
        <v>24</v>
      </c>
      <c r="B332" s="11"/>
      <c r="C332" s="8"/>
      <c r="D332" s="8"/>
      <c r="E332" s="8"/>
    </row>
    <row r="333" spans="1:5" ht="24.75" thickBot="1" x14ac:dyDescent="0.3">
      <c r="A333" s="10" t="s">
        <v>443</v>
      </c>
      <c r="B333" s="11"/>
      <c r="C333" s="8"/>
      <c r="D333" s="8"/>
      <c r="E333" s="8"/>
    </row>
    <row r="334" spans="1:5" ht="24.75" thickBot="1" x14ac:dyDescent="0.3">
      <c r="A334" s="10" t="s">
        <v>455</v>
      </c>
      <c r="B334" s="11"/>
      <c r="C334" s="8"/>
      <c r="D334" s="8"/>
      <c r="E334" s="8"/>
    </row>
    <row r="335" spans="1:5" ht="15.75" thickBot="1" x14ac:dyDescent="0.3">
      <c r="A335" s="1" t="s">
        <v>25</v>
      </c>
      <c r="B335" s="11"/>
      <c r="C335" s="8"/>
      <c r="D335" s="8"/>
      <c r="E335" s="8"/>
    </row>
    <row r="336" spans="1:5" ht="24.75" thickBot="1" x14ac:dyDescent="0.3">
      <c r="A336" s="10" t="s">
        <v>445</v>
      </c>
      <c r="B336" s="11"/>
      <c r="C336" s="8"/>
      <c r="D336" s="8"/>
      <c r="E336" s="8"/>
    </row>
    <row r="337" spans="1:5" ht="24.75" thickBot="1" x14ac:dyDescent="0.3">
      <c r="A337" s="10" t="s">
        <v>456</v>
      </c>
      <c r="B337" s="11"/>
      <c r="C337" s="8"/>
      <c r="D337" s="8"/>
      <c r="E337" s="8"/>
    </row>
    <row r="338" spans="1:5" ht="15.75" thickBot="1" x14ac:dyDescent="0.3">
      <c r="A338" s="1" t="s">
        <v>3</v>
      </c>
      <c r="B338" s="11"/>
      <c r="C338" s="8"/>
      <c r="D338" s="8"/>
      <c r="E338" s="8"/>
    </row>
    <row r="339" spans="1:5" ht="36.75" thickBot="1" x14ac:dyDescent="0.3">
      <c r="A339" s="10" t="s">
        <v>447</v>
      </c>
      <c r="B339" s="11"/>
      <c r="C339" s="8"/>
      <c r="D339" s="8"/>
      <c r="E339" s="8"/>
    </row>
    <row r="340" spans="1:5" ht="36.75" thickBot="1" x14ac:dyDescent="0.3">
      <c r="A340" s="10" t="s">
        <v>457</v>
      </c>
      <c r="B340" s="11"/>
      <c r="C340" s="8"/>
      <c r="D340" s="8"/>
      <c r="E340" s="8"/>
    </row>
    <row r="341" spans="1:5" ht="24.75" thickBot="1" x14ac:dyDescent="0.3">
      <c r="A341" s="211" t="s">
        <v>394</v>
      </c>
      <c r="B341" s="41">
        <f>B338+B332+B335+B329+B326+B323+B320</f>
        <v>0</v>
      </c>
      <c r="C341" s="41">
        <f t="shared" ref="C341:E341" si="24">C338+C332+C335+C329+C326+C323+C320</f>
        <v>0</v>
      </c>
      <c r="D341" s="41">
        <f t="shared" si="24"/>
        <v>0</v>
      </c>
      <c r="E341" s="41">
        <f t="shared" si="24"/>
        <v>0</v>
      </c>
    </row>
    <row r="342" spans="1:5" x14ac:dyDescent="0.25">
      <c r="A342" s="617" t="s">
        <v>458</v>
      </c>
      <c r="B342" s="621"/>
      <c r="C342" s="621"/>
      <c r="D342" s="621"/>
      <c r="E342" s="622"/>
    </row>
    <row r="343" spans="1:5" x14ac:dyDescent="0.25">
      <c r="A343" s="618"/>
      <c r="B343" s="624"/>
      <c r="C343" s="624"/>
      <c r="D343" s="624"/>
      <c r="E343" s="625"/>
    </row>
    <row r="344" spans="1:5" ht="15.75" thickBot="1" x14ac:dyDescent="0.3">
      <c r="A344" s="619"/>
      <c r="B344" s="627"/>
      <c r="C344" s="627"/>
      <c r="D344" s="627"/>
      <c r="E344" s="628"/>
    </row>
    <row r="345" spans="1:5" ht="15.75" thickBot="1" x14ac:dyDescent="0.3">
      <c r="A345" s="23" t="s">
        <v>35</v>
      </c>
      <c r="B345" s="24">
        <f>IF(B341-B312=0,0,"Error")</f>
        <v>0</v>
      </c>
      <c r="C345" s="24">
        <f>IF(C341-C312=0,0,"Error")</f>
        <v>0</v>
      </c>
      <c r="D345" s="24">
        <f>IF(D341-D312=0,0,"Error")</f>
        <v>0</v>
      </c>
      <c r="E345" s="24">
        <f>IF(E341-E312=0,0,"Error")</f>
        <v>0</v>
      </c>
    </row>
    <row r="346" spans="1:5" ht="15.75" thickBot="1" x14ac:dyDescent="0.3">
      <c r="A346" s="511" t="s">
        <v>38</v>
      </c>
      <c r="B346" s="512"/>
      <c r="C346" s="512"/>
      <c r="D346" s="512"/>
      <c r="E346" s="513"/>
    </row>
    <row r="347" spans="1:5" ht="15.75" thickBot="1" x14ac:dyDescent="0.3">
      <c r="A347" s="511" t="s">
        <v>39</v>
      </c>
      <c r="B347" s="512"/>
      <c r="C347" s="512"/>
      <c r="D347" s="512"/>
      <c r="E347" s="513"/>
    </row>
    <row r="348" spans="1:5" ht="15.75" thickBot="1" x14ac:dyDescent="0.3">
      <c r="A348" s="14" t="s">
        <v>29</v>
      </c>
      <c r="B348" s="514" t="s">
        <v>390</v>
      </c>
      <c r="C348" s="515"/>
      <c r="D348" s="515"/>
      <c r="E348" s="516"/>
    </row>
    <row r="349" spans="1:5" ht="15.75" thickBot="1" x14ac:dyDescent="0.3">
      <c r="A349" s="19" t="s">
        <v>28</v>
      </c>
      <c r="B349" s="589"/>
      <c r="C349" s="590"/>
      <c r="D349" s="590"/>
      <c r="E349" s="591"/>
    </row>
    <row r="350" spans="1:5" ht="34.5" customHeight="1" thickBot="1" x14ac:dyDescent="0.3">
      <c r="A350" s="4" t="s">
        <v>9</v>
      </c>
      <c r="B350" s="611"/>
      <c r="C350" s="612"/>
      <c r="D350" s="612"/>
      <c r="E350" s="613"/>
    </row>
    <row r="351" spans="1:5" ht="15.75" thickBot="1" x14ac:dyDescent="0.3">
      <c r="A351" s="4" t="s">
        <v>14</v>
      </c>
      <c r="B351" s="589"/>
      <c r="C351" s="590"/>
      <c r="D351" s="590"/>
      <c r="E351" s="591"/>
    </row>
    <row r="352" spans="1:5" ht="12.75" customHeight="1" x14ac:dyDescent="0.25">
      <c r="A352" s="523"/>
      <c r="B352" s="17">
        <v>2019</v>
      </c>
      <c r="C352" s="17">
        <v>2020</v>
      </c>
      <c r="D352" s="17">
        <v>2021</v>
      </c>
      <c r="E352" s="17">
        <v>2022</v>
      </c>
    </row>
    <row r="353" spans="1:5" ht="9" customHeight="1" thickBot="1" x14ac:dyDescent="0.3">
      <c r="A353" s="524"/>
      <c r="B353" s="18" t="s">
        <v>5</v>
      </c>
      <c r="C353" s="18" t="s">
        <v>6</v>
      </c>
      <c r="D353" s="18" t="s">
        <v>6</v>
      </c>
      <c r="E353" s="18" t="s">
        <v>6</v>
      </c>
    </row>
    <row r="354" spans="1:5" ht="15.75" thickBot="1" x14ac:dyDescent="0.3">
      <c r="A354" s="4" t="s">
        <v>8</v>
      </c>
      <c r="B354" s="6"/>
      <c r="C354" s="6"/>
      <c r="D354" s="6"/>
      <c r="E354" s="6"/>
    </row>
    <row r="355" spans="1:5" ht="15.75" thickBot="1" x14ac:dyDescent="0.3">
      <c r="A355" s="4" t="s">
        <v>15</v>
      </c>
      <c r="B355" s="6">
        <v>0</v>
      </c>
      <c r="C355" s="6">
        <v>0</v>
      </c>
      <c r="D355" s="6">
        <v>0</v>
      </c>
      <c r="E355" s="6">
        <v>0</v>
      </c>
    </row>
    <row r="356" spans="1:5" ht="15.75" thickBot="1" x14ac:dyDescent="0.3">
      <c r="A356" s="4" t="s">
        <v>23</v>
      </c>
      <c r="B356" s="6">
        <v>0</v>
      </c>
      <c r="C356" s="6">
        <v>0</v>
      </c>
      <c r="D356" s="6">
        <v>0</v>
      </c>
      <c r="E356" s="6">
        <v>0</v>
      </c>
    </row>
    <row r="357" spans="1:5" ht="15.75" thickBot="1" x14ac:dyDescent="0.3">
      <c r="A357" s="4" t="s">
        <v>16</v>
      </c>
      <c r="B357" s="99" t="s">
        <v>22</v>
      </c>
      <c r="C357" s="7">
        <v>0</v>
      </c>
      <c r="D357" s="7">
        <v>0</v>
      </c>
      <c r="E357" s="7">
        <v>0</v>
      </c>
    </row>
    <row r="358" spans="1:5" ht="15.75" thickBot="1" x14ac:dyDescent="0.3">
      <c r="A358" s="4" t="s">
        <v>17</v>
      </c>
      <c r="B358" s="99" t="s">
        <v>22</v>
      </c>
      <c r="C358" s="7">
        <v>0</v>
      </c>
      <c r="D358" s="7">
        <v>0</v>
      </c>
      <c r="E358" s="7">
        <v>0</v>
      </c>
    </row>
    <row r="359" spans="1:5" ht="15.75" thickBot="1" x14ac:dyDescent="0.3">
      <c r="A359" s="4" t="s">
        <v>18</v>
      </c>
      <c r="B359" s="99" t="s">
        <v>22</v>
      </c>
      <c r="C359" s="7">
        <v>0</v>
      </c>
      <c r="D359" s="7">
        <v>0</v>
      </c>
      <c r="E359" s="7">
        <v>0</v>
      </c>
    </row>
    <row r="360" spans="1:5" ht="15.75" thickBot="1" x14ac:dyDescent="0.3">
      <c r="A360" s="528" t="s">
        <v>34</v>
      </c>
      <c r="B360" s="529"/>
      <c r="C360" s="529"/>
      <c r="D360" s="529"/>
      <c r="E360" s="530"/>
    </row>
    <row r="361" spans="1:5" ht="12.75" customHeight="1" x14ac:dyDescent="0.25">
      <c r="A361" s="523"/>
      <c r="B361" s="17">
        <v>2019</v>
      </c>
      <c r="C361" s="17">
        <v>2020</v>
      </c>
      <c r="D361" s="17">
        <v>2021</v>
      </c>
      <c r="E361" s="17">
        <v>2022</v>
      </c>
    </row>
    <row r="362" spans="1:5" ht="9" customHeight="1" thickBot="1" x14ac:dyDescent="0.3">
      <c r="A362" s="524"/>
      <c r="B362" s="18" t="s">
        <v>5</v>
      </c>
      <c r="C362" s="18" t="s">
        <v>6</v>
      </c>
      <c r="D362" s="18" t="s">
        <v>6</v>
      </c>
      <c r="E362" s="18" t="s">
        <v>6</v>
      </c>
    </row>
    <row r="363" spans="1:5" ht="15.75" thickBot="1" x14ac:dyDescent="0.3">
      <c r="A363" s="1" t="s">
        <v>41</v>
      </c>
      <c r="B363" s="8"/>
      <c r="C363" s="8"/>
      <c r="D363" s="8"/>
      <c r="E363" s="8"/>
    </row>
    <row r="364" spans="1:5" ht="15.75" thickBot="1" x14ac:dyDescent="0.3">
      <c r="A364" s="1" t="s">
        <v>42</v>
      </c>
      <c r="B364" s="11"/>
      <c r="C364" s="8"/>
      <c r="D364" s="8"/>
      <c r="E364" s="8"/>
    </row>
    <row r="365" spans="1:5" ht="15.75" thickBot="1" x14ac:dyDescent="0.3">
      <c r="A365" s="20" t="s">
        <v>33</v>
      </c>
      <c r="B365" s="11">
        <f>B364+B363</f>
        <v>0</v>
      </c>
      <c r="C365" s="11">
        <f t="shared" ref="C365:E365" si="25">C364+C363</f>
        <v>0</v>
      </c>
      <c r="D365" s="11">
        <f t="shared" si="25"/>
        <v>0</v>
      </c>
      <c r="E365" s="11">
        <f t="shared" si="25"/>
        <v>0</v>
      </c>
    </row>
    <row r="366" spans="1:5" x14ac:dyDescent="0.25">
      <c r="A366" s="617" t="s">
        <v>40</v>
      </c>
      <c r="B366" s="620"/>
      <c r="C366" s="621"/>
      <c r="D366" s="621"/>
      <c r="E366" s="622"/>
    </row>
    <row r="367" spans="1:5" x14ac:dyDescent="0.25">
      <c r="A367" s="618"/>
      <c r="B367" s="623"/>
      <c r="C367" s="624"/>
      <c r="D367" s="624"/>
      <c r="E367" s="625"/>
    </row>
    <row r="368" spans="1:5" ht="15.75" thickBot="1" x14ac:dyDescent="0.3">
      <c r="A368" s="619"/>
      <c r="B368" s="626"/>
      <c r="C368" s="627"/>
      <c r="D368" s="627"/>
      <c r="E368" s="628"/>
    </row>
    <row r="369" spans="1:5" ht="15.75" thickBot="1" x14ac:dyDescent="0.3">
      <c r="A369" s="14" t="s">
        <v>29</v>
      </c>
      <c r="B369" s="514" t="s">
        <v>390</v>
      </c>
      <c r="C369" s="515"/>
      <c r="D369" s="515"/>
      <c r="E369" s="516"/>
    </row>
    <row r="370" spans="1:5" ht="15.75" thickBot="1" x14ac:dyDescent="0.3">
      <c r="A370" s="19" t="s">
        <v>265</v>
      </c>
      <c r="B370" s="549" t="s">
        <v>302</v>
      </c>
      <c r="C370" s="526"/>
      <c r="D370" s="526"/>
      <c r="E370" s="527"/>
    </row>
    <row r="371" spans="1:5" ht="17.25" customHeight="1" thickBot="1" x14ac:dyDescent="0.3">
      <c r="A371" s="4" t="s">
        <v>9</v>
      </c>
      <c r="B371" s="517" t="s">
        <v>302</v>
      </c>
      <c r="C371" s="518"/>
      <c r="D371" s="518"/>
      <c r="E371" s="519"/>
    </row>
    <row r="372" spans="1:5" ht="15.75" thickBot="1" x14ac:dyDescent="0.3">
      <c r="A372" s="4" t="s">
        <v>14</v>
      </c>
      <c r="B372" s="520" t="s">
        <v>302</v>
      </c>
      <c r="C372" s="521"/>
      <c r="D372" s="521"/>
      <c r="E372" s="522"/>
    </row>
    <row r="373" spans="1:5" ht="12.75" customHeight="1" x14ac:dyDescent="0.25">
      <c r="A373" s="523"/>
      <c r="B373" s="17">
        <v>2019</v>
      </c>
      <c r="C373" s="17">
        <v>2020</v>
      </c>
      <c r="D373" s="17">
        <v>2021</v>
      </c>
      <c r="E373" s="17">
        <v>2022</v>
      </c>
    </row>
    <row r="374" spans="1:5" ht="9" customHeight="1" thickBot="1" x14ac:dyDescent="0.3">
      <c r="A374" s="524"/>
      <c r="B374" s="18" t="s">
        <v>5</v>
      </c>
      <c r="C374" s="18" t="s">
        <v>6</v>
      </c>
      <c r="D374" s="18" t="s">
        <v>6</v>
      </c>
      <c r="E374" s="18" t="s">
        <v>6</v>
      </c>
    </row>
    <row r="375" spans="1:5" ht="15.75" thickBot="1" x14ac:dyDescent="0.3">
      <c r="A375" s="4" t="s">
        <v>8</v>
      </c>
      <c r="B375" s="6"/>
      <c r="C375" s="6"/>
      <c r="D375" s="6"/>
      <c r="E375" s="6"/>
    </row>
    <row r="376" spans="1:5" ht="15.75" thickBot="1" x14ac:dyDescent="0.3">
      <c r="A376" s="4" t="s">
        <v>15</v>
      </c>
      <c r="B376" s="6"/>
      <c r="C376" s="6"/>
      <c r="D376" s="6"/>
      <c r="E376" s="6"/>
    </row>
    <row r="377" spans="1:5" ht="15.75" thickBot="1" x14ac:dyDescent="0.3">
      <c r="A377" s="4" t="s">
        <v>23</v>
      </c>
      <c r="B377" s="6">
        <v>0</v>
      </c>
      <c r="C377" s="6">
        <v>0</v>
      </c>
      <c r="D377" s="6">
        <v>0</v>
      </c>
      <c r="E377" s="6">
        <v>0</v>
      </c>
    </row>
    <row r="378" spans="1:5" ht="15.75" thickBot="1" x14ac:dyDescent="0.3">
      <c r="A378" s="4" t="s">
        <v>16</v>
      </c>
      <c r="B378" s="99" t="s">
        <v>22</v>
      </c>
      <c r="C378" s="7">
        <v>0</v>
      </c>
      <c r="D378" s="7">
        <v>0</v>
      </c>
      <c r="E378" s="7">
        <v>0</v>
      </c>
    </row>
    <row r="379" spans="1:5" ht="15.75" thickBot="1" x14ac:dyDescent="0.3">
      <c r="A379" s="4" t="s">
        <v>17</v>
      </c>
      <c r="B379" s="99" t="s">
        <v>22</v>
      </c>
      <c r="C379" s="7">
        <v>0</v>
      </c>
      <c r="D379" s="7">
        <v>0</v>
      </c>
      <c r="E379" s="7">
        <v>0</v>
      </c>
    </row>
    <row r="380" spans="1:5" ht="15.75" thickBot="1" x14ac:dyDescent="0.3">
      <c r="A380" s="4" t="s">
        <v>18</v>
      </c>
      <c r="B380" s="99" t="s">
        <v>22</v>
      </c>
      <c r="C380" s="7">
        <v>0</v>
      </c>
      <c r="D380" s="7">
        <v>0</v>
      </c>
      <c r="E380" s="7">
        <v>0</v>
      </c>
    </row>
    <row r="381" spans="1:5" ht="15.75" thickBot="1" x14ac:dyDescent="0.3">
      <c r="A381" s="528" t="s">
        <v>165</v>
      </c>
      <c r="B381" s="529"/>
      <c r="C381" s="529"/>
      <c r="D381" s="529"/>
      <c r="E381" s="530"/>
    </row>
    <row r="382" spans="1:5" ht="12.75" customHeight="1" x14ac:dyDescent="0.25">
      <c r="A382" s="523"/>
      <c r="B382" s="17">
        <v>2019</v>
      </c>
      <c r="C382" s="17">
        <v>2020</v>
      </c>
      <c r="D382" s="17">
        <v>2021</v>
      </c>
      <c r="E382" s="17">
        <v>2022</v>
      </c>
    </row>
    <row r="383" spans="1:5" ht="9" customHeight="1" thickBot="1" x14ac:dyDescent="0.3">
      <c r="A383" s="524"/>
      <c r="B383" s="18" t="s">
        <v>5</v>
      </c>
      <c r="C383" s="18" t="s">
        <v>6</v>
      </c>
      <c r="D383" s="18" t="s">
        <v>6</v>
      </c>
      <c r="E383" s="18" t="s">
        <v>6</v>
      </c>
    </row>
    <row r="384" spans="1:5" ht="15.75" thickBot="1" x14ac:dyDescent="0.3">
      <c r="A384" s="1" t="s">
        <v>41</v>
      </c>
      <c r="B384" s="8"/>
      <c r="C384" s="8"/>
      <c r="D384" s="8"/>
      <c r="E384" s="8"/>
    </row>
    <row r="385" spans="1:5" ht="15.75" thickBot="1" x14ac:dyDescent="0.3">
      <c r="A385" s="1" t="s">
        <v>42</v>
      </c>
      <c r="B385" s="11"/>
      <c r="C385" s="8"/>
      <c r="D385" s="8"/>
      <c r="E385" s="8"/>
    </row>
    <row r="386" spans="1:5" ht="15.75" thickBot="1" x14ac:dyDescent="0.3">
      <c r="A386" s="20" t="s">
        <v>36</v>
      </c>
      <c r="B386" s="11">
        <f>B385+B384</f>
        <v>0</v>
      </c>
      <c r="C386" s="11">
        <f t="shared" ref="C386:E386" si="26">C385+C384</f>
        <v>0</v>
      </c>
      <c r="D386" s="11">
        <f t="shared" si="26"/>
        <v>0</v>
      </c>
      <c r="E386" s="11">
        <f t="shared" si="26"/>
        <v>0</v>
      </c>
    </row>
    <row r="387" spans="1:5" x14ac:dyDescent="0.25">
      <c r="A387" s="617" t="s">
        <v>461</v>
      </c>
      <c r="B387" s="620"/>
      <c r="C387" s="621"/>
      <c r="D387" s="621"/>
      <c r="E387" s="622"/>
    </row>
    <row r="388" spans="1:5" x14ac:dyDescent="0.25">
      <c r="A388" s="618"/>
      <c r="B388" s="623"/>
      <c r="C388" s="624"/>
      <c r="D388" s="624"/>
      <c r="E388" s="625"/>
    </row>
    <row r="389" spans="1:5" ht="15.75" thickBot="1" x14ac:dyDescent="0.3">
      <c r="A389" s="619"/>
      <c r="B389" s="626"/>
      <c r="C389" s="627"/>
      <c r="D389" s="627"/>
      <c r="E389" s="628"/>
    </row>
    <row r="390" spans="1:5" ht="15.75" thickBot="1" x14ac:dyDescent="0.3">
      <c r="A390" s="511" t="s">
        <v>38</v>
      </c>
      <c r="B390" s="512"/>
      <c r="C390" s="512"/>
      <c r="D390" s="512"/>
      <c r="E390" s="513"/>
    </row>
    <row r="391" spans="1:5" ht="15.75" thickBot="1" x14ac:dyDescent="0.3">
      <c r="A391" s="511" t="s">
        <v>43</v>
      </c>
      <c r="B391" s="512"/>
      <c r="C391" s="512"/>
      <c r="D391" s="512"/>
      <c r="E391" s="513"/>
    </row>
    <row r="392" spans="1:5" ht="15.75" thickBot="1" x14ac:dyDescent="0.3">
      <c r="A392" s="14" t="s">
        <v>29</v>
      </c>
      <c r="B392" s="514" t="s">
        <v>390</v>
      </c>
      <c r="C392" s="515"/>
      <c r="D392" s="515"/>
      <c r="E392" s="516"/>
    </row>
    <row r="393" spans="1:5" ht="15.75" thickBot="1" x14ac:dyDescent="0.3">
      <c r="A393" s="19" t="s">
        <v>28</v>
      </c>
      <c r="B393" s="549" t="s">
        <v>302</v>
      </c>
      <c r="C393" s="526"/>
      <c r="D393" s="526"/>
      <c r="E393" s="527"/>
    </row>
    <row r="394" spans="1:5" ht="17.25" customHeight="1" thickBot="1" x14ac:dyDescent="0.3">
      <c r="A394" s="4" t="s">
        <v>9</v>
      </c>
      <c r="B394" s="517" t="s">
        <v>302</v>
      </c>
      <c r="C394" s="518"/>
      <c r="D394" s="518"/>
      <c r="E394" s="519"/>
    </row>
    <row r="395" spans="1:5" ht="15.75" thickBot="1" x14ac:dyDescent="0.3">
      <c r="A395" s="4" t="s">
        <v>14</v>
      </c>
      <c r="B395" s="520" t="s">
        <v>302</v>
      </c>
      <c r="C395" s="521"/>
      <c r="D395" s="521"/>
      <c r="E395" s="522"/>
    </row>
    <row r="396" spans="1:5" ht="12.75" customHeight="1" x14ac:dyDescent="0.25">
      <c r="A396" s="523"/>
      <c r="B396" s="17">
        <v>2019</v>
      </c>
      <c r="C396" s="17">
        <v>2020</v>
      </c>
      <c r="D396" s="17">
        <v>2021</v>
      </c>
      <c r="E396" s="17">
        <v>2022</v>
      </c>
    </row>
    <row r="397" spans="1:5" ht="9" customHeight="1" thickBot="1" x14ac:dyDescent="0.3">
      <c r="A397" s="524"/>
      <c r="B397" s="18" t="s">
        <v>5</v>
      </c>
      <c r="C397" s="18" t="s">
        <v>6</v>
      </c>
      <c r="D397" s="18" t="s">
        <v>6</v>
      </c>
      <c r="E397" s="18" t="s">
        <v>6</v>
      </c>
    </row>
    <row r="398" spans="1:5" ht="15.75" thickBot="1" x14ac:dyDescent="0.3">
      <c r="A398" s="4" t="s">
        <v>8</v>
      </c>
      <c r="B398" s="6"/>
      <c r="C398" s="6"/>
      <c r="D398" s="6"/>
      <c r="E398" s="6"/>
    </row>
    <row r="399" spans="1:5" ht="15.75" thickBot="1" x14ac:dyDescent="0.3">
      <c r="A399" s="4" t="s">
        <v>15</v>
      </c>
      <c r="B399" s="6"/>
      <c r="C399" s="6"/>
      <c r="D399" s="6"/>
      <c r="E399" s="6"/>
    </row>
    <row r="400" spans="1:5" ht="15.75" thickBot="1" x14ac:dyDescent="0.3">
      <c r="A400" s="4" t="s">
        <v>23</v>
      </c>
      <c r="B400" s="6">
        <v>0</v>
      </c>
      <c r="C400" s="6">
        <v>0</v>
      </c>
      <c r="D400" s="6">
        <v>0</v>
      </c>
      <c r="E400" s="6">
        <v>0</v>
      </c>
    </row>
    <row r="401" spans="1:5" ht="15.75" thickBot="1" x14ac:dyDescent="0.3">
      <c r="A401" s="4" t="s">
        <v>16</v>
      </c>
      <c r="B401" s="99" t="s">
        <v>22</v>
      </c>
      <c r="C401" s="7">
        <v>0</v>
      </c>
      <c r="D401" s="7">
        <v>0</v>
      </c>
      <c r="E401" s="7">
        <v>0</v>
      </c>
    </row>
    <row r="402" spans="1:5" ht="15.75" thickBot="1" x14ac:dyDescent="0.3">
      <c r="A402" s="4" t="s">
        <v>17</v>
      </c>
      <c r="B402" s="99" t="s">
        <v>22</v>
      </c>
      <c r="C402" s="7">
        <v>0</v>
      </c>
      <c r="D402" s="7">
        <v>0</v>
      </c>
      <c r="E402" s="7">
        <v>0</v>
      </c>
    </row>
    <row r="403" spans="1:5" ht="15.75" thickBot="1" x14ac:dyDescent="0.3">
      <c r="A403" s="4" t="s">
        <v>18</v>
      </c>
      <c r="B403" s="99" t="s">
        <v>22</v>
      </c>
      <c r="C403" s="7">
        <v>0</v>
      </c>
      <c r="D403" s="7">
        <v>0</v>
      </c>
      <c r="E403" s="7">
        <v>0</v>
      </c>
    </row>
    <row r="404" spans="1:5" ht="15.75" thickBot="1" x14ac:dyDescent="0.3">
      <c r="A404" s="528" t="s">
        <v>34</v>
      </c>
      <c r="B404" s="529"/>
      <c r="C404" s="529"/>
      <c r="D404" s="529"/>
      <c r="E404" s="530"/>
    </row>
    <row r="405" spans="1:5" ht="12.75" customHeight="1" x14ac:dyDescent="0.25">
      <c r="A405" s="523"/>
      <c r="B405" s="17">
        <v>2019</v>
      </c>
      <c r="C405" s="17">
        <v>2020</v>
      </c>
      <c r="D405" s="17">
        <v>2021</v>
      </c>
      <c r="E405" s="17">
        <v>2022</v>
      </c>
    </row>
    <row r="406" spans="1:5" ht="9" customHeight="1" thickBot="1" x14ac:dyDescent="0.3">
      <c r="A406" s="524"/>
      <c r="B406" s="18" t="s">
        <v>5</v>
      </c>
      <c r="C406" s="18" t="s">
        <v>6</v>
      </c>
      <c r="D406" s="18" t="s">
        <v>6</v>
      </c>
      <c r="E406" s="18" t="s">
        <v>6</v>
      </c>
    </row>
    <row r="407" spans="1:5" ht="15.75" thickBot="1" x14ac:dyDescent="0.3">
      <c r="A407" s="1" t="s">
        <v>41</v>
      </c>
      <c r="B407" s="8"/>
      <c r="C407" s="8"/>
      <c r="D407" s="8"/>
      <c r="E407" s="8"/>
    </row>
    <row r="408" spans="1:5" ht="15.75" thickBot="1" x14ac:dyDescent="0.3">
      <c r="A408" s="1" t="s">
        <v>42</v>
      </c>
      <c r="B408" s="11"/>
      <c r="C408" s="8"/>
      <c r="D408" s="8"/>
      <c r="E408" s="8"/>
    </row>
    <row r="409" spans="1:5" ht="15.75" thickBot="1" x14ac:dyDescent="0.3">
      <c r="A409" s="20" t="s">
        <v>33</v>
      </c>
      <c r="B409" s="11">
        <f>B408+B407</f>
        <v>0</v>
      </c>
      <c r="C409" s="11">
        <f t="shared" ref="C409:E409" si="27">C408+C407</f>
        <v>0</v>
      </c>
      <c r="D409" s="11">
        <f t="shared" si="27"/>
        <v>0</v>
      </c>
      <c r="E409" s="11">
        <f t="shared" si="27"/>
        <v>0</v>
      </c>
    </row>
    <row r="410" spans="1:5" x14ac:dyDescent="0.25">
      <c r="A410" s="617" t="s">
        <v>40</v>
      </c>
      <c r="B410" s="620"/>
      <c r="C410" s="621"/>
      <c r="D410" s="621"/>
      <c r="E410" s="622"/>
    </row>
    <row r="411" spans="1:5" x14ac:dyDescent="0.25">
      <c r="A411" s="618"/>
      <c r="B411" s="623"/>
      <c r="C411" s="624"/>
      <c r="D411" s="624"/>
      <c r="E411" s="625"/>
    </row>
    <row r="412" spans="1:5" ht="15.75" thickBot="1" x14ac:dyDescent="0.3">
      <c r="A412" s="619"/>
      <c r="B412" s="626"/>
      <c r="C412" s="627"/>
      <c r="D412" s="627"/>
      <c r="E412" s="628"/>
    </row>
    <row r="413" spans="1:5" ht="15.75" thickBot="1" x14ac:dyDescent="0.3">
      <c r="A413" s="14" t="s">
        <v>29</v>
      </c>
      <c r="B413" s="514" t="s">
        <v>390</v>
      </c>
      <c r="C413" s="515"/>
      <c r="D413" s="515"/>
      <c r="E413" s="516"/>
    </row>
    <row r="414" spans="1:5" ht="15.75" thickBot="1" x14ac:dyDescent="0.3">
      <c r="A414" s="19" t="s">
        <v>265</v>
      </c>
      <c r="B414" s="549" t="s">
        <v>302</v>
      </c>
      <c r="C414" s="526"/>
      <c r="D414" s="526"/>
      <c r="E414" s="527"/>
    </row>
    <row r="415" spans="1:5" ht="17.25" customHeight="1" thickBot="1" x14ac:dyDescent="0.3">
      <c r="A415" s="4" t="s">
        <v>9</v>
      </c>
      <c r="B415" s="517" t="s">
        <v>302</v>
      </c>
      <c r="C415" s="518"/>
      <c r="D415" s="518"/>
      <c r="E415" s="519"/>
    </row>
    <row r="416" spans="1:5" ht="15.75" thickBot="1" x14ac:dyDescent="0.3">
      <c r="A416" s="4" t="s">
        <v>14</v>
      </c>
      <c r="B416" s="520" t="s">
        <v>302</v>
      </c>
      <c r="C416" s="521"/>
      <c r="D416" s="521"/>
      <c r="E416" s="522"/>
    </row>
    <row r="417" spans="1:5" ht="12.75" customHeight="1" x14ac:dyDescent="0.25">
      <c r="A417" s="523"/>
      <c r="B417" s="17">
        <v>2019</v>
      </c>
      <c r="C417" s="17">
        <v>2020</v>
      </c>
      <c r="D417" s="17">
        <v>2021</v>
      </c>
      <c r="E417" s="17">
        <v>2022</v>
      </c>
    </row>
    <row r="418" spans="1:5" ht="9" customHeight="1" thickBot="1" x14ac:dyDescent="0.3">
      <c r="A418" s="524"/>
      <c r="B418" s="18" t="s">
        <v>5</v>
      </c>
      <c r="C418" s="18" t="s">
        <v>6</v>
      </c>
      <c r="D418" s="18" t="s">
        <v>6</v>
      </c>
      <c r="E418" s="18" t="s">
        <v>6</v>
      </c>
    </row>
    <row r="419" spans="1:5" ht="15.75" thickBot="1" x14ac:dyDescent="0.3">
      <c r="A419" s="4" t="s">
        <v>8</v>
      </c>
      <c r="B419" s="6"/>
      <c r="C419" s="6"/>
      <c r="D419" s="6"/>
      <c r="E419" s="6"/>
    </row>
    <row r="420" spans="1:5" ht="15.75" thickBot="1" x14ac:dyDescent="0.3">
      <c r="A420" s="4" t="s">
        <v>15</v>
      </c>
      <c r="B420" s="6"/>
      <c r="C420" s="6"/>
      <c r="D420" s="6"/>
      <c r="E420" s="6"/>
    </row>
    <row r="421" spans="1:5" ht="15.75" thickBot="1" x14ac:dyDescent="0.3">
      <c r="A421" s="4" t="s">
        <v>23</v>
      </c>
      <c r="B421" s="6">
        <v>0</v>
      </c>
      <c r="C421" s="6">
        <v>0</v>
      </c>
      <c r="D421" s="6">
        <v>0</v>
      </c>
      <c r="E421" s="6">
        <v>0</v>
      </c>
    </row>
    <row r="422" spans="1:5" ht="15.75" thickBot="1" x14ac:dyDescent="0.3">
      <c r="A422" s="4" t="s">
        <v>16</v>
      </c>
      <c r="B422" s="99" t="s">
        <v>22</v>
      </c>
      <c r="C422" s="7">
        <v>0</v>
      </c>
      <c r="D422" s="7">
        <v>0</v>
      </c>
      <c r="E422" s="7">
        <v>0</v>
      </c>
    </row>
    <row r="423" spans="1:5" ht="15.75" thickBot="1" x14ac:dyDescent="0.3">
      <c r="A423" s="4" t="s">
        <v>17</v>
      </c>
      <c r="B423" s="99" t="s">
        <v>22</v>
      </c>
      <c r="C423" s="7">
        <v>0</v>
      </c>
      <c r="D423" s="7">
        <v>0</v>
      </c>
      <c r="E423" s="7">
        <v>0</v>
      </c>
    </row>
    <row r="424" spans="1:5" ht="15.75" thickBot="1" x14ac:dyDescent="0.3">
      <c r="A424" s="4" t="s">
        <v>18</v>
      </c>
      <c r="B424" s="99" t="s">
        <v>22</v>
      </c>
      <c r="C424" s="7">
        <v>0</v>
      </c>
      <c r="D424" s="7">
        <v>0</v>
      </c>
      <c r="E424" s="7">
        <v>0</v>
      </c>
    </row>
    <row r="425" spans="1:5" ht="15.75" thickBot="1" x14ac:dyDescent="0.3">
      <c r="A425" s="528" t="s">
        <v>165</v>
      </c>
      <c r="B425" s="529"/>
      <c r="C425" s="529"/>
      <c r="D425" s="529"/>
      <c r="E425" s="530"/>
    </row>
    <row r="426" spans="1:5" ht="12.75" customHeight="1" x14ac:dyDescent="0.25">
      <c r="A426" s="523"/>
      <c r="B426" s="17">
        <v>2018</v>
      </c>
      <c r="C426" s="17">
        <v>2019</v>
      </c>
      <c r="D426" s="17">
        <v>2020</v>
      </c>
      <c r="E426" s="17">
        <v>2021</v>
      </c>
    </row>
    <row r="427" spans="1:5" ht="9" customHeight="1" thickBot="1" x14ac:dyDescent="0.3">
      <c r="A427" s="524"/>
      <c r="B427" s="18" t="s">
        <v>5</v>
      </c>
      <c r="C427" s="18" t="s">
        <v>6</v>
      </c>
      <c r="D427" s="18" t="s">
        <v>6</v>
      </c>
      <c r="E427" s="18" t="s">
        <v>6</v>
      </c>
    </row>
    <row r="428" spans="1:5" ht="15.75" thickBot="1" x14ac:dyDescent="0.3">
      <c r="A428" s="1" t="s">
        <v>41</v>
      </c>
      <c r="B428" s="8"/>
      <c r="C428" s="8"/>
      <c r="D428" s="8"/>
      <c r="E428" s="8"/>
    </row>
    <row r="429" spans="1:5" ht="15.75" thickBot="1" x14ac:dyDescent="0.3">
      <c r="A429" s="1" t="s">
        <v>42</v>
      </c>
      <c r="B429" s="11"/>
      <c r="C429" s="8"/>
      <c r="D429" s="8"/>
      <c r="E429" s="8"/>
    </row>
    <row r="430" spans="1:5" ht="15.75" thickBot="1" x14ac:dyDescent="0.3">
      <c r="A430" s="20" t="s">
        <v>36</v>
      </c>
      <c r="B430" s="11">
        <f>B429+B428</f>
        <v>0</v>
      </c>
      <c r="C430" s="11">
        <f t="shared" ref="C430:E430" si="28">C429+C428</f>
        <v>0</v>
      </c>
      <c r="D430" s="11">
        <f t="shared" si="28"/>
        <v>0</v>
      </c>
      <c r="E430" s="11">
        <f t="shared" si="28"/>
        <v>0</v>
      </c>
    </row>
    <row r="431" spans="1:5" x14ac:dyDescent="0.25">
      <c r="A431" s="617" t="s">
        <v>461</v>
      </c>
      <c r="B431" s="620"/>
      <c r="C431" s="621"/>
      <c r="D431" s="621"/>
      <c r="E431" s="622"/>
    </row>
    <row r="432" spans="1:5" x14ac:dyDescent="0.25">
      <c r="A432" s="618"/>
      <c r="B432" s="623"/>
      <c r="C432" s="624"/>
      <c r="D432" s="624"/>
      <c r="E432" s="625"/>
    </row>
    <row r="433" spans="1:5" ht="15.75" thickBot="1" x14ac:dyDescent="0.3">
      <c r="A433" s="619"/>
      <c r="B433" s="626"/>
      <c r="C433" s="627"/>
      <c r="D433" s="627"/>
      <c r="E433" s="628"/>
    </row>
    <row r="434" spans="1:5" ht="15.75" thickBot="1" x14ac:dyDescent="0.3">
      <c r="A434" s="213"/>
      <c r="B434" s="214"/>
      <c r="C434" s="214"/>
      <c r="D434" s="214"/>
      <c r="E434" s="214"/>
    </row>
    <row r="435" spans="1:5" ht="27" customHeight="1" thickBot="1" x14ac:dyDescent="0.3">
      <c r="A435" s="12" t="s">
        <v>47</v>
      </c>
      <c r="B435" s="13">
        <f>B420+B399+B376+B355+B312+B270+B241+B220+B134+B113+B70+B30+B197+B176+B155</f>
        <v>131000</v>
      </c>
      <c r="C435" s="13">
        <f t="shared" ref="C435:E435" si="29">C420+C399+C376+C355+C312+C270+C241+C220+C134+C113+C70+C30+C197+C176+C155</f>
        <v>131000</v>
      </c>
      <c r="D435" s="13">
        <f t="shared" si="29"/>
        <v>132500</v>
      </c>
      <c r="E435" s="13">
        <f t="shared" si="29"/>
        <v>132000</v>
      </c>
    </row>
    <row r="436" spans="1:5" ht="24.75" thickBot="1" x14ac:dyDescent="0.3">
      <c r="A436" s="12" t="s">
        <v>48</v>
      </c>
      <c r="B436" s="13">
        <f>B438+B440+B442+B444+B446+B448+B450+B452+B454</f>
        <v>131000</v>
      </c>
      <c r="C436" s="13">
        <f>C438+C440+C442+C444+C446+C448+C450+C452+C454</f>
        <v>131000</v>
      </c>
      <c r="D436" s="13">
        <f>D438+D440+D442+D444+D446+D448+D450+D452+D454</f>
        <v>132500</v>
      </c>
      <c r="E436" s="13">
        <f>E438+E440+E442+E444+E446+E448+E450+E452+E454</f>
        <v>132000</v>
      </c>
    </row>
    <row r="437" spans="1:5" ht="24.75" thickBot="1" x14ac:dyDescent="0.3">
      <c r="A437" s="215" t="s">
        <v>414</v>
      </c>
      <c r="B437" s="216"/>
      <c r="C437" s="217">
        <f>C436/B436-1</f>
        <v>0</v>
      </c>
      <c r="D437" s="217">
        <f t="shared" ref="D437:E437" si="30">D436/C436-1</f>
        <v>1.1450381679389388E-2</v>
      </c>
      <c r="E437" s="217">
        <f t="shared" si="30"/>
        <v>-3.7735849056603765E-3</v>
      </c>
    </row>
    <row r="438" spans="1:5" ht="15.75" thickBot="1" x14ac:dyDescent="0.3">
      <c r="A438" s="1" t="s">
        <v>0</v>
      </c>
      <c r="B438" s="8">
        <f>B320+B280+B78+B38</f>
        <v>90000</v>
      </c>
      <c r="C438" s="8">
        <f>C320+C280+C78+C38</f>
        <v>65000</v>
      </c>
      <c r="D438" s="8">
        <f>D320+D280+D78+D38</f>
        <v>65000</v>
      </c>
      <c r="E438" s="8">
        <f>E320+E280+E78+E38</f>
        <v>65000</v>
      </c>
    </row>
    <row r="439" spans="1:5" ht="15.75" thickBot="1" x14ac:dyDescent="0.3">
      <c r="A439" s="10" t="s">
        <v>415</v>
      </c>
      <c r="B439" s="11"/>
      <c r="C439" s="47">
        <f>C438/B438-1</f>
        <v>-0.27777777777777779</v>
      </c>
      <c r="D439" s="47">
        <f t="shared" ref="D439:E439" si="31">D438/C438-1</f>
        <v>0</v>
      </c>
      <c r="E439" s="47">
        <f t="shared" si="31"/>
        <v>0</v>
      </c>
    </row>
    <row r="440" spans="1:5" ht="15.75" thickBot="1" x14ac:dyDescent="0.3">
      <c r="A440" s="1" t="s">
        <v>31</v>
      </c>
      <c r="B440" s="8">
        <f>B323+B283+B81+B41</f>
        <v>13000</v>
      </c>
      <c r="C440" s="8">
        <f>C323+C283+C81+C41</f>
        <v>23000</v>
      </c>
      <c r="D440" s="8">
        <f>D323+D283+D81+D41</f>
        <v>23000</v>
      </c>
      <c r="E440" s="8">
        <f>E323+E283+E81+E41</f>
        <v>23000</v>
      </c>
    </row>
    <row r="441" spans="1:5" ht="24.75" thickBot="1" x14ac:dyDescent="0.3">
      <c r="A441" s="10" t="s">
        <v>416</v>
      </c>
      <c r="B441" s="11"/>
      <c r="C441" s="47">
        <f>C440/B440-1</f>
        <v>0.76923076923076916</v>
      </c>
      <c r="D441" s="47">
        <f t="shared" ref="D441:E441" si="32">D440/C440-1</f>
        <v>0</v>
      </c>
      <c r="E441" s="47">
        <f t="shared" si="32"/>
        <v>0</v>
      </c>
    </row>
    <row r="442" spans="1:5" ht="15.75" thickBot="1" x14ac:dyDescent="0.3">
      <c r="A442" s="1" t="s">
        <v>1</v>
      </c>
      <c r="B442" s="8">
        <f>B326+B286+B84+B44</f>
        <v>14000</v>
      </c>
      <c r="C442" s="8">
        <f>C326+C286+C84+C44</f>
        <v>27000</v>
      </c>
      <c r="D442" s="8">
        <f>D326+D286+D84+D44</f>
        <v>27000</v>
      </c>
      <c r="E442" s="8">
        <f>E326+E286+E84+E44</f>
        <v>27000</v>
      </c>
    </row>
    <row r="443" spans="1:5" ht="15.75" thickBot="1" x14ac:dyDescent="0.3">
      <c r="A443" s="10" t="s">
        <v>417</v>
      </c>
      <c r="B443" s="11"/>
      <c r="C443" s="47">
        <f>C442/B442-1</f>
        <v>0.9285714285714286</v>
      </c>
      <c r="D443" s="47">
        <f t="shared" ref="D443:E443" si="33">D442/C442-1</f>
        <v>0</v>
      </c>
      <c r="E443" s="47">
        <f t="shared" si="33"/>
        <v>0</v>
      </c>
    </row>
    <row r="444" spans="1:5" ht="15.75" thickBot="1" x14ac:dyDescent="0.3">
      <c r="A444" s="1" t="s">
        <v>2</v>
      </c>
      <c r="B444" s="8">
        <f>B329+B289+B87+B47</f>
        <v>0</v>
      </c>
      <c r="C444" s="8">
        <f>C329+C289+C87+C47</f>
        <v>0</v>
      </c>
      <c r="D444" s="8">
        <f>D329+D289+D87+D47</f>
        <v>0</v>
      </c>
      <c r="E444" s="8">
        <f>E329+E289+E87+E47</f>
        <v>0</v>
      </c>
    </row>
    <row r="445" spans="1:5" ht="15.75" thickBot="1" x14ac:dyDescent="0.3">
      <c r="A445" s="10" t="s">
        <v>418</v>
      </c>
      <c r="B445" s="11"/>
      <c r="C445" s="47">
        <v>0</v>
      </c>
      <c r="D445" s="47">
        <v>0</v>
      </c>
      <c r="E445" s="47">
        <v>0</v>
      </c>
    </row>
    <row r="446" spans="1:5" ht="15.75" thickBot="1" x14ac:dyDescent="0.3">
      <c r="A446" s="1" t="s">
        <v>24</v>
      </c>
      <c r="B446" s="8">
        <f>B332+B292+B90+B50</f>
        <v>0</v>
      </c>
      <c r="C446" s="8">
        <f>C332+C292+C90+C50</f>
        <v>0</v>
      </c>
      <c r="D446" s="8">
        <f>D332+D292+D90+D50</f>
        <v>0</v>
      </c>
      <c r="E446" s="8">
        <f>E332+E292+E90+E50</f>
        <v>0</v>
      </c>
    </row>
    <row r="447" spans="1:5" ht="15.75" thickBot="1" x14ac:dyDescent="0.3">
      <c r="A447" s="10" t="s">
        <v>419</v>
      </c>
      <c r="B447" s="11"/>
      <c r="C447" s="47">
        <v>0</v>
      </c>
      <c r="D447" s="47">
        <v>0</v>
      </c>
      <c r="E447" s="47">
        <v>0</v>
      </c>
    </row>
    <row r="448" spans="1:5" ht="15.75" thickBot="1" x14ac:dyDescent="0.3">
      <c r="A448" s="1" t="s">
        <v>25</v>
      </c>
      <c r="B448" s="8">
        <f>B335+B295+B93+B53</f>
        <v>0</v>
      </c>
      <c r="C448" s="8">
        <f>C335+C295+C93+C53</f>
        <v>0</v>
      </c>
      <c r="D448" s="8">
        <f>D335+D295+D93+D53</f>
        <v>0</v>
      </c>
      <c r="E448" s="8">
        <f>E335+E295+E93+E53</f>
        <v>0</v>
      </c>
    </row>
    <row r="449" spans="1:5" ht="15.75" thickBot="1" x14ac:dyDescent="0.3">
      <c r="A449" s="10" t="s">
        <v>420</v>
      </c>
      <c r="B449" s="11"/>
      <c r="C449" s="47">
        <v>0</v>
      </c>
      <c r="D449" s="47">
        <v>0</v>
      </c>
      <c r="E449" s="47">
        <v>0</v>
      </c>
    </row>
    <row r="450" spans="1:5" ht="15.75" thickBot="1" x14ac:dyDescent="0.3">
      <c r="A450" s="1" t="s">
        <v>3</v>
      </c>
      <c r="B450" s="8">
        <f>B338+B298+B96+B56</f>
        <v>0</v>
      </c>
      <c r="C450" s="8">
        <f>C338+C298+C96+C56</f>
        <v>0</v>
      </c>
      <c r="D450" s="8">
        <f>D338+D298+D96+D56</f>
        <v>0</v>
      </c>
      <c r="E450" s="8">
        <f>E338+E298+E96+E56</f>
        <v>0</v>
      </c>
    </row>
    <row r="451" spans="1:5" ht="24.75" thickBot="1" x14ac:dyDescent="0.3">
      <c r="A451" s="10" t="s">
        <v>421</v>
      </c>
      <c r="B451" s="11"/>
      <c r="C451" s="47">
        <v>0</v>
      </c>
      <c r="D451" s="47">
        <v>0</v>
      </c>
      <c r="E451" s="47">
        <v>0</v>
      </c>
    </row>
    <row r="452" spans="1:5" ht="15.75" thickBot="1" x14ac:dyDescent="0.3">
      <c r="A452" s="1" t="s">
        <v>19</v>
      </c>
      <c r="B452" s="8">
        <f>B121+B142+B228+B249+B363+B384+B407+B428</f>
        <v>0</v>
      </c>
      <c r="C452" s="8">
        <f>C121+C142+C228+C249+C363+C384+C407+C428</f>
        <v>0</v>
      </c>
      <c r="D452" s="8">
        <f>D121+D142+D228+D249+D363+D384+D407+D428</f>
        <v>0</v>
      </c>
      <c r="E452" s="8">
        <f>E121+E142+E228+E249+E363+E384+E407+E428</f>
        <v>0</v>
      </c>
    </row>
    <row r="453" spans="1:5" ht="15.75" thickBot="1" x14ac:dyDescent="0.3">
      <c r="A453" s="10" t="s">
        <v>422</v>
      </c>
      <c r="B453" s="11"/>
      <c r="C453" s="47">
        <v>0</v>
      </c>
      <c r="D453" s="47">
        <v>0</v>
      </c>
      <c r="E453" s="47">
        <v>0</v>
      </c>
    </row>
    <row r="454" spans="1:5" ht="15.75" thickBot="1" x14ac:dyDescent="0.3">
      <c r="A454" s="1" t="s">
        <v>20</v>
      </c>
      <c r="B454" s="8">
        <f>B122+B143+B229+B250+B364+B385+B408+B429+B164+B185+B206</f>
        <v>14000</v>
      </c>
      <c r="C454" s="8">
        <f t="shared" ref="C454:E454" si="34">C122+C143+C229+C250+C364+C385+C408+C429+C164+C185+C206</f>
        <v>16000</v>
      </c>
      <c r="D454" s="8">
        <f t="shared" si="34"/>
        <v>17500</v>
      </c>
      <c r="E454" s="8">
        <f t="shared" si="34"/>
        <v>17000</v>
      </c>
    </row>
    <row r="455" spans="1:5" ht="15.75" thickBot="1" x14ac:dyDescent="0.3">
      <c r="A455" s="10" t="s">
        <v>423</v>
      </c>
      <c r="B455" s="11"/>
      <c r="C455" s="47" t="s">
        <v>467</v>
      </c>
      <c r="D455" s="47">
        <v>0</v>
      </c>
      <c r="E455" s="47">
        <v>0</v>
      </c>
    </row>
    <row r="456" spans="1:5" x14ac:dyDescent="0.25">
      <c r="A456" s="748" t="s">
        <v>468</v>
      </c>
      <c r="B456" s="751"/>
      <c r="C456" s="751"/>
      <c r="D456" s="751"/>
      <c r="E456" s="752"/>
    </row>
    <row r="457" spans="1:5" x14ac:dyDescent="0.25">
      <c r="A457" s="749"/>
      <c r="B457" s="753"/>
      <c r="C457" s="753"/>
      <c r="D457" s="753"/>
      <c r="E457" s="754"/>
    </row>
    <row r="458" spans="1:5" ht="15.75" thickBot="1" x14ac:dyDescent="0.3">
      <c r="A458" s="750"/>
      <c r="B458" s="755"/>
      <c r="C458" s="755"/>
      <c r="D458" s="755"/>
      <c r="E458" s="756"/>
    </row>
    <row r="459" spans="1:5" ht="15.75" thickBot="1" x14ac:dyDescent="0.3">
      <c r="A459" s="23" t="s">
        <v>35</v>
      </c>
      <c r="B459" s="24">
        <v>0</v>
      </c>
      <c r="C459" s="24">
        <v>0</v>
      </c>
      <c r="D459" s="24">
        <v>0</v>
      </c>
      <c r="E459" s="24">
        <v>0</v>
      </c>
    </row>
    <row r="460" spans="1:5" ht="24.75" thickBot="1" x14ac:dyDescent="0.3">
      <c r="A460" s="218" t="s">
        <v>424</v>
      </c>
      <c r="B460" s="203">
        <v>69</v>
      </c>
      <c r="C460" s="203">
        <v>69</v>
      </c>
      <c r="D460" s="203">
        <v>69</v>
      </c>
      <c r="E460" s="203">
        <v>69</v>
      </c>
    </row>
    <row r="461" spans="1:5" ht="24.75" thickBot="1" x14ac:dyDescent="0.3">
      <c r="A461" s="219" t="s">
        <v>425</v>
      </c>
      <c r="B461" s="8">
        <v>0</v>
      </c>
      <c r="C461" s="8">
        <v>0</v>
      </c>
      <c r="D461" s="8">
        <v>0</v>
      </c>
      <c r="E461" s="8">
        <v>0</v>
      </c>
    </row>
    <row r="463" spans="1:5" ht="30" customHeight="1" x14ac:dyDescent="0.25">
      <c r="A463" s="568" t="s">
        <v>133</v>
      </c>
      <c r="B463" s="568"/>
      <c r="C463" s="568"/>
      <c r="D463" s="568"/>
      <c r="E463" s="568"/>
    </row>
    <row r="464" spans="1:5" x14ac:dyDescent="0.25">
      <c r="A464" s="557" t="s">
        <v>383</v>
      </c>
      <c r="B464" s="557"/>
      <c r="C464" s="557"/>
      <c r="D464" s="557"/>
      <c r="E464" s="557"/>
    </row>
    <row r="465" spans="1:5" ht="15.75" thickBot="1" x14ac:dyDescent="0.3">
      <c r="E465" t="s">
        <v>469</v>
      </c>
    </row>
    <row r="466" spans="1:5" ht="15.75" thickBot="1" x14ac:dyDescent="0.3">
      <c r="A466" s="16" t="s">
        <v>21</v>
      </c>
      <c r="B466" s="558" t="s">
        <v>302</v>
      </c>
      <c r="C466" s="558"/>
      <c r="D466" s="558"/>
      <c r="E466" s="558"/>
    </row>
    <row r="467" spans="1:5" ht="15.75" thickBot="1" x14ac:dyDescent="0.3">
      <c r="A467" s="16" t="s">
        <v>4</v>
      </c>
      <c r="B467" s="559" t="s">
        <v>470</v>
      </c>
      <c r="C467" s="560"/>
      <c r="D467" s="560"/>
      <c r="E467" s="561"/>
    </row>
    <row r="468" spans="1:5" ht="15.75" thickBot="1" x14ac:dyDescent="0.3">
      <c r="A468" s="16" t="s">
        <v>26</v>
      </c>
      <c r="B468" s="562" t="s">
        <v>300</v>
      </c>
      <c r="C468" s="563"/>
      <c r="D468" s="563"/>
      <c r="E468" s="564"/>
    </row>
    <row r="469" spans="1:5" ht="15.75" thickBot="1" x14ac:dyDescent="0.3">
      <c r="A469" s="565" t="s">
        <v>7</v>
      </c>
      <c r="B469" s="566"/>
      <c r="C469" s="566"/>
      <c r="D469" s="566"/>
      <c r="E469" s="567"/>
    </row>
    <row r="470" spans="1:5" ht="15.75" thickBot="1" x14ac:dyDescent="0.3">
      <c r="A470" s="550" t="s">
        <v>302</v>
      </c>
      <c r="B470" s="551"/>
      <c r="C470" s="551"/>
      <c r="D470" s="551"/>
      <c r="E470" s="552"/>
    </row>
    <row r="471" spans="1:5" ht="15.75" thickBot="1" x14ac:dyDescent="0.3">
      <c r="A471" s="550"/>
      <c r="B471" s="551"/>
      <c r="C471" s="551"/>
      <c r="D471" s="551"/>
      <c r="E471" s="552"/>
    </row>
    <row r="472" spans="1:5" ht="15.75" thickBot="1" x14ac:dyDescent="0.3">
      <c r="A472" s="550"/>
      <c r="B472" s="551"/>
      <c r="C472" s="551"/>
      <c r="D472" s="551"/>
      <c r="E472" s="552"/>
    </row>
    <row r="473" spans="1:5" ht="15.75" thickBot="1" x14ac:dyDescent="0.3">
      <c r="A473" s="15" t="s">
        <v>10</v>
      </c>
      <c r="B473" s="553" t="s">
        <v>471</v>
      </c>
      <c r="C473" s="554"/>
      <c r="D473" s="554"/>
      <c r="E473" s="555"/>
    </row>
    <row r="474" spans="1:5" x14ac:dyDescent="0.25">
      <c r="A474" s="523" t="s">
        <v>87</v>
      </c>
      <c r="B474" s="2">
        <v>2019</v>
      </c>
      <c r="C474" s="2">
        <v>2020</v>
      </c>
      <c r="D474" s="2">
        <v>2021</v>
      </c>
      <c r="E474" s="2">
        <v>2022</v>
      </c>
    </row>
    <row r="475" spans="1:5" ht="15.75" thickBot="1" x14ac:dyDescent="0.3">
      <c r="A475" s="524"/>
      <c r="B475" s="3" t="s">
        <v>5</v>
      </c>
      <c r="C475" s="3" t="s">
        <v>6</v>
      </c>
      <c r="D475" s="3" t="s">
        <v>6</v>
      </c>
      <c r="E475" s="3" t="s">
        <v>6</v>
      </c>
    </row>
    <row r="476" spans="1:5" ht="15.75" thickBot="1" x14ac:dyDescent="0.3">
      <c r="A476" s="100" t="s">
        <v>472</v>
      </c>
      <c r="B476" s="45">
        <v>0.78</v>
      </c>
      <c r="C476" s="45">
        <v>0.78</v>
      </c>
      <c r="D476" s="45">
        <v>0.78</v>
      </c>
      <c r="E476" s="45">
        <v>0.78</v>
      </c>
    </row>
    <row r="477" spans="1:5" ht="15.75" thickBot="1" x14ac:dyDescent="0.3">
      <c r="A477" s="4" t="s">
        <v>473</v>
      </c>
      <c r="B477" s="45">
        <v>0.22</v>
      </c>
      <c r="C477" s="45">
        <v>0.22</v>
      </c>
      <c r="D477" s="45">
        <v>0.22</v>
      </c>
      <c r="E477" s="45">
        <v>0.22</v>
      </c>
    </row>
    <row r="478" spans="1:5" ht="15.75" thickBot="1" x14ac:dyDescent="0.3">
      <c r="A478" s="4" t="s">
        <v>93</v>
      </c>
      <c r="B478" s="45" t="s">
        <v>30</v>
      </c>
      <c r="C478" s="45" t="s">
        <v>27</v>
      </c>
      <c r="D478" s="45" t="s">
        <v>27</v>
      </c>
      <c r="E478" s="45" t="s">
        <v>27</v>
      </c>
    </row>
    <row r="479" spans="1:5" ht="15.75" thickBot="1" x14ac:dyDescent="0.3">
      <c r="A479" s="12" t="s">
        <v>12</v>
      </c>
      <c r="B479" s="757" t="str">
        <f>'[1]Formati 2 Politika Ekzistuese'!$D$18</f>
        <v xml:space="preserve">Fuqizimi i funksionit menaxhues, në funksion të implementimit të sukseshëm të programit, konform kërkesave të kuadrit ligjor në fuqi. </v>
      </c>
      <c r="C479" s="758"/>
      <c r="D479" s="758"/>
      <c r="E479" s="759"/>
    </row>
    <row r="480" spans="1:5" ht="15.75" thickBot="1" x14ac:dyDescent="0.3">
      <c r="A480" s="517" t="s">
        <v>95</v>
      </c>
      <c r="B480" s="518"/>
      <c r="C480" s="518"/>
      <c r="D480" s="518"/>
      <c r="E480" s="519"/>
    </row>
    <row r="481" spans="1:5" ht="15.75" thickBot="1" x14ac:dyDescent="0.3">
      <c r="A481" s="100" t="s">
        <v>240</v>
      </c>
      <c r="B481" s="45" t="s">
        <v>30</v>
      </c>
      <c r="C481" s="45" t="s">
        <v>27</v>
      </c>
      <c r="D481" s="45" t="s">
        <v>27</v>
      </c>
      <c r="E481" s="45" t="s">
        <v>27</v>
      </c>
    </row>
    <row r="482" spans="1:5" ht="15.75" thickBot="1" x14ac:dyDescent="0.3">
      <c r="A482" s="4" t="s">
        <v>197</v>
      </c>
      <c r="B482" s="45" t="s">
        <v>30</v>
      </c>
      <c r="C482" s="45" t="s">
        <v>27</v>
      </c>
      <c r="D482" s="45" t="s">
        <v>27</v>
      </c>
      <c r="E482" s="45" t="s">
        <v>27</v>
      </c>
    </row>
    <row r="483" spans="1:5" ht="15.75" thickBot="1" x14ac:dyDescent="0.3">
      <c r="A483" s="4" t="s">
        <v>93</v>
      </c>
      <c r="B483" s="45" t="s">
        <v>30</v>
      </c>
      <c r="C483" s="45" t="s">
        <v>27</v>
      </c>
      <c r="D483" s="45" t="s">
        <v>27</v>
      </c>
      <c r="E483" s="45" t="s">
        <v>27</v>
      </c>
    </row>
    <row r="484" spans="1:5" ht="15.75" thickBot="1" x14ac:dyDescent="0.3">
      <c r="A484" s="537" t="s">
        <v>32</v>
      </c>
      <c r="B484" s="538"/>
      <c r="C484" s="538"/>
      <c r="D484" s="538"/>
      <c r="E484" s="539"/>
    </row>
    <row r="485" spans="1:5" ht="15.75" thickBot="1" x14ac:dyDescent="0.3">
      <c r="A485" s="511" t="s">
        <v>99</v>
      </c>
      <c r="B485" s="512"/>
      <c r="C485" s="512"/>
      <c r="D485" s="512"/>
      <c r="E485" s="513"/>
    </row>
    <row r="486" spans="1:5" ht="15.75" thickBot="1" x14ac:dyDescent="0.3">
      <c r="A486" s="19" t="s">
        <v>100</v>
      </c>
      <c r="B486" s="549" t="s">
        <v>474</v>
      </c>
      <c r="C486" s="526"/>
      <c r="D486" s="526"/>
      <c r="E486" s="527"/>
    </row>
    <row r="487" spans="1:5" ht="15.75" thickBot="1" x14ac:dyDescent="0.3">
      <c r="A487" s="4" t="s">
        <v>9</v>
      </c>
      <c r="B487" s="517" t="s">
        <v>474</v>
      </c>
      <c r="C487" s="518"/>
      <c r="D487" s="518"/>
      <c r="E487" s="519"/>
    </row>
    <row r="488" spans="1:5" ht="15.75" thickBot="1" x14ac:dyDescent="0.3">
      <c r="A488" s="4" t="s">
        <v>14</v>
      </c>
      <c r="B488" s="520" t="s">
        <v>475</v>
      </c>
      <c r="C488" s="521"/>
      <c r="D488" s="521"/>
      <c r="E488" s="522"/>
    </row>
    <row r="489" spans="1:5" x14ac:dyDescent="0.25">
      <c r="A489" s="523"/>
      <c r="B489" s="2">
        <v>2019</v>
      </c>
      <c r="C489" s="2">
        <v>2020</v>
      </c>
      <c r="D489" s="2">
        <v>2021</v>
      </c>
      <c r="E489" s="2">
        <v>2022</v>
      </c>
    </row>
    <row r="490" spans="1:5" ht="15.75" thickBot="1" x14ac:dyDescent="0.3">
      <c r="A490" s="524"/>
      <c r="B490" s="18" t="s">
        <v>5</v>
      </c>
      <c r="C490" s="18" t="s">
        <v>6</v>
      </c>
      <c r="D490" s="18" t="s">
        <v>6</v>
      </c>
      <c r="E490" s="18" t="s">
        <v>6</v>
      </c>
    </row>
    <row r="491" spans="1:5" ht="15.75" thickBot="1" x14ac:dyDescent="0.3">
      <c r="A491" s="4" t="s">
        <v>8</v>
      </c>
      <c r="B491" s="6">
        <v>70</v>
      </c>
      <c r="C491" s="6">
        <v>75</v>
      </c>
      <c r="D491" s="6">
        <v>78</v>
      </c>
      <c r="E491" s="6">
        <v>80</v>
      </c>
    </row>
    <row r="492" spans="1:5" ht="15.75" thickBot="1" x14ac:dyDescent="0.3">
      <c r="A492" s="4" t="s">
        <v>15</v>
      </c>
      <c r="B492" s="6">
        <v>21600</v>
      </c>
      <c r="C492" s="6">
        <v>21600</v>
      </c>
      <c r="D492" s="6">
        <v>23200</v>
      </c>
      <c r="E492" s="6">
        <v>23620</v>
      </c>
    </row>
    <row r="493" spans="1:5" ht="15.75" thickBot="1" x14ac:dyDescent="0.3">
      <c r="A493" s="4" t="s">
        <v>23</v>
      </c>
      <c r="B493" s="6">
        <f>B492/B491</f>
        <v>308.57142857142856</v>
      </c>
      <c r="C493" s="6">
        <f t="shared" ref="C493:E493" si="35">C492/C491</f>
        <v>288</v>
      </c>
      <c r="D493" s="6">
        <f t="shared" si="35"/>
        <v>297.43589743589746</v>
      </c>
      <c r="E493" s="6">
        <f t="shared" si="35"/>
        <v>295.25</v>
      </c>
    </row>
    <row r="494" spans="1:5" ht="15.75" thickBot="1" x14ac:dyDescent="0.3">
      <c r="A494" s="4" t="s">
        <v>16</v>
      </c>
      <c r="B494" s="99" t="s">
        <v>22</v>
      </c>
      <c r="C494" s="7">
        <f>C491/B491-1</f>
        <v>7.1428571428571397E-2</v>
      </c>
      <c r="D494" s="7">
        <f t="shared" ref="D494:E496" si="36">D491/C491-1</f>
        <v>4.0000000000000036E-2</v>
      </c>
      <c r="E494" s="7">
        <f t="shared" si="36"/>
        <v>2.564102564102555E-2</v>
      </c>
    </row>
    <row r="495" spans="1:5" ht="15.75" thickBot="1" x14ac:dyDescent="0.3">
      <c r="A495" s="4" t="s">
        <v>17</v>
      </c>
      <c r="B495" s="99" t="s">
        <v>22</v>
      </c>
      <c r="C495" s="7">
        <f>C492/B492-1</f>
        <v>0</v>
      </c>
      <c r="D495" s="7">
        <f t="shared" si="36"/>
        <v>7.4074074074074181E-2</v>
      </c>
      <c r="E495" s="7">
        <f t="shared" si="36"/>
        <v>1.8103448275861966E-2</v>
      </c>
    </row>
    <row r="496" spans="1:5" ht="15.75" thickBot="1" x14ac:dyDescent="0.3">
      <c r="A496" s="4" t="s">
        <v>18</v>
      </c>
      <c r="B496" s="99" t="s">
        <v>22</v>
      </c>
      <c r="C496" s="7">
        <f>C493/B493-1</f>
        <v>-6.6666666666666652E-2</v>
      </c>
      <c r="D496" s="7">
        <f t="shared" si="36"/>
        <v>3.2763532763532943E-2</v>
      </c>
      <c r="E496" s="7">
        <f t="shared" si="36"/>
        <v>-7.3491379310345328E-3</v>
      </c>
    </row>
    <row r="497" spans="1:5" ht="15.75" thickBot="1" x14ac:dyDescent="0.3">
      <c r="A497" s="528" t="s">
        <v>34</v>
      </c>
      <c r="B497" s="529"/>
      <c r="C497" s="529"/>
      <c r="D497" s="529"/>
      <c r="E497" s="530"/>
    </row>
    <row r="498" spans="1:5" x14ac:dyDescent="0.25">
      <c r="A498" s="523"/>
      <c r="B498" s="2">
        <v>2019</v>
      </c>
      <c r="C498" s="2">
        <v>2020</v>
      </c>
      <c r="D498" s="2">
        <v>2021</v>
      </c>
      <c r="E498" s="2">
        <v>2022</v>
      </c>
    </row>
    <row r="499" spans="1:5" ht="15.75" thickBot="1" x14ac:dyDescent="0.3">
      <c r="A499" s="524"/>
      <c r="B499" s="18" t="s">
        <v>5</v>
      </c>
      <c r="C499" s="18" t="s">
        <v>6</v>
      </c>
      <c r="D499" s="18" t="s">
        <v>6</v>
      </c>
      <c r="E499" s="18" t="s">
        <v>6</v>
      </c>
    </row>
    <row r="500" spans="1:5" ht="15.75" thickBot="1" x14ac:dyDescent="0.3">
      <c r="A500" s="1" t="s">
        <v>0</v>
      </c>
      <c r="B500" s="8">
        <v>13200</v>
      </c>
      <c r="C500" s="8">
        <v>14000</v>
      </c>
      <c r="D500" s="8">
        <v>14000</v>
      </c>
      <c r="E500" s="8">
        <f t="shared" ref="E500" si="37">3%*D500+D500</f>
        <v>14420</v>
      </c>
    </row>
    <row r="501" spans="1:5" ht="15.75" thickBot="1" x14ac:dyDescent="0.3">
      <c r="A501" s="1" t="s">
        <v>31</v>
      </c>
      <c r="B501" s="8">
        <v>3000</v>
      </c>
      <c r="C501" s="8">
        <v>3000</v>
      </c>
      <c r="D501" s="8">
        <v>3300</v>
      </c>
      <c r="E501" s="8">
        <v>3300</v>
      </c>
    </row>
    <row r="502" spans="1:5" ht="15.75" thickBot="1" x14ac:dyDescent="0.3">
      <c r="A502" s="1" t="s">
        <v>1</v>
      </c>
      <c r="B502" s="8">
        <v>3400</v>
      </c>
      <c r="C502" s="8">
        <v>5600</v>
      </c>
      <c r="D502" s="8">
        <v>5600</v>
      </c>
      <c r="E502" s="8">
        <v>5600</v>
      </c>
    </row>
    <row r="503" spans="1:5" ht="15.75" thickBot="1" x14ac:dyDescent="0.3">
      <c r="A503" s="1" t="s">
        <v>2</v>
      </c>
      <c r="B503" s="8"/>
      <c r="C503" s="8"/>
      <c r="D503" s="8"/>
      <c r="E503" s="8"/>
    </row>
    <row r="504" spans="1:5" ht="15.75" thickBot="1" x14ac:dyDescent="0.3">
      <c r="A504" s="1" t="s">
        <v>24</v>
      </c>
      <c r="B504" s="8"/>
      <c r="C504" s="8"/>
      <c r="D504" s="8"/>
      <c r="E504" s="8"/>
    </row>
    <row r="505" spans="1:5" ht="15.75" thickBot="1" x14ac:dyDescent="0.3">
      <c r="A505" s="1" t="s">
        <v>25</v>
      </c>
      <c r="B505" s="11">
        <v>2000</v>
      </c>
      <c r="C505" s="8">
        <v>2500</v>
      </c>
      <c r="D505" s="8">
        <v>2500</v>
      </c>
      <c r="E505" s="8">
        <v>2500</v>
      </c>
    </row>
    <row r="506" spans="1:5" ht="15.75" thickBot="1" x14ac:dyDescent="0.3">
      <c r="A506" s="1" t="s">
        <v>3</v>
      </c>
      <c r="B506" s="8"/>
      <c r="C506" s="8"/>
      <c r="D506" s="8"/>
      <c r="E506" s="8"/>
    </row>
    <row r="507" spans="1:5" ht="15.75" thickBot="1" x14ac:dyDescent="0.3">
      <c r="A507" s="20" t="s">
        <v>33</v>
      </c>
      <c r="B507" s="8">
        <f>SUM(B500:B506)</f>
        <v>21600</v>
      </c>
      <c r="C507" s="8">
        <f>SUM(C500:C506)</f>
        <v>25100</v>
      </c>
      <c r="D507" s="8">
        <f>SUM(D500:D506)</f>
        <v>25400</v>
      </c>
      <c r="E507" s="8">
        <f>SUM(E500:E506)</f>
        <v>25820</v>
      </c>
    </row>
    <row r="508" spans="1:5" ht="15.75" thickBot="1" x14ac:dyDescent="0.3">
      <c r="A508" s="23" t="s">
        <v>35</v>
      </c>
      <c r="B508" s="8"/>
      <c r="C508" s="8"/>
      <c r="D508" s="8"/>
      <c r="E508" s="8"/>
    </row>
    <row r="509" spans="1:5" ht="15.75" thickBot="1" x14ac:dyDescent="0.3">
      <c r="A509" s="86" t="s">
        <v>476</v>
      </c>
      <c r="B509" s="549" t="s">
        <v>477</v>
      </c>
      <c r="C509" s="526"/>
      <c r="D509" s="526"/>
      <c r="E509" s="527"/>
    </row>
    <row r="510" spans="1:5" ht="15.75" thickBot="1" x14ac:dyDescent="0.3">
      <c r="A510" s="4" t="s">
        <v>9</v>
      </c>
      <c r="B510" s="517" t="s">
        <v>478</v>
      </c>
      <c r="C510" s="518"/>
      <c r="D510" s="518"/>
      <c r="E510" s="519"/>
    </row>
    <row r="511" spans="1:5" ht="15.75" thickBot="1" x14ac:dyDescent="0.3">
      <c r="A511" s="4" t="s">
        <v>14</v>
      </c>
      <c r="B511" s="520" t="s">
        <v>167</v>
      </c>
      <c r="C511" s="521"/>
      <c r="D511" s="521"/>
      <c r="E511" s="522"/>
    </row>
    <row r="512" spans="1:5" ht="15.75" thickBot="1" x14ac:dyDescent="0.3">
      <c r="A512" s="4" t="s">
        <v>8</v>
      </c>
      <c r="B512" s="6">
        <v>220</v>
      </c>
      <c r="C512" s="6">
        <v>230</v>
      </c>
      <c r="D512" s="6">
        <v>240</v>
      </c>
      <c r="E512" s="6">
        <v>250</v>
      </c>
    </row>
    <row r="513" spans="1:5" x14ac:dyDescent="0.25">
      <c r="A513" s="523"/>
      <c r="B513" s="2">
        <v>2019</v>
      </c>
      <c r="C513" s="2">
        <v>2020</v>
      </c>
      <c r="D513" s="2">
        <v>2021</v>
      </c>
      <c r="E513" s="2">
        <v>2022</v>
      </c>
    </row>
    <row r="514" spans="1:5" ht="15.75" thickBot="1" x14ac:dyDescent="0.3">
      <c r="A514" s="524"/>
      <c r="B514" s="18" t="s">
        <v>5</v>
      </c>
      <c r="C514" s="18" t="s">
        <v>6</v>
      </c>
      <c r="D514" s="18" t="s">
        <v>6</v>
      </c>
      <c r="E514" s="18" t="s">
        <v>6</v>
      </c>
    </row>
    <row r="515" spans="1:5" ht="15.75" thickBot="1" x14ac:dyDescent="0.3">
      <c r="A515" s="4" t="s">
        <v>15</v>
      </c>
      <c r="B515" s="6">
        <v>800</v>
      </c>
      <c r="C515" s="6">
        <v>800</v>
      </c>
      <c r="D515" s="6">
        <v>800</v>
      </c>
      <c r="E515" s="6">
        <v>800</v>
      </c>
    </row>
    <row r="516" spans="1:5" ht="15.75" thickBot="1" x14ac:dyDescent="0.3">
      <c r="A516" s="4" t="s">
        <v>23</v>
      </c>
      <c r="B516" s="6">
        <f>B515/B512</f>
        <v>3.6363636363636362</v>
      </c>
      <c r="C516" s="6">
        <f>C515/C512</f>
        <v>3.4782608695652173</v>
      </c>
      <c r="D516" s="6">
        <f>D515/D512</f>
        <v>3.3333333333333335</v>
      </c>
      <c r="E516" s="6">
        <f>E515/E512</f>
        <v>3.2</v>
      </c>
    </row>
    <row r="517" spans="1:5" ht="15.75" thickBot="1" x14ac:dyDescent="0.3">
      <c r="A517" s="4" t="s">
        <v>16</v>
      </c>
      <c r="B517" s="99"/>
      <c r="C517" s="7">
        <f>C512/B512-1</f>
        <v>4.5454545454545414E-2</v>
      </c>
      <c r="D517" s="7">
        <f>D512/C512-1</f>
        <v>4.3478260869565188E-2</v>
      </c>
      <c r="E517" s="7">
        <f>E512/D512-1</f>
        <v>4.1666666666666741E-2</v>
      </c>
    </row>
    <row r="518" spans="1:5" ht="15.75" thickBot="1" x14ac:dyDescent="0.3">
      <c r="A518" s="4" t="s">
        <v>17</v>
      </c>
      <c r="B518" s="99"/>
      <c r="C518" s="7">
        <f>C515/B515-1</f>
        <v>0</v>
      </c>
      <c r="D518" s="7">
        <f t="shared" ref="D518:E519" si="38">D515/C515-1</f>
        <v>0</v>
      </c>
      <c r="E518" s="7">
        <f t="shared" si="38"/>
        <v>0</v>
      </c>
    </row>
    <row r="519" spans="1:5" ht="15.75" thickBot="1" x14ac:dyDescent="0.3">
      <c r="A519" s="4" t="s">
        <v>18</v>
      </c>
      <c r="B519" s="99"/>
      <c r="C519" s="7">
        <f>C516/B516-1</f>
        <v>-4.3478260869565188E-2</v>
      </c>
      <c r="D519" s="7">
        <f t="shared" si="38"/>
        <v>-4.166666666666663E-2</v>
      </c>
      <c r="E519" s="7">
        <f t="shared" si="38"/>
        <v>-4.0000000000000036E-2</v>
      </c>
    </row>
    <row r="520" spans="1:5" ht="15.75" thickBot="1" x14ac:dyDescent="0.3">
      <c r="A520" s="528" t="s">
        <v>75</v>
      </c>
      <c r="B520" s="529"/>
      <c r="C520" s="529"/>
      <c r="D520" s="529"/>
      <c r="E520" s="530"/>
    </row>
    <row r="521" spans="1:5" x14ac:dyDescent="0.25">
      <c r="A521" s="523"/>
      <c r="B521" s="2">
        <v>2019</v>
      </c>
      <c r="C521" s="2">
        <v>2020</v>
      </c>
      <c r="D521" s="2">
        <v>2021</v>
      </c>
      <c r="E521" s="2">
        <v>2022</v>
      </c>
    </row>
    <row r="522" spans="1:5" ht="15.75" thickBot="1" x14ac:dyDescent="0.3">
      <c r="A522" s="524"/>
      <c r="B522" s="18" t="s">
        <v>5</v>
      </c>
      <c r="C522" s="18" t="s">
        <v>6</v>
      </c>
      <c r="D522" s="18" t="s">
        <v>6</v>
      </c>
      <c r="E522" s="18" t="s">
        <v>6</v>
      </c>
    </row>
    <row r="523" spans="1:5" ht="15.75" thickBot="1" x14ac:dyDescent="0.3">
      <c r="A523" s="1" t="s">
        <v>0</v>
      </c>
      <c r="B523" s="8"/>
      <c r="C523" s="8"/>
      <c r="D523" s="8"/>
      <c r="E523" s="8"/>
    </row>
    <row r="524" spans="1:5" ht="15.75" thickBot="1" x14ac:dyDescent="0.3">
      <c r="A524" s="1" t="s">
        <v>31</v>
      </c>
      <c r="B524" s="8"/>
      <c r="C524" s="8"/>
      <c r="D524" s="8"/>
      <c r="E524" s="8"/>
    </row>
    <row r="525" spans="1:5" ht="15.75" thickBot="1" x14ac:dyDescent="0.3">
      <c r="A525" s="1" t="s">
        <v>1</v>
      </c>
      <c r="B525" s="11">
        <v>800</v>
      </c>
      <c r="C525" s="8">
        <v>800</v>
      </c>
      <c r="D525" s="8">
        <v>800</v>
      </c>
      <c r="E525" s="8">
        <v>800</v>
      </c>
    </row>
    <row r="526" spans="1:5" ht="15.75" thickBot="1" x14ac:dyDescent="0.3">
      <c r="A526" s="1" t="s">
        <v>2</v>
      </c>
      <c r="B526" s="11"/>
      <c r="C526" s="8"/>
      <c r="D526" s="8"/>
      <c r="E526" s="8"/>
    </row>
    <row r="527" spans="1:5" ht="15.75" thickBot="1" x14ac:dyDescent="0.3">
      <c r="A527" s="1" t="s">
        <v>24</v>
      </c>
      <c r="B527" s="11"/>
      <c r="C527" s="8"/>
      <c r="D527" s="8"/>
      <c r="E527" s="8"/>
    </row>
    <row r="528" spans="1:5" ht="15.75" thickBot="1" x14ac:dyDescent="0.3">
      <c r="A528" s="1" t="s">
        <v>25</v>
      </c>
      <c r="B528" s="11"/>
      <c r="C528" s="8"/>
      <c r="D528" s="8"/>
      <c r="E528" s="8"/>
    </row>
    <row r="529" spans="1:5" ht="15.75" thickBot="1" x14ac:dyDescent="0.3">
      <c r="A529" s="1" t="s">
        <v>3</v>
      </c>
      <c r="B529" s="11"/>
      <c r="C529" s="8"/>
      <c r="D529" s="8"/>
      <c r="E529" s="8"/>
    </row>
    <row r="530" spans="1:5" ht="15.75" thickBot="1" x14ac:dyDescent="0.3">
      <c r="A530" s="22" t="s">
        <v>36</v>
      </c>
      <c r="B530" s="11">
        <f>B529+B528+B527+B526+B525+B524+B523</f>
        <v>800</v>
      </c>
      <c r="C530" s="11">
        <f>C529+C528+C527+C526+C525+C524+C523</f>
        <v>800</v>
      </c>
      <c r="D530" s="11">
        <f>D529+D528+D527+D526+D525+D524+D523</f>
        <v>800</v>
      </c>
      <c r="E530" s="11">
        <f>E529+E528+E527+E526+E525+E524+E523</f>
        <v>800</v>
      </c>
    </row>
    <row r="531" spans="1:5" ht="15.75" thickBot="1" x14ac:dyDescent="0.3">
      <c r="A531" s="23" t="s">
        <v>35</v>
      </c>
      <c r="B531" s="24">
        <f>IF(B530-B515=0,0,"Error")</f>
        <v>0</v>
      </c>
      <c r="C531" s="24">
        <f>IF(C530-C515=0,0,"Error")</f>
        <v>0</v>
      </c>
      <c r="D531" s="24">
        <f>IF(D530-D515=0,0,"Error")</f>
        <v>0</v>
      </c>
      <c r="E531" s="24">
        <f>IF(E530-E515=0,0,"Error")</f>
        <v>0</v>
      </c>
    </row>
    <row r="532" spans="1:5" ht="15.75" thickBot="1" x14ac:dyDescent="0.3">
      <c r="A532" s="511" t="s">
        <v>38</v>
      </c>
      <c r="B532" s="512"/>
      <c r="C532" s="512"/>
      <c r="D532" s="512"/>
      <c r="E532" s="513"/>
    </row>
    <row r="533" spans="1:5" ht="15.75" thickBot="1" x14ac:dyDescent="0.3">
      <c r="A533" s="511" t="s">
        <v>39</v>
      </c>
      <c r="B533" s="512"/>
      <c r="C533" s="512"/>
      <c r="D533" s="512"/>
      <c r="E533" s="513"/>
    </row>
    <row r="534" spans="1:5" ht="15.75" thickBot="1" x14ac:dyDescent="0.3">
      <c r="A534" s="14" t="s">
        <v>46</v>
      </c>
      <c r="B534" s="514" t="s">
        <v>390</v>
      </c>
      <c r="C534" s="515"/>
      <c r="D534" s="515"/>
      <c r="E534" s="516"/>
    </row>
    <row r="535" spans="1:5" ht="15.75" thickBot="1" x14ac:dyDescent="0.3">
      <c r="A535" s="19" t="s">
        <v>28</v>
      </c>
      <c r="B535" s="549" t="s">
        <v>302</v>
      </c>
      <c r="C535" s="526"/>
      <c r="D535" s="526"/>
      <c r="E535" s="527"/>
    </row>
    <row r="536" spans="1:5" ht="15.75" thickBot="1" x14ac:dyDescent="0.3">
      <c r="A536" s="4" t="s">
        <v>9</v>
      </c>
      <c r="B536" s="517" t="s">
        <v>302</v>
      </c>
      <c r="C536" s="518"/>
      <c r="D536" s="518"/>
      <c r="E536" s="519"/>
    </row>
    <row r="537" spans="1:5" ht="15.75" thickBot="1" x14ac:dyDescent="0.3">
      <c r="A537" s="4" t="s">
        <v>14</v>
      </c>
      <c r="B537" s="520" t="s">
        <v>302</v>
      </c>
      <c r="C537" s="521"/>
      <c r="D537" s="521"/>
      <c r="E537" s="522"/>
    </row>
    <row r="538" spans="1:5" x14ac:dyDescent="0.25">
      <c r="A538" s="523"/>
      <c r="B538" s="2">
        <v>2019</v>
      </c>
      <c r="C538" s="2">
        <v>2020</v>
      </c>
      <c r="D538" s="2">
        <v>2021</v>
      </c>
      <c r="E538" s="2">
        <v>2022</v>
      </c>
    </row>
    <row r="539" spans="1:5" ht="15.75" thickBot="1" x14ac:dyDescent="0.3">
      <c r="A539" s="524"/>
      <c r="B539" s="18" t="s">
        <v>5</v>
      </c>
      <c r="C539" s="18" t="s">
        <v>6</v>
      </c>
      <c r="D539" s="18" t="s">
        <v>6</v>
      </c>
      <c r="E539" s="18" t="s">
        <v>6</v>
      </c>
    </row>
    <row r="540" spans="1:5" ht="15.75" thickBot="1" x14ac:dyDescent="0.3">
      <c r="A540" s="4" t="s">
        <v>8</v>
      </c>
      <c r="B540" s="6"/>
      <c r="C540" s="6"/>
      <c r="D540" s="6"/>
      <c r="E540" s="6"/>
    </row>
    <row r="541" spans="1:5" ht="15.75" thickBot="1" x14ac:dyDescent="0.3">
      <c r="A541" s="4" t="s">
        <v>15</v>
      </c>
      <c r="B541" s="6">
        <v>7000</v>
      </c>
      <c r="C541" s="6">
        <v>9774</v>
      </c>
      <c r="D541" s="6"/>
      <c r="E541" s="6"/>
    </row>
    <row r="542" spans="1:5" ht="15.75" thickBot="1" x14ac:dyDescent="0.3">
      <c r="A542" s="4" t="s">
        <v>23</v>
      </c>
      <c r="B542" s="6" t="e">
        <f>B541/B540</f>
        <v>#DIV/0!</v>
      </c>
      <c r="C542" s="6" t="e">
        <f t="shared" ref="C542:E542" si="39">C541/C540</f>
        <v>#DIV/0!</v>
      </c>
      <c r="D542" s="6" t="e">
        <f t="shared" si="39"/>
        <v>#DIV/0!</v>
      </c>
      <c r="E542" s="6" t="e">
        <f t="shared" si="39"/>
        <v>#DIV/0!</v>
      </c>
    </row>
    <row r="543" spans="1:5" ht="15.75" thickBot="1" x14ac:dyDescent="0.3">
      <c r="A543" s="4" t="s">
        <v>16</v>
      </c>
      <c r="B543" s="99" t="s">
        <v>22</v>
      </c>
      <c r="C543" s="7" t="e">
        <f>C540/B540-1</f>
        <v>#DIV/0!</v>
      </c>
      <c r="D543" s="7" t="e">
        <f t="shared" ref="D543:E545" si="40">D540/C540-1</f>
        <v>#DIV/0!</v>
      </c>
      <c r="E543" s="7" t="e">
        <f t="shared" si="40"/>
        <v>#DIV/0!</v>
      </c>
    </row>
    <row r="544" spans="1:5" ht="15.75" thickBot="1" x14ac:dyDescent="0.3">
      <c r="A544" s="4" t="s">
        <v>17</v>
      </c>
      <c r="B544" s="99" t="s">
        <v>22</v>
      </c>
      <c r="C544" s="7">
        <f>C541/B541-1</f>
        <v>0.39628571428571435</v>
      </c>
      <c r="D544" s="7">
        <f t="shared" si="40"/>
        <v>-1</v>
      </c>
      <c r="E544" s="7" t="e">
        <f t="shared" si="40"/>
        <v>#DIV/0!</v>
      </c>
    </row>
    <row r="545" spans="1:5" ht="15.75" thickBot="1" x14ac:dyDescent="0.3">
      <c r="A545" s="4" t="s">
        <v>18</v>
      </c>
      <c r="B545" s="99" t="s">
        <v>22</v>
      </c>
      <c r="C545" s="7" t="e">
        <f>C542/B542-1</f>
        <v>#DIV/0!</v>
      </c>
      <c r="D545" s="7" t="e">
        <f t="shared" si="40"/>
        <v>#DIV/0!</v>
      </c>
      <c r="E545" s="7" t="e">
        <f t="shared" si="40"/>
        <v>#DIV/0!</v>
      </c>
    </row>
    <row r="546" spans="1:5" ht="15.75" thickBot="1" x14ac:dyDescent="0.3">
      <c r="A546" s="528" t="s">
        <v>34</v>
      </c>
      <c r="B546" s="529"/>
      <c r="C546" s="529"/>
      <c r="D546" s="529"/>
      <c r="E546" s="530"/>
    </row>
    <row r="547" spans="1:5" x14ac:dyDescent="0.25">
      <c r="A547" s="523"/>
      <c r="B547" s="2">
        <v>2019</v>
      </c>
      <c r="C547" s="2">
        <v>2020</v>
      </c>
      <c r="D547" s="2">
        <v>2021</v>
      </c>
      <c r="E547" s="2">
        <v>2022</v>
      </c>
    </row>
    <row r="548" spans="1:5" ht="15.75" thickBot="1" x14ac:dyDescent="0.3">
      <c r="A548" s="524"/>
      <c r="B548" s="18" t="s">
        <v>5</v>
      </c>
      <c r="C548" s="18" t="s">
        <v>6</v>
      </c>
      <c r="D548" s="18" t="s">
        <v>6</v>
      </c>
      <c r="E548" s="18" t="s">
        <v>6</v>
      </c>
    </row>
    <row r="549" spans="1:5" ht="15.75" thickBot="1" x14ac:dyDescent="0.3">
      <c r="A549" s="1" t="s">
        <v>41</v>
      </c>
      <c r="B549" s="8">
        <v>7000</v>
      </c>
      <c r="C549" s="8">
        <v>7000</v>
      </c>
      <c r="D549" s="8"/>
      <c r="E549" s="8"/>
    </row>
    <row r="550" spans="1:5" ht="15.75" thickBot="1" x14ac:dyDescent="0.3">
      <c r="A550" s="1" t="s">
        <v>42</v>
      </c>
      <c r="B550" s="11"/>
      <c r="C550" s="8">
        <v>2774</v>
      </c>
      <c r="D550" s="8">
        <v>3000</v>
      </c>
      <c r="E550" s="8">
        <v>3000</v>
      </c>
    </row>
    <row r="551" spans="1:5" ht="15.75" thickBot="1" x14ac:dyDescent="0.3">
      <c r="A551" s="20" t="s">
        <v>33</v>
      </c>
      <c r="B551" s="11">
        <f>B550+B549</f>
        <v>7000</v>
      </c>
      <c r="C551" s="11">
        <f t="shared" ref="C551" si="41">C550+C549</f>
        <v>9774</v>
      </c>
      <c r="D551" s="11">
        <v>3000</v>
      </c>
      <c r="E551" s="11">
        <v>3000</v>
      </c>
    </row>
    <row r="552" spans="1:5" x14ac:dyDescent="0.25">
      <c r="A552" s="617" t="s">
        <v>40</v>
      </c>
      <c r="B552" s="620"/>
      <c r="C552" s="621"/>
      <c r="D552" s="621"/>
      <c r="E552" s="622"/>
    </row>
    <row r="553" spans="1:5" x14ac:dyDescent="0.25">
      <c r="A553" s="618"/>
      <c r="B553" s="623"/>
      <c r="C553" s="624"/>
      <c r="D553" s="624"/>
      <c r="E553" s="625"/>
    </row>
    <row r="554" spans="1:5" ht="15.75" thickBot="1" x14ac:dyDescent="0.3">
      <c r="A554" s="619"/>
      <c r="B554" s="626"/>
      <c r="C554" s="627"/>
      <c r="D554" s="627"/>
      <c r="E554" s="628"/>
    </row>
    <row r="555" spans="1:5" ht="15.75" thickBot="1" x14ac:dyDescent="0.3">
      <c r="A555" s="14" t="s">
        <v>29</v>
      </c>
      <c r="B555" s="514" t="s">
        <v>390</v>
      </c>
      <c r="C555" s="515"/>
      <c r="D555" s="515"/>
      <c r="E555" s="516"/>
    </row>
    <row r="556" spans="1:5" ht="15.75" thickBot="1" x14ac:dyDescent="0.3">
      <c r="A556" s="19" t="s">
        <v>265</v>
      </c>
      <c r="B556" s="549" t="s">
        <v>302</v>
      </c>
      <c r="C556" s="526"/>
      <c r="D556" s="526"/>
      <c r="E556" s="527"/>
    </row>
    <row r="557" spans="1:5" ht="15.75" thickBot="1" x14ac:dyDescent="0.3">
      <c r="A557" s="4" t="s">
        <v>9</v>
      </c>
      <c r="B557" s="517" t="s">
        <v>302</v>
      </c>
      <c r="C557" s="518"/>
      <c r="D557" s="518"/>
      <c r="E557" s="519"/>
    </row>
    <row r="558" spans="1:5" ht="15.75" thickBot="1" x14ac:dyDescent="0.3">
      <c r="A558" s="4" t="s">
        <v>14</v>
      </c>
      <c r="B558" s="520" t="s">
        <v>302</v>
      </c>
      <c r="C558" s="521"/>
      <c r="D558" s="521"/>
      <c r="E558" s="522"/>
    </row>
    <row r="559" spans="1:5" x14ac:dyDescent="0.25">
      <c r="A559" s="523"/>
      <c r="B559" s="2">
        <v>2019</v>
      </c>
      <c r="C559" s="2">
        <v>2020</v>
      </c>
      <c r="D559" s="2">
        <v>2021</v>
      </c>
      <c r="E559" s="2">
        <v>2022</v>
      </c>
    </row>
    <row r="560" spans="1:5" ht="15.75" thickBot="1" x14ac:dyDescent="0.3">
      <c r="A560" s="524"/>
      <c r="B560" s="18" t="s">
        <v>5</v>
      </c>
      <c r="C560" s="18" t="s">
        <v>6</v>
      </c>
      <c r="D560" s="18" t="s">
        <v>6</v>
      </c>
      <c r="E560" s="18" t="s">
        <v>6</v>
      </c>
    </row>
    <row r="561" spans="1:5" ht="15.75" thickBot="1" x14ac:dyDescent="0.3">
      <c r="A561" s="4" t="s">
        <v>8</v>
      </c>
      <c r="B561" s="6"/>
      <c r="C561" s="6"/>
      <c r="D561" s="6"/>
      <c r="E561" s="6"/>
    </row>
    <row r="562" spans="1:5" ht="15.75" thickBot="1" x14ac:dyDescent="0.3">
      <c r="A562" s="4" t="s">
        <v>15</v>
      </c>
      <c r="B562" s="6"/>
      <c r="C562" s="6"/>
      <c r="D562" s="6"/>
      <c r="E562" s="6"/>
    </row>
    <row r="563" spans="1:5" ht="15.75" thickBot="1" x14ac:dyDescent="0.3">
      <c r="A563" s="4" t="s">
        <v>23</v>
      </c>
      <c r="B563" s="6" t="e">
        <f>B562/B561</f>
        <v>#DIV/0!</v>
      </c>
      <c r="C563" s="6" t="e">
        <f t="shared" ref="C563:E563" si="42">C562/C561</f>
        <v>#DIV/0!</v>
      </c>
      <c r="D563" s="6" t="e">
        <f t="shared" si="42"/>
        <v>#DIV/0!</v>
      </c>
      <c r="E563" s="6" t="e">
        <f t="shared" si="42"/>
        <v>#DIV/0!</v>
      </c>
    </row>
    <row r="564" spans="1:5" ht="15.75" thickBot="1" x14ac:dyDescent="0.3">
      <c r="A564" s="4" t="s">
        <v>16</v>
      </c>
      <c r="B564" s="99" t="s">
        <v>22</v>
      </c>
      <c r="C564" s="7" t="e">
        <f>C561/B561-1</f>
        <v>#DIV/0!</v>
      </c>
      <c r="D564" s="7" t="e">
        <f t="shared" ref="D564:E566" si="43">D561/C561-1</f>
        <v>#DIV/0!</v>
      </c>
      <c r="E564" s="7" t="e">
        <f t="shared" si="43"/>
        <v>#DIV/0!</v>
      </c>
    </row>
    <row r="565" spans="1:5" ht="15.75" thickBot="1" x14ac:dyDescent="0.3">
      <c r="A565" s="4" t="s">
        <v>17</v>
      </c>
      <c r="B565" s="99" t="s">
        <v>22</v>
      </c>
      <c r="C565" s="7" t="e">
        <f>C562/B562-1</f>
        <v>#DIV/0!</v>
      </c>
      <c r="D565" s="7" t="e">
        <f t="shared" si="43"/>
        <v>#DIV/0!</v>
      </c>
      <c r="E565" s="7" t="e">
        <f t="shared" si="43"/>
        <v>#DIV/0!</v>
      </c>
    </row>
    <row r="566" spans="1:5" ht="15.75" thickBot="1" x14ac:dyDescent="0.3">
      <c r="A566" s="4" t="s">
        <v>18</v>
      </c>
      <c r="B566" s="99" t="s">
        <v>22</v>
      </c>
      <c r="C566" s="7" t="e">
        <f>C563/B563-1</f>
        <v>#DIV/0!</v>
      </c>
      <c r="D566" s="7" t="e">
        <f t="shared" si="43"/>
        <v>#DIV/0!</v>
      </c>
      <c r="E566" s="7" t="e">
        <f t="shared" si="43"/>
        <v>#DIV/0!</v>
      </c>
    </row>
    <row r="567" spans="1:5" ht="15.75" thickBot="1" x14ac:dyDescent="0.3">
      <c r="A567" s="528" t="s">
        <v>165</v>
      </c>
      <c r="B567" s="529"/>
      <c r="C567" s="529"/>
      <c r="D567" s="529"/>
      <c r="E567" s="530"/>
    </row>
    <row r="568" spans="1:5" x14ac:dyDescent="0.25">
      <c r="A568" s="523"/>
      <c r="B568" s="2">
        <v>2019</v>
      </c>
      <c r="C568" s="2">
        <v>2020</v>
      </c>
      <c r="D568" s="2">
        <v>2021</v>
      </c>
      <c r="E568" s="2">
        <v>2022</v>
      </c>
    </row>
    <row r="569" spans="1:5" ht="15.75" thickBot="1" x14ac:dyDescent="0.3">
      <c r="A569" s="524"/>
      <c r="B569" s="18" t="s">
        <v>5</v>
      </c>
      <c r="C569" s="18" t="s">
        <v>6</v>
      </c>
      <c r="D569" s="18" t="s">
        <v>6</v>
      </c>
      <c r="E569" s="18" t="s">
        <v>6</v>
      </c>
    </row>
    <row r="570" spans="1:5" ht="15.75" thickBot="1" x14ac:dyDescent="0.3">
      <c r="A570" s="1" t="s">
        <v>41</v>
      </c>
      <c r="B570" s="8"/>
      <c r="C570" s="8"/>
      <c r="D570" s="8"/>
      <c r="E570" s="8"/>
    </row>
    <row r="571" spans="1:5" ht="15.75" thickBot="1" x14ac:dyDescent="0.3">
      <c r="A571" s="1" t="s">
        <v>42</v>
      </c>
      <c r="B571" s="11"/>
      <c r="C571" s="8"/>
      <c r="D571" s="8"/>
      <c r="E571" s="8"/>
    </row>
    <row r="572" spans="1:5" ht="15.75" thickBot="1" x14ac:dyDescent="0.3">
      <c r="A572" s="20" t="s">
        <v>36</v>
      </c>
      <c r="B572" s="11">
        <f>B571+B570</f>
        <v>0</v>
      </c>
      <c r="C572" s="11">
        <f t="shared" ref="C572:E572" si="44">C571+C570</f>
        <v>0</v>
      </c>
      <c r="D572" s="11">
        <f t="shared" si="44"/>
        <v>0</v>
      </c>
      <c r="E572" s="11">
        <f t="shared" si="44"/>
        <v>0</v>
      </c>
    </row>
    <row r="573" spans="1:5" ht="15.75" thickBot="1" x14ac:dyDescent="0.3">
      <c r="A573" s="511" t="s">
        <v>38</v>
      </c>
      <c r="B573" s="512"/>
      <c r="C573" s="512"/>
      <c r="D573" s="512"/>
      <c r="E573" s="513"/>
    </row>
    <row r="574" spans="1:5" ht="15.75" thickBot="1" x14ac:dyDescent="0.3">
      <c r="A574" s="511" t="s">
        <v>43</v>
      </c>
      <c r="B574" s="512"/>
      <c r="C574" s="512"/>
      <c r="D574" s="512"/>
      <c r="E574" s="513"/>
    </row>
    <row r="575" spans="1:5" ht="15.75" thickBot="1" x14ac:dyDescent="0.3">
      <c r="A575" s="14" t="s">
        <v>29</v>
      </c>
      <c r="B575" s="514" t="s">
        <v>390</v>
      </c>
      <c r="C575" s="515"/>
      <c r="D575" s="515"/>
      <c r="E575" s="516"/>
    </row>
    <row r="576" spans="1:5" ht="15.75" thickBot="1" x14ac:dyDescent="0.3">
      <c r="A576" s="19" t="s">
        <v>28</v>
      </c>
      <c r="B576" s="549" t="s">
        <v>302</v>
      </c>
      <c r="C576" s="526"/>
      <c r="D576" s="526"/>
      <c r="E576" s="527"/>
    </row>
    <row r="577" spans="1:5" ht="15.75" thickBot="1" x14ac:dyDescent="0.3">
      <c r="A577" s="4" t="s">
        <v>9</v>
      </c>
      <c r="B577" s="517" t="s">
        <v>302</v>
      </c>
      <c r="C577" s="518"/>
      <c r="D577" s="518"/>
      <c r="E577" s="519"/>
    </row>
    <row r="578" spans="1:5" ht="15.75" thickBot="1" x14ac:dyDescent="0.3">
      <c r="A578" s="4" t="s">
        <v>14</v>
      </c>
      <c r="B578" s="520" t="s">
        <v>302</v>
      </c>
      <c r="C578" s="521"/>
      <c r="D578" s="521"/>
      <c r="E578" s="522"/>
    </row>
    <row r="579" spans="1:5" x14ac:dyDescent="0.25">
      <c r="A579" s="523"/>
      <c r="B579" s="2">
        <v>2019</v>
      </c>
      <c r="C579" s="2">
        <v>2020</v>
      </c>
      <c r="D579" s="2">
        <v>2021</v>
      </c>
      <c r="E579" s="2">
        <v>2022</v>
      </c>
    </row>
    <row r="580" spans="1:5" ht="15.75" thickBot="1" x14ac:dyDescent="0.3">
      <c r="A580" s="524"/>
      <c r="B580" s="18" t="s">
        <v>5</v>
      </c>
      <c r="C580" s="18" t="s">
        <v>6</v>
      </c>
      <c r="D580" s="18" t="s">
        <v>6</v>
      </c>
      <c r="E580" s="18" t="s">
        <v>6</v>
      </c>
    </row>
    <row r="581" spans="1:5" ht="15.75" thickBot="1" x14ac:dyDescent="0.3">
      <c r="A581" s="4" t="s">
        <v>8</v>
      </c>
      <c r="B581" s="6"/>
      <c r="C581" s="6"/>
      <c r="D581" s="6"/>
      <c r="E581" s="6"/>
    </row>
    <row r="582" spans="1:5" ht="15.75" thickBot="1" x14ac:dyDescent="0.3">
      <c r="A582" s="4" t="s">
        <v>15</v>
      </c>
      <c r="B582" s="6"/>
      <c r="C582" s="6"/>
      <c r="D582" s="6"/>
      <c r="E582" s="6"/>
    </row>
    <row r="583" spans="1:5" ht="15.75" thickBot="1" x14ac:dyDescent="0.3">
      <c r="A583" s="4" t="s">
        <v>23</v>
      </c>
      <c r="B583" s="6" t="e">
        <f>B582/B581</f>
        <v>#DIV/0!</v>
      </c>
      <c r="C583" s="6" t="e">
        <f t="shared" ref="C583:E583" si="45">C582/C581</f>
        <v>#DIV/0!</v>
      </c>
      <c r="D583" s="6" t="e">
        <f t="shared" si="45"/>
        <v>#DIV/0!</v>
      </c>
      <c r="E583" s="6" t="e">
        <f t="shared" si="45"/>
        <v>#DIV/0!</v>
      </c>
    </row>
    <row r="584" spans="1:5" ht="15.75" thickBot="1" x14ac:dyDescent="0.3">
      <c r="A584" s="4" t="s">
        <v>16</v>
      </c>
      <c r="B584" s="99" t="s">
        <v>22</v>
      </c>
      <c r="C584" s="7" t="e">
        <f>C581/B581-1</f>
        <v>#DIV/0!</v>
      </c>
      <c r="D584" s="7" t="e">
        <f t="shared" ref="D584:E586" si="46">D581/C581-1</f>
        <v>#DIV/0!</v>
      </c>
      <c r="E584" s="7" t="e">
        <f t="shared" si="46"/>
        <v>#DIV/0!</v>
      </c>
    </row>
    <row r="585" spans="1:5" ht="15.75" thickBot="1" x14ac:dyDescent="0.3">
      <c r="A585" s="4" t="s">
        <v>17</v>
      </c>
      <c r="B585" s="99" t="s">
        <v>22</v>
      </c>
      <c r="C585" s="7" t="e">
        <f>C582/B582-1</f>
        <v>#DIV/0!</v>
      </c>
      <c r="D585" s="7" t="e">
        <f t="shared" si="46"/>
        <v>#DIV/0!</v>
      </c>
      <c r="E585" s="7" t="e">
        <f t="shared" si="46"/>
        <v>#DIV/0!</v>
      </c>
    </row>
    <row r="586" spans="1:5" ht="15.75" thickBot="1" x14ac:dyDescent="0.3">
      <c r="A586" s="4" t="s">
        <v>18</v>
      </c>
      <c r="B586" s="99" t="s">
        <v>22</v>
      </c>
      <c r="C586" s="7" t="e">
        <f>C583/B583-1</f>
        <v>#DIV/0!</v>
      </c>
      <c r="D586" s="7" t="e">
        <f t="shared" si="46"/>
        <v>#DIV/0!</v>
      </c>
      <c r="E586" s="7" t="e">
        <f t="shared" si="46"/>
        <v>#DIV/0!</v>
      </c>
    </row>
    <row r="587" spans="1:5" ht="15.75" thickBot="1" x14ac:dyDescent="0.3">
      <c r="A587" s="528" t="s">
        <v>34</v>
      </c>
      <c r="B587" s="529"/>
      <c r="C587" s="529"/>
      <c r="D587" s="529"/>
      <c r="E587" s="530"/>
    </row>
    <row r="588" spans="1:5" x14ac:dyDescent="0.25">
      <c r="A588" s="523"/>
      <c r="B588" s="17">
        <v>2018</v>
      </c>
      <c r="C588" s="17">
        <v>2019</v>
      </c>
      <c r="D588" s="17">
        <v>2020</v>
      </c>
      <c r="E588" s="17">
        <v>2021</v>
      </c>
    </row>
    <row r="589" spans="1:5" ht="15.75" thickBot="1" x14ac:dyDescent="0.3">
      <c r="A589" s="524"/>
      <c r="B589" s="18" t="s">
        <v>5</v>
      </c>
      <c r="C589" s="18" t="s">
        <v>6</v>
      </c>
      <c r="D589" s="18" t="s">
        <v>6</v>
      </c>
      <c r="E589" s="18" t="s">
        <v>6</v>
      </c>
    </row>
    <row r="590" spans="1:5" ht="15.75" thickBot="1" x14ac:dyDescent="0.3">
      <c r="A590" s="1" t="s">
        <v>41</v>
      </c>
      <c r="B590" s="8"/>
      <c r="C590" s="8"/>
      <c r="D590" s="8"/>
      <c r="E590" s="8"/>
    </row>
    <row r="591" spans="1:5" ht="15.75" thickBot="1" x14ac:dyDescent="0.3">
      <c r="A591" s="1" t="s">
        <v>42</v>
      </c>
      <c r="B591" s="11"/>
      <c r="C591" s="8"/>
      <c r="D591" s="8"/>
      <c r="E591" s="8"/>
    </row>
    <row r="592" spans="1:5" ht="15.75" thickBot="1" x14ac:dyDescent="0.3">
      <c r="A592" s="20" t="s">
        <v>33</v>
      </c>
      <c r="B592" s="11">
        <f>B591+B590</f>
        <v>0</v>
      </c>
      <c r="C592" s="11">
        <f t="shared" ref="C592:E592" si="47">C591+C590</f>
        <v>0</v>
      </c>
      <c r="D592" s="11">
        <f t="shared" si="47"/>
        <v>0</v>
      </c>
      <c r="E592" s="11">
        <f t="shared" si="47"/>
        <v>0</v>
      </c>
    </row>
    <row r="593" spans="1:5" ht="15.75" thickBot="1" x14ac:dyDescent="0.3">
      <c r="A593" s="220" t="s">
        <v>29</v>
      </c>
      <c r="B593" s="514" t="s">
        <v>390</v>
      </c>
      <c r="C593" s="515"/>
      <c r="D593" s="515"/>
      <c r="E593" s="516"/>
    </row>
    <row r="594" spans="1:5" ht="15.75" thickBot="1" x14ac:dyDescent="0.3">
      <c r="A594" s="19" t="s">
        <v>265</v>
      </c>
      <c r="B594" s="549" t="s">
        <v>302</v>
      </c>
      <c r="C594" s="526"/>
      <c r="D594" s="526"/>
      <c r="E594" s="527"/>
    </row>
    <row r="595" spans="1:5" ht="15.75" thickBot="1" x14ac:dyDescent="0.3">
      <c r="A595" s="4" t="s">
        <v>9</v>
      </c>
      <c r="B595" s="517" t="s">
        <v>302</v>
      </c>
      <c r="C595" s="518"/>
      <c r="D595" s="518"/>
      <c r="E595" s="519"/>
    </row>
    <row r="596" spans="1:5" ht="15.75" thickBot="1" x14ac:dyDescent="0.3">
      <c r="A596" s="4" t="s">
        <v>14</v>
      </c>
      <c r="B596" s="520" t="s">
        <v>302</v>
      </c>
      <c r="C596" s="521"/>
      <c r="D596" s="521"/>
      <c r="E596" s="522"/>
    </row>
    <row r="597" spans="1:5" x14ac:dyDescent="0.25">
      <c r="A597" s="523"/>
      <c r="B597" s="2">
        <v>2019</v>
      </c>
      <c r="C597" s="2">
        <v>2020</v>
      </c>
      <c r="D597" s="2">
        <v>2021</v>
      </c>
      <c r="E597" s="2">
        <v>2022</v>
      </c>
    </row>
    <row r="598" spans="1:5" ht="15.75" thickBot="1" x14ac:dyDescent="0.3">
      <c r="A598" s="524"/>
      <c r="B598" s="18" t="s">
        <v>5</v>
      </c>
      <c r="C598" s="18" t="s">
        <v>6</v>
      </c>
      <c r="D598" s="18" t="s">
        <v>6</v>
      </c>
      <c r="E598" s="18" t="s">
        <v>6</v>
      </c>
    </row>
    <row r="599" spans="1:5" ht="15.75" thickBot="1" x14ac:dyDescent="0.3">
      <c r="A599" s="4" t="s">
        <v>8</v>
      </c>
      <c r="B599" s="6"/>
      <c r="C599" s="6"/>
      <c r="D599" s="6"/>
      <c r="E599" s="6"/>
    </row>
    <row r="600" spans="1:5" ht="15.75" thickBot="1" x14ac:dyDescent="0.3">
      <c r="A600" s="4" t="s">
        <v>15</v>
      </c>
      <c r="B600" s="6"/>
      <c r="C600" s="6"/>
      <c r="D600" s="6"/>
      <c r="E600" s="6"/>
    </row>
    <row r="601" spans="1:5" ht="15.75" thickBot="1" x14ac:dyDescent="0.3">
      <c r="A601" s="4" t="s">
        <v>23</v>
      </c>
      <c r="B601" s="6" t="e">
        <f>B600/B599</f>
        <v>#DIV/0!</v>
      </c>
      <c r="C601" s="6" t="e">
        <f t="shared" ref="C601:E601" si="48">C600/C599</f>
        <v>#DIV/0!</v>
      </c>
      <c r="D601" s="6" t="e">
        <f t="shared" si="48"/>
        <v>#DIV/0!</v>
      </c>
      <c r="E601" s="6" t="e">
        <f t="shared" si="48"/>
        <v>#DIV/0!</v>
      </c>
    </row>
    <row r="602" spans="1:5" ht="15.75" thickBot="1" x14ac:dyDescent="0.3">
      <c r="A602" s="4" t="s">
        <v>16</v>
      </c>
      <c r="B602" s="99" t="s">
        <v>22</v>
      </c>
      <c r="C602" s="7" t="e">
        <f>C599/B599-1</f>
        <v>#DIV/0!</v>
      </c>
      <c r="D602" s="7" t="e">
        <f t="shared" ref="D602:E604" si="49">D599/C599-1</f>
        <v>#DIV/0!</v>
      </c>
      <c r="E602" s="7" t="e">
        <f t="shared" si="49"/>
        <v>#DIV/0!</v>
      </c>
    </row>
    <row r="603" spans="1:5" ht="15.75" thickBot="1" x14ac:dyDescent="0.3">
      <c r="A603" s="4" t="s">
        <v>17</v>
      </c>
      <c r="B603" s="99" t="s">
        <v>22</v>
      </c>
      <c r="C603" s="7" t="e">
        <f>C600/B600-1</f>
        <v>#DIV/0!</v>
      </c>
      <c r="D603" s="7" t="e">
        <f t="shared" si="49"/>
        <v>#DIV/0!</v>
      </c>
      <c r="E603" s="7" t="e">
        <f t="shared" si="49"/>
        <v>#DIV/0!</v>
      </c>
    </row>
    <row r="604" spans="1:5" ht="15.75" thickBot="1" x14ac:dyDescent="0.3">
      <c r="A604" s="4" t="s">
        <v>18</v>
      </c>
      <c r="B604" s="99" t="s">
        <v>22</v>
      </c>
      <c r="C604" s="7" t="e">
        <f>C601/B601-1</f>
        <v>#DIV/0!</v>
      </c>
      <c r="D604" s="7" t="e">
        <f t="shared" si="49"/>
        <v>#DIV/0!</v>
      </c>
      <c r="E604" s="7" t="e">
        <f t="shared" si="49"/>
        <v>#DIV/0!</v>
      </c>
    </row>
    <row r="605" spans="1:5" ht="15.75" thickBot="1" x14ac:dyDescent="0.3">
      <c r="A605" s="528" t="s">
        <v>165</v>
      </c>
      <c r="B605" s="529"/>
      <c r="C605" s="529"/>
      <c r="D605" s="529"/>
      <c r="E605" s="530"/>
    </row>
    <row r="606" spans="1:5" x14ac:dyDescent="0.25">
      <c r="A606" s="523"/>
      <c r="B606" s="17">
        <v>2018</v>
      </c>
      <c r="C606" s="17">
        <v>2019</v>
      </c>
      <c r="D606" s="17">
        <v>2020</v>
      </c>
      <c r="E606" s="17">
        <v>2021</v>
      </c>
    </row>
    <row r="607" spans="1:5" ht="15.75" thickBot="1" x14ac:dyDescent="0.3">
      <c r="A607" s="524"/>
      <c r="B607" s="18" t="s">
        <v>5</v>
      </c>
      <c r="C607" s="18" t="s">
        <v>6</v>
      </c>
      <c r="D607" s="18" t="s">
        <v>6</v>
      </c>
      <c r="E607" s="18" t="s">
        <v>6</v>
      </c>
    </row>
    <row r="608" spans="1:5" ht="15.75" thickBot="1" x14ac:dyDescent="0.3">
      <c r="A608" s="1" t="s">
        <v>41</v>
      </c>
      <c r="B608" s="8"/>
      <c r="C608" s="8"/>
      <c r="D608" s="8"/>
      <c r="E608" s="8"/>
    </row>
    <row r="609" spans="1:5" ht="15.75" thickBot="1" x14ac:dyDescent="0.3">
      <c r="A609" s="1" t="s">
        <v>42</v>
      </c>
      <c r="B609" s="11"/>
      <c r="C609" s="8"/>
      <c r="D609" s="8"/>
      <c r="E609" s="8"/>
    </row>
    <row r="610" spans="1:5" ht="15.75" thickBot="1" x14ac:dyDescent="0.3">
      <c r="A610" s="20" t="s">
        <v>36</v>
      </c>
      <c r="B610" s="11">
        <f>B609+B608</f>
        <v>0</v>
      </c>
      <c r="C610" s="11">
        <f t="shared" ref="C610:E610" si="50">C609+C608</f>
        <v>0</v>
      </c>
      <c r="D610" s="11">
        <f t="shared" si="50"/>
        <v>0</v>
      </c>
      <c r="E610" s="11">
        <f t="shared" si="50"/>
        <v>0</v>
      </c>
    </row>
    <row r="611" spans="1:5" ht="15.75" thickBot="1" x14ac:dyDescent="0.3">
      <c r="A611" s="221" t="s">
        <v>155</v>
      </c>
      <c r="B611" s="760" t="s">
        <v>302</v>
      </c>
      <c r="C611" s="761"/>
      <c r="D611" s="761"/>
      <c r="E611" s="762"/>
    </row>
    <row r="612" spans="1:5" ht="15.75" thickBot="1" x14ac:dyDescent="0.3">
      <c r="A612" s="517" t="s">
        <v>156</v>
      </c>
      <c r="B612" s="518"/>
      <c r="C612" s="518"/>
      <c r="D612" s="518"/>
      <c r="E612" s="519"/>
    </row>
    <row r="613" spans="1:5" ht="15.75" thickBot="1" x14ac:dyDescent="0.3">
      <c r="A613" s="100" t="s">
        <v>240</v>
      </c>
      <c r="B613" s="45" t="s">
        <v>30</v>
      </c>
      <c r="C613" s="45" t="s">
        <v>27</v>
      </c>
      <c r="D613" s="45" t="s">
        <v>27</v>
      </c>
      <c r="E613" s="45" t="s">
        <v>27</v>
      </c>
    </row>
    <row r="614" spans="1:5" ht="15.75" thickBot="1" x14ac:dyDescent="0.3">
      <c r="A614" s="4" t="s">
        <v>197</v>
      </c>
      <c r="B614" s="45" t="s">
        <v>30</v>
      </c>
      <c r="C614" s="45" t="s">
        <v>27</v>
      </c>
      <c r="D614" s="45" t="s">
        <v>27</v>
      </c>
      <c r="E614" s="45" t="s">
        <v>27</v>
      </c>
    </row>
    <row r="615" spans="1:5" ht="15.75" thickBot="1" x14ac:dyDescent="0.3">
      <c r="A615" s="4" t="s">
        <v>93</v>
      </c>
      <c r="B615" s="45" t="s">
        <v>30</v>
      </c>
      <c r="C615" s="45" t="s">
        <v>27</v>
      </c>
      <c r="D615" s="45" t="s">
        <v>27</v>
      </c>
      <c r="E615" s="45" t="s">
        <v>27</v>
      </c>
    </row>
    <row r="616" spans="1:5" ht="15.75" thickBot="1" x14ac:dyDescent="0.3">
      <c r="A616" s="739" t="s">
        <v>157</v>
      </c>
      <c r="B616" s="740"/>
      <c r="C616" s="740"/>
      <c r="D616" s="740"/>
      <c r="E616" s="741"/>
    </row>
    <row r="617" spans="1:5" ht="15.75" thickBot="1" x14ac:dyDescent="0.3">
      <c r="A617" s="742" t="s">
        <v>158</v>
      </c>
      <c r="B617" s="743"/>
      <c r="C617" s="743"/>
      <c r="D617" s="743"/>
      <c r="E617" s="744"/>
    </row>
    <row r="618" spans="1:5" x14ac:dyDescent="0.25">
      <c r="A618" s="523"/>
      <c r="B618" s="2">
        <v>2019</v>
      </c>
      <c r="C618" s="2">
        <v>2020</v>
      </c>
      <c r="D618" s="2">
        <v>2021</v>
      </c>
      <c r="E618" s="2">
        <v>2022</v>
      </c>
    </row>
    <row r="619" spans="1:5" ht="15.75" thickBot="1" x14ac:dyDescent="0.3">
      <c r="A619" s="524"/>
      <c r="B619" s="18" t="s">
        <v>5</v>
      </c>
      <c r="C619" s="18" t="s">
        <v>6</v>
      </c>
      <c r="D619" s="18" t="s">
        <v>6</v>
      </c>
      <c r="E619" s="18" t="s">
        <v>6</v>
      </c>
    </row>
    <row r="620" spans="1:5" ht="15.75" thickBot="1" x14ac:dyDescent="0.3">
      <c r="A620" s="19" t="s">
        <v>28</v>
      </c>
      <c r="B620" s="549" t="s">
        <v>302</v>
      </c>
      <c r="C620" s="526"/>
      <c r="D620" s="526"/>
      <c r="E620" s="527"/>
    </row>
    <row r="621" spans="1:5" ht="15.75" thickBot="1" x14ac:dyDescent="0.3">
      <c r="A621" s="4" t="s">
        <v>9</v>
      </c>
      <c r="B621" s="517" t="s">
        <v>302</v>
      </c>
      <c r="C621" s="518"/>
      <c r="D621" s="518"/>
      <c r="E621" s="519"/>
    </row>
    <row r="622" spans="1:5" ht="15.75" thickBot="1" x14ac:dyDescent="0.3">
      <c r="A622" s="4" t="s">
        <v>14</v>
      </c>
      <c r="B622" s="520" t="s">
        <v>302</v>
      </c>
      <c r="C622" s="521"/>
      <c r="D622" s="521"/>
      <c r="E622" s="522"/>
    </row>
    <row r="623" spans="1:5" x14ac:dyDescent="0.25">
      <c r="A623" s="523"/>
      <c r="B623" s="2">
        <v>2019</v>
      </c>
      <c r="C623" s="2">
        <v>2020</v>
      </c>
      <c r="D623" s="2">
        <v>2021</v>
      </c>
      <c r="E623" s="2">
        <v>2022</v>
      </c>
    </row>
    <row r="624" spans="1:5" ht="15.75" thickBot="1" x14ac:dyDescent="0.3">
      <c r="A624" s="524"/>
      <c r="B624" s="18" t="s">
        <v>5</v>
      </c>
      <c r="C624" s="18" t="s">
        <v>6</v>
      </c>
      <c r="D624" s="18" t="s">
        <v>6</v>
      </c>
      <c r="E624" s="18" t="s">
        <v>6</v>
      </c>
    </row>
    <row r="625" spans="1:5" ht="15.75" thickBot="1" x14ac:dyDescent="0.3">
      <c r="A625" s="4" t="s">
        <v>8</v>
      </c>
      <c r="B625" s="6"/>
      <c r="C625" s="54"/>
      <c r="D625" s="54"/>
      <c r="E625" s="54"/>
    </row>
    <row r="626" spans="1:5" ht="15.75" thickBot="1" x14ac:dyDescent="0.3">
      <c r="A626" s="4" t="s">
        <v>15</v>
      </c>
      <c r="B626" s="6"/>
      <c r="C626" s="6"/>
      <c r="D626" s="6"/>
      <c r="E626" s="6"/>
    </row>
    <row r="627" spans="1:5" ht="15.75" thickBot="1" x14ac:dyDescent="0.3">
      <c r="A627" s="4" t="s">
        <v>23</v>
      </c>
      <c r="B627" s="6" t="e">
        <f>B626/B625</f>
        <v>#DIV/0!</v>
      </c>
      <c r="C627" s="6" t="e">
        <f t="shared" ref="C627:E627" si="51">C626/C625</f>
        <v>#DIV/0!</v>
      </c>
      <c r="D627" s="6" t="e">
        <f t="shared" si="51"/>
        <v>#DIV/0!</v>
      </c>
      <c r="E627" s="6" t="e">
        <f t="shared" si="51"/>
        <v>#DIV/0!</v>
      </c>
    </row>
    <row r="628" spans="1:5" ht="15.75" thickBot="1" x14ac:dyDescent="0.3">
      <c r="A628" s="4" t="s">
        <v>16</v>
      </c>
      <c r="B628" s="99"/>
      <c r="C628" s="7" t="e">
        <f>C625/B625-1</f>
        <v>#DIV/0!</v>
      </c>
      <c r="D628" s="7" t="e">
        <f t="shared" ref="D628:E630" si="52">D625/C625-1</f>
        <v>#DIV/0!</v>
      </c>
      <c r="E628" s="7" t="e">
        <f t="shared" si="52"/>
        <v>#DIV/0!</v>
      </c>
    </row>
    <row r="629" spans="1:5" ht="15.75" thickBot="1" x14ac:dyDescent="0.3">
      <c r="A629" s="4" t="s">
        <v>17</v>
      </c>
      <c r="B629" s="99"/>
      <c r="C629" s="7" t="e">
        <f>C626/B626-1</f>
        <v>#DIV/0!</v>
      </c>
      <c r="D629" s="7" t="e">
        <f t="shared" si="52"/>
        <v>#DIV/0!</v>
      </c>
      <c r="E629" s="7" t="e">
        <f t="shared" si="52"/>
        <v>#DIV/0!</v>
      </c>
    </row>
    <row r="630" spans="1:5" ht="15.75" thickBot="1" x14ac:dyDescent="0.3">
      <c r="A630" s="4" t="s">
        <v>18</v>
      </c>
      <c r="B630" s="99"/>
      <c r="C630" s="7" t="e">
        <f>C627/B627-1</f>
        <v>#DIV/0!</v>
      </c>
      <c r="D630" s="7" t="e">
        <f t="shared" si="52"/>
        <v>#DIV/0!</v>
      </c>
      <c r="E630" s="7" t="e">
        <f t="shared" si="52"/>
        <v>#DIV/0!</v>
      </c>
    </row>
    <row r="631" spans="1:5" x14ac:dyDescent="0.25">
      <c r="A631" s="523"/>
      <c r="B631" s="17">
        <v>2018</v>
      </c>
      <c r="C631" s="17">
        <v>2019</v>
      </c>
      <c r="D631" s="17">
        <v>2020</v>
      </c>
      <c r="E631" s="17">
        <v>2021</v>
      </c>
    </row>
    <row r="632" spans="1:5" ht="15.75" thickBot="1" x14ac:dyDescent="0.3">
      <c r="A632" s="524"/>
      <c r="B632" s="18" t="s">
        <v>5</v>
      </c>
      <c r="C632" s="18" t="s">
        <v>6</v>
      </c>
      <c r="D632" s="18" t="s">
        <v>6</v>
      </c>
      <c r="E632" s="18" t="s">
        <v>6</v>
      </c>
    </row>
    <row r="633" spans="1:5" ht="15.75" thickBot="1" x14ac:dyDescent="0.3">
      <c r="A633" s="528" t="s">
        <v>160</v>
      </c>
      <c r="B633" s="529"/>
      <c r="C633" s="529"/>
      <c r="D633" s="529"/>
      <c r="E633" s="530"/>
    </row>
    <row r="634" spans="1:5" x14ac:dyDescent="0.25">
      <c r="A634" s="523"/>
      <c r="B634" s="2">
        <v>2019</v>
      </c>
      <c r="C634" s="2">
        <v>2020</v>
      </c>
      <c r="D634" s="2">
        <v>2021</v>
      </c>
      <c r="E634" s="2">
        <v>2022</v>
      </c>
    </row>
    <row r="635" spans="1:5" ht="15.75" thickBot="1" x14ac:dyDescent="0.3">
      <c r="A635" s="524"/>
      <c r="B635" s="18" t="s">
        <v>5</v>
      </c>
      <c r="C635" s="18" t="s">
        <v>6</v>
      </c>
      <c r="D635" s="18" t="s">
        <v>6</v>
      </c>
      <c r="E635" s="18" t="s">
        <v>6</v>
      </c>
    </row>
    <row r="636" spans="1:5" ht="15.75" thickBot="1" x14ac:dyDescent="0.3">
      <c r="A636" s="1" t="s">
        <v>0</v>
      </c>
      <c r="B636" s="8"/>
      <c r="C636" s="8"/>
      <c r="D636" s="8"/>
      <c r="E636" s="8"/>
    </row>
    <row r="637" spans="1:5" ht="15.75" thickBot="1" x14ac:dyDescent="0.3">
      <c r="A637" s="1" t="s">
        <v>31</v>
      </c>
      <c r="B637" s="8"/>
      <c r="C637" s="8"/>
      <c r="D637" s="8"/>
      <c r="E637" s="8"/>
    </row>
    <row r="638" spans="1:5" ht="15.75" thickBot="1" x14ac:dyDescent="0.3">
      <c r="A638" s="1" t="s">
        <v>1</v>
      </c>
      <c r="B638" s="11"/>
      <c r="C638" s="8"/>
      <c r="D638" s="8"/>
      <c r="E638" s="8"/>
    </row>
    <row r="639" spans="1:5" ht="15.75" thickBot="1" x14ac:dyDescent="0.3">
      <c r="A639" s="1" t="s">
        <v>2</v>
      </c>
      <c r="B639" s="11"/>
      <c r="C639" s="8"/>
      <c r="D639" s="8"/>
      <c r="E639" s="8"/>
    </row>
    <row r="640" spans="1:5" ht="15.75" thickBot="1" x14ac:dyDescent="0.3">
      <c r="A640" s="1" t="s">
        <v>24</v>
      </c>
      <c r="B640" s="11"/>
      <c r="C640" s="8"/>
      <c r="D640" s="8"/>
      <c r="E640" s="8"/>
    </row>
    <row r="641" spans="1:5" ht="15.75" thickBot="1" x14ac:dyDescent="0.3">
      <c r="A641" s="1" t="s">
        <v>25</v>
      </c>
      <c r="B641" s="11"/>
      <c r="C641" s="8"/>
      <c r="D641" s="8"/>
      <c r="E641" s="8"/>
    </row>
    <row r="642" spans="1:5" ht="15.75" thickBot="1" x14ac:dyDescent="0.3">
      <c r="A642" s="1" t="s">
        <v>3</v>
      </c>
      <c r="B642" s="11"/>
      <c r="C642" s="8"/>
      <c r="D642" s="8"/>
      <c r="E642" s="8"/>
    </row>
    <row r="643" spans="1:5" ht="24.75" thickBot="1" x14ac:dyDescent="0.3">
      <c r="A643" s="211" t="s">
        <v>394</v>
      </c>
      <c r="B643" s="21">
        <f>B642+B641+B640+B639+B638+B637+B636</f>
        <v>0</v>
      </c>
      <c r="C643" s="21">
        <f>C642+C641+C640+C639+C638+C637+C636</f>
        <v>0</v>
      </c>
      <c r="D643" s="21">
        <f>D642+D641+D640+D639+D638+D637+D636</f>
        <v>0</v>
      </c>
      <c r="E643" s="21">
        <f>E642+E641+E640+E639+E638+E637+E636</f>
        <v>0</v>
      </c>
    </row>
    <row r="644" spans="1:5" ht="15.75" thickBot="1" x14ac:dyDescent="0.3">
      <c r="A644" s="23" t="s">
        <v>35</v>
      </c>
      <c r="B644" s="24">
        <f>IF(B643-B626=0,0,"Error")</f>
        <v>0</v>
      </c>
      <c r="C644" s="24">
        <f>IF(C643-C626=0,0,"Error")</f>
        <v>0</v>
      </c>
      <c r="D644" s="24">
        <f>IF(D643-D626=0,0,"Error")</f>
        <v>0</v>
      </c>
      <c r="E644" s="24">
        <f>IF(E643-E626=0,0,"Error")</f>
        <v>0</v>
      </c>
    </row>
    <row r="645" spans="1:5" ht="15.75" thickBot="1" x14ac:dyDescent="0.3">
      <c r="A645" s="86" t="s">
        <v>479</v>
      </c>
      <c r="B645" s="549" t="s">
        <v>302</v>
      </c>
      <c r="C645" s="526"/>
      <c r="D645" s="526"/>
      <c r="E645" s="527"/>
    </row>
    <row r="646" spans="1:5" ht="15.75" thickBot="1" x14ac:dyDescent="0.3">
      <c r="A646" s="4" t="s">
        <v>9</v>
      </c>
      <c r="B646" s="517" t="s">
        <v>302</v>
      </c>
      <c r="C646" s="518"/>
      <c r="D646" s="518"/>
      <c r="E646" s="519"/>
    </row>
    <row r="647" spans="1:5" ht="15.75" thickBot="1" x14ac:dyDescent="0.3">
      <c r="A647" s="4" t="s">
        <v>14</v>
      </c>
      <c r="B647" s="520" t="s">
        <v>302</v>
      </c>
      <c r="C647" s="521"/>
      <c r="D647" s="521"/>
      <c r="E647" s="522"/>
    </row>
    <row r="648" spans="1:5" x14ac:dyDescent="0.25">
      <c r="A648" s="523"/>
      <c r="B648" s="2">
        <v>2019</v>
      </c>
      <c r="C648" s="2">
        <v>2020</v>
      </c>
      <c r="D648" s="2">
        <v>2021</v>
      </c>
      <c r="E648" s="2">
        <v>2022</v>
      </c>
    </row>
    <row r="649" spans="1:5" ht="15.75" thickBot="1" x14ac:dyDescent="0.3">
      <c r="A649" s="524"/>
      <c r="B649" s="18" t="s">
        <v>5</v>
      </c>
      <c r="C649" s="18" t="s">
        <v>6</v>
      </c>
      <c r="D649" s="18" t="s">
        <v>6</v>
      </c>
      <c r="E649" s="18" t="s">
        <v>6</v>
      </c>
    </row>
    <row r="650" spans="1:5" ht="15.75" thickBot="1" x14ac:dyDescent="0.3">
      <c r="A650" s="4" t="s">
        <v>8</v>
      </c>
      <c r="B650" s="6"/>
      <c r="C650" s="6"/>
      <c r="D650" s="6"/>
      <c r="E650" s="6"/>
    </row>
    <row r="651" spans="1:5" ht="15.75" thickBot="1" x14ac:dyDescent="0.3">
      <c r="A651" s="4" t="s">
        <v>15</v>
      </c>
      <c r="B651" s="6"/>
      <c r="C651" s="6"/>
      <c r="D651" s="6"/>
      <c r="E651" s="6"/>
    </row>
    <row r="652" spans="1:5" ht="15.75" thickBot="1" x14ac:dyDescent="0.3">
      <c r="A652" s="4" t="s">
        <v>23</v>
      </c>
      <c r="B652" s="6" t="e">
        <f>B651/B650</f>
        <v>#DIV/0!</v>
      </c>
      <c r="C652" s="6" t="e">
        <f t="shared" ref="C652:E652" si="53">C651/C650</f>
        <v>#DIV/0!</v>
      </c>
      <c r="D652" s="6" t="e">
        <f t="shared" si="53"/>
        <v>#DIV/0!</v>
      </c>
      <c r="E652" s="6" t="e">
        <f t="shared" si="53"/>
        <v>#DIV/0!</v>
      </c>
    </row>
    <row r="653" spans="1:5" ht="15.75" thickBot="1" x14ac:dyDescent="0.3">
      <c r="A653" s="4" t="s">
        <v>16</v>
      </c>
      <c r="B653" s="99"/>
      <c r="C653" s="7" t="e">
        <f>C650/B650-1</f>
        <v>#DIV/0!</v>
      </c>
      <c r="D653" s="7" t="e">
        <f t="shared" ref="D653:E655" si="54">D650/C650-1</f>
        <v>#DIV/0!</v>
      </c>
      <c r="E653" s="7" t="e">
        <f t="shared" si="54"/>
        <v>#DIV/0!</v>
      </c>
    </row>
    <row r="654" spans="1:5" ht="15.75" thickBot="1" x14ac:dyDescent="0.3">
      <c r="A654" s="4" t="s">
        <v>17</v>
      </c>
      <c r="B654" s="99"/>
      <c r="C654" s="7" t="e">
        <f>C651/B651-1</f>
        <v>#DIV/0!</v>
      </c>
      <c r="D654" s="7" t="e">
        <f t="shared" si="54"/>
        <v>#DIV/0!</v>
      </c>
      <c r="E654" s="7" t="e">
        <f t="shared" si="54"/>
        <v>#DIV/0!</v>
      </c>
    </row>
    <row r="655" spans="1:5" ht="15.75" thickBot="1" x14ac:dyDescent="0.3">
      <c r="A655" s="4" t="s">
        <v>18</v>
      </c>
      <c r="B655" s="99"/>
      <c r="C655" s="7" t="e">
        <f>C652/B652-1</f>
        <v>#DIV/0!</v>
      </c>
      <c r="D655" s="7" t="e">
        <f t="shared" si="54"/>
        <v>#DIV/0!</v>
      </c>
      <c r="E655" s="7" t="e">
        <f t="shared" si="54"/>
        <v>#DIV/0!</v>
      </c>
    </row>
    <row r="656" spans="1:5" ht="15.75" thickBot="1" x14ac:dyDescent="0.3">
      <c r="A656" s="528" t="s">
        <v>165</v>
      </c>
      <c r="B656" s="529"/>
      <c r="C656" s="529"/>
      <c r="D656" s="529"/>
      <c r="E656" s="530"/>
    </row>
    <row r="657" spans="1:5" x14ac:dyDescent="0.25">
      <c r="A657" s="523"/>
      <c r="B657" s="2">
        <v>2019</v>
      </c>
      <c r="C657" s="2">
        <v>2020</v>
      </c>
      <c r="D657" s="2">
        <v>2021</v>
      </c>
      <c r="E657" s="2">
        <v>2022</v>
      </c>
    </row>
    <row r="658" spans="1:5" ht="15.75" thickBot="1" x14ac:dyDescent="0.3">
      <c r="A658" s="524"/>
      <c r="B658" s="18" t="s">
        <v>5</v>
      </c>
      <c r="C658" s="18" t="s">
        <v>6</v>
      </c>
      <c r="D658" s="18" t="s">
        <v>6</v>
      </c>
      <c r="E658" s="18" t="s">
        <v>6</v>
      </c>
    </row>
    <row r="659" spans="1:5" ht="15.75" thickBot="1" x14ac:dyDescent="0.3">
      <c r="A659" s="1" t="s">
        <v>0</v>
      </c>
      <c r="B659" s="8"/>
      <c r="C659" s="8"/>
      <c r="D659" s="8"/>
      <c r="E659" s="8"/>
    </row>
    <row r="660" spans="1:5" ht="15.75" thickBot="1" x14ac:dyDescent="0.3">
      <c r="A660" s="1" t="s">
        <v>31</v>
      </c>
      <c r="B660" s="8"/>
      <c r="C660" s="8"/>
      <c r="D660" s="8"/>
      <c r="E660" s="8"/>
    </row>
    <row r="661" spans="1:5" ht="15.75" thickBot="1" x14ac:dyDescent="0.3">
      <c r="A661" s="1" t="s">
        <v>1</v>
      </c>
      <c r="B661" s="11"/>
      <c r="C661" s="8"/>
      <c r="D661" s="8"/>
      <c r="E661" s="8"/>
    </row>
    <row r="662" spans="1:5" ht="15.75" thickBot="1" x14ac:dyDescent="0.3">
      <c r="A662" s="1" t="s">
        <v>2</v>
      </c>
      <c r="B662" s="11"/>
      <c r="C662" s="8"/>
      <c r="D662" s="8"/>
      <c r="E662" s="8"/>
    </row>
    <row r="663" spans="1:5" ht="15.75" thickBot="1" x14ac:dyDescent="0.3">
      <c r="A663" s="1" t="s">
        <v>24</v>
      </c>
      <c r="B663" s="11"/>
      <c r="C663" s="8"/>
      <c r="D663" s="8"/>
      <c r="E663" s="8"/>
    </row>
    <row r="664" spans="1:5" ht="15.75" thickBot="1" x14ac:dyDescent="0.3">
      <c r="A664" s="1" t="s">
        <v>25</v>
      </c>
      <c r="B664" s="11"/>
      <c r="C664" s="8"/>
      <c r="D664" s="8"/>
      <c r="E664" s="8"/>
    </row>
    <row r="665" spans="1:5" ht="15.75" thickBot="1" x14ac:dyDescent="0.3">
      <c r="A665" s="1" t="s">
        <v>3</v>
      </c>
      <c r="B665" s="11"/>
      <c r="C665" s="8"/>
      <c r="D665" s="8"/>
      <c r="E665" s="8"/>
    </row>
    <row r="666" spans="1:5" ht="24.75" thickBot="1" x14ac:dyDescent="0.3">
      <c r="A666" s="211" t="s">
        <v>394</v>
      </c>
      <c r="B666" s="41">
        <f>B665+B663+B664+B662+B661+B660+B659</f>
        <v>0</v>
      </c>
      <c r="C666" s="41">
        <f>C665+C663+C664+C662+C661+C660+C659</f>
        <v>0</v>
      </c>
      <c r="D666" s="41">
        <f>D665+D663+D664+D662+D661+D660+D659</f>
        <v>0</v>
      </c>
      <c r="E666" s="41">
        <f>E665+E663+E664+E662+E661+E660+E659</f>
        <v>0</v>
      </c>
    </row>
    <row r="667" spans="1:5" ht="15.75" thickBot="1" x14ac:dyDescent="0.3">
      <c r="A667" s="23" t="s">
        <v>35</v>
      </c>
      <c r="B667" s="24">
        <f>IF(B666-B651=0,0,"Error")</f>
        <v>0</v>
      </c>
      <c r="C667" s="24">
        <f>IF(C666-C651=0,0,"Error")</f>
        <v>0</v>
      </c>
      <c r="D667" s="24">
        <f>IF(D666-D651=0,0,"Error")</f>
        <v>0</v>
      </c>
      <c r="E667" s="24">
        <f>IF(E666-E651=0,0,"Error")</f>
        <v>0</v>
      </c>
    </row>
    <row r="668" spans="1:5" ht="15.75" thickBot="1" x14ac:dyDescent="0.3">
      <c r="A668" s="511" t="s">
        <v>38</v>
      </c>
      <c r="B668" s="512"/>
      <c r="C668" s="512"/>
      <c r="D668" s="512"/>
      <c r="E668" s="513"/>
    </row>
    <row r="669" spans="1:5" ht="15.75" thickBot="1" x14ac:dyDescent="0.3">
      <c r="A669" s="511" t="s">
        <v>39</v>
      </c>
      <c r="B669" s="512"/>
      <c r="C669" s="512"/>
      <c r="D669" s="512"/>
      <c r="E669" s="513"/>
    </row>
    <row r="670" spans="1:5" ht="15.75" thickBot="1" x14ac:dyDescent="0.3">
      <c r="A670" s="14" t="s">
        <v>29</v>
      </c>
      <c r="B670" s="514" t="s">
        <v>390</v>
      </c>
      <c r="C670" s="515"/>
      <c r="D670" s="515"/>
      <c r="E670" s="516"/>
    </row>
    <row r="671" spans="1:5" ht="15.75" thickBot="1" x14ac:dyDescent="0.3">
      <c r="A671" s="19" t="s">
        <v>28</v>
      </c>
      <c r="B671" s="549" t="s">
        <v>302</v>
      </c>
      <c r="C671" s="526"/>
      <c r="D671" s="526"/>
      <c r="E671" s="527"/>
    </row>
    <row r="672" spans="1:5" ht="15.75" thickBot="1" x14ac:dyDescent="0.3">
      <c r="A672" s="4" t="s">
        <v>9</v>
      </c>
      <c r="B672" s="517" t="s">
        <v>302</v>
      </c>
      <c r="C672" s="518"/>
      <c r="D672" s="518"/>
      <c r="E672" s="519"/>
    </row>
    <row r="673" spans="1:5" ht="15.75" thickBot="1" x14ac:dyDescent="0.3">
      <c r="A673" s="4" t="s">
        <v>14</v>
      </c>
      <c r="B673" s="520" t="s">
        <v>302</v>
      </c>
      <c r="C673" s="521"/>
      <c r="D673" s="521"/>
      <c r="E673" s="522"/>
    </row>
    <row r="674" spans="1:5" x14ac:dyDescent="0.25">
      <c r="A674" s="523"/>
      <c r="B674" s="2">
        <v>2019</v>
      </c>
      <c r="C674" s="2">
        <v>2020</v>
      </c>
      <c r="D674" s="2">
        <v>2021</v>
      </c>
      <c r="E674" s="2">
        <v>2022</v>
      </c>
    </row>
    <row r="675" spans="1:5" ht="15.75" thickBot="1" x14ac:dyDescent="0.3">
      <c r="A675" s="524"/>
      <c r="B675" s="18" t="s">
        <v>5</v>
      </c>
      <c r="C675" s="18" t="s">
        <v>6</v>
      </c>
      <c r="D675" s="18" t="s">
        <v>6</v>
      </c>
      <c r="E675" s="18" t="s">
        <v>6</v>
      </c>
    </row>
    <row r="676" spans="1:5" ht="15.75" thickBot="1" x14ac:dyDescent="0.3">
      <c r="A676" s="4" t="s">
        <v>8</v>
      </c>
      <c r="B676" s="6"/>
      <c r="C676" s="6"/>
      <c r="D676" s="6"/>
      <c r="E676" s="6"/>
    </row>
    <row r="677" spans="1:5" ht="15.75" thickBot="1" x14ac:dyDescent="0.3">
      <c r="A677" s="4" t="s">
        <v>15</v>
      </c>
      <c r="B677" s="6"/>
      <c r="C677" s="6"/>
      <c r="D677" s="6"/>
      <c r="E677" s="6"/>
    </row>
    <row r="678" spans="1:5" ht="15.75" thickBot="1" x14ac:dyDescent="0.3">
      <c r="A678" s="4" t="s">
        <v>23</v>
      </c>
      <c r="B678" s="6" t="e">
        <f>B677/B676</f>
        <v>#DIV/0!</v>
      </c>
      <c r="C678" s="6" t="e">
        <f t="shared" ref="C678:E678" si="55">C677/C676</f>
        <v>#DIV/0!</v>
      </c>
      <c r="D678" s="6" t="e">
        <f t="shared" si="55"/>
        <v>#DIV/0!</v>
      </c>
      <c r="E678" s="6" t="e">
        <f t="shared" si="55"/>
        <v>#DIV/0!</v>
      </c>
    </row>
    <row r="679" spans="1:5" ht="15.75" thickBot="1" x14ac:dyDescent="0.3">
      <c r="A679" s="4" t="s">
        <v>16</v>
      </c>
      <c r="B679" s="99" t="s">
        <v>22</v>
      </c>
      <c r="C679" s="7" t="e">
        <f>C676/B676-1</f>
        <v>#DIV/0!</v>
      </c>
      <c r="D679" s="7" t="e">
        <f t="shared" ref="D679:E681" si="56">D676/C676-1</f>
        <v>#DIV/0!</v>
      </c>
      <c r="E679" s="7" t="e">
        <f t="shared" si="56"/>
        <v>#DIV/0!</v>
      </c>
    </row>
    <row r="680" spans="1:5" ht="15.75" thickBot="1" x14ac:dyDescent="0.3">
      <c r="A680" s="4" t="s">
        <v>17</v>
      </c>
      <c r="B680" s="99" t="s">
        <v>22</v>
      </c>
      <c r="C680" s="7" t="e">
        <f>C677/B677-1</f>
        <v>#DIV/0!</v>
      </c>
      <c r="D680" s="7" t="e">
        <f t="shared" si="56"/>
        <v>#DIV/0!</v>
      </c>
      <c r="E680" s="7" t="e">
        <f t="shared" si="56"/>
        <v>#DIV/0!</v>
      </c>
    </row>
    <row r="681" spans="1:5" ht="15.75" thickBot="1" x14ac:dyDescent="0.3">
      <c r="A681" s="4" t="s">
        <v>18</v>
      </c>
      <c r="B681" s="99" t="s">
        <v>22</v>
      </c>
      <c r="C681" s="7" t="e">
        <f>C678/B678-1</f>
        <v>#DIV/0!</v>
      </c>
      <c r="D681" s="7" t="e">
        <f t="shared" si="56"/>
        <v>#DIV/0!</v>
      </c>
      <c r="E681" s="7" t="e">
        <f t="shared" si="56"/>
        <v>#DIV/0!</v>
      </c>
    </row>
    <row r="682" spans="1:5" ht="15.75" thickBot="1" x14ac:dyDescent="0.3">
      <c r="A682" s="528" t="s">
        <v>34</v>
      </c>
      <c r="B682" s="529"/>
      <c r="C682" s="529"/>
      <c r="D682" s="529"/>
      <c r="E682" s="530"/>
    </row>
    <row r="683" spans="1:5" x14ac:dyDescent="0.25">
      <c r="A683" s="523"/>
      <c r="B683" s="2">
        <v>2019</v>
      </c>
      <c r="C683" s="2">
        <v>2020</v>
      </c>
      <c r="D683" s="2">
        <v>2021</v>
      </c>
      <c r="E683" s="2">
        <v>2022</v>
      </c>
    </row>
    <row r="684" spans="1:5" ht="15.75" thickBot="1" x14ac:dyDescent="0.3">
      <c r="A684" s="524"/>
      <c r="B684" s="18" t="s">
        <v>5</v>
      </c>
      <c r="C684" s="18" t="s">
        <v>6</v>
      </c>
      <c r="D684" s="18" t="s">
        <v>6</v>
      </c>
      <c r="E684" s="18" t="s">
        <v>6</v>
      </c>
    </row>
    <row r="685" spans="1:5" ht="15.75" thickBot="1" x14ac:dyDescent="0.3">
      <c r="A685" s="1" t="s">
        <v>41</v>
      </c>
      <c r="B685" s="8"/>
      <c r="C685" s="8"/>
      <c r="D685" s="8"/>
      <c r="E685" s="8"/>
    </row>
    <row r="686" spans="1:5" ht="15.75" thickBot="1" x14ac:dyDescent="0.3">
      <c r="A686" s="1" t="s">
        <v>42</v>
      </c>
      <c r="B686" s="11"/>
      <c r="C686" s="8"/>
      <c r="D686" s="8"/>
      <c r="E686" s="8"/>
    </row>
    <row r="687" spans="1:5" ht="15.75" thickBot="1" x14ac:dyDescent="0.3">
      <c r="A687" s="20" t="s">
        <v>33</v>
      </c>
      <c r="B687" s="11">
        <f>B686+B685</f>
        <v>0</v>
      </c>
      <c r="C687" s="11">
        <f t="shared" ref="C687:E687" si="57">C686+C685</f>
        <v>0</v>
      </c>
      <c r="D687" s="11">
        <f t="shared" si="57"/>
        <v>0</v>
      </c>
      <c r="E687" s="11">
        <f t="shared" si="57"/>
        <v>0</v>
      </c>
    </row>
    <row r="688" spans="1:5" ht="15.75" thickBot="1" x14ac:dyDescent="0.3">
      <c r="A688" s="14" t="s">
        <v>29</v>
      </c>
      <c r="B688" s="514" t="s">
        <v>390</v>
      </c>
      <c r="C688" s="515"/>
      <c r="D688" s="515"/>
      <c r="E688" s="516"/>
    </row>
    <row r="689" spans="1:5" ht="15.75" thickBot="1" x14ac:dyDescent="0.3">
      <c r="A689" s="19" t="s">
        <v>265</v>
      </c>
      <c r="B689" s="549" t="s">
        <v>302</v>
      </c>
      <c r="C689" s="526"/>
      <c r="D689" s="526"/>
      <c r="E689" s="527"/>
    </row>
    <row r="690" spans="1:5" ht="15.75" thickBot="1" x14ac:dyDescent="0.3">
      <c r="A690" s="4" t="s">
        <v>9</v>
      </c>
      <c r="B690" s="517" t="s">
        <v>302</v>
      </c>
      <c r="C690" s="518"/>
      <c r="D690" s="518"/>
      <c r="E690" s="519"/>
    </row>
    <row r="691" spans="1:5" ht="15.75" thickBot="1" x14ac:dyDescent="0.3">
      <c r="A691" s="4" t="s">
        <v>14</v>
      </c>
      <c r="B691" s="520" t="s">
        <v>302</v>
      </c>
      <c r="C691" s="521"/>
      <c r="D691" s="521"/>
      <c r="E691" s="522"/>
    </row>
    <row r="692" spans="1:5" x14ac:dyDescent="0.25">
      <c r="A692" s="523"/>
      <c r="B692" s="2">
        <v>2019</v>
      </c>
      <c r="C692" s="2">
        <v>2020</v>
      </c>
      <c r="D692" s="2">
        <v>2021</v>
      </c>
      <c r="E692" s="2">
        <v>2022</v>
      </c>
    </row>
    <row r="693" spans="1:5" ht="15.75" thickBot="1" x14ac:dyDescent="0.3">
      <c r="A693" s="524"/>
      <c r="B693" s="18" t="s">
        <v>5</v>
      </c>
      <c r="C693" s="18" t="s">
        <v>6</v>
      </c>
      <c r="D693" s="18" t="s">
        <v>6</v>
      </c>
      <c r="E693" s="18" t="s">
        <v>6</v>
      </c>
    </row>
    <row r="694" spans="1:5" ht="15.75" thickBot="1" x14ac:dyDescent="0.3">
      <c r="A694" s="4" t="s">
        <v>8</v>
      </c>
      <c r="B694" s="6"/>
      <c r="C694" s="6"/>
      <c r="D694" s="6"/>
      <c r="E694" s="6"/>
    </row>
    <row r="695" spans="1:5" ht="15.75" thickBot="1" x14ac:dyDescent="0.3">
      <c r="A695" s="4" t="s">
        <v>15</v>
      </c>
      <c r="B695" s="6"/>
      <c r="C695" s="6"/>
      <c r="D695" s="6"/>
      <c r="E695" s="6"/>
    </row>
    <row r="696" spans="1:5" ht="15.75" thickBot="1" x14ac:dyDescent="0.3">
      <c r="A696" s="4" t="s">
        <v>23</v>
      </c>
      <c r="B696" s="6" t="e">
        <f>B695/B694</f>
        <v>#DIV/0!</v>
      </c>
      <c r="C696" s="6" t="e">
        <f t="shared" ref="C696:E696" si="58">C695/C694</f>
        <v>#DIV/0!</v>
      </c>
      <c r="D696" s="6" t="e">
        <f t="shared" si="58"/>
        <v>#DIV/0!</v>
      </c>
      <c r="E696" s="6" t="e">
        <f t="shared" si="58"/>
        <v>#DIV/0!</v>
      </c>
    </row>
    <row r="697" spans="1:5" ht="15.75" thickBot="1" x14ac:dyDescent="0.3">
      <c r="A697" s="4" t="s">
        <v>16</v>
      </c>
      <c r="B697" s="99" t="s">
        <v>22</v>
      </c>
      <c r="C697" s="7" t="e">
        <f>C694/B694-1</f>
        <v>#DIV/0!</v>
      </c>
      <c r="D697" s="7" t="e">
        <f t="shared" ref="D697:E699" si="59">D694/C694-1</f>
        <v>#DIV/0!</v>
      </c>
      <c r="E697" s="7" t="e">
        <f t="shared" si="59"/>
        <v>#DIV/0!</v>
      </c>
    </row>
    <row r="698" spans="1:5" ht="15.75" thickBot="1" x14ac:dyDescent="0.3">
      <c r="A698" s="4" t="s">
        <v>17</v>
      </c>
      <c r="B698" s="99" t="s">
        <v>22</v>
      </c>
      <c r="C698" s="7" t="e">
        <f>C695/B695-1</f>
        <v>#DIV/0!</v>
      </c>
      <c r="D698" s="7" t="e">
        <f t="shared" si="59"/>
        <v>#DIV/0!</v>
      </c>
      <c r="E698" s="7" t="e">
        <f t="shared" si="59"/>
        <v>#DIV/0!</v>
      </c>
    </row>
    <row r="699" spans="1:5" ht="15.75" thickBot="1" x14ac:dyDescent="0.3">
      <c r="A699" s="4" t="s">
        <v>18</v>
      </c>
      <c r="B699" s="99" t="s">
        <v>22</v>
      </c>
      <c r="C699" s="7" t="e">
        <f>C696/B696-1</f>
        <v>#DIV/0!</v>
      </c>
      <c r="D699" s="7" t="e">
        <f t="shared" si="59"/>
        <v>#DIV/0!</v>
      </c>
      <c r="E699" s="7" t="e">
        <f t="shared" si="59"/>
        <v>#DIV/0!</v>
      </c>
    </row>
    <row r="700" spans="1:5" ht="15.75" thickBot="1" x14ac:dyDescent="0.3">
      <c r="A700" s="528" t="s">
        <v>165</v>
      </c>
      <c r="B700" s="529"/>
      <c r="C700" s="529"/>
      <c r="D700" s="529"/>
      <c r="E700" s="530"/>
    </row>
    <row r="701" spans="1:5" x14ac:dyDescent="0.25">
      <c r="A701" s="523"/>
      <c r="B701" s="17">
        <v>2018</v>
      </c>
      <c r="C701" s="17">
        <v>2019</v>
      </c>
      <c r="D701" s="17">
        <v>2020</v>
      </c>
      <c r="E701" s="17">
        <v>2021</v>
      </c>
    </row>
    <row r="702" spans="1:5" ht="15.75" thickBot="1" x14ac:dyDescent="0.3">
      <c r="A702" s="524"/>
      <c r="B702" s="18" t="s">
        <v>5</v>
      </c>
      <c r="C702" s="18" t="s">
        <v>6</v>
      </c>
      <c r="D702" s="18" t="s">
        <v>6</v>
      </c>
      <c r="E702" s="18" t="s">
        <v>6</v>
      </c>
    </row>
    <row r="703" spans="1:5" ht="15.75" thickBot="1" x14ac:dyDescent="0.3">
      <c r="A703" s="1" t="s">
        <v>41</v>
      </c>
      <c r="B703" s="8"/>
      <c r="C703" s="8"/>
      <c r="D703" s="8"/>
      <c r="E703" s="8"/>
    </row>
    <row r="704" spans="1:5" ht="15.75" thickBot="1" x14ac:dyDescent="0.3">
      <c r="A704" s="1" t="s">
        <v>42</v>
      </c>
      <c r="B704" s="11"/>
      <c r="C704" s="8"/>
      <c r="D704" s="8"/>
      <c r="E704" s="8"/>
    </row>
    <row r="705" spans="1:5" ht="15.75" thickBot="1" x14ac:dyDescent="0.3">
      <c r="A705" s="20" t="s">
        <v>36</v>
      </c>
      <c r="B705" s="11">
        <f>B704+B703</f>
        <v>0</v>
      </c>
      <c r="C705" s="11">
        <f t="shared" ref="C705:E705" si="60">C704+C703</f>
        <v>0</v>
      </c>
      <c r="D705" s="11">
        <f t="shared" si="60"/>
        <v>0</v>
      </c>
      <c r="E705" s="11">
        <f t="shared" si="60"/>
        <v>0</v>
      </c>
    </row>
    <row r="706" spans="1:5" ht="15.75" thickBot="1" x14ac:dyDescent="0.3">
      <c r="A706" s="511" t="s">
        <v>38</v>
      </c>
      <c r="B706" s="512"/>
      <c r="C706" s="512"/>
      <c r="D706" s="512"/>
      <c r="E706" s="513"/>
    </row>
    <row r="707" spans="1:5" ht="15.75" thickBot="1" x14ac:dyDescent="0.3">
      <c r="A707" s="511" t="s">
        <v>43</v>
      </c>
      <c r="B707" s="512"/>
      <c r="C707" s="512"/>
      <c r="D707" s="512"/>
      <c r="E707" s="513"/>
    </row>
    <row r="708" spans="1:5" ht="15.75" thickBot="1" x14ac:dyDescent="0.3">
      <c r="A708" s="14" t="s">
        <v>29</v>
      </c>
      <c r="B708" s="514" t="s">
        <v>390</v>
      </c>
      <c r="C708" s="515"/>
      <c r="D708" s="515"/>
      <c r="E708" s="516"/>
    </row>
    <row r="709" spans="1:5" ht="15.75" thickBot="1" x14ac:dyDescent="0.3">
      <c r="A709" s="19" t="s">
        <v>28</v>
      </c>
      <c r="B709" s="549" t="s">
        <v>302</v>
      </c>
      <c r="C709" s="526"/>
      <c r="D709" s="526"/>
      <c r="E709" s="527"/>
    </row>
    <row r="710" spans="1:5" ht="15.75" thickBot="1" x14ac:dyDescent="0.3">
      <c r="A710" s="4" t="s">
        <v>9</v>
      </c>
      <c r="B710" s="517" t="s">
        <v>302</v>
      </c>
      <c r="C710" s="518"/>
      <c r="D710" s="518"/>
      <c r="E710" s="519"/>
    </row>
    <row r="711" spans="1:5" ht="15.75" thickBot="1" x14ac:dyDescent="0.3">
      <c r="A711" s="4" t="s">
        <v>14</v>
      </c>
      <c r="B711" s="520" t="s">
        <v>302</v>
      </c>
      <c r="C711" s="521"/>
      <c r="D711" s="521"/>
      <c r="E711" s="522"/>
    </row>
    <row r="712" spans="1:5" x14ac:dyDescent="0.25">
      <c r="A712" s="523"/>
      <c r="B712" s="2">
        <v>2019</v>
      </c>
      <c r="C712" s="2">
        <v>2020</v>
      </c>
      <c r="D712" s="2">
        <v>2021</v>
      </c>
      <c r="E712" s="2">
        <v>2022</v>
      </c>
    </row>
    <row r="713" spans="1:5" ht="15.75" thickBot="1" x14ac:dyDescent="0.3">
      <c r="A713" s="524"/>
      <c r="B713" s="18" t="s">
        <v>5</v>
      </c>
      <c r="C713" s="18" t="s">
        <v>6</v>
      </c>
      <c r="D713" s="18" t="s">
        <v>6</v>
      </c>
      <c r="E713" s="18" t="s">
        <v>6</v>
      </c>
    </row>
    <row r="714" spans="1:5" ht="15.75" thickBot="1" x14ac:dyDescent="0.3">
      <c r="A714" s="4" t="s">
        <v>8</v>
      </c>
      <c r="B714" s="6"/>
      <c r="C714" s="6"/>
      <c r="D714" s="6"/>
      <c r="E714" s="6"/>
    </row>
    <row r="715" spans="1:5" ht="15.75" thickBot="1" x14ac:dyDescent="0.3">
      <c r="A715" s="4" t="s">
        <v>15</v>
      </c>
      <c r="B715" s="6"/>
      <c r="C715" s="6"/>
      <c r="D715" s="6"/>
      <c r="E715" s="6"/>
    </row>
    <row r="716" spans="1:5" ht="15.75" thickBot="1" x14ac:dyDescent="0.3">
      <c r="A716" s="4" t="s">
        <v>23</v>
      </c>
      <c r="B716" s="6" t="e">
        <f>B715/B714</f>
        <v>#DIV/0!</v>
      </c>
      <c r="C716" s="6" t="e">
        <f t="shared" ref="C716:E716" si="61">C715/C714</f>
        <v>#DIV/0!</v>
      </c>
      <c r="D716" s="6" t="e">
        <f t="shared" si="61"/>
        <v>#DIV/0!</v>
      </c>
      <c r="E716" s="6" t="e">
        <f t="shared" si="61"/>
        <v>#DIV/0!</v>
      </c>
    </row>
    <row r="717" spans="1:5" ht="15.75" thickBot="1" x14ac:dyDescent="0.3">
      <c r="A717" s="4" t="s">
        <v>16</v>
      </c>
      <c r="B717" s="99" t="s">
        <v>22</v>
      </c>
      <c r="C717" s="7" t="e">
        <f>C714/B714-1</f>
        <v>#DIV/0!</v>
      </c>
      <c r="D717" s="7" t="e">
        <f t="shared" ref="D717:E719" si="62">D714/C714-1</f>
        <v>#DIV/0!</v>
      </c>
      <c r="E717" s="7" t="e">
        <f t="shared" si="62"/>
        <v>#DIV/0!</v>
      </c>
    </row>
    <row r="718" spans="1:5" ht="15.75" thickBot="1" x14ac:dyDescent="0.3">
      <c r="A718" s="4" t="s">
        <v>17</v>
      </c>
      <c r="B718" s="99" t="s">
        <v>22</v>
      </c>
      <c r="C718" s="7" t="e">
        <f>C715/B715-1</f>
        <v>#DIV/0!</v>
      </c>
      <c r="D718" s="7" t="e">
        <f t="shared" si="62"/>
        <v>#DIV/0!</v>
      </c>
      <c r="E718" s="7" t="e">
        <f t="shared" si="62"/>
        <v>#DIV/0!</v>
      </c>
    </row>
    <row r="719" spans="1:5" ht="15.75" thickBot="1" x14ac:dyDescent="0.3">
      <c r="A719" s="4" t="s">
        <v>18</v>
      </c>
      <c r="B719" s="99" t="s">
        <v>22</v>
      </c>
      <c r="C719" s="7" t="e">
        <f>C716/B716-1</f>
        <v>#DIV/0!</v>
      </c>
      <c r="D719" s="7" t="e">
        <f t="shared" si="62"/>
        <v>#DIV/0!</v>
      </c>
      <c r="E719" s="7" t="e">
        <f t="shared" si="62"/>
        <v>#DIV/0!</v>
      </c>
    </row>
    <row r="720" spans="1:5" ht="15.75" thickBot="1" x14ac:dyDescent="0.3">
      <c r="A720" s="528" t="s">
        <v>34</v>
      </c>
      <c r="B720" s="529"/>
      <c r="C720" s="529"/>
      <c r="D720" s="529"/>
      <c r="E720" s="530"/>
    </row>
    <row r="721" spans="1:5" x14ac:dyDescent="0.25">
      <c r="A721" s="523"/>
      <c r="B721" s="2">
        <v>2019</v>
      </c>
      <c r="C721" s="2">
        <v>2020</v>
      </c>
      <c r="D721" s="2">
        <v>2021</v>
      </c>
      <c r="E721" s="2">
        <v>2022</v>
      </c>
    </row>
    <row r="722" spans="1:5" ht="15.75" thickBot="1" x14ac:dyDescent="0.3">
      <c r="A722" s="524"/>
      <c r="B722" s="18" t="s">
        <v>5</v>
      </c>
      <c r="C722" s="18" t="s">
        <v>6</v>
      </c>
      <c r="D722" s="18" t="s">
        <v>6</v>
      </c>
      <c r="E722" s="18" t="s">
        <v>6</v>
      </c>
    </row>
    <row r="723" spans="1:5" ht="15.75" thickBot="1" x14ac:dyDescent="0.3">
      <c r="A723" s="1" t="s">
        <v>41</v>
      </c>
      <c r="B723" s="8"/>
      <c r="C723" s="8"/>
      <c r="D723" s="8"/>
      <c r="E723" s="8"/>
    </row>
    <row r="724" spans="1:5" ht="15.75" thickBot="1" x14ac:dyDescent="0.3">
      <c r="A724" s="1" t="s">
        <v>42</v>
      </c>
      <c r="B724" s="11"/>
      <c r="C724" s="8"/>
      <c r="D724" s="8"/>
      <c r="E724" s="8"/>
    </row>
    <row r="725" spans="1:5" ht="15.75" thickBot="1" x14ac:dyDescent="0.3">
      <c r="A725" s="20" t="s">
        <v>33</v>
      </c>
      <c r="B725" s="11">
        <f>B724+B723</f>
        <v>0</v>
      </c>
      <c r="C725" s="11">
        <f t="shared" ref="C725:E725" si="63">C724+C723</f>
        <v>0</v>
      </c>
      <c r="D725" s="11">
        <f t="shared" si="63"/>
        <v>0</v>
      </c>
      <c r="E725" s="11">
        <f t="shared" si="63"/>
        <v>0</v>
      </c>
    </row>
    <row r="726" spans="1:5" ht="15.75" thickBot="1" x14ac:dyDescent="0.3">
      <c r="A726" s="14" t="s">
        <v>29</v>
      </c>
      <c r="B726" s="514" t="s">
        <v>390</v>
      </c>
      <c r="C726" s="515"/>
      <c r="D726" s="515"/>
      <c r="E726" s="516"/>
    </row>
    <row r="727" spans="1:5" ht="15.75" thickBot="1" x14ac:dyDescent="0.3">
      <c r="A727" s="19" t="s">
        <v>265</v>
      </c>
      <c r="B727" s="549" t="s">
        <v>302</v>
      </c>
      <c r="C727" s="526"/>
      <c r="D727" s="526"/>
      <c r="E727" s="527"/>
    </row>
    <row r="728" spans="1:5" ht="15.75" thickBot="1" x14ac:dyDescent="0.3">
      <c r="A728" s="4" t="s">
        <v>9</v>
      </c>
      <c r="B728" s="517" t="s">
        <v>302</v>
      </c>
      <c r="C728" s="518"/>
      <c r="D728" s="518"/>
      <c r="E728" s="519"/>
    </row>
    <row r="729" spans="1:5" ht="15.75" thickBot="1" x14ac:dyDescent="0.3">
      <c r="A729" s="4" t="s">
        <v>14</v>
      </c>
      <c r="B729" s="520" t="s">
        <v>302</v>
      </c>
      <c r="C729" s="521"/>
      <c r="D729" s="521"/>
      <c r="E729" s="522"/>
    </row>
    <row r="730" spans="1:5" x14ac:dyDescent="0.25">
      <c r="A730" s="523"/>
      <c r="B730" s="2">
        <v>2019</v>
      </c>
      <c r="C730" s="2">
        <v>2020</v>
      </c>
      <c r="D730" s="2">
        <v>2021</v>
      </c>
      <c r="E730" s="2">
        <v>2022</v>
      </c>
    </row>
    <row r="731" spans="1:5" ht="15.75" thickBot="1" x14ac:dyDescent="0.3">
      <c r="A731" s="524"/>
      <c r="B731" s="18" t="s">
        <v>5</v>
      </c>
      <c r="C731" s="18" t="s">
        <v>6</v>
      </c>
      <c r="D731" s="18" t="s">
        <v>6</v>
      </c>
      <c r="E731" s="18" t="s">
        <v>6</v>
      </c>
    </row>
    <row r="732" spans="1:5" ht="15.75" thickBot="1" x14ac:dyDescent="0.3">
      <c r="A732" s="4" t="s">
        <v>8</v>
      </c>
      <c r="B732" s="6"/>
      <c r="C732" s="6"/>
      <c r="D732" s="6"/>
      <c r="E732" s="6"/>
    </row>
    <row r="733" spans="1:5" ht="15.75" thickBot="1" x14ac:dyDescent="0.3">
      <c r="A733" s="4" t="s">
        <v>15</v>
      </c>
      <c r="B733" s="6"/>
      <c r="C733" s="6"/>
      <c r="D733" s="6"/>
      <c r="E733" s="6"/>
    </row>
    <row r="734" spans="1:5" ht="15.75" thickBot="1" x14ac:dyDescent="0.3">
      <c r="A734" s="4" t="s">
        <v>23</v>
      </c>
      <c r="B734" s="6" t="e">
        <f>B733/B732</f>
        <v>#DIV/0!</v>
      </c>
      <c r="C734" s="6" t="e">
        <f t="shared" ref="C734:E734" si="64">C733/C732</f>
        <v>#DIV/0!</v>
      </c>
      <c r="D734" s="6" t="e">
        <f t="shared" si="64"/>
        <v>#DIV/0!</v>
      </c>
      <c r="E734" s="6" t="e">
        <f t="shared" si="64"/>
        <v>#DIV/0!</v>
      </c>
    </row>
    <row r="735" spans="1:5" ht="15.75" thickBot="1" x14ac:dyDescent="0.3">
      <c r="A735" s="4" t="s">
        <v>16</v>
      </c>
      <c r="B735" s="99" t="s">
        <v>22</v>
      </c>
      <c r="C735" s="7" t="e">
        <f>C732/B732-1</f>
        <v>#DIV/0!</v>
      </c>
      <c r="D735" s="7" t="e">
        <f t="shared" ref="D735:E737" si="65">D732/C732-1</f>
        <v>#DIV/0!</v>
      </c>
      <c r="E735" s="7" t="e">
        <f t="shared" si="65"/>
        <v>#DIV/0!</v>
      </c>
    </row>
    <row r="736" spans="1:5" ht="15.75" thickBot="1" x14ac:dyDescent="0.3">
      <c r="A736" s="4" t="s">
        <v>17</v>
      </c>
      <c r="B736" s="99" t="s">
        <v>22</v>
      </c>
      <c r="C736" s="7" t="e">
        <f>C733/B733-1</f>
        <v>#DIV/0!</v>
      </c>
      <c r="D736" s="7" t="e">
        <f t="shared" si="65"/>
        <v>#DIV/0!</v>
      </c>
      <c r="E736" s="7" t="e">
        <f t="shared" si="65"/>
        <v>#DIV/0!</v>
      </c>
    </row>
    <row r="737" spans="1:5" ht="15.75" thickBot="1" x14ac:dyDescent="0.3">
      <c r="A737" s="4" t="s">
        <v>18</v>
      </c>
      <c r="B737" s="99" t="s">
        <v>22</v>
      </c>
      <c r="C737" s="7" t="e">
        <f>C734/B734-1</f>
        <v>#DIV/0!</v>
      </c>
      <c r="D737" s="7" t="e">
        <f t="shared" si="65"/>
        <v>#DIV/0!</v>
      </c>
      <c r="E737" s="7" t="e">
        <f t="shared" si="65"/>
        <v>#DIV/0!</v>
      </c>
    </row>
    <row r="738" spans="1:5" ht="15.75" thickBot="1" x14ac:dyDescent="0.3">
      <c r="A738" s="528" t="s">
        <v>165</v>
      </c>
      <c r="B738" s="529"/>
      <c r="C738" s="529"/>
      <c r="D738" s="529"/>
      <c r="E738" s="530"/>
    </row>
    <row r="739" spans="1:5" x14ac:dyDescent="0.25">
      <c r="A739" s="523"/>
      <c r="B739" s="2">
        <v>2019</v>
      </c>
      <c r="C739" s="2">
        <v>2020</v>
      </c>
      <c r="D739" s="2">
        <v>2021</v>
      </c>
      <c r="E739" s="2">
        <v>2022</v>
      </c>
    </row>
    <row r="740" spans="1:5" ht="15.75" thickBot="1" x14ac:dyDescent="0.3">
      <c r="A740" s="524"/>
      <c r="B740" s="18" t="s">
        <v>5</v>
      </c>
      <c r="C740" s="18" t="s">
        <v>6</v>
      </c>
      <c r="D740" s="18" t="s">
        <v>6</v>
      </c>
      <c r="E740" s="18" t="s">
        <v>6</v>
      </c>
    </row>
    <row r="741" spans="1:5" ht="15.75" thickBot="1" x14ac:dyDescent="0.3">
      <c r="A741" s="1" t="s">
        <v>41</v>
      </c>
      <c r="B741" s="8"/>
      <c r="C741" s="8"/>
      <c r="D741" s="8"/>
      <c r="E741" s="8"/>
    </row>
    <row r="742" spans="1:5" ht="15.75" thickBot="1" x14ac:dyDescent="0.3">
      <c r="A742" s="1" t="s">
        <v>42</v>
      </c>
      <c r="B742" s="11"/>
      <c r="C742" s="8"/>
      <c r="D742" s="8"/>
      <c r="E742" s="8"/>
    </row>
    <row r="743" spans="1:5" ht="15.75" thickBot="1" x14ac:dyDescent="0.3">
      <c r="A743" s="20" t="s">
        <v>36</v>
      </c>
      <c r="B743" s="11">
        <f>B742+B741</f>
        <v>0</v>
      </c>
      <c r="C743" s="11">
        <f t="shared" ref="C743:E743" si="66">C742+C741</f>
        <v>0</v>
      </c>
      <c r="D743" s="11">
        <f t="shared" si="66"/>
        <v>0</v>
      </c>
      <c r="E743" s="11">
        <f t="shared" si="66"/>
        <v>0</v>
      </c>
    </row>
    <row r="744" spans="1:5" ht="15.75" thickBot="1" x14ac:dyDescent="0.3">
      <c r="A744" s="25"/>
      <c r="B744" s="26"/>
      <c r="C744" s="26"/>
      <c r="D744" s="26"/>
      <c r="E744" s="26"/>
    </row>
    <row r="745" spans="1:5" ht="24.75" thickBot="1" x14ac:dyDescent="0.3">
      <c r="A745" s="12" t="s">
        <v>47</v>
      </c>
      <c r="B745" s="13">
        <f>B733+B715+B695+B677+B651+B626+B600+B582+B562+B541+B515+B492</f>
        <v>29400</v>
      </c>
      <c r="C745" s="13">
        <f>C733+C715+C695+C677+C651+C626+C600+C582+C562+C541+C515+C492</f>
        <v>32174</v>
      </c>
      <c r="D745" s="13">
        <f>D733+D715+D695+D677+D651+D626+D600+D582+D562+D541+D515+D492</f>
        <v>24000</v>
      </c>
      <c r="E745" s="13">
        <f>E733+E715+E695+E677+E651+E626+E600+E582+E562+E541+E515+E492</f>
        <v>24420</v>
      </c>
    </row>
    <row r="746" spans="1:5" ht="24.75" thickBot="1" x14ac:dyDescent="0.3">
      <c r="A746" s="12" t="s">
        <v>48</v>
      </c>
      <c r="B746" s="13">
        <f>B748+B750+B752+B754+B756+B758+B760+B762+B764</f>
        <v>29400</v>
      </c>
      <c r="C746" s="13">
        <f>C748+C750+C752+C754+C756+C758+C760+C762+C764</f>
        <v>35674</v>
      </c>
      <c r="D746" s="13">
        <f>D748+D750+D752+D754+D756+D758+D760+D762+D764</f>
        <v>29200</v>
      </c>
      <c r="E746" s="13">
        <f>E748+E750+E752+E754+E756+E758+E760+E762+E764</f>
        <v>29620</v>
      </c>
    </row>
    <row r="747" spans="1:5" ht="24.75" thickBot="1" x14ac:dyDescent="0.3">
      <c r="A747" s="215" t="s">
        <v>414</v>
      </c>
      <c r="B747" s="216"/>
      <c r="C747" s="217">
        <f>C746/B746-1</f>
        <v>0.21340136054421777</v>
      </c>
      <c r="D747" s="217">
        <f t="shared" ref="D747:E747" si="67">D746/C746-1</f>
        <v>-0.18147670572405672</v>
      </c>
      <c r="E747" s="217">
        <f t="shared" si="67"/>
        <v>1.4383561643835696E-2</v>
      </c>
    </row>
    <row r="748" spans="1:5" ht="15.75" thickBot="1" x14ac:dyDescent="0.3">
      <c r="A748" s="1" t="s">
        <v>0</v>
      </c>
      <c r="B748" s="8">
        <f>B659+B636+B523+B500</f>
        <v>13200</v>
      </c>
      <c r="C748" s="8">
        <v>14000</v>
      </c>
      <c r="D748" s="8">
        <f>D659+D636+D523+D500</f>
        <v>14000</v>
      </c>
      <c r="E748" s="8">
        <f>E659+E636+E523+E500</f>
        <v>14420</v>
      </c>
    </row>
    <row r="749" spans="1:5" ht="15.75" thickBot="1" x14ac:dyDescent="0.3">
      <c r="A749" s="10" t="s">
        <v>415</v>
      </c>
      <c r="B749" s="11"/>
      <c r="C749" s="47">
        <f>C748/B748-1</f>
        <v>6.0606060606060552E-2</v>
      </c>
      <c r="D749" s="47">
        <f t="shared" ref="D749:E749" si="68">D748/C748-1</f>
        <v>0</v>
      </c>
      <c r="E749" s="47">
        <f t="shared" si="68"/>
        <v>3.0000000000000027E-2</v>
      </c>
    </row>
    <row r="750" spans="1:5" ht="15.75" thickBot="1" x14ac:dyDescent="0.3">
      <c r="A750" s="1" t="s">
        <v>31</v>
      </c>
      <c r="B750" s="8">
        <f>B660+B637+B524+B501</f>
        <v>3000</v>
      </c>
      <c r="C750" s="8">
        <f>C660+C637+C524+C501</f>
        <v>3000</v>
      </c>
      <c r="D750" s="8">
        <f>D660+D637+D524+D501</f>
        <v>3300</v>
      </c>
      <c r="E750" s="8">
        <f>E660+E637+E524+E501</f>
        <v>3300</v>
      </c>
    </row>
    <row r="751" spans="1:5" ht="24.75" thickBot="1" x14ac:dyDescent="0.3">
      <c r="A751" s="10" t="s">
        <v>416</v>
      </c>
      <c r="B751" s="11"/>
      <c r="C751" s="47">
        <f>C750/B750-1</f>
        <v>0</v>
      </c>
      <c r="D751" s="47">
        <f t="shared" ref="D751:E751" si="69">D750/C750-1</f>
        <v>0.10000000000000009</v>
      </c>
      <c r="E751" s="47">
        <f t="shared" si="69"/>
        <v>0</v>
      </c>
    </row>
    <row r="752" spans="1:5" ht="15.75" thickBot="1" x14ac:dyDescent="0.3">
      <c r="A752" s="1" t="s">
        <v>1</v>
      </c>
      <c r="B752" s="8">
        <f>B661+B638+B525+B502</f>
        <v>4200</v>
      </c>
      <c r="C752" s="8">
        <v>6400</v>
      </c>
      <c r="D752" s="8">
        <v>6400</v>
      </c>
      <c r="E752" s="8">
        <v>6400</v>
      </c>
    </row>
    <row r="753" spans="1:5" ht="15.75" thickBot="1" x14ac:dyDescent="0.3">
      <c r="A753" s="10" t="s">
        <v>417</v>
      </c>
      <c r="B753" s="11"/>
      <c r="C753" s="47">
        <f>C752/B752-1</f>
        <v>0.52380952380952372</v>
      </c>
      <c r="D753" s="47">
        <f t="shared" ref="D753:E753" si="70">D752/C752-1</f>
        <v>0</v>
      </c>
      <c r="E753" s="47">
        <f t="shared" si="70"/>
        <v>0</v>
      </c>
    </row>
    <row r="754" spans="1:5" ht="15.75" thickBot="1" x14ac:dyDescent="0.3">
      <c r="A754" s="1" t="s">
        <v>2</v>
      </c>
      <c r="B754" s="8">
        <f>B662+B639+B526+B503</f>
        <v>0</v>
      </c>
      <c r="C754" s="8">
        <f>C662+C639+C526+C503</f>
        <v>0</v>
      </c>
      <c r="D754" s="8">
        <f>D662+D639+D526+D503</f>
        <v>0</v>
      </c>
      <c r="E754" s="8">
        <f>E662+E639+E526+E503</f>
        <v>0</v>
      </c>
    </row>
    <row r="755" spans="1:5" ht="15.75" thickBot="1" x14ac:dyDescent="0.3">
      <c r="A755" s="10" t="s">
        <v>418</v>
      </c>
      <c r="B755" s="11"/>
      <c r="C755" s="47" t="e">
        <f>C754/B754-1</f>
        <v>#DIV/0!</v>
      </c>
      <c r="D755" s="47" t="e">
        <f t="shared" ref="D755:E755" si="71">D754/C754-1</f>
        <v>#DIV/0!</v>
      </c>
      <c r="E755" s="47" t="e">
        <f t="shared" si="71"/>
        <v>#DIV/0!</v>
      </c>
    </row>
    <row r="756" spans="1:5" ht="15.75" thickBot="1" x14ac:dyDescent="0.3">
      <c r="A756" s="1" t="s">
        <v>24</v>
      </c>
      <c r="B756" s="8">
        <f>B663+B640+B527+B504</f>
        <v>0</v>
      </c>
      <c r="C756" s="8">
        <f>C663+C640+C527+C504</f>
        <v>0</v>
      </c>
      <c r="D756" s="8">
        <f>D663+D640+D527+D504</f>
        <v>0</v>
      </c>
      <c r="E756" s="8">
        <f>E663+E640+E527+E504</f>
        <v>0</v>
      </c>
    </row>
    <row r="757" spans="1:5" ht="15.75" thickBot="1" x14ac:dyDescent="0.3">
      <c r="A757" s="10" t="s">
        <v>419</v>
      </c>
      <c r="B757" s="11"/>
      <c r="C757" s="47" t="e">
        <f>C756/B756-1</f>
        <v>#DIV/0!</v>
      </c>
      <c r="D757" s="47" t="e">
        <f t="shared" ref="D757:E757" si="72">D756/C756-1</f>
        <v>#DIV/0!</v>
      </c>
      <c r="E757" s="47" t="e">
        <f t="shared" si="72"/>
        <v>#DIV/0!</v>
      </c>
    </row>
    <row r="758" spans="1:5" ht="15.75" thickBot="1" x14ac:dyDescent="0.3">
      <c r="A758" s="1" t="s">
        <v>25</v>
      </c>
      <c r="B758" s="8">
        <f>B664+B641+B528+B505</f>
        <v>2000</v>
      </c>
      <c r="C758" s="8">
        <f>C664+C641+C528+C505</f>
        <v>2500</v>
      </c>
      <c r="D758" s="8">
        <f>D664+D641+D528+D505</f>
        <v>2500</v>
      </c>
      <c r="E758" s="8">
        <f>E664+E641+E528+E505</f>
        <v>2500</v>
      </c>
    </row>
    <row r="759" spans="1:5" ht="15.75" thickBot="1" x14ac:dyDescent="0.3">
      <c r="A759" s="10" t="s">
        <v>420</v>
      </c>
      <c r="B759" s="11"/>
      <c r="C759" s="47">
        <f>C758/B758-1</f>
        <v>0.25</v>
      </c>
      <c r="D759" s="47">
        <f t="shared" ref="D759:E759" si="73">D758/C758-1</f>
        <v>0</v>
      </c>
      <c r="E759" s="47">
        <f t="shared" si="73"/>
        <v>0</v>
      </c>
    </row>
    <row r="760" spans="1:5" ht="15.75" thickBot="1" x14ac:dyDescent="0.3">
      <c r="A760" s="1" t="s">
        <v>3</v>
      </c>
      <c r="B760" s="8">
        <f>B665+B642+B529+B506</f>
        <v>0</v>
      </c>
      <c r="C760" s="8">
        <f>C665+C642+C529+C506</f>
        <v>0</v>
      </c>
      <c r="D760" s="8">
        <f>D665+D642+D529+D506</f>
        <v>0</v>
      </c>
      <c r="E760" s="8">
        <f>E665+E642+E529+E506</f>
        <v>0</v>
      </c>
    </row>
    <row r="761" spans="1:5" ht="24.75" thickBot="1" x14ac:dyDescent="0.3">
      <c r="A761" s="10" t="s">
        <v>421</v>
      </c>
      <c r="B761" s="11"/>
      <c r="C761" s="47" t="e">
        <f>C760/B760-1</f>
        <v>#DIV/0!</v>
      </c>
      <c r="D761" s="47" t="e">
        <f t="shared" ref="D761:E761" si="74">D760/C760-1</f>
        <v>#DIV/0!</v>
      </c>
      <c r="E761" s="47" t="e">
        <f t="shared" si="74"/>
        <v>#DIV/0!</v>
      </c>
    </row>
    <row r="762" spans="1:5" ht="15.75" thickBot="1" x14ac:dyDescent="0.3">
      <c r="A762" s="1" t="s">
        <v>19</v>
      </c>
      <c r="B762" s="8">
        <f>B549+B570+B590+B608+B685+B703+B723+B741</f>
        <v>7000</v>
      </c>
      <c r="C762" s="8">
        <f>C549+C570+C590+C608+C685+C703+C723+C741</f>
        <v>7000</v>
      </c>
      <c r="D762" s="8">
        <f>D549+D570+D590+D608+D685+D703+D723+D741</f>
        <v>0</v>
      </c>
      <c r="E762" s="8">
        <f>E549+E570+E590+E608+E685+E703+E723+E741</f>
        <v>0</v>
      </c>
    </row>
    <row r="763" spans="1:5" ht="15.75" thickBot="1" x14ac:dyDescent="0.3">
      <c r="A763" s="10" t="s">
        <v>422</v>
      </c>
      <c r="B763" s="11"/>
      <c r="C763" s="47">
        <f>C762/B762-1</f>
        <v>0</v>
      </c>
      <c r="D763" s="47">
        <f t="shared" ref="D763:E763" si="75">D762/C762-1</f>
        <v>-1</v>
      </c>
      <c r="E763" s="47" t="e">
        <f t="shared" si="75"/>
        <v>#DIV/0!</v>
      </c>
    </row>
    <row r="764" spans="1:5" ht="15.75" thickBot="1" x14ac:dyDescent="0.3">
      <c r="A764" s="1" t="s">
        <v>20</v>
      </c>
      <c r="B764" s="8">
        <f>B550+B571+B591+B609+B686+B704+B724+B742</f>
        <v>0</v>
      </c>
      <c r="C764" s="8">
        <f>C550+C571+C591+C609+C686+C704+C724+C742</f>
        <v>2774</v>
      </c>
      <c r="D764" s="8">
        <f>D550+D571+D591+D609+D686+D704+D724+D742</f>
        <v>3000</v>
      </c>
      <c r="E764" s="8">
        <f>E550+E571+E591+E609+E686+E704+E724+E742</f>
        <v>3000</v>
      </c>
    </row>
    <row r="765" spans="1:5" ht="15.75" thickBot="1" x14ac:dyDescent="0.3">
      <c r="A765" s="10" t="s">
        <v>423</v>
      </c>
      <c r="B765" s="11"/>
      <c r="C765" s="47" t="e">
        <f>C764/B764-1</f>
        <v>#DIV/0!</v>
      </c>
      <c r="D765" s="47">
        <f t="shared" ref="D765:E765" si="76">D764/C764-1</f>
        <v>8.1470800288392153E-2</v>
      </c>
      <c r="E765" s="47">
        <f t="shared" si="76"/>
        <v>0</v>
      </c>
    </row>
    <row r="766" spans="1:5" ht="15.75" thickBot="1" x14ac:dyDescent="0.3">
      <c r="A766" s="23" t="s">
        <v>35</v>
      </c>
      <c r="B766" s="24">
        <f>IF(B746-B745=0,0,"Error")</f>
        <v>0</v>
      </c>
      <c r="C766" s="24" t="str">
        <f t="shared" ref="C766:E766" si="77">IF(C746-C745=0,0,"Error")</f>
        <v>Error</v>
      </c>
      <c r="D766" s="24" t="str">
        <f t="shared" si="77"/>
        <v>Error</v>
      </c>
      <c r="E766" s="24" t="str">
        <f t="shared" si="77"/>
        <v>Error</v>
      </c>
    </row>
    <row r="767" spans="1:5" ht="24.75" thickBot="1" x14ac:dyDescent="0.3">
      <c r="A767" s="219" t="s">
        <v>424</v>
      </c>
      <c r="B767" s="8" t="s">
        <v>22</v>
      </c>
      <c r="C767" s="8" t="s">
        <v>22</v>
      </c>
      <c r="D767" s="8" t="s">
        <v>22</v>
      </c>
      <c r="E767" s="8" t="s">
        <v>22</v>
      </c>
    </row>
    <row r="768" spans="1:5" ht="24.75" thickBot="1" x14ac:dyDescent="0.3">
      <c r="A768" s="219" t="s">
        <v>425</v>
      </c>
      <c r="B768" s="8" t="s">
        <v>22</v>
      </c>
      <c r="C768" s="8" t="s">
        <v>22</v>
      </c>
      <c r="D768" s="8" t="s">
        <v>22</v>
      </c>
      <c r="E768" s="8" t="s">
        <v>22</v>
      </c>
    </row>
    <row r="769" spans="1:5" ht="16.5" thickBot="1" x14ac:dyDescent="0.3">
      <c r="A769" s="222"/>
      <c r="B769" s="222"/>
      <c r="C769" s="222"/>
      <c r="D769" s="222"/>
      <c r="E769" s="222"/>
    </row>
    <row r="770" spans="1:5" ht="36" customHeight="1" thickBot="1" x14ac:dyDescent="0.3">
      <c r="A770" s="223" t="s">
        <v>21</v>
      </c>
      <c r="B770" s="763" t="s">
        <v>168</v>
      </c>
      <c r="C770" s="763"/>
      <c r="D770" s="763"/>
      <c r="E770" s="763"/>
    </row>
    <row r="771" spans="1:5" ht="16.5" thickBot="1" x14ac:dyDescent="0.3">
      <c r="A771" s="223" t="s">
        <v>4</v>
      </c>
      <c r="B771" s="764" t="s">
        <v>169</v>
      </c>
      <c r="C771" s="765"/>
      <c r="D771" s="765"/>
      <c r="E771" s="766"/>
    </row>
    <row r="772" spans="1:5" ht="16.5" thickBot="1" x14ac:dyDescent="0.3">
      <c r="A772" s="223" t="s">
        <v>26</v>
      </c>
      <c r="B772" s="767" t="s">
        <v>300</v>
      </c>
      <c r="C772" s="768"/>
      <c r="D772" s="768"/>
      <c r="E772" s="769"/>
    </row>
    <row r="773" spans="1:5" ht="16.5" thickBot="1" x14ac:dyDescent="0.3">
      <c r="A773" s="770" t="s">
        <v>7</v>
      </c>
      <c r="B773" s="771"/>
      <c r="C773" s="771"/>
      <c r="D773" s="771"/>
      <c r="E773" s="772"/>
    </row>
    <row r="774" spans="1:5" ht="15.75" thickBot="1" x14ac:dyDescent="0.3">
      <c r="A774" s="773" t="s">
        <v>168</v>
      </c>
      <c r="B774" s="774"/>
      <c r="C774" s="774"/>
      <c r="D774" s="774"/>
      <c r="E774" s="775"/>
    </row>
    <row r="775" spans="1:5" ht="15.75" thickBot="1" x14ac:dyDescent="0.3">
      <c r="A775" s="773"/>
      <c r="B775" s="774"/>
      <c r="C775" s="774"/>
      <c r="D775" s="774"/>
      <c r="E775" s="775"/>
    </row>
    <row r="776" spans="1:5" ht="15.75" thickBot="1" x14ac:dyDescent="0.3">
      <c r="A776" s="773"/>
      <c r="B776" s="774"/>
      <c r="C776" s="774"/>
      <c r="D776" s="774"/>
      <c r="E776" s="775"/>
    </row>
    <row r="777" spans="1:5" ht="32.25" thickBot="1" x14ac:dyDescent="0.3">
      <c r="A777" s="224" t="s">
        <v>10</v>
      </c>
      <c r="B777" s="790" t="s">
        <v>170</v>
      </c>
      <c r="C777" s="791"/>
      <c r="D777" s="791"/>
      <c r="E777" s="792"/>
    </row>
    <row r="778" spans="1:5" ht="15.75" x14ac:dyDescent="0.25">
      <c r="A778" s="785" t="s">
        <v>11</v>
      </c>
      <c r="B778" s="225">
        <v>2019</v>
      </c>
      <c r="C778" s="225">
        <v>2020</v>
      </c>
      <c r="D778" s="225">
        <v>2021</v>
      </c>
      <c r="E778" s="225">
        <v>2022</v>
      </c>
    </row>
    <row r="779" spans="1:5" ht="16.5" thickBot="1" x14ac:dyDescent="0.3">
      <c r="A779" s="786"/>
      <c r="B779" s="226" t="s">
        <v>5</v>
      </c>
      <c r="C779" s="226" t="s">
        <v>6</v>
      </c>
      <c r="D779" s="226" t="s">
        <v>6</v>
      </c>
      <c r="E779" s="226" t="s">
        <v>6</v>
      </c>
    </row>
    <row r="780" spans="1:5" ht="32.25" thickBot="1" x14ac:dyDescent="0.3">
      <c r="A780" s="227" t="s">
        <v>171</v>
      </c>
      <c r="B780" s="228">
        <v>0.88</v>
      </c>
      <c r="C780" s="228">
        <v>1</v>
      </c>
      <c r="D780" s="228">
        <v>1</v>
      </c>
      <c r="E780" s="228">
        <v>1</v>
      </c>
    </row>
    <row r="781" spans="1:5" ht="63.75" thickBot="1" x14ac:dyDescent="0.3">
      <c r="A781" s="229" t="s">
        <v>172</v>
      </c>
      <c r="B781" s="228">
        <v>1</v>
      </c>
      <c r="C781" s="228">
        <v>1</v>
      </c>
      <c r="D781" s="228">
        <v>1</v>
      </c>
      <c r="E781" s="228">
        <v>1</v>
      </c>
    </row>
    <row r="782" spans="1:5" ht="63.75" thickBot="1" x14ac:dyDescent="0.3">
      <c r="A782" s="229" t="s">
        <v>173</v>
      </c>
      <c r="B782" s="228">
        <v>1</v>
      </c>
      <c r="C782" s="228">
        <v>1</v>
      </c>
      <c r="D782" s="228">
        <v>1</v>
      </c>
      <c r="E782" s="228">
        <v>1</v>
      </c>
    </row>
    <row r="783" spans="1:5" ht="32.25" thickBot="1" x14ac:dyDescent="0.3">
      <c r="A783" s="230" t="s">
        <v>12</v>
      </c>
      <c r="B783" s="793" t="s">
        <v>174</v>
      </c>
      <c r="C783" s="794"/>
      <c r="D783" s="794"/>
      <c r="E783" s="795"/>
    </row>
    <row r="784" spans="1:5" ht="16.5" thickBot="1" x14ac:dyDescent="0.3">
      <c r="A784" s="796" t="s">
        <v>175</v>
      </c>
      <c r="B784" s="797"/>
      <c r="C784" s="797"/>
      <c r="D784" s="797"/>
      <c r="E784" s="798"/>
    </row>
    <row r="785" spans="1:5" ht="16.5" thickBot="1" x14ac:dyDescent="0.3">
      <c r="A785" s="231"/>
      <c r="B785" s="232"/>
      <c r="C785" s="228" t="s">
        <v>49</v>
      </c>
      <c r="D785" s="228" t="s">
        <v>49</v>
      </c>
      <c r="E785" s="228" t="s">
        <v>49</v>
      </c>
    </row>
    <row r="786" spans="1:5" ht="16.5" thickBot="1" x14ac:dyDescent="0.3">
      <c r="A786" s="233"/>
      <c r="B786" s="234"/>
      <c r="C786" s="235">
        <v>1</v>
      </c>
      <c r="D786" s="235">
        <v>1</v>
      </c>
      <c r="E786" s="235">
        <v>1</v>
      </c>
    </row>
    <row r="787" spans="1:5" ht="16.5" thickBot="1" x14ac:dyDescent="0.3">
      <c r="A787" s="787" t="s">
        <v>480</v>
      </c>
      <c r="B787" s="788"/>
      <c r="C787" s="788"/>
      <c r="D787" s="788"/>
      <c r="E787" s="789"/>
    </row>
    <row r="788" spans="1:5" ht="16.5" thickBot="1" x14ac:dyDescent="0.3">
      <c r="A788" s="799" t="s">
        <v>44</v>
      </c>
      <c r="B788" s="800"/>
      <c r="C788" s="800"/>
      <c r="D788" s="800"/>
      <c r="E788" s="801"/>
    </row>
    <row r="789" spans="1:5" ht="16.5" thickBot="1" x14ac:dyDescent="0.3">
      <c r="A789" s="236" t="s">
        <v>28</v>
      </c>
      <c r="B789" s="776" t="s">
        <v>171</v>
      </c>
      <c r="C789" s="777"/>
      <c r="D789" s="777"/>
      <c r="E789" s="778"/>
    </row>
    <row r="790" spans="1:5" ht="16.5" thickBot="1" x14ac:dyDescent="0.3">
      <c r="A790" s="229" t="s">
        <v>9</v>
      </c>
      <c r="B790" s="779" t="s">
        <v>176</v>
      </c>
      <c r="C790" s="780"/>
      <c r="D790" s="780"/>
      <c r="E790" s="781"/>
    </row>
    <row r="791" spans="1:5" ht="16.5" thickBot="1" x14ac:dyDescent="0.3">
      <c r="A791" s="229" t="s">
        <v>14</v>
      </c>
      <c r="B791" s="782" t="s">
        <v>177</v>
      </c>
      <c r="C791" s="783"/>
      <c r="D791" s="783"/>
      <c r="E791" s="784"/>
    </row>
    <row r="792" spans="1:5" ht="15.75" x14ac:dyDescent="0.25">
      <c r="A792" s="785"/>
      <c r="B792" s="225">
        <v>2019</v>
      </c>
      <c r="C792" s="225">
        <v>2020</v>
      </c>
      <c r="D792" s="225">
        <v>2021</v>
      </c>
      <c r="E792" s="225">
        <v>2022</v>
      </c>
    </row>
    <row r="793" spans="1:5" ht="32.25" thickBot="1" x14ac:dyDescent="0.3">
      <c r="A793" s="786"/>
      <c r="B793" s="237" t="s">
        <v>5</v>
      </c>
      <c r="C793" s="237" t="s">
        <v>6</v>
      </c>
      <c r="D793" s="237" t="s">
        <v>6</v>
      </c>
      <c r="E793" s="237" t="s">
        <v>6</v>
      </c>
    </row>
    <row r="794" spans="1:5" ht="16.5" thickBot="1" x14ac:dyDescent="0.3">
      <c r="A794" s="229" t="s">
        <v>8</v>
      </c>
      <c r="B794" s="238">
        <v>46880</v>
      </c>
      <c r="C794" s="238">
        <v>48280</v>
      </c>
      <c r="D794" s="238">
        <v>48720</v>
      </c>
      <c r="E794" s="238">
        <v>49800</v>
      </c>
    </row>
    <row r="795" spans="1:5" ht="16.5" thickBot="1" x14ac:dyDescent="0.3">
      <c r="A795" s="229" t="s">
        <v>15</v>
      </c>
      <c r="B795" s="238">
        <v>135800</v>
      </c>
      <c r="C795" s="238">
        <v>131300</v>
      </c>
      <c r="D795" s="238">
        <v>130800</v>
      </c>
      <c r="E795" s="238">
        <v>130800</v>
      </c>
    </row>
    <row r="796" spans="1:5" ht="16.5" thickBot="1" x14ac:dyDescent="0.3">
      <c r="A796" s="229" t="s">
        <v>23</v>
      </c>
      <c r="B796" s="238">
        <f>B795/B794</f>
        <v>2.8967576791808876</v>
      </c>
      <c r="C796" s="238">
        <f t="shared" ref="C796:E796" si="78">C795/C794</f>
        <v>2.7195526097763048</v>
      </c>
      <c r="D796" s="238">
        <f t="shared" si="78"/>
        <v>2.6847290640394088</v>
      </c>
      <c r="E796" s="238">
        <f t="shared" si="78"/>
        <v>2.6265060240963853</v>
      </c>
    </row>
    <row r="797" spans="1:5" ht="16.5" thickBot="1" x14ac:dyDescent="0.3">
      <c r="A797" s="229" t="s">
        <v>16</v>
      </c>
      <c r="B797" s="239" t="s">
        <v>22</v>
      </c>
      <c r="C797" s="240">
        <f>C794/B794-1</f>
        <v>2.9863481228668887E-2</v>
      </c>
      <c r="D797" s="240">
        <f t="shared" ref="D797:E799" si="79">D794/C794-1</f>
        <v>9.1135045567523054E-3</v>
      </c>
      <c r="E797" s="240">
        <f t="shared" si="79"/>
        <v>2.2167487684729092E-2</v>
      </c>
    </row>
    <row r="798" spans="1:5" ht="16.5" thickBot="1" x14ac:dyDescent="0.3">
      <c r="A798" s="229" t="s">
        <v>17</v>
      </c>
      <c r="B798" s="239" t="s">
        <v>22</v>
      </c>
      <c r="C798" s="240">
        <f>C795/B795-1</f>
        <v>-3.3136966126656842E-2</v>
      </c>
      <c r="D798" s="240">
        <f t="shared" si="79"/>
        <v>-3.8080731150038627E-3</v>
      </c>
      <c r="E798" s="240">
        <f t="shared" si="79"/>
        <v>0</v>
      </c>
    </row>
    <row r="799" spans="1:5" ht="16.5" thickBot="1" x14ac:dyDescent="0.3">
      <c r="A799" s="229" t="s">
        <v>18</v>
      </c>
      <c r="B799" s="239" t="s">
        <v>22</v>
      </c>
      <c r="C799" s="240">
        <f>C796/B796-1</f>
        <v>-6.1173590969711644E-2</v>
      </c>
      <c r="D799" s="240">
        <f t="shared" si="79"/>
        <v>-1.28048803364611E-2</v>
      </c>
      <c r="E799" s="240">
        <f t="shared" si="79"/>
        <v>-2.168674698795181E-2</v>
      </c>
    </row>
    <row r="800" spans="1:5" ht="16.5" thickBot="1" x14ac:dyDescent="0.3">
      <c r="A800" s="787" t="s">
        <v>481</v>
      </c>
      <c r="B800" s="788"/>
      <c r="C800" s="788"/>
      <c r="D800" s="788"/>
      <c r="E800" s="789"/>
    </row>
    <row r="801" spans="1:5" ht="15.75" x14ac:dyDescent="0.25">
      <c r="A801" s="785"/>
      <c r="B801" s="225">
        <v>2019</v>
      </c>
      <c r="C801" s="225">
        <v>2020</v>
      </c>
      <c r="D801" s="225">
        <v>2021</v>
      </c>
      <c r="E801" s="225">
        <v>2022</v>
      </c>
    </row>
    <row r="802" spans="1:5" ht="32.25" thickBot="1" x14ac:dyDescent="0.3">
      <c r="A802" s="786"/>
      <c r="B802" s="237" t="s">
        <v>5</v>
      </c>
      <c r="C802" s="237" t="s">
        <v>6</v>
      </c>
      <c r="D802" s="237" t="s">
        <v>6</v>
      </c>
      <c r="E802" s="237" t="s">
        <v>6</v>
      </c>
    </row>
    <row r="803" spans="1:5" ht="16.5" thickBot="1" x14ac:dyDescent="0.3">
      <c r="A803" s="241" t="s">
        <v>0</v>
      </c>
      <c r="B803" s="242">
        <v>87300</v>
      </c>
      <c r="C803" s="242">
        <v>87300</v>
      </c>
      <c r="D803" s="242">
        <v>87300</v>
      </c>
      <c r="E803" s="242">
        <v>87300</v>
      </c>
    </row>
    <row r="804" spans="1:5" ht="16.5" thickBot="1" x14ac:dyDescent="0.3">
      <c r="A804" s="243" t="s">
        <v>50</v>
      </c>
      <c r="B804" s="242">
        <v>87300</v>
      </c>
      <c r="C804" s="242">
        <v>87300</v>
      </c>
      <c r="D804" s="242">
        <v>87300</v>
      </c>
      <c r="E804" s="242">
        <v>87300</v>
      </c>
    </row>
    <row r="805" spans="1:5" ht="16.5" thickBot="1" x14ac:dyDescent="0.3">
      <c r="A805" s="243" t="s">
        <v>51</v>
      </c>
      <c r="B805" s="244"/>
      <c r="C805" s="245"/>
      <c r="D805" s="245"/>
      <c r="E805" s="245"/>
    </row>
    <row r="806" spans="1:5" ht="32.25" thickBot="1" x14ac:dyDescent="0.3">
      <c r="A806" s="241" t="s">
        <v>31</v>
      </c>
      <c r="B806" s="242">
        <v>16700</v>
      </c>
      <c r="C806" s="242">
        <v>16700</v>
      </c>
      <c r="D806" s="242">
        <v>16700</v>
      </c>
      <c r="E806" s="242">
        <v>16700</v>
      </c>
    </row>
    <row r="807" spans="1:5" ht="16.5" thickBot="1" x14ac:dyDescent="0.3">
      <c r="A807" s="243" t="s">
        <v>50</v>
      </c>
      <c r="B807" s="242">
        <v>16700</v>
      </c>
      <c r="C807" s="242">
        <v>16700</v>
      </c>
      <c r="D807" s="242">
        <v>16700</v>
      </c>
      <c r="E807" s="242">
        <v>16700</v>
      </c>
    </row>
    <row r="808" spans="1:5" ht="16.5" thickBot="1" x14ac:dyDescent="0.3">
      <c r="A808" s="243" t="s">
        <v>51</v>
      </c>
      <c r="B808" s="244"/>
      <c r="C808" s="242"/>
      <c r="D808" s="242"/>
      <c r="E808" s="242"/>
    </row>
    <row r="809" spans="1:5" ht="16.5" thickBot="1" x14ac:dyDescent="0.3">
      <c r="A809" s="241" t="s">
        <v>1</v>
      </c>
      <c r="B809" s="244">
        <v>25800</v>
      </c>
      <c r="C809" s="244">
        <v>21300</v>
      </c>
      <c r="D809" s="244">
        <v>20800</v>
      </c>
      <c r="E809" s="244">
        <v>20800</v>
      </c>
    </row>
    <row r="810" spans="1:5" ht="16.5" thickBot="1" x14ac:dyDescent="0.3">
      <c r="A810" s="243" t="s">
        <v>50</v>
      </c>
      <c r="B810" s="244">
        <v>25800</v>
      </c>
      <c r="C810" s="244">
        <v>21300</v>
      </c>
      <c r="D810" s="244">
        <v>20800</v>
      </c>
      <c r="E810" s="244">
        <v>20800</v>
      </c>
    </row>
    <row r="811" spans="1:5" ht="16.5" thickBot="1" x14ac:dyDescent="0.3">
      <c r="A811" s="243" t="s">
        <v>51</v>
      </c>
      <c r="B811" s="244"/>
      <c r="C811" s="242"/>
      <c r="D811" s="242"/>
      <c r="E811" s="242"/>
    </row>
    <row r="812" spans="1:5" ht="16.5" thickBot="1" x14ac:dyDescent="0.3">
      <c r="A812" s="241" t="s">
        <v>2</v>
      </c>
      <c r="B812" s="244"/>
      <c r="C812" s="242"/>
      <c r="D812" s="242"/>
      <c r="E812" s="242"/>
    </row>
    <row r="813" spans="1:5" ht="16.5" thickBot="1" x14ac:dyDescent="0.3">
      <c r="A813" s="243" t="s">
        <v>50</v>
      </c>
      <c r="B813" s="244"/>
      <c r="C813" s="242"/>
      <c r="D813" s="242"/>
      <c r="E813" s="242"/>
    </row>
    <row r="814" spans="1:5" ht="16.5" thickBot="1" x14ac:dyDescent="0.3">
      <c r="A814" s="243" t="s">
        <v>51</v>
      </c>
      <c r="B814" s="244"/>
      <c r="C814" s="242"/>
      <c r="D814" s="242"/>
      <c r="E814" s="242"/>
    </row>
    <row r="815" spans="1:5" ht="16.5" thickBot="1" x14ac:dyDescent="0.3">
      <c r="A815" s="241" t="s">
        <v>24</v>
      </c>
      <c r="B815" s="244">
        <v>0</v>
      </c>
      <c r="C815" s="244">
        <v>0</v>
      </c>
      <c r="D815" s="244">
        <v>0</v>
      </c>
      <c r="E815" s="244">
        <v>0</v>
      </c>
    </row>
    <row r="816" spans="1:5" ht="16.5" thickBot="1" x14ac:dyDescent="0.3">
      <c r="A816" s="243" t="s">
        <v>50</v>
      </c>
      <c r="B816" s="244"/>
      <c r="C816" s="242"/>
      <c r="D816" s="242"/>
      <c r="E816" s="242"/>
    </row>
    <row r="817" spans="1:5" ht="16.5" thickBot="1" x14ac:dyDescent="0.3">
      <c r="A817" s="243" t="s">
        <v>51</v>
      </c>
      <c r="B817" s="244"/>
      <c r="C817" s="242"/>
      <c r="D817" s="242"/>
      <c r="E817" s="242"/>
    </row>
    <row r="818" spans="1:5" ht="16.5" thickBot="1" x14ac:dyDescent="0.3">
      <c r="A818" s="241" t="s">
        <v>25</v>
      </c>
      <c r="B818" s="244">
        <v>0</v>
      </c>
      <c r="C818" s="244">
        <v>0</v>
      </c>
      <c r="D818" s="244">
        <v>0</v>
      </c>
      <c r="E818" s="244">
        <v>0</v>
      </c>
    </row>
    <row r="819" spans="1:5" ht="16.5" thickBot="1" x14ac:dyDescent="0.3">
      <c r="A819" s="243" t="s">
        <v>50</v>
      </c>
      <c r="B819" s="244"/>
      <c r="C819" s="242"/>
      <c r="D819" s="242"/>
      <c r="E819" s="242"/>
    </row>
    <row r="820" spans="1:5" ht="16.5" thickBot="1" x14ac:dyDescent="0.3">
      <c r="A820" s="243" t="s">
        <v>51</v>
      </c>
      <c r="B820" s="244"/>
      <c r="C820" s="242"/>
      <c r="D820" s="242"/>
      <c r="E820" s="242"/>
    </row>
    <row r="821" spans="1:5" ht="32.25" thickBot="1" x14ac:dyDescent="0.3">
      <c r="A821" s="241" t="s">
        <v>3</v>
      </c>
      <c r="B821" s="244">
        <v>0</v>
      </c>
      <c r="C821" s="242">
        <v>0</v>
      </c>
      <c r="D821" s="242">
        <f>C821*1.03*0.99</f>
        <v>0</v>
      </c>
      <c r="E821" s="242">
        <f>D821*1.03*0.99</f>
        <v>0</v>
      </c>
    </row>
    <row r="822" spans="1:5" ht="16.5" thickBot="1" x14ac:dyDescent="0.3">
      <c r="A822" s="243" t="s">
        <v>50</v>
      </c>
      <c r="B822" s="244"/>
      <c r="C822" s="246"/>
      <c r="D822" s="246"/>
      <c r="E822" s="246"/>
    </row>
    <row r="823" spans="1:5" ht="16.5" thickBot="1" x14ac:dyDescent="0.3">
      <c r="A823" s="243" t="s">
        <v>51</v>
      </c>
      <c r="B823" s="244"/>
      <c r="C823" s="247"/>
      <c r="D823" s="246"/>
      <c r="E823" s="246"/>
    </row>
    <row r="824" spans="1:5" ht="16.5" thickBot="1" x14ac:dyDescent="0.3">
      <c r="A824" s="248" t="s">
        <v>33</v>
      </c>
      <c r="B824" s="244">
        <f>B821+B818+B815+B812+B809+B806+B803</f>
        <v>129800</v>
      </c>
      <c r="C824" s="244">
        <f t="shared" ref="C824:E824" si="80">C821+C818+C815+C812+C809+C806+C803</f>
        <v>125300</v>
      </c>
      <c r="D824" s="244">
        <f t="shared" si="80"/>
        <v>124800</v>
      </c>
      <c r="E824" s="244">
        <f t="shared" si="80"/>
        <v>124800</v>
      </c>
    </row>
    <row r="825" spans="1:5" ht="16.5" thickBot="1" x14ac:dyDescent="0.3">
      <c r="A825" s="249" t="s">
        <v>35</v>
      </c>
      <c r="B825" s="250" t="str">
        <f>IF(B824-B795=0,0,"Error")</f>
        <v>Error</v>
      </c>
      <c r="C825" s="250" t="str">
        <f>IF(C824-C795=0,0,"Error")</f>
        <v>Error</v>
      </c>
      <c r="D825" s="250" t="str">
        <f>IF(D824-D795=0,0,"Error")</f>
        <v>Error</v>
      </c>
      <c r="E825" s="250" t="str">
        <f>IF(E824-E795=0,0,"Error")</f>
        <v>Error</v>
      </c>
    </row>
    <row r="826" spans="1:5" ht="16.5" thickBot="1" x14ac:dyDescent="0.3">
      <c r="A826" s="251" t="s">
        <v>55</v>
      </c>
      <c r="B826" s="804" t="s">
        <v>178</v>
      </c>
      <c r="C826" s="790"/>
      <c r="D826" s="790"/>
      <c r="E826" s="805"/>
    </row>
    <row r="827" spans="1:5" ht="16.5" thickBot="1" x14ac:dyDescent="0.3">
      <c r="A827" s="229" t="s">
        <v>9</v>
      </c>
      <c r="B827" s="767" t="s">
        <v>179</v>
      </c>
      <c r="C827" s="768"/>
      <c r="D827" s="768"/>
      <c r="E827" s="769"/>
    </row>
    <row r="828" spans="1:5" ht="16.5" thickBot="1" x14ac:dyDescent="0.3">
      <c r="A828" s="229" t="s">
        <v>14</v>
      </c>
      <c r="B828" s="782" t="s">
        <v>177</v>
      </c>
      <c r="C828" s="783"/>
      <c r="D828" s="783"/>
      <c r="E828" s="784"/>
    </row>
    <row r="829" spans="1:5" ht="15.75" x14ac:dyDescent="0.25">
      <c r="A829" s="785"/>
      <c r="B829" s="225">
        <v>2019</v>
      </c>
      <c r="C829" s="225">
        <v>2020</v>
      </c>
      <c r="D829" s="225">
        <v>2021</v>
      </c>
      <c r="E829" s="225">
        <v>2022</v>
      </c>
    </row>
    <row r="830" spans="1:5" ht="32.25" thickBot="1" x14ac:dyDescent="0.3">
      <c r="A830" s="786"/>
      <c r="B830" s="237" t="s">
        <v>5</v>
      </c>
      <c r="C830" s="237" t="s">
        <v>6</v>
      </c>
      <c r="D830" s="237" t="s">
        <v>6</v>
      </c>
      <c r="E830" s="237" t="s">
        <v>6</v>
      </c>
    </row>
    <row r="831" spans="1:5" ht="16.5" thickBot="1" x14ac:dyDescent="0.3">
      <c r="A831" s="229" t="s">
        <v>8</v>
      </c>
      <c r="B831" s="252">
        <v>10</v>
      </c>
      <c r="C831" s="239">
        <v>10</v>
      </c>
      <c r="D831" s="239">
        <v>10</v>
      </c>
      <c r="E831" s="239">
        <v>15</v>
      </c>
    </row>
    <row r="832" spans="1:5" ht="16.5" thickBot="1" x14ac:dyDescent="0.3">
      <c r="A832" s="229" t="s">
        <v>15</v>
      </c>
      <c r="B832" s="238">
        <v>10000</v>
      </c>
      <c r="C832" s="238">
        <v>10000</v>
      </c>
      <c r="D832" s="238">
        <v>10000</v>
      </c>
      <c r="E832" s="238">
        <v>10000</v>
      </c>
    </row>
    <row r="833" spans="1:5" ht="16.5" thickBot="1" x14ac:dyDescent="0.3">
      <c r="A833" s="229" t="s">
        <v>23</v>
      </c>
      <c r="B833" s="238">
        <f>B832/B831</f>
        <v>1000</v>
      </c>
      <c r="C833" s="238">
        <f>C832/C831</f>
        <v>1000</v>
      </c>
      <c r="D833" s="238">
        <f>D832/D831</f>
        <v>1000</v>
      </c>
      <c r="E833" s="238">
        <f>E832/E831</f>
        <v>666.66666666666663</v>
      </c>
    </row>
    <row r="834" spans="1:5" ht="16.5" thickBot="1" x14ac:dyDescent="0.3">
      <c r="A834" s="229" t="s">
        <v>16</v>
      </c>
      <c r="B834" s="239"/>
      <c r="C834" s="240">
        <f>C831/B831-1</f>
        <v>0</v>
      </c>
      <c r="D834" s="240">
        <f>D831/C831-1</f>
        <v>0</v>
      </c>
      <c r="E834" s="240">
        <f>E831/D831-1</f>
        <v>0.5</v>
      </c>
    </row>
    <row r="835" spans="1:5" ht="16.5" thickBot="1" x14ac:dyDescent="0.3">
      <c r="A835" s="229" t="s">
        <v>17</v>
      </c>
      <c r="B835" s="239"/>
      <c r="C835" s="240">
        <f>C832/B832-1</f>
        <v>0</v>
      </c>
      <c r="D835" s="240">
        <f t="shared" ref="D835:E836" si="81">D832/C832-1</f>
        <v>0</v>
      </c>
      <c r="E835" s="240">
        <f t="shared" si="81"/>
        <v>0</v>
      </c>
    </row>
    <row r="836" spans="1:5" ht="16.5" thickBot="1" x14ac:dyDescent="0.3">
      <c r="A836" s="229" t="s">
        <v>18</v>
      </c>
      <c r="B836" s="239"/>
      <c r="C836" s="240">
        <f>C833/B833-1</f>
        <v>0</v>
      </c>
      <c r="D836" s="240">
        <f t="shared" si="81"/>
        <v>0</v>
      </c>
      <c r="E836" s="240">
        <f t="shared" si="81"/>
        <v>-0.33333333333333337</v>
      </c>
    </row>
    <row r="837" spans="1:5" ht="16.5" thickBot="1" x14ac:dyDescent="0.3">
      <c r="A837" s="787" t="s">
        <v>482</v>
      </c>
      <c r="B837" s="788"/>
      <c r="C837" s="788"/>
      <c r="D837" s="788"/>
      <c r="E837" s="789"/>
    </row>
    <row r="838" spans="1:5" ht="15.75" x14ac:dyDescent="0.25">
      <c r="A838" s="785"/>
      <c r="B838" s="225">
        <v>2019</v>
      </c>
      <c r="C838" s="225">
        <v>2020</v>
      </c>
      <c r="D838" s="225">
        <v>2021</v>
      </c>
      <c r="E838" s="225">
        <v>2022</v>
      </c>
    </row>
    <row r="839" spans="1:5" ht="32.25" thickBot="1" x14ac:dyDescent="0.3">
      <c r="A839" s="786"/>
      <c r="B839" s="237" t="s">
        <v>5</v>
      </c>
      <c r="C839" s="237" t="s">
        <v>6</v>
      </c>
      <c r="D839" s="237" t="s">
        <v>6</v>
      </c>
      <c r="E839" s="237" t="s">
        <v>6</v>
      </c>
    </row>
    <row r="840" spans="1:5" ht="16.5" thickBot="1" x14ac:dyDescent="0.3">
      <c r="A840" s="241" t="s">
        <v>0</v>
      </c>
      <c r="B840" s="242">
        <v>0</v>
      </c>
      <c r="C840" s="242">
        <v>0</v>
      </c>
      <c r="D840" s="242">
        <v>0</v>
      </c>
      <c r="E840" s="242">
        <v>0</v>
      </c>
    </row>
    <row r="841" spans="1:5" ht="16.5" thickBot="1" x14ac:dyDescent="0.3">
      <c r="A841" s="243" t="s">
        <v>50</v>
      </c>
      <c r="B841" s="244"/>
      <c r="C841" s="245"/>
      <c r="D841" s="245"/>
      <c r="E841" s="245"/>
    </row>
    <row r="842" spans="1:5" ht="16.5" thickBot="1" x14ac:dyDescent="0.3">
      <c r="A842" s="243" t="s">
        <v>51</v>
      </c>
      <c r="B842" s="244"/>
      <c r="C842" s="245"/>
      <c r="D842" s="245"/>
      <c r="E842" s="245"/>
    </row>
    <row r="843" spans="1:5" ht="32.25" thickBot="1" x14ac:dyDescent="0.3">
      <c r="A843" s="241" t="s">
        <v>31</v>
      </c>
      <c r="B843" s="242">
        <v>0</v>
      </c>
      <c r="C843" s="242">
        <v>0</v>
      </c>
      <c r="D843" s="242">
        <v>0</v>
      </c>
      <c r="E843" s="242">
        <v>0</v>
      </c>
    </row>
    <row r="844" spans="1:5" ht="16.5" thickBot="1" x14ac:dyDescent="0.3">
      <c r="A844" s="243" t="s">
        <v>50</v>
      </c>
      <c r="B844" s="244"/>
      <c r="C844" s="242"/>
      <c r="D844" s="242"/>
      <c r="E844" s="242"/>
    </row>
    <row r="845" spans="1:5" ht="16.5" thickBot="1" x14ac:dyDescent="0.3">
      <c r="A845" s="243" t="s">
        <v>51</v>
      </c>
      <c r="B845" s="244"/>
      <c r="C845" s="242"/>
      <c r="D845" s="242"/>
      <c r="E845" s="242"/>
    </row>
    <row r="846" spans="1:5" ht="16.5" thickBot="1" x14ac:dyDescent="0.3">
      <c r="A846" s="241" t="s">
        <v>1</v>
      </c>
      <c r="B846" s="244">
        <v>10000</v>
      </c>
      <c r="C846" s="244">
        <v>10000</v>
      </c>
      <c r="D846" s="244">
        <v>10000</v>
      </c>
      <c r="E846" s="244">
        <v>10000</v>
      </c>
    </row>
    <row r="847" spans="1:5" ht="16.5" thickBot="1" x14ac:dyDescent="0.3">
      <c r="A847" s="243" t="s">
        <v>50</v>
      </c>
      <c r="B847" s="244"/>
      <c r="C847" s="242"/>
      <c r="D847" s="242"/>
      <c r="E847" s="242"/>
    </row>
    <row r="848" spans="1:5" ht="16.5" thickBot="1" x14ac:dyDescent="0.3">
      <c r="A848" s="243" t="s">
        <v>483</v>
      </c>
      <c r="B848" s="244">
        <v>10000</v>
      </c>
      <c r="C848" s="244">
        <v>10000</v>
      </c>
      <c r="D848" s="244">
        <v>10000</v>
      </c>
      <c r="E848" s="244">
        <v>10000</v>
      </c>
    </row>
    <row r="849" spans="1:5" ht="16.5" thickBot="1" x14ac:dyDescent="0.3">
      <c r="A849" s="241" t="s">
        <v>2</v>
      </c>
      <c r="B849" s="244">
        <v>0</v>
      </c>
      <c r="C849" s="244">
        <v>0</v>
      </c>
      <c r="D849" s="244">
        <v>0</v>
      </c>
      <c r="E849" s="244">
        <v>0</v>
      </c>
    </row>
    <row r="850" spans="1:5" ht="16.5" thickBot="1" x14ac:dyDescent="0.3">
      <c r="A850" s="243" t="s">
        <v>50</v>
      </c>
      <c r="B850" s="244"/>
      <c r="C850" s="242"/>
      <c r="D850" s="242"/>
      <c r="E850" s="242"/>
    </row>
    <row r="851" spans="1:5" ht="16.5" thickBot="1" x14ac:dyDescent="0.3">
      <c r="A851" s="243" t="s">
        <v>51</v>
      </c>
      <c r="B851" s="244"/>
      <c r="C851" s="242"/>
      <c r="D851" s="242"/>
      <c r="E851" s="242"/>
    </row>
    <row r="852" spans="1:5" ht="16.5" thickBot="1" x14ac:dyDescent="0.3">
      <c r="A852" s="241" t="s">
        <v>24</v>
      </c>
      <c r="B852" s="244">
        <v>0</v>
      </c>
      <c r="C852" s="244">
        <v>0</v>
      </c>
      <c r="D852" s="244">
        <v>0</v>
      </c>
      <c r="E852" s="244">
        <v>0</v>
      </c>
    </row>
    <row r="853" spans="1:5" ht="16.5" thickBot="1" x14ac:dyDescent="0.3">
      <c r="A853" s="243" t="s">
        <v>50</v>
      </c>
      <c r="B853" s="244"/>
      <c r="C853" s="242"/>
      <c r="D853" s="242"/>
      <c r="E853" s="242"/>
    </row>
    <row r="854" spans="1:5" ht="16.5" thickBot="1" x14ac:dyDescent="0.3">
      <c r="A854" s="243" t="s">
        <v>51</v>
      </c>
      <c r="B854" s="244"/>
      <c r="C854" s="242"/>
      <c r="D854" s="242"/>
      <c r="E854" s="242"/>
    </row>
    <row r="855" spans="1:5" ht="16.5" thickBot="1" x14ac:dyDescent="0.3">
      <c r="A855" s="241" t="s">
        <v>25</v>
      </c>
      <c r="B855" s="244">
        <v>0</v>
      </c>
      <c r="C855" s="244">
        <v>0</v>
      </c>
      <c r="D855" s="244">
        <v>0</v>
      </c>
      <c r="E855" s="244">
        <v>0</v>
      </c>
    </row>
    <row r="856" spans="1:5" ht="16.5" thickBot="1" x14ac:dyDescent="0.3">
      <c r="A856" s="243" t="s">
        <v>50</v>
      </c>
      <c r="B856" s="244"/>
      <c r="C856" s="242"/>
      <c r="D856" s="242"/>
      <c r="E856" s="242"/>
    </row>
    <row r="857" spans="1:5" ht="16.5" thickBot="1" x14ac:dyDescent="0.3">
      <c r="A857" s="243" t="s">
        <v>51</v>
      </c>
      <c r="B857" s="244"/>
      <c r="C857" s="242"/>
      <c r="D857" s="242"/>
      <c r="E857" s="242"/>
    </row>
    <row r="858" spans="1:5" ht="32.25" thickBot="1" x14ac:dyDescent="0.3">
      <c r="A858" s="241" t="s">
        <v>3</v>
      </c>
      <c r="B858" s="244">
        <v>0</v>
      </c>
      <c r="C858" s="244">
        <v>0</v>
      </c>
      <c r="D858" s="244">
        <v>0</v>
      </c>
      <c r="E858" s="244">
        <v>0</v>
      </c>
    </row>
    <row r="859" spans="1:5" ht="16.5" thickBot="1" x14ac:dyDescent="0.3">
      <c r="A859" s="243" t="s">
        <v>50</v>
      </c>
      <c r="B859" s="244"/>
      <c r="C859" s="242"/>
      <c r="D859" s="242"/>
      <c r="E859" s="242"/>
    </row>
    <row r="860" spans="1:5" ht="16.5" thickBot="1" x14ac:dyDescent="0.3">
      <c r="A860" s="243" t="s">
        <v>51</v>
      </c>
      <c r="B860" s="244"/>
      <c r="C860" s="242"/>
      <c r="D860" s="242"/>
      <c r="E860" s="242"/>
    </row>
    <row r="861" spans="1:5" ht="16.5" thickBot="1" x14ac:dyDescent="0.3">
      <c r="A861" s="253" t="s">
        <v>36</v>
      </c>
      <c r="B861" s="244">
        <f>B858+B855+B852+B849+B846+B843+B840</f>
        <v>10000</v>
      </c>
      <c r="C861" s="244">
        <f t="shared" ref="C861:E861" si="82">C858+C855+C852+C849+C846+C843+C840</f>
        <v>10000</v>
      </c>
      <c r="D861" s="244">
        <f t="shared" si="82"/>
        <v>10000</v>
      </c>
      <c r="E861" s="244">
        <f t="shared" si="82"/>
        <v>10000</v>
      </c>
    </row>
    <row r="862" spans="1:5" ht="16.5" thickBot="1" x14ac:dyDescent="0.3">
      <c r="A862" s="249" t="s">
        <v>35</v>
      </c>
      <c r="B862" s="250">
        <f>IF(B861-B832=0,0,"Error")</f>
        <v>0</v>
      </c>
      <c r="C862" s="250">
        <f>IF(C861-C832=0,0,"Error")</f>
        <v>0</v>
      </c>
      <c r="D862" s="250">
        <f>IF(D861-D832=0,0,"Error")</f>
        <v>0</v>
      </c>
      <c r="E862" s="250">
        <f>IF(E861-E832=0,0,"Error")</f>
        <v>0</v>
      </c>
    </row>
    <row r="863" spans="1:5" ht="16.5" thickBot="1" x14ac:dyDescent="0.3">
      <c r="A863" s="251" t="s">
        <v>56</v>
      </c>
      <c r="B863" s="776" t="s">
        <v>173</v>
      </c>
      <c r="C863" s="802"/>
      <c r="D863" s="802"/>
      <c r="E863" s="803"/>
    </row>
    <row r="864" spans="1:5" ht="16.5" thickBot="1" x14ac:dyDescent="0.3">
      <c r="A864" s="229" t="s">
        <v>9</v>
      </c>
      <c r="B864" s="767" t="s">
        <v>180</v>
      </c>
      <c r="C864" s="768"/>
      <c r="D864" s="768"/>
      <c r="E864" s="769"/>
    </row>
    <row r="865" spans="1:5" ht="16.5" thickBot="1" x14ac:dyDescent="0.3">
      <c r="A865" s="229" t="s">
        <v>14</v>
      </c>
      <c r="B865" s="782" t="s">
        <v>177</v>
      </c>
      <c r="C865" s="783"/>
      <c r="D865" s="783"/>
      <c r="E865" s="784"/>
    </row>
    <row r="866" spans="1:5" ht="15.75" x14ac:dyDescent="0.25">
      <c r="A866" s="785"/>
      <c r="B866" s="225">
        <v>2019</v>
      </c>
      <c r="C866" s="225">
        <v>2020</v>
      </c>
      <c r="D866" s="225">
        <v>2021</v>
      </c>
      <c r="E866" s="225">
        <v>2022</v>
      </c>
    </row>
    <row r="867" spans="1:5" ht="32.25" thickBot="1" x14ac:dyDescent="0.3">
      <c r="A867" s="786"/>
      <c r="B867" s="237" t="s">
        <v>5</v>
      </c>
      <c r="C867" s="237" t="s">
        <v>6</v>
      </c>
      <c r="D867" s="237" t="s">
        <v>6</v>
      </c>
      <c r="E867" s="237" t="s">
        <v>6</v>
      </c>
    </row>
    <row r="868" spans="1:5" ht="16.5" thickBot="1" x14ac:dyDescent="0.3">
      <c r="A868" s="229" t="s">
        <v>8</v>
      </c>
      <c r="B868" s="254">
        <v>5</v>
      </c>
      <c r="C868" s="254">
        <v>5</v>
      </c>
      <c r="D868" s="254">
        <v>5</v>
      </c>
      <c r="E868" s="254">
        <v>5</v>
      </c>
    </row>
    <row r="869" spans="1:5" ht="16.5" thickBot="1" x14ac:dyDescent="0.3">
      <c r="A869" s="229" t="s">
        <v>15</v>
      </c>
      <c r="B869" s="238">
        <v>8500</v>
      </c>
      <c r="C869" s="238">
        <v>9000</v>
      </c>
      <c r="D869" s="238">
        <v>9500</v>
      </c>
      <c r="E869" s="238">
        <v>9500</v>
      </c>
    </row>
    <row r="870" spans="1:5" ht="16.5" thickBot="1" x14ac:dyDescent="0.3">
      <c r="A870" s="229" t="s">
        <v>23</v>
      </c>
      <c r="B870" s="238">
        <f>B869/B868</f>
        <v>1700</v>
      </c>
      <c r="C870" s="238">
        <f>C869/C868</f>
        <v>1800</v>
      </c>
      <c r="D870" s="238">
        <f>D869/D868</f>
        <v>1900</v>
      </c>
      <c r="E870" s="238">
        <f>E869/E868</f>
        <v>1900</v>
      </c>
    </row>
    <row r="871" spans="1:5" ht="16.5" thickBot="1" x14ac:dyDescent="0.3">
      <c r="A871" s="229" t="s">
        <v>16</v>
      </c>
      <c r="B871" s="239"/>
      <c r="C871" s="240">
        <f t="shared" ref="C871:E873" si="83">C868/B868-1</f>
        <v>0</v>
      </c>
      <c r="D871" s="240">
        <f t="shared" si="83"/>
        <v>0</v>
      </c>
      <c r="E871" s="240">
        <f t="shared" si="83"/>
        <v>0</v>
      </c>
    </row>
    <row r="872" spans="1:5" ht="16.5" thickBot="1" x14ac:dyDescent="0.3">
      <c r="A872" s="229" t="s">
        <v>17</v>
      </c>
      <c r="B872" s="239"/>
      <c r="C872" s="240">
        <f t="shared" si="83"/>
        <v>5.8823529411764719E-2</v>
      </c>
      <c r="D872" s="240">
        <f t="shared" si="83"/>
        <v>5.555555555555558E-2</v>
      </c>
      <c r="E872" s="240">
        <f t="shared" si="83"/>
        <v>0</v>
      </c>
    </row>
    <row r="873" spans="1:5" ht="16.5" thickBot="1" x14ac:dyDescent="0.3">
      <c r="A873" s="229" t="s">
        <v>18</v>
      </c>
      <c r="B873" s="239"/>
      <c r="C873" s="240">
        <f>C870/B870-1</f>
        <v>5.8823529411764719E-2</v>
      </c>
      <c r="D873" s="240">
        <f>D870/C870-1</f>
        <v>5.555555555555558E-2</v>
      </c>
      <c r="E873" s="240">
        <f t="shared" si="83"/>
        <v>0</v>
      </c>
    </row>
    <row r="874" spans="1:5" ht="16.5" thickBot="1" x14ac:dyDescent="0.3">
      <c r="A874" s="787" t="s">
        <v>484</v>
      </c>
      <c r="B874" s="788"/>
      <c r="C874" s="788"/>
      <c r="D874" s="788"/>
      <c r="E874" s="789"/>
    </row>
    <row r="875" spans="1:5" ht="15.75" x14ac:dyDescent="0.25">
      <c r="A875" s="785"/>
      <c r="B875" s="225">
        <v>2019</v>
      </c>
      <c r="C875" s="225">
        <v>2020</v>
      </c>
      <c r="D875" s="225">
        <v>2021</v>
      </c>
      <c r="E875" s="225">
        <v>2022</v>
      </c>
    </row>
    <row r="876" spans="1:5" ht="32.25" thickBot="1" x14ac:dyDescent="0.3">
      <c r="A876" s="786"/>
      <c r="B876" s="237" t="s">
        <v>5</v>
      </c>
      <c r="C876" s="237" t="s">
        <v>6</v>
      </c>
      <c r="D876" s="237" t="s">
        <v>6</v>
      </c>
      <c r="E876" s="237" t="s">
        <v>6</v>
      </c>
    </row>
    <row r="877" spans="1:5" ht="16.5" thickBot="1" x14ac:dyDescent="0.3">
      <c r="A877" s="241" t="s">
        <v>0</v>
      </c>
      <c r="B877" s="242">
        <v>0</v>
      </c>
      <c r="C877" s="242">
        <v>0</v>
      </c>
      <c r="D877" s="242">
        <v>0</v>
      </c>
      <c r="E877" s="242">
        <v>0</v>
      </c>
    </row>
    <row r="878" spans="1:5" ht="16.5" thickBot="1" x14ac:dyDescent="0.3">
      <c r="A878" s="243" t="s">
        <v>50</v>
      </c>
      <c r="B878" s="244"/>
      <c r="C878" s="245"/>
      <c r="D878" s="245"/>
      <c r="E878" s="245"/>
    </row>
    <row r="879" spans="1:5" ht="16.5" thickBot="1" x14ac:dyDescent="0.3">
      <c r="A879" s="243" t="s">
        <v>51</v>
      </c>
      <c r="B879" s="244"/>
      <c r="C879" s="245"/>
      <c r="D879" s="245"/>
      <c r="E879" s="245"/>
    </row>
    <row r="880" spans="1:5" ht="32.25" thickBot="1" x14ac:dyDescent="0.3">
      <c r="A880" s="241" t="s">
        <v>31</v>
      </c>
      <c r="B880" s="242">
        <v>0</v>
      </c>
      <c r="C880" s="242">
        <v>0</v>
      </c>
      <c r="D880" s="242">
        <v>0</v>
      </c>
      <c r="E880" s="242">
        <v>0</v>
      </c>
    </row>
    <row r="881" spans="1:5" ht="16.5" thickBot="1" x14ac:dyDescent="0.3">
      <c r="A881" s="243" t="s">
        <v>50</v>
      </c>
      <c r="B881" s="244"/>
      <c r="C881" s="242"/>
      <c r="D881" s="242"/>
      <c r="E881" s="242"/>
    </row>
    <row r="882" spans="1:5" ht="16.5" thickBot="1" x14ac:dyDescent="0.3">
      <c r="A882" s="243" t="s">
        <v>51</v>
      </c>
      <c r="B882" s="244"/>
      <c r="C882" s="242"/>
      <c r="D882" s="242"/>
      <c r="E882" s="242"/>
    </row>
    <row r="883" spans="1:5" ht="16.5" thickBot="1" x14ac:dyDescent="0.3">
      <c r="A883" s="241" t="s">
        <v>1</v>
      </c>
      <c r="B883" s="255">
        <v>0</v>
      </c>
      <c r="C883" s="256">
        <v>0</v>
      </c>
      <c r="D883" s="256">
        <v>0</v>
      </c>
      <c r="E883" s="256">
        <v>0</v>
      </c>
    </row>
    <row r="884" spans="1:5" ht="16.5" thickBot="1" x14ac:dyDescent="0.3">
      <c r="A884" s="243" t="s">
        <v>50</v>
      </c>
      <c r="B884" s="244"/>
      <c r="C884" s="242"/>
      <c r="D884" s="242"/>
      <c r="E884" s="242"/>
    </row>
    <row r="885" spans="1:5" ht="16.5" thickBot="1" x14ac:dyDescent="0.3">
      <c r="A885" s="243" t="s">
        <v>51</v>
      </c>
      <c r="B885" s="244"/>
      <c r="C885" s="242"/>
      <c r="D885" s="242"/>
      <c r="E885" s="242"/>
    </row>
    <row r="886" spans="1:5" ht="16.5" thickBot="1" x14ac:dyDescent="0.3">
      <c r="A886" s="241" t="s">
        <v>2</v>
      </c>
      <c r="B886" s="244">
        <v>0</v>
      </c>
      <c r="C886" s="244">
        <v>0</v>
      </c>
      <c r="D886" s="244">
        <v>0</v>
      </c>
      <c r="E886" s="244">
        <v>0</v>
      </c>
    </row>
    <row r="887" spans="1:5" ht="16.5" thickBot="1" x14ac:dyDescent="0.3">
      <c r="A887" s="243" t="s">
        <v>50</v>
      </c>
      <c r="B887" s="244"/>
      <c r="C887" s="244"/>
      <c r="D887" s="244"/>
      <c r="E887" s="244"/>
    </row>
    <row r="888" spans="1:5" ht="16.5" thickBot="1" x14ac:dyDescent="0.3">
      <c r="A888" s="243" t="s">
        <v>51</v>
      </c>
      <c r="B888" s="244"/>
      <c r="C888" s="244"/>
      <c r="D888" s="244"/>
      <c r="E888" s="244"/>
    </row>
    <row r="889" spans="1:5" ht="16.5" thickBot="1" x14ac:dyDescent="0.3">
      <c r="A889" s="241" t="s">
        <v>24</v>
      </c>
      <c r="B889" s="244">
        <v>0</v>
      </c>
      <c r="C889" s="244">
        <v>0</v>
      </c>
      <c r="D889" s="244">
        <v>0</v>
      </c>
      <c r="E889" s="244">
        <v>0</v>
      </c>
    </row>
    <row r="890" spans="1:5" ht="16.5" thickBot="1" x14ac:dyDescent="0.3">
      <c r="A890" s="243" t="s">
        <v>50</v>
      </c>
      <c r="B890" s="244"/>
      <c r="C890" s="242"/>
      <c r="D890" s="242"/>
      <c r="E890" s="242"/>
    </row>
    <row r="891" spans="1:5" ht="16.5" thickBot="1" x14ac:dyDescent="0.3">
      <c r="A891" s="243" t="s">
        <v>51</v>
      </c>
      <c r="B891" s="244"/>
      <c r="C891" s="242"/>
      <c r="D891" s="242"/>
      <c r="E891" s="242"/>
    </row>
    <row r="892" spans="1:5" ht="16.5" thickBot="1" x14ac:dyDescent="0.3">
      <c r="A892" s="241" t="s">
        <v>25</v>
      </c>
      <c r="B892" s="244">
        <v>8500</v>
      </c>
      <c r="C892" s="244">
        <v>9000</v>
      </c>
      <c r="D892" s="244">
        <v>9500</v>
      </c>
      <c r="E892" s="244">
        <v>9500</v>
      </c>
    </row>
    <row r="893" spans="1:5" ht="16.5" thickBot="1" x14ac:dyDescent="0.3">
      <c r="A893" s="243" t="s">
        <v>50</v>
      </c>
      <c r="B893" s="244">
        <v>8500</v>
      </c>
      <c r="C893" s="244">
        <v>9000</v>
      </c>
      <c r="D893" s="244">
        <v>9500</v>
      </c>
      <c r="E893" s="244">
        <v>9500</v>
      </c>
    </row>
    <row r="894" spans="1:5" ht="16.5" thickBot="1" x14ac:dyDescent="0.3">
      <c r="A894" s="243" t="s">
        <v>51</v>
      </c>
      <c r="B894" s="244"/>
      <c r="C894" s="242"/>
      <c r="D894" s="242"/>
      <c r="E894" s="242"/>
    </row>
    <row r="895" spans="1:5" ht="32.25" thickBot="1" x14ac:dyDescent="0.3">
      <c r="A895" s="241" t="s">
        <v>3</v>
      </c>
      <c r="B895" s="244">
        <v>0</v>
      </c>
      <c r="C895" s="244">
        <v>0</v>
      </c>
      <c r="D895" s="244">
        <v>0</v>
      </c>
      <c r="E895" s="244">
        <v>0</v>
      </c>
    </row>
    <row r="896" spans="1:5" ht="16.5" thickBot="1" x14ac:dyDescent="0.3">
      <c r="A896" s="243" t="s">
        <v>50</v>
      </c>
      <c r="B896" s="244"/>
      <c r="C896" s="242"/>
      <c r="D896" s="242"/>
      <c r="E896" s="242"/>
    </row>
    <row r="897" spans="1:5" ht="16.5" thickBot="1" x14ac:dyDescent="0.3">
      <c r="A897" s="243" t="s">
        <v>51</v>
      </c>
      <c r="B897" s="244"/>
      <c r="C897" s="242"/>
      <c r="D897" s="242"/>
      <c r="E897" s="242"/>
    </row>
    <row r="898" spans="1:5" ht="16.5" thickBot="1" x14ac:dyDescent="0.3">
      <c r="A898" s="253" t="s">
        <v>58</v>
      </c>
      <c r="B898" s="244">
        <f>B895+B892+B889+B886+B883+B880+B877</f>
        <v>8500</v>
      </c>
      <c r="C898" s="244">
        <f t="shared" ref="C898:E898" si="84">C895+C892+C889+C886+C883+C880+C877</f>
        <v>9000</v>
      </c>
      <c r="D898" s="244">
        <f t="shared" si="84"/>
        <v>9500</v>
      </c>
      <c r="E898" s="244">
        <f t="shared" si="84"/>
        <v>9500</v>
      </c>
    </row>
    <row r="899" spans="1:5" ht="16.5" thickBot="1" x14ac:dyDescent="0.3">
      <c r="A899" s="249" t="s">
        <v>35</v>
      </c>
      <c r="B899" s="250">
        <f>IF(B898-B869=0,0,"Error")</f>
        <v>0</v>
      </c>
      <c r="C899" s="250">
        <f>IF(C898-C869=0,0,"Error")</f>
        <v>0</v>
      </c>
      <c r="D899" s="250">
        <f>IF(D898-D869=0,0,"Error")</f>
        <v>0</v>
      </c>
      <c r="E899" s="250">
        <f>IF(E898-E869=0,0,"Error")</f>
        <v>0</v>
      </c>
    </row>
    <row r="900" spans="1:5" ht="16.5" thickBot="1" x14ac:dyDescent="0.3">
      <c r="A900" s="799" t="s">
        <v>45</v>
      </c>
      <c r="B900" s="800"/>
      <c r="C900" s="800"/>
      <c r="D900" s="800"/>
      <c r="E900" s="801"/>
    </row>
    <row r="901" spans="1:5" ht="16.5" thickBot="1" x14ac:dyDescent="0.3">
      <c r="A901" s="799" t="s">
        <v>39</v>
      </c>
      <c r="B901" s="800"/>
      <c r="C901" s="800"/>
      <c r="D901" s="800"/>
      <c r="E901" s="801"/>
    </row>
    <row r="902" spans="1:5" ht="32.25" thickBot="1" x14ac:dyDescent="0.3">
      <c r="A902" s="257" t="s">
        <v>46</v>
      </c>
      <c r="B902" s="808" t="s">
        <v>181</v>
      </c>
      <c r="C902" s="809"/>
      <c r="D902" s="810"/>
      <c r="E902" s="811"/>
    </row>
    <row r="903" spans="1:5" ht="95.25" thickBot="1" x14ac:dyDescent="0.3">
      <c r="A903" s="257" t="s">
        <v>52</v>
      </c>
      <c r="B903" s="257"/>
      <c r="C903" s="258" t="s">
        <v>53</v>
      </c>
      <c r="D903" s="806" t="s">
        <v>485</v>
      </c>
      <c r="E903" s="807"/>
    </row>
    <row r="904" spans="1:5" ht="16.5" thickBot="1" x14ac:dyDescent="0.3">
      <c r="A904" s="259"/>
      <c r="B904" s="812"/>
      <c r="C904" s="813"/>
      <c r="D904" s="814"/>
      <c r="E904" s="815"/>
    </row>
    <row r="905" spans="1:5" ht="16.5" thickBot="1" x14ac:dyDescent="0.3">
      <c r="A905" s="229" t="s">
        <v>9</v>
      </c>
      <c r="B905" s="767" t="s">
        <v>486</v>
      </c>
      <c r="C905" s="768"/>
      <c r="D905" s="768"/>
      <c r="E905" s="769"/>
    </row>
    <row r="906" spans="1:5" ht="16.5" thickBot="1" x14ac:dyDescent="0.3">
      <c r="A906" s="229" t="s">
        <v>14</v>
      </c>
      <c r="B906" s="782" t="s">
        <v>177</v>
      </c>
      <c r="C906" s="783"/>
      <c r="D906" s="783"/>
      <c r="E906" s="784"/>
    </row>
    <row r="907" spans="1:5" ht="15.75" x14ac:dyDescent="0.25">
      <c r="A907" s="785"/>
      <c r="B907" s="225">
        <v>2019</v>
      </c>
      <c r="C907" s="225">
        <v>2020</v>
      </c>
      <c r="D907" s="225">
        <v>2021</v>
      </c>
      <c r="E907" s="225">
        <v>2022</v>
      </c>
    </row>
    <row r="908" spans="1:5" ht="32.25" thickBot="1" x14ac:dyDescent="0.3">
      <c r="A908" s="786"/>
      <c r="B908" s="237" t="s">
        <v>5</v>
      </c>
      <c r="C908" s="237" t="s">
        <v>6</v>
      </c>
      <c r="D908" s="237" t="s">
        <v>6</v>
      </c>
      <c r="E908" s="237" t="s">
        <v>6</v>
      </c>
    </row>
    <row r="909" spans="1:5" ht="16.5" thickBot="1" x14ac:dyDescent="0.3">
      <c r="A909" s="229" t="s">
        <v>8</v>
      </c>
      <c r="B909" s="238">
        <v>0</v>
      </c>
      <c r="C909" s="238">
        <v>1</v>
      </c>
      <c r="D909" s="238">
        <v>0</v>
      </c>
      <c r="E909" s="238">
        <v>3</v>
      </c>
    </row>
    <row r="910" spans="1:5" ht="16.5" thickBot="1" x14ac:dyDescent="0.3">
      <c r="A910" s="229" t="s">
        <v>15</v>
      </c>
      <c r="B910" s="238">
        <v>0</v>
      </c>
      <c r="C910" s="238">
        <v>3000</v>
      </c>
      <c r="D910" s="238">
        <v>0</v>
      </c>
      <c r="E910" s="238">
        <v>6000</v>
      </c>
    </row>
    <row r="911" spans="1:5" ht="16.5" thickBot="1" x14ac:dyDescent="0.3">
      <c r="A911" s="229" t="s">
        <v>23</v>
      </c>
      <c r="B911" s="238" t="e">
        <f>B910/B909</f>
        <v>#DIV/0!</v>
      </c>
      <c r="C911" s="238">
        <f t="shared" ref="C911:E911" si="85">C910/C909</f>
        <v>3000</v>
      </c>
      <c r="D911" s="238" t="e">
        <f t="shared" si="85"/>
        <v>#DIV/0!</v>
      </c>
      <c r="E911" s="238">
        <f t="shared" si="85"/>
        <v>2000</v>
      </c>
    </row>
    <row r="912" spans="1:5" ht="16.5" thickBot="1" x14ac:dyDescent="0.3">
      <c r="A912" s="229" t="s">
        <v>16</v>
      </c>
      <c r="B912" s="239" t="s">
        <v>22</v>
      </c>
      <c r="C912" s="240" t="e">
        <f>C909/B909-1</f>
        <v>#DIV/0!</v>
      </c>
      <c r="D912" s="240">
        <f t="shared" ref="D912:E914" si="86">D909/C909-1</f>
        <v>-1</v>
      </c>
      <c r="E912" s="240" t="e">
        <f t="shared" si="86"/>
        <v>#DIV/0!</v>
      </c>
    </row>
    <row r="913" spans="1:5" ht="16.5" thickBot="1" x14ac:dyDescent="0.3">
      <c r="A913" s="229" t="s">
        <v>17</v>
      </c>
      <c r="B913" s="239" t="s">
        <v>22</v>
      </c>
      <c r="C913" s="240" t="e">
        <f>C910/B910-1</f>
        <v>#DIV/0!</v>
      </c>
      <c r="D913" s="240">
        <f t="shared" si="86"/>
        <v>-1</v>
      </c>
      <c r="E913" s="240" t="e">
        <f t="shared" si="86"/>
        <v>#DIV/0!</v>
      </c>
    </row>
    <row r="914" spans="1:5" ht="16.5" thickBot="1" x14ac:dyDescent="0.3">
      <c r="A914" s="229" t="s">
        <v>18</v>
      </c>
      <c r="B914" s="239" t="s">
        <v>22</v>
      </c>
      <c r="C914" s="240" t="e">
        <f>C911/B911-1</f>
        <v>#DIV/0!</v>
      </c>
      <c r="D914" s="240" t="e">
        <f t="shared" si="86"/>
        <v>#DIV/0!</v>
      </c>
      <c r="E914" s="240" t="e">
        <f t="shared" si="86"/>
        <v>#DIV/0!</v>
      </c>
    </row>
    <row r="915" spans="1:5" ht="95.25" thickBot="1" x14ac:dyDescent="0.3">
      <c r="A915" s="260" t="s">
        <v>52</v>
      </c>
      <c r="B915" s="257"/>
      <c r="C915" s="258" t="s">
        <v>53</v>
      </c>
      <c r="D915" s="806" t="s">
        <v>485</v>
      </c>
      <c r="E915" s="807"/>
    </row>
    <row r="916" spans="1:5" ht="16.5" thickBot="1" x14ac:dyDescent="0.3">
      <c r="A916" s="229" t="s">
        <v>9</v>
      </c>
      <c r="B916" s="767" t="s">
        <v>487</v>
      </c>
      <c r="C916" s="768"/>
      <c r="D916" s="768"/>
      <c r="E916" s="769"/>
    </row>
    <row r="917" spans="1:5" ht="16.5" thickBot="1" x14ac:dyDescent="0.3">
      <c r="A917" s="229" t="s">
        <v>14</v>
      </c>
      <c r="B917" s="782" t="s">
        <v>177</v>
      </c>
      <c r="C917" s="783"/>
      <c r="D917" s="783"/>
      <c r="E917" s="784"/>
    </row>
    <row r="918" spans="1:5" ht="15.75" x14ac:dyDescent="0.25">
      <c r="A918" s="785"/>
      <c r="B918" s="225">
        <v>2019</v>
      </c>
      <c r="C918" s="225">
        <v>2020</v>
      </c>
      <c r="D918" s="225">
        <v>2021</v>
      </c>
      <c r="E918" s="225">
        <v>2022</v>
      </c>
    </row>
    <row r="919" spans="1:5" ht="32.25" thickBot="1" x14ac:dyDescent="0.3">
      <c r="A919" s="786"/>
      <c r="B919" s="237" t="s">
        <v>5</v>
      </c>
      <c r="C919" s="237" t="s">
        <v>6</v>
      </c>
      <c r="D919" s="237" t="s">
        <v>6</v>
      </c>
      <c r="E919" s="237" t="s">
        <v>6</v>
      </c>
    </row>
    <row r="920" spans="1:5" ht="16.5" thickBot="1" x14ac:dyDescent="0.3">
      <c r="A920" s="229" t="s">
        <v>8</v>
      </c>
      <c r="B920" s="238">
        <v>0</v>
      </c>
      <c r="C920" s="238">
        <v>1</v>
      </c>
      <c r="D920" s="238">
        <v>0</v>
      </c>
      <c r="E920" s="238">
        <v>3</v>
      </c>
    </row>
    <row r="921" spans="1:5" ht="16.5" thickBot="1" x14ac:dyDescent="0.3">
      <c r="A921" s="229" t="s">
        <v>15</v>
      </c>
      <c r="B921" s="238">
        <v>0</v>
      </c>
      <c r="C921" s="238">
        <v>3000</v>
      </c>
      <c r="D921" s="238">
        <v>0</v>
      </c>
      <c r="E921" s="238">
        <v>6000</v>
      </c>
    </row>
    <row r="922" spans="1:5" ht="16.5" thickBot="1" x14ac:dyDescent="0.3">
      <c r="A922" s="229" t="s">
        <v>23</v>
      </c>
      <c r="B922" s="238" t="e">
        <f>B921/B920</f>
        <v>#DIV/0!</v>
      </c>
      <c r="C922" s="238">
        <f t="shared" ref="C922:E922" si="87">C921/C920</f>
        <v>3000</v>
      </c>
      <c r="D922" s="238" t="e">
        <f t="shared" si="87"/>
        <v>#DIV/0!</v>
      </c>
      <c r="E922" s="238">
        <f t="shared" si="87"/>
        <v>2000</v>
      </c>
    </row>
    <row r="923" spans="1:5" ht="16.5" thickBot="1" x14ac:dyDescent="0.3">
      <c r="A923" s="229" t="s">
        <v>16</v>
      </c>
      <c r="B923" s="239" t="s">
        <v>22</v>
      </c>
      <c r="C923" s="240" t="e">
        <f>C920/B920-1</f>
        <v>#DIV/0!</v>
      </c>
      <c r="D923" s="240">
        <f t="shared" ref="D923:E925" si="88">D920/C920-1</f>
        <v>-1</v>
      </c>
      <c r="E923" s="240" t="e">
        <f t="shared" si="88"/>
        <v>#DIV/0!</v>
      </c>
    </row>
    <row r="924" spans="1:5" ht="16.5" thickBot="1" x14ac:dyDescent="0.3">
      <c r="A924" s="229" t="s">
        <v>17</v>
      </c>
      <c r="B924" s="239" t="s">
        <v>22</v>
      </c>
      <c r="C924" s="240" t="e">
        <f>C921/B921-1</f>
        <v>#DIV/0!</v>
      </c>
      <c r="D924" s="240">
        <f t="shared" si="88"/>
        <v>-1</v>
      </c>
      <c r="E924" s="240" t="e">
        <f t="shared" si="88"/>
        <v>#DIV/0!</v>
      </c>
    </row>
    <row r="925" spans="1:5" ht="16.5" thickBot="1" x14ac:dyDescent="0.3">
      <c r="A925" s="229" t="s">
        <v>18</v>
      </c>
      <c r="B925" s="239" t="s">
        <v>22</v>
      </c>
      <c r="C925" s="240" t="e">
        <f>C922/B922-1</f>
        <v>#DIV/0!</v>
      </c>
      <c r="D925" s="240" t="e">
        <f t="shared" si="88"/>
        <v>#DIV/0!</v>
      </c>
      <c r="E925" s="240" t="e">
        <f t="shared" si="88"/>
        <v>#DIV/0!</v>
      </c>
    </row>
    <row r="926" spans="1:5" ht="16.5" thickBot="1" x14ac:dyDescent="0.3">
      <c r="A926" s="787" t="s">
        <v>488</v>
      </c>
      <c r="B926" s="788"/>
      <c r="C926" s="788"/>
      <c r="D926" s="788"/>
      <c r="E926" s="789"/>
    </row>
    <row r="927" spans="1:5" ht="15.75" x14ac:dyDescent="0.25">
      <c r="A927" s="785"/>
      <c r="B927" s="225">
        <v>2019</v>
      </c>
      <c r="C927" s="225">
        <v>2020</v>
      </c>
      <c r="D927" s="225">
        <v>2021</v>
      </c>
      <c r="E927" s="225">
        <v>2022</v>
      </c>
    </row>
    <row r="928" spans="1:5" ht="32.25" thickBot="1" x14ac:dyDescent="0.3">
      <c r="A928" s="786"/>
      <c r="B928" s="237" t="s">
        <v>5</v>
      </c>
      <c r="C928" s="237" t="s">
        <v>6</v>
      </c>
      <c r="D928" s="237" t="s">
        <v>6</v>
      </c>
      <c r="E928" s="237" t="s">
        <v>6</v>
      </c>
    </row>
    <row r="929" spans="1:5" ht="16.5" thickBot="1" x14ac:dyDescent="0.3">
      <c r="A929" s="241" t="s">
        <v>41</v>
      </c>
      <c r="B929" s="242">
        <f>B930+B931+B932+B933</f>
        <v>0</v>
      </c>
      <c r="C929" s="242">
        <f t="shared" ref="C929:E929" si="89">C930+C931+C932+C933</f>
        <v>0</v>
      </c>
      <c r="D929" s="242">
        <f t="shared" si="89"/>
        <v>0</v>
      </c>
      <c r="E929" s="242">
        <f t="shared" si="89"/>
        <v>0</v>
      </c>
    </row>
    <row r="930" spans="1:5" ht="16.5" thickBot="1" x14ac:dyDescent="0.3">
      <c r="A930" s="243" t="s">
        <v>50</v>
      </c>
      <c r="B930" s="242"/>
      <c r="C930" s="242"/>
      <c r="D930" s="242"/>
      <c r="E930" s="242"/>
    </row>
    <row r="931" spans="1:5" ht="16.5" thickBot="1" x14ac:dyDescent="0.3">
      <c r="A931" s="243" t="s">
        <v>79</v>
      </c>
      <c r="B931" s="242"/>
      <c r="C931" s="242"/>
      <c r="D931" s="242"/>
      <c r="E931" s="242"/>
    </row>
    <row r="932" spans="1:5" ht="16.5" thickBot="1" x14ac:dyDescent="0.3">
      <c r="A932" s="243" t="s">
        <v>80</v>
      </c>
      <c r="B932" s="242"/>
      <c r="C932" s="242"/>
      <c r="D932" s="242"/>
      <c r="E932" s="242"/>
    </row>
    <row r="933" spans="1:5" ht="16.5" thickBot="1" x14ac:dyDescent="0.3">
      <c r="A933" s="243" t="s">
        <v>81</v>
      </c>
      <c r="B933" s="242"/>
      <c r="C933" s="242"/>
      <c r="D933" s="242"/>
      <c r="E933" s="242"/>
    </row>
    <row r="934" spans="1:5" ht="16.5" thickBot="1" x14ac:dyDescent="0.3">
      <c r="A934" s="241" t="s">
        <v>42</v>
      </c>
      <c r="B934" s="244">
        <f t="shared" ref="B934:E934" si="90">B935+B936+B937+B938</f>
        <v>0</v>
      </c>
      <c r="C934" s="244">
        <f t="shared" si="90"/>
        <v>3000</v>
      </c>
      <c r="D934" s="244">
        <f t="shared" si="90"/>
        <v>0</v>
      </c>
      <c r="E934" s="244">
        <f t="shared" si="90"/>
        <v>6000</v>
      </c>
    </row>
    <row r="935" spans="1:5" ht="16.5" thickBot="1" x14ac:dyDescent="0.3">
      <c r="A935" s="243" t="s">
        <v>50</v>
      </c>
      <c r="B935" s="244">
        <v>0</v>
      </c>
      <c r="C935" s="244">
        <v>3000</v>
      </c>
      <c r="D935" s="244">
        <v>0</v>
      </c>
      <c r="E935" s="255">
        <v>6000</v>
      </c>
    </row>
    <row r="936" spans="1:5" ht="16.5" thickBot="1" x14ac:dyDescent="0.3">
      <c r="A936" s="243" t="s">
        <v>79</v>
      </c>
      <c r="B936" s="244"/>
      <c r="C936" s="242"/>
      <c r="D936" s="242"/>
      <c r="E936" s="242"/>
    </row>
    <row r="937" spans="1:5" ht="16.5" thickBot="1" x14ac:dyDescent="0.3">
      <c r="A937" s="243" t="s">
        <v>80</v>
      </c>
      <c r="B937" s="244"/>
      <c r="C937" s="242"/>
      <c r="D937" s="242"/>
      <c r="E937" s="242"/>
    </row>
    <row r="938" spans="1:5" ht="16.5" thickBot="1" x14ac:dyDescent="0.3">
      <c r="A938" s="243" t="s">
        <v>81</v>
      </c>
      <c r="B938" s="244"/>
      <c r="C938" s="242"/>
      <c r="D938" s="242"/>
      <c r="E938" s="242"/>
    </row>
    <row r="939" spans="1:5" ht="16.5" thickBot="1" x14ac:dyDescent="0.3">
      <c r="A939" s="261" t="s">
        <v>33</v>
      </c>
      <c r="B939" s="244">
        <f>B929+B934</f>
        <v>0</v>
      </c>
      <c r="C939" s="244">
        <f t="shared" ref="C939:E939" si="91">C929+C934</f>
        <v>3000</v>
      </c>
      <c r="D939" s="244">
        <f t="shared" si="91"/>
        <v>0</v>
      </c>
      <c r="E939" s="244">
        <f t="shared" si="91"/>
        <v>6000</v>
      </c>
    </row>
    <row r="940" spans="1:5" ht="16.5" thickBot="1" x14ac:dyDescent="0.3">
      <c r="A940" s="257" t="s">
        <v>52</v>
      </c>
      <c r="B940" s="257"/>
      <c r="C940" s="258"/>
      <c r="D940" s="806" t="s">
        <v>182</v>
      </c>
      <c r="E940" s="807"/>
    </row>
    <row r="941" spans="1:5" ht="16.5" thickBot="1" x14ac:dyDescent="0.3">
      <c r="A941" s="229" t="s">
        <v>9</v>
      </c>
      <c r="B941" s="817" t="s">
        <v>489</v>
      </c>
      <c r="C941" s="818"/>
      <c r="D941" s="818"/>
      <c r="E941" s="819"/>
    </row>
    <row r="942" spans="1:5" ht="16.5" thickBot="1" x14ac:dyDescent="0.3">
      <c r="A942" s="229" t="s">
        <v>14</v>
      </c>
      <c r="B942" s="782" t="s">
        <v>177</v>
      </c>
      <c r="C942" s="783"/>
      <c r="D942" s="783"/>
      <c r="E942" s="784"/>
    </row>
    <row r="943" spans="1:5" ht="15.75" x14ac:dyDescent="0.25">
      <c r="A943" s="785"/>
      <c r="B943" s="225">
        <v>2019</v>
      </c>
      <c r="C943" s="225">
        <v>2020</v>
      </c>
      <c r="D943" s="225">
        <v>2021</v>
      </c>
      <c r="E943" s="225">
        <v>2022</v>
      </c>
    </row>
    <row r="944" spans="1:5" ht="32.25" thickBot="1" x14ac:dyDescent="0.3">
      <c r="A944" s="786"/>
      <c r="B944" s="237" t="s">
        <v>5</v>
      </c>
      <c r="C944" s="237" t="s">
        <v>6</v>
      </c>
      <c r="D944" s="237" t="s">
        <v>6</v>
      </c>
      <c r="E944" s="237" t="s">
        <v>6</v>
      </c>
    </row>
    <row r="945" spans="1:5" ht="16.5" thickBot="1" x14ac:dyDescent="0.3">
      <c r="A945" s="229" t="s">
        <v>8</v>
      </c>
      <c r="B945" s="238">
        <v>2</v>
      </c>
      <c r="C945" s="238">
        <v>3</v>
      </c>
      <c r="D945" s="238">
        <v>0</v>
      </c>
      <c r="E945" s="254">
        <v>0</v>
      </c>
    </row>
    <row r="946" spans="1:5" ht="16.5" thickBot="1" x14ac:dyDescent="0.3">
      <c r="A946" s="229" t="s">
        <v>15</v>
      </c>
      <c r="B946" s="238">
        <v>530</v>
      </c>
      <c r="C946" s="238">
        <v>3000</v>
      </c>
      <c r="D946" s="238">
        <v>0</v>
      </c>
      <c r="E946" s="254">
        <v>0</v>
      </c>
    </row>
    <row r="947" spans="1:5" ht="16.5" thickBot="1" x14ac:dyDescent="0.3">
      <c r="A947" s="229" t="s">
        <v>23</v>
      </c>
      <c r="B947" s="238">
        <f>B946/B945</f>
        <v>265</v>
      </c>
      <c r="C947" s="238">
        <f t="shared" ref="C947:E947" si="92">C946/C945</f>
        <v>1000</v>
      </c>
      <c r="D947" s="238" t="e">
        <f t="shared" si="92"/>
        <v>#DIV/0!</v>
      </c>
      <c r="E947" s="238" t="e">
        <f t="shared" si="92"/>
        <v>#DIV/0!</v>
      </c>
    </row>
    <row r="948" spans="1:5" ht="16.5" thickBot="1" x14ac:dyDescent="0.3">
      <c r="A948" s="229" t="s">
        <v>16</v>
      </c>
      <c r="B948" s="239" t="s">
        <v>22</v>
      </c>
      <c r="C948" s="240">
        <f>C945/B945-1</f>
        <v>0.5</v>
      </c>
      <c r="D948" s="240">
        <f t="shared" ref="D948:E950" si="93">D945/C945-1</f>
        <v>-1</v>
      </c>
      <c r="E948" s="240" t="e">
        <f t="shared" si="93"/>
        <v>#DIV/0!</v>
      </c>
    </row>
    <row r="949" spans="1:5" ht="16.5" thickBot="1" x14ac:dyDescent="0.3">
      <c r="A949" s="229" t="s">
        <v>17</v>
      </c>
      <c r="B949" s="239" t="s">
        <v>22</v>
      </c>
      <c r="C949" s="240">
        <f>C946/B946-1</f>
        <v>4.6603773584905657</v>
      </c>
      <c r="D949" s="240">
        <f t="shared" si="93"/>
        <v>-1</v>
      </c>
      <c r="E949" s="240" t="e">
        <f t="shared" si="93"/>
        <v>#DIV/0!</v>
      </c>
    </row>
    <row r="950" spans="1:5" ht="16.5" thickBot="1" x14ac:dyDescent="0.3">
      <c r="A950" s="229" t="s">
        <v>18</v>
      </c>
      <c r="B950" s="239" t="s">
        <v>22</v>
      </c>
      <c r="C950" s="240">
        <f>C947/B947-1</f>
        <v>2.7735849056603774</v>
      </c>
      <c r="D950" s="240" t="e">
        <f t="shared" si="93"/>
        <v>#DIV/0!</v>
      </c>
      <c r="E950" s="240" t="e">
        <f t="shared" si="93"/>
        <v>#DIV/0!</v>
      </c>
    </row>
    <row r="951" spans="1:5" ht="16.5" thickBot="1" x14ac:dyDescent="0.3">
      <c r="A951" s="787" t="s">
        <v>490</v>
      </c>
      <c r="B951" s="788"/>
      <c r="C951" s="788"/>
      <c r="D951" s="788"/>
      <c r="E951" s="789"/>
    </row>
    <row r="952" spans="1:5" ht="15.75" x14ac:dyDescent="0.25">
      <c r="A952" s="785"/>
      <c r="B952" s="225">
        <v>2019</v>
      </c>
      <c r="C952" s="225">
        <v>2020</v>
      </c>
      <c r="D952" s="225">
        <v>2021</v>
      </c>
      <c r="E952" s="225">
        <v>2022</v>
      </c>
    </row>
    <row r="953" spans="1:5" ht="32.25" thickBot="1" x14ac:dyDescent="0.3">
      <c r="A953" s="786"/>
      <c r="B953" s="237" t="s">
        <v>5</v>
      </c>
      <c r="C953" s="237" t="s">
        <v>6</v>
      </c>
      <c r="D953" s="237" t="s">
        <v>6</v>
      </c>
      <c r="E953" s="237" t="s">
        <v>6</v>
      </c>
    </row>
    <row r="954" spans="1:5" ht="16.5" thickBot="1" x14ac:dyDescent="0.3">
      <c r="A954" s="241" t="s">
        <v>41</v>
      </c>
      <c r="B954" s="242">
        <f>B955+B956+B957+B958</f>
        <v>0</v>
      </c>
      <c r="C954" s="242">
        <f t="shared" ref="C954:E954" si="94">C955+C956+C957+C958</f>
        <v>0</v>
      </c>
      <c r="D954" s="242">
        <f t="shared" si="94"/>
        <v>0</v>
      </c>
      <c r="E954" s="242">
        <f t="shared" si="94"/>
        <v>0</v>
      </c>
    </row>
    <row r="955" spans="1:5" ht="16.5" thickBot="1" x14ac:dyDescent="0.3">
      <c r="A955" s="243" t="s">
        <v>50</v>
      </c>
      <c r="B955" s="242"/>
      <c r="C955" s="242"/>
      <c r="D955" s="242"/>
      <c r="E955" s="242"/>
    </row>
    <row r="956" spans="1:5" ht="16.5" thickBot="1" x14ac:dyDescent="0.3">
      <c r="A956" s="243" t="s">
        <v>79</v>
      </c>
      <c r="B956" s="242"/>
      <c r="C956" s="242"/>
      <c r="D956" s="242"/>
      <c r="E956" s="242"/>
    </row>
    <row r="957" spans="1:5" ht="16.5" thickBot="1" x14ac:dyDescent="0.3">
      <c r="A957" s="243" t="s">
        <v>80</v>
      </c>
      <c r="B957" s="242"/>
      <c r="C957" s="242"/>
      <c r="D957" s="242"/>
      <c r="E957" s="242"/>
    </row>
    <row r="958" spans="1:5" ht="16.5" thickBot="1" x14ac:dyDescent="0.3">
      <c r="A958" s="243" t="s">
        <v>81</v>
      </c>
      <c r="B958" s="242"/>
      <c r="C958" s="242"/>
      <c r="D958" s="242"/>
      <c r="E958" s="242"/>
    </row>
    <row r="959" spans="1:5" ht="16.5" thickBot="1" x14ac:dyDescent="0.3">
      <c r="A959" s="241" t="s">
        <v>42</v>
      </c>
      <c r="B959" s="244">
        <f>B960+B961+B962+B963</f>
        <v>530</v>
      </c>
      <c r="C959" s="244">
        <f t="shared" ref="C959:E959" si="95">C960+C961+C962+C963</f>
        <v>3000</v>
      </c>
      <c r="D959" s="244">
        <f t="shared" si="95"/>
        <v>0</v>
      </c>
      <c r="E959" s="244">
        <f t="shared" si="95"/>
        <v>0</v>
      </c>
    </row>
    <row r="960" spans="1:5" ht="16.5" thickBot="1" x14ac:dyDescent="0.3">
      <c r="A960" s="243" t="s">
        <v>50</v>
      </c>
      <c r="B960" s="244">
        <v>530</v>
      </c>
      <c r="C960" s="244">
        <v>3000</v>
      </c>
      <c r="D960" s="242">
        <v>0</v>
      </c>
      <c r="E960" s="256">
        <v>0</v>
      </c>
    </row>
    <row r="961" spans="1:5" ht="16.5" thickBot="1" x14ac:dyDescent="0.3">
      <c r="A961" s="243" t="s">
        <v>79</v>
      </c>
      <c r="B961" s="244"/>
      <c r="C961" s="242"/>
      <c r="D961" s="242"/>
      <c r="E961" s="242"/>
    </row>
    <row r="962" spans="1:5" ht="16.5" thickBot="1" x14ac:dyDescent="0.3">
      <c r="A962" s="243" t="s">
        <v>80</v>
      </c>
      <c r="B962" s="244"/>
      <c r="C962" s="242"/>
      <c r="D962" s="242"/>
      <c r="E962" s="242"/>
    </row>
    <row r="963" spans="1:5" ht="16.5" thickBot="1" x14ac:dyDescent="0.3">
      <c r="A963" s="243" t="s">
        <v>81</v>
      </c>
      <c r="B963" s="244"/>
      <c r="C963" s="242"/>
      <c r="D963" s="242"/>
      <c r="E963" s="242"/>
    </row>
    <row r="964" spans="1:5" ht="16.5" thickBot="1" x14ac:dyDescent="0.3">
      <c r="A964" s="261" t="s">
        <v>163</v>
      </c>
      <c r="B964" s="244">
        <f>B954+B959</f>
        <v>530</v>
      </c>
      <c r="C964" s="244">
        <f t="shared" ref="C964:E964" si="96">C954+C959</f>
        <v>3000</v>
      </c>
      <c r="D964" s="244">
        <f t="shared" si="96"/>
        <v>0</v>
      </c>
      <c r="E964" s="262">
        <f t="shared" si="96"/>
        <v>0</v>
      </c>
    </row>
    <row r="965" spans="1:5" ht="95.25" thickBot="1" x14ac:dyDescent="0.3">
      <c r="A965" s="257" t="s">
        <v>52</v>
      </c>
      <c r="B965" s="263"/>
      <c r="C965" s="264" t="s">
        <v>53</v>
      </c>
      <c r="D965" s="265" t="s">
        <v>491</v>
      </c>
      <c r="E965" s="266"/>
    </row>
    <row r="966" spans="1:5" ht="16.5" thickBot="1" x14ac:dyDescent="0.3">
      <c r="A966" s="229" t="s">
        <v>9</v>
      </c>
      <c r="B966" s="776" t="s">
        <v>492</v>
      </c>
      <c r="C966" s="802"/>
      <c r="D966" s="802"/>
      <c r="E966" s="816"/>
    </row>
    <row r="967" spans="1:5" ht="16.5" thickBot="1" x14ac:dyDescent="0.3">
      <c r="A967" s="229" t="s">
        <v>14</v>
      </c>
      <c r="B967" s="782" t="s">
        <v>177</v>
      </c>
      <c r="C967" s="783"/>
      <c r="D967" s="783"/>
      <c r="E967" s="784"/>
    </row>
    <row r="968" spans="1:5" ht="15.75" x14ac:dyDescent="0.25">
      <c r="A968" s="785"/>
      <c r="B968" s="225">
        <v>2019</v>
      </c>
      <c r="C968" s="225">
        <v>2020</v>
      </c>
      <c r="D968" s="225">
        <v>2021</v>
      </c>
      <c r="E968" s="225">
        <v>2022</v>
      </c>
    </row>
    <row r="969" spans="1:5" ht="32.25" thickBot="1" x14ac:dyDescent="0.3">
      <c r="A969" s="786"/>
      <c r="B969" s="237" t="s">
        <v>5</v>
      </c>
      <c r="C969" s="237" t="s">
        <v>6</v>
      </c>
      <c r="D969" s="237" t="s">
        <v>6</v>
      </c>
      <c r="E969" s="237" t="s">
        <v>6</v>
      </c>
    </row>
    <row r="970" spans="1:5" ht="16.5" thickBot="1" x14ac:dyDescent="0.3">
      <c r="A970" s="229" t="s">
        <v>8</v>
      </c>
      <c r="B970" s="252">
        <v>34</v>
      </c>
      <c r="C970" s="239">
        <v>0</v>
      </c>
      <c r="D970" s="239">
        <v>39</v>
      </c>
      <c r="E970" s="239">
        <v>0</v>
      </c>
    </row>
    <row r="971" spans="1:5" ht="16.5" thickBot="1" x14ac:dyDescent="0.3">
      <c r="A971" s="229" t="s">
        <v>15</v>
      </c>
      <c r="B971" s="238">
        <v>5470</v>
      </c>
      <c r="C971" s="238">
        <v>0</v>
      </c>
      <c r="D971" s="238">
        <v>6000</v>
      </c>
      <c r="E971" s="238">
        <v>0</v>
      </c>
    </row>
    <row r="972" spans="1:5" ht="16.5" thickBot="1" x14ac:dyDescent="0.3">
      <c r="A972" s="229" t="s">
        <v>23</v>
      </c>
      <c r="B972" s="238">
        <f>B971/B970</f>
        <v>160.88235294117646</v>
      </c>
      <c r="C972" s="238" t="e">
        <f t="shared" ref="C972:E972" si="97">C971/C970</f>
        <v>#DIV/0!</v>
      </c>
      <c r="D972" s="238">
        <f t="shared" si="97"/>
        <v>153.84615384615384</v>
      </c>
      <c r="E972" s="238" t="e">
        <f t="shared" si="97"/>
        <v>#DIV/0!</v>
      </c>
    </row>
    <row r="973" spans="1:5" ht="16.5" thickBot="1" x14ac:dyDescent="0.3">
      <c r="A973" s="229" t="s">
        <v>16</v>
      </c>
      <c r="B973" s="239" t="s">
        <v>22</v>
      </c>
      <c r="C973" s="240">
        <f>C970/B970-1</f>
        <v>-1</v>
      </c>
      <c r="D973" s="240" t="e">
        <f t="shared" ref="D973:E975" si="98">D970/C970-1</f>
        <v>#DIV/0!</v>
      </c>
      <c r="E973" s="240">
        <f t="shared" si="98"/>
        <v>-1</v>
      </c>
    </row>
    <row r="974" spans="1:5" ht="16.5" thickBot="1" x14ac:dyDescent="0.3">
      <c r="A974" s="229" t="s">
        <v>17</v>
      </c>
      <c r="B974" s="239" t="s">
        <v>22</v>
      </c>
      <c r="C974" s="240">
        <f>C971/B971-1</f>
        <v>-1</v>
      </c>
      <c r="D974" s="240" t="e">
        <f t="shared" si="98"/>
        <v>#DIV/0!</v>
      </c>
      <c r="E974" s="240">
        <f t="shared" si="98"/>
        <v>-1</v>
      </c>
    </row>
    <row r="975" spans="1:5" ht="16.5" thickBot="1" x14ac:dyDescent="0.3">
      <c r="A975" s="229" t="s">
        <v>18</v>
      </c>
      <c r="B975" s="239" t="s">
        <v>22</v>
      </c>
      <c r="C975" s="240" t="e">
        <f>C972/B972-1</f>
        <v>#DIV/0!</v>
      </c>
      <c r="D975" s="240" t="e">
        <f t="shared" si="98"/>
        <v>#DIV/0!</v>
      </c>
      <c r="E975" s="240" t="e">
        <f t="shared" si="98"/>
        <v>#DIV/0!</v>
      </c>
    </row>
    <row r="976" spans="1:5" ht="16.5" thickBot="1" x14ac:dyDescent="0.3">
      <c r="A976" s="787" t="s">
        <v>493</v>
      </c>
      <c r="B976" s="788"/>
      <c r="C976" s="788"/>
      <c r="D976" s="788"/>
      <c r="E976" s="789"/>
    </row>
    <row r="977" spans="1:5" ht="15.75" x14ac:dyDescent="0.25">
      <c r="A977" s="785"/>
      <c r="B977" s="225">
        <v>2019</v>
      </c>
      <c r="C977" s="225">
        <v>2020</v>
      </c>
      <c r="D977" s="225">
        <v>2021</v>
      </c>
      <c r="E977" s="225">
        <v>2022</v>
      </c>
    </row>
    <row r="978" spans="1:5" ht="32.25" thickBot="1" x14ac:dyDescent="0.3">
      <c r="A978" s="786"/>
      <c r="B978" s="237" t="s">
        <v>5</v>
      </c>
      <c r="C978" s="237" t="s">
        <v>6</v>
      </c>
      <c r="D978" s="237" t="s">
        <v>6</v>
      </c>
      <c r="E978" s="237" t="s">
        <v>6</v>
      </c>
    </row>
    <row r="979" spans="1:5" ht="16.5" thickBot="1" x14ac:dyDescent="0.3">
      <c r="A979" s="241" t="s">
        <v>41</v>
      </c>
      <c r="B979" s="242">
        <f>B980+B981+B982+B983</f>
        <v>0</v>
      </c>
      <c r="C979" s="242">
        <f t="shared" ref="C979:E979" si="99">C980+C981+C982+C983</f>
        <v>0</v>
      </c>
      <c r="D979" s="242">
        <f t="shared" si="99"/>
        <v>0</v>
      </c>
      <c r="E979" s="242">
        <f t="shared" si="99"/>
        <v>0</v>
      </c>
    </row>
    <row r="980" spans="1:5" ht="16.5" thickBot="1" x14ac:dyDescent="0.3">
      <c r="A980" s="243" t="s">
        <v>50</v>
      </c>
      <c r="B980" s="242"/>
      <c r="C980" s="242"/>
      <c r="D980" s="242"/>
      <c r="E980" s="242"/>
    </row>
    <row r="981" spans="1:5" ht="16.5" thickBot="1" x14ac:dyDescent="0.3">
      <c r="A981" s="243" t="s">
        <v>79</v>
      </c>
      <c r="B981" s="242"/>
      <c r="C981" s="242"/>
      <c r="D981" s="242"/>
      <c r="E981" s="242"/>
    </row>
    <row r="982" spans="1:5" ht="16.5" thickBot="1" x14ac:dyDescent="0.3">
      <c r="A982" s="243" t="s">
        <v>80</v>
      </c>
      <c r="B982" s="242"/>
      <c r="C982" s="242"/>
      <c r="D982" s="242"/>
      <c r="E982" s="242"/>
    </row>
    <row r="983" spans="1:5" ht="16.5" thickBot="1" x14ac:dyDescent="0.3">
      <c r="A983" s="243" t="s">
        <v>81</v>
      </c>
      <c r="B983" s="242"/>
      <c r="C983" s="242"/>
      <c r="D983" s="242"/>
      <c r="E983" s="242"/>
    </row>
    <row r="984" spans="1:5" ht="16.5" thickBot="1" x14ac:dyDescent="0.3">
      <c r="A984" s="241" t="s">
        <v>42</v>
      </c>
      <c r="B984" s="244">
        <f>B985+B986+B987+B988</f>
        <v>5470</v>
      </c>
      <c r="C984" s="244">
        <f t="shared" ref="C984:E984" si="100">C985+C986+C987+C988</f>
        <v>0</v>
      </c>
      <c r="D984" s="244">
        <f t="shared" si="100"/>
        <v>6000</v>
      </c>
      <c r="E984" s="244">
        <f t="shared" si="100"/>
        <v>0</v>
      </c>
    </row>
    <row r="985" spans="1:5" ht="16.5" thickBot="1" x14ac:dyDescent="0.3">
      <c r="A985" s="243" t="s">
        <v>50</v>
      </c>
      <c r="B985" s="244">
        <v>5470</v>
      </c>
      <c r="C985" s="244">
        <v>0</v>
      </c>
      <c r="D985" s="244">
        <v>6000</v>
      </c>
      <c r="E985" s="244">
        <v>0</v>
      </c>
    </row>
    <row r="986" spans="1:5" ht="16.5" thickBot="1" x14ac:dyDescent="0.3">
      <c r="A986" s="243" t="s">
        <v>79</v>
      </c>
      <c r="B986" s="244"/>
      <c r="C986" s="242"/>
      <c r="D986" s="242"/>
      <c r="E986" s="242"/>
    </row>
    <row r="987" spans="1:5" ht="16.5" thickBot="1" x14ac:dyDescent="0.3">
      <c r="A987" s="243" t="s">
        <v>80</v>
      </c>
      <c r="B987" s="244"/>
      <c r="C987" s="242"/>
      <c r="D987" s="242"/>
      <c r="E987" s="242"/>
    </row>
    <row r="988" spans="1:5" ht="16.5" thickBot="1" x14ac:dyDescent="0.3">
      <c r="A988" s="243" t="s">
        <v>81</v>
      </c>
      <c r="B988" s="244"/>
      <c r="C988" s="242"/>
      <c r="D988" s="242"/>
      <c r="E988" s="242"/>
    </row>
    <row r="989" spans="1:5" ht="16.5" thickBot="1" x14ac:dyDescent="0.3">
      <c r="A989" s="248" t="s">
        <v>190</v>
      </c>
      <c r="B989" s="244">
        <f>B979+B984</f>
        <v>5470</v>
      </c>
      <c r="C989" s="244">
        <f t="shared" ref="C989:E989" si="101">C979+C984</f>
        <v>0</v>
      </c>
      <c r="D989" s="244">
        <f t="shared" si="101"/>
        <v>6000</v>
      </c>
      <c r="E989" s="244">
        <f t="shared" si="101"/>
        <v>0</v>
      </c>
    </row>
    <row r="990" spans="1:5" ht="16.5" thickBot="1" x14ac:dyDescent="0.3">
      <c r="A990" s="267" t="s">
        <v>29</v>
      </c>
      <c r="B990" s="812"/>
      <c r="C990" s="814"/>
      <c r="D990" s="814"/>
      <c r="E990" s="815"/>
    </row>
    <row r="991" spans="1:5" ht="95.25" thickBot="1" x14ac:dyDescent="0.3">
      <c r="A991" s="257" t="s">
        <v>265</v>
      </c>
      <c r="B991" s="263"/>
      <c r="C991" s="264" t="s">
        <v>53</v>
      </c>
      <c r="D991" s="268"/>
      <c r="E991" s="269"/>
    </row>
    <row r="992" spans="1:5" ht="16.5" thickBot="1" x14ac:dyDescent="0.3">
      <c r="A992" s="229" t="s">
        <v>9</v>
      </c>
      <c r="B992" s="767"/>
      <c r="C992" s="768"/>
      <c r="D992" s="768"/>
      <c r="E992" s="769"/>
    </row>
    <row r="993" spans="1:5" ht="16.5" thickBot="1" x14ac:dyDescent="0.3">
      <c r="A993" s="229" t="s">
        <v>14</v>
      </c>
      <c r="B993" s="782"/>
      <c r="C993" s="783"/>
      <c r="D993" s="783"/>
      <c r="E993" s="784"/>
    </row>
    <row r="994" spans="1:5" ht="15.75" x14ac:dyDescent="0.25">
      <c r="A994" s="785"/>
      <c r="B994" s="225">
        <v>2019</v>
      </c>
      <c r="C994" s="225">
        <v>2020</v>
      </c>
      <c r="D994" s="225">
        <v>2021</v>
      </c>
      <c r="E994" s="225">
        <v>2022</v>
      </c>
    </row>
    <row r="995" spans="1:5" ht="32.25" thickBot="1" x14ac:dyDescent="0.3">
      <c r="A995" s="786"/>
      <c r="B995" s="237" t="s">
        <v>5</v>
      </c>
      <c r="C995" s="237" t="s">
        <v>6</v>
      </c>
      <c r="D995" s="237" t="s">
        <v>6</v>
      </c>
      <c r="E995" s="237" t="s">
        <v>6</v>
      </c>
    </row>
    <row r="996" spans="1:5" ht="16.5" thickBot="1" x14ac:dyDescent="0.3">
      <c r="A996" s="229" t="s">
        <v>8</v>
      </c>
      <c r="B996" s="229"/>
      <c r="C996" s="229"/>
      <c r="D996" s="229"/>
      <c r="E996" s="229"/>
    </row>
    <row r="997" spans="1:5" ht="16.5" thickBot="1" x14ac:dyDescent="0.3">
      <c r="A997" s="229" t="s">
        <v>15</v>
      </c>
      <c r="B997" s="238">
        <f>B1015</f>
        <v>0</v>
      </c>
      <c r="C997" s="238">
        <f t="shared" ref="C997:E997" si="102">C1015</f>
        <v>0</v>
      </c>
      <c r="D997" s="238">
        <f t="shared" si="102"/>
        <v>0</v>
      </c>
      <c r="E997" s="238">
        <f t="shared" si="102"/>
        <v>0</v>
      </c>
    </row>
    <row r="998" spans="1:5" ht="16.5" thickBot="1" x14ac:dyDescent="0.3">
      <c r="A998" s="229" t="s">
        <v>23</v>
      </c>
      <c r="B998" s="238" t="e">
        <f>B997/B996</f>
        <v>#DIV/0!</v>
      </c>
      <c r="C998" s="238" t="e">
        <f t="shared" ref="C998:E998" si="103">C997/C996</f>
        <v>#DIV/0!</v>
      </c>
      <c r="D998" s="238" t="e">
        <f t="shared" si="103"/>
        <v>#DIV/0!</v>
      </c>
      <c r="E998" s="238" t="e">
        <f t="shared" si="103"/>
        <v>#DIV/0!</v>
      </c>
    </row>
    <row r="999" spans="1:5" ht="16.5" thickBot="1" x14ac:dyDescent="0.3">
      <c r="A999" s="229" t="s">
        <v>16</v>
      </c>
      <c r="B999" s="239" t="s">
        <v>22</v>
      </c>
      <c r="C999" s="240" t="e">
        <f>C996/B996-1</f>
        <v>#DIV/0!</v>
      </c>
      <c r="D999" s="240" t="e">
        <f t="shared" ref="D999:E1001" si="104">D996/C996-1</f>
        <v>#DIV/0!</v>
      </c>
      <c r="E999" s="240" t="e">
        <f t="shared" si="104"/>
        <v>#DIV/0!</v>
      </c>
    </row>
    <row r="1000" spans="1:5" ht="16.5" thickBot="1" x14ac:dyDescent="0.3">
      <c r="A1000" s="229" t="s">
        <v>17</v>
      </c>
      <c r="B1000" s="239" t="s">
        <v>22</v>
      </c>
      <c r="C1000" s="240" t="e">
        <f>C997/B997-1</f>
        <v>#DIV/0!</v>
      </c>
      <c r="D1000" s="240" t="e">
        <f t="shared" si="104"/>
        <v>#DIV/0!</v>
      </c>
      <c r="E1000" s="240" t="e">
        <f t="shared" si="104"/>
        <v>#DIV/0!</v>
      </c>
    </row>
    <row r="1001" spans="1:5" ht="16.5" thickBot="1" x14ac:dyDescent="0.3">
      <c r="A1001" s="229" t="s">
        <v>18</v>
      </c>
      <c r="B1001" s="239" t="s">
        <v>22</v>
      </c>
      <c r="C1001" s="240" t="e">
        <f>C998/B998-1</f>
        <v>#DIV/0!</v>
      </c>
      <c r="D1001" s="240" t="e">
        <f t="shared" si="104"/>
        <v>#DIV/0!</v>
      </c>
      <c r="E1001" s="240" t="e">
        <f t="shared" si="104"/>
        <v>#DIV/0!</v>
      </c>
    </row>
    <row r="1002" spans="1:5" ht="16.5" thickBot="1" x14ac:dyDescent="0.3">
      <c r="A1002" s="787" t="s">
        <v>494</v>
      </c>
      <c r="B1002" s="788"/>
      <c r="C1002" s="788"/>
      <c r="D1002" s="788"/>
      <c r="E1002" s="789"/>
    </row>
    <row r="1003" spans="1:5" ht="15.75" x14ac:dyDescent="0.25">
      <c r="A1003" s="785"/>
      <c r="B1003" s="225">
        <v>2019</v>
      </c>
      <c r="C1003" s="225">
        <v>2020</v>
      </c>
      <c r="D1003" s="225">
        <v>2021</v>
      </c>
      <c r="E1003" s="225">
        <v>2022</v>
      </c>
    </row>
    <row r="1004" spans="1:5" ht="32.25" thickBot="1" x14ac:dyDescent="0.3">
      <c r="A1004" s="786"/>
      <c r="B1004" s="237" t="s">
        <v>5</v>
      </c>
      <c r="C1004" s="237" t="s">
        <v>6</v>
      </c>
      <c r="D1004" s="237" t="s">
        <v>6</v>
      </c>
      <c r="E1004" s="237" t="s">
        <v>6</v>
      </c>
    </row>
    <row r="1005" spans="1:5" ht="16.5" thickBot="1" x14ac:dyDescent="0.3">
      <c r="A1005" s="241" t="s">
        <v>41</v>
      </c>
      <c r="B1005" s="242">
        <f>B1006+B1007+B1008+B1009</f>
        <v>0</v>
      </c>
      <c r="C1005" s="242">
        <f t="shared" ref="C1005:E1005" si="105">C1006+C1007+C1008+C1009</f>
        <v>0</v>
      </c>
      <c r="D1005" s="242">
        <f t="shared" si="105"/>
        <v>0</v>
      </c>
      <c r="E1005" s="242">
        <f t="shared" si="105"/>
        <v>0</v>
      </c>
    </row>
    <row r="1006" spans="1:5" ht="16.5" thickBot="1" x14ac:dyDescent="0.3">
      <c r="A1006" s="243" t="s">
        <v>50</v>
      </c>
      <c r="B1006" s="242"/>
      <c r="C1006" s="242"/>
      <c r="D1006" s="242"/>
      <c r="E1006" s="242"/>
    </row>
    <row r="1007" spans="1:5" ht="16.5" thickBot="1" x14ac:dyDescent="0.3">
      <c r="A1007" s="243" t="s">
        <v>79</v>
      </c>
      <c r="B1007" s="242"/>
      <c r="C1007" s="242"/>
      <c r="D1007" s="242"/>
      <c r="E1007" s="242"/>
    </row>
    <row r="1008" spans="1:5" ht="16.5" thickBot="1" x14ac:dyDescent="0.3">
      <c r="A1008" s="243" t="s">
        <v>80</v>
      </c>
      <c r="B1008" s="242"/>
      <c r="C1008" s="242"/>
      <c r="D1008" s="242"/>
      <c r="E1008" s="242"/>
    </row>
    <row r="1009" spans="1:5" ht="16.5" thickBot="1" x14ac:dyDescent="0.3">
      <c r="A1009" s="243" t="s">
        <v>81</v>
      </c>
      <c r="B1009" s="242"/>
      <c r="C1009" s="242"/>
      <c r="D1009" s="242"/>
      <c r="E1009" s="242"/>
    </row>
    <row r="1010" spans="1:5" ht="16.5" thickBot="1" x14ac:dyDescent="0.3">
      <c r="A1010" s="241" t="s">
        <v>42</v>
      </c>
      <c r="B1010" s="244">
        <f>B1011+B1012+B1013+B1014</f>
        <v>0</v>
      </c>
      <c r="C1010" s="244">
        <f t="shared" ref="C1010:E1010" si="106">C1011+C1012+C1013+C1014</f>
        <v>0</v>
      </c>
      <c r="D1010" s="244">
        <f t="shared" si="106"/>
        <v>0</v>
      </c>
      <c r="E1010" s="244">
        <f t="shared" si="106"/>
        <v>0</v>
      </c>
    </row>
    <row r="1011" spans="1:5" ht="16.5" thickBot="1" x14ac:dyDescent="0.3">
      <c r="A1011" s="243" t="s">
        <v>50</v>
      </c>
      <c r="B1011" s="244"/>
      <c r="C1011" s="244"/>
      <c r="D1011" s="244"/>
      <c r="E1011" s="244"/>
    </row>
    <row r="1012" spans="1:5" ht="16.5" thickBot="1" x14ac:dyDescent="0.3">
      <c r="A1012" s="243" t="s">
        <v>79</v>
      </c>
      <c r="B1012" s="244"/>
      <c r="C1012" s="244"/>
      <c r="D1012" s="244"/>
      <c r="E1012" s="244"/>
    </row>
    <row r="1013" spans="1:5" ht="16.5" thickBot="1" x14ac:dyDescent="0.3">
      <c r="A1013" s="243" t="s">
        <v>80</v>
      </c>
      <c r="B1013" s="244"/>
      <c r="C1013" s="244"/>
      <c r="D1013" s="244"/>
      <c r="E1013" s="244"/>
    </row>
    <row r="1014" spans="1:5" ht="16.5" thickBot="1" x14ac:dyDescent="0.3">
      <c r="A1014" s="243" t="s">
        <v>81</v>
      </c>
      <c r="B1014" s="244"/>
      <c r="C1014" s="244"/>
      <c r="D1014" s="244"/>
      <c r="E1014" s="244"/>
    </row>
    <row r="1015" spans="1:5" ht="16.5" thickBot="1" x14ac:dyDescent="0.3">
      <c r="A1015" s="248" t="s">
        <v>36</v>
      </c>
      <c r="B1015" s="244">
        <f>B1005+B1010</f>
        <v>0</v>
      </c>
      <c r="C1015" s="244">
        <f t="shared" ref="C1015:E1015" si="107">C1005+C1010</f>
        <v>0</v>
      </c>
      <c r="D1015" s="244">
        <f t="shared" si="107"/>
        <v>0</v>
      </c>
      <c r="E1015" s="244">
        <f t="shared" si="107"/>
        <v>0</v>
      </c>
    </row>
    <row r="1016" spans="1:5" ht="16.5" thickBot="1" x14ac:dyDescent="0.3">
      <c r="A1016" s="799" t="s">
        <v>38</v>
      </c>
      <c r="B1016" s="800"/>
      <c r="C1016" s="800"/>
      <c r="D1016" s="800"/>
      <c r="E1016" s="801"/>
    </row>
    <row r="1017" spans="1:5" ht="16.5" thickBot="1" x14ac:dyDescent="0.3">
      <c r="A1017" s="799" t="s">
        <v>43</v>
      </c>
      <c r="B1017" s="800"/>
      <c r="C1017" s="800"/>
      <c r="D1017" s="800"/>
      <c r="E1017" s="801"/>
    </row>
    <row r="1018" spans="1:5" ht="32.25" thickBot="1" x14ac:dyDescent="0.3">
      <c r="A1018" s="257" t="s">
        <v>46</v>
      </c>
      <c r="B1018" s="812"/>
      <c r="C1018" s="820"/>
      <c r="D1018" s="814"/>
      <c r="E1018" s="815"/>
    </row>
    <row r="1019" spans="1:5" ht="95.25" thickBot="1" x14ac:dyDescent="0.3">
      <c r="A1019" s="257" t="s">
        <v>52</v>
      </c>
      <c r="B1019" s="257"/>
      <c r="C1019" s="258" t="s">
        <v>53</v>
      </c>
      <c r="D1019" s="814"/>
      <c r="E1019" s="815"/>
    </row>
    <row r="1020" spans="1:5" ht="16.5" thickBot="1" x14ac:dyDescent="0.3">
      <c r="A1020" s="259"/>
      <c r="B1020" s="812"/>
      <c r="C1020" s="813"/>
      <c r="D1020" s="814"/>
      <c r="E1020" s="815"/>
    </row>
    <row r="1021" spans="1:5" ht="16.5" thickBot="1" x14ac:dyDescent="0.3">
      <c r="A1021" s="229" t="s">
        <v>9</v>
      </c>
      <c r="B1021" s="767"/>
      <c r="C1021" s="768"/>
      <c r="D1021" s="768"/>
      <c r="E1021" s="769"/>
    </row>
    <row r="1022" spans="1:5" ht="16.5" thickBot="1" x14ac:dyDescent="0.3">
      <c r="A1022" s="229" t="s">
        <v>14</v>
      </c>
      <c r="B1022" s="782"/>
      <c r="C1022" s="783"/>
      <c r="D1022" s="783"/>
      <c r="E1022" s="784"/>
    </row>
    <row r="1023" spans="1:5" ht="15.75" x14ac:dyDescent="0.25">
      <c r="A1023" s="785"/>
      <c r="B1023" s="225">
        <v>2019</v>
      </c>
      <c r="C1023" s="225">
        <v>2020</v>
      </c>
      <c r="D1023" s="225">
        <v>2021</v>
      </c>
      <c r="E1023" s="225">
        <v>2022</v>
      </c>
    </row>
    <row r="1024" spans="1:5" ht="32.25" thickBot="1" x14ac:dyDescent="0.3">
      <c r="A1024" s="786"/>
      <c r="B1024" s="237" t="s">
        <v>5</v>
      </c>
      <c r="C1024" s="237" t="s">
        <v>6</v>
      </c>
      <c r="D1024" s="237" t="s">
        <v>6</v>
      </c>
      <c r="E1024" s="237" t="s">
        <v>6</v>
      </c>
    </row>
    <row r="1025" spans="1:5" ht="16.5" thickBot="1" x14ac:dyDescent="0.3">
      <c r="A1025" s="229" t="s">
        <v>8</v>
      </c>
      <c r="B1025" s="238">
        <v>0</v>
      </c>
      <c r="C1025" s="238">
        <v>0</v>
      </c>
      <c r="D1025" s="238">
        <v>0</v>
      </c>
      <c r="E1025" s="238">
        <v>0</v>
      </c>
    </row>
    <row r="1026" spans="1:5" ht="16.5" thickBot="1" x14ac:dyDescent="0.3">
      <c r="A1026" s="229" t="s">
        <v>15</v>
      </c>
      <c r="B1026" s="238">
        <f>B1089-B1051</f>
        <v>0</v>
      </c>
      <c r="C1026" s="238">
        <f t="shared" ref="C1026:E1026" si="108">C1089-C1051</f>
        <v>0</v>
      </c>
      <c r="D1026" s="238">
        <f t="shared" si="108"/>
        <v>0</v>
      </c>
      <c r="E1026" s="238">
        <f t="shared" si="108"/>
        <v>0</v>
      </c>
    </row>
    <row r="1027" spans="1:5" ht="16.5" thickBot="1" x14ac:dyDescent="0.3">
      <c r="A1027" s="229" t="s">
        <v>23</v>
      </c>
      <c r="B1027" s="238" t="e">
        <f>B1026/B1025</f>
        <v>#DIV/0!</v>
      </c>
      <c r="C1027" s="238" t="e">
        <f t="shared" ref="C1027:E1027" si="109">C1026/C1025</f>
        <v>#DIV/0!</v>
      </c>
      <c r="D1027" s="238" t="e">
        <f t="shared" si="109"/>
        <v>#DIV/0!</v>
      </c>
      <c r="E1027" s="238" t="e">
        <f t="shared" si="109"/>
        <v>#DIV/0!</v>
      </c>
    </row>
    <row r="1028" spans="1:5" ht="16.5" thickBot="1" x14ac:dyDescent="0.3">
      <c r="A1028" s="229" t="s">
        <v>16</v>
      </c>
      <c r="B1028" s="239" t="s">
        <v>22</v>
      </c>
      <c r="C1028" s="240" t="e">
        <f>C1025/B1025-1</f>
        <v>#DIV/0!</v>
      </c>
      <c r="D1028" s="240" t="e">
        <f t="shared" ref="D1028:E1030" si="110">D1025/C1025-1</f>
        <v>#DIV/0!</v>
      </c>
      <c r="E1028" s="240" t="e">
        <f t="shared" si="110"/>
        <v>#DIV/0!</v>
      </c>
    </row>
    <row r="1029" spans="1:5" ht="16.5" thickBot="1" x14ac:dyDescent="0.3">
      <c r="A1029" s="229" t="s">
        <v>17</v>
      </c>
      <c r="B1029" s="239" t="s">
        <v>22</v>
      </c>
      <c r="C1029" s="240" t="e">
        <f>C1026/B1026-1</f>
        <v>#DIV/0!</v>
      </c>
      <c r="D1029" s="240" t="e">
        <f t="shared" si="110"/>
        <v>#DIV/0!</v>
      </c>
      <c r="E1029" s="240" t="e">
        <f t="shared" si="110"/>
        <v>#DIV/0!</v>
      </c>
    </row>
    <row r="1030" spans="1:5" ht="16.5" thickBot="1" x14ac:dyDescent="0.3">
      <c r="A1030" s="229" t="s">
        <v>18</v>
      </c>
      <c r="B1030" s="239" t="s">
        <v>22</v>
      </c>
      <c r="C1030" s="240" t="e">
        <f>C1027/B1027-1</f>
        <v>#DIV/0!</v>
      </c>
      <c r="D1030" s="240" t="e">
        <f t="shared" si="110"/>
        <v>#DIV/0!</v>
      </c>
      <c r="E1030" s="240" t="e">
        <f t="shared" si="110"/>
        <v>#DIV/0!</v>
      </c>
    </row>
    <row r="1031" spans="1:5" ht="16.5" thickBot="1" x14ac:dyDescent="0.3">
      <c r="A1031" s="787" t="s">
        <v>495</v>
      </c>
      <c r="B1031" s="788"/>
      <c r="C1031" s="788"/>
      <c r="D1031" s="788"/>
      <c r="E1031" s="789"/>
    </row>
    <row r="1032" spans="1:5" ht="15.75" x14ac:dyDescent="0.25">
      <c r="A1032" s="785"/>
      <c r="B1032" s="225">
        <v>2019</v>
      </c>
      <c r="C1032" s="225">
        <v>2020</v>
      </c>
      <c r="D1032" s="225">
        <v>2021</v>
      </c>
      <c r="E1032" s="225">
        <v>2022</v>
      </c>
    </row>
    <row r="1033" spans="1:5" ht="32.25" thickBot="1" x14ac:dyDescent="0.3">
      <c r="A1033" s="786"/>
      <c r="B1033" s="237" t="s">
        <v>5</v>
      </c>
      <c r="C1033" s="237" t="s">
        <v>6</v>
      </c>
      <c r="D1033" s="237" t="s">
        <v>6</v>
      </c>
      <c r="E1033" s="237" t="s">
        <v>6</v>
      </c>
    </row>
    <row r="1034" spans="1:5" ht="16.5" thickBot="1" x14ac:dyDescent="0.3">
      <c r="A1034" s="241" t="s">
        <v>41</v>
      </c>
      <c r="B1034" s="242">
        <f>B1035+B1036+B1037+B1038</f>
        <v>0</v>
      </c>
      <c r="C1034" s="242">
        <f t="shared" ref="C1034:E1034" si="111">C1035+C1036+C1037+C1038</f>
        <v>0</v>
      </c>
      <c r="D1034" s="242">
        <f t="shared" si="111"/>
        <v>0</v>
      </c>
      <c r="E1034" s="242">
        <f t="shared" si="111"/>
        <v>0</v>
      </c>
    </row>
    <row r="1035" spans="1:5" ht="16.5" thickBot="1" x14ac:dyDescent="0.3">
      <c r="A1035" s="243" t="s">
        <v>50</v>
      </c>
      <c r="B1035" s="242"/>
      <c r="C1035" s="242"/>
      <c r="D1035" s="242"/>
      <c r="E1035" s="242"/>
    </row>
    <row r="1036" spans="1:5" ht="16.5" thickBot="1" x14ac:dyDescent="0.3">
      <c r="A1036" s="243" t="s">
        <v>79</v>
      </c>
      <c r="B1036" s="242"/>
      <c r="C1036" s="242"/>
      <c r="D1036" s="242"/>
      <c r="E1036" s="242"/>
    </row>
    <row r="1037" spans="1:5" ht="16.5" thickBot="1" x14ac:dyDescent="0.3">
      <c r="A1037" s="243" t="s">
        <v>80</v>
      </c>
      <c r="B1037" s="242"/>
      <c r="C1037" s="242"/>
      <c r="D1037" s="242"/>
      <c r="E1037" s="242"/>
    </row>
    <row r="1038" spans="1:5" ht="16.5" thickBot="1" x14ac:dyDescent="0.3">
      <c r="A1038" s="243" t="s">
        <v>81</v>
      </c>
      <c r="B1038" s="242"/>
      <c r="C1038" s="242"/>
      <c r="D1038" s="242"/>
      <c r="E1038" s="242"/>
    </row>
    <row r="1039" spans="1:5" ht="16.5" thickBot="1" x14ac:dyDescent="0.3">
      <c r="A1039" s="241" t="s">
        <v>42</v>
      </c>
      <c r="B1039" s="244">
        <f>B1040+B1041+B1042+B1043</f>
        <v>0</v>
      </c>
      <c r="C1039" s="244">
        <f t="shared" ref="C1039:E1039" si="112">C1040+C1041+C1042+C1043</f>
        <v>0</v>
      </c>
      <c r="D1039" s="244">
        <f t="shared" si="112"/>
        <v>0</v>
      </c>
      <c r="E1039" s="244">
        <f t="shared" si="112"/>
        <v>0</v>
      </c>
    </row>
    <row r="1040" spans="1:5" ht="16.5" thickBot="1" x14ac:dyDescent="0.3">
      <c r="A1040" s="243" t="s">
        <v>50</v>
      </c>
      <c r="B1040" s="244"/>
      <c r="C1040" s="242"/>
      <c r="D1040" s="242"/>
      <c r="E1040" s="242"/>
    </row>
    <row r="1041" spans="1:5" ht="16.5" thickBot="1" x14ac:dyDescent="0.3">
      <c r="A1041" s="243" t="s">
        <v>79</v>
      </c>
      <c r="B1041" s="244"/>
      <c r="C1041" s="242"/>
      <c r="D1041" s="242"/>
      <c r="E1041" s="242"/>
    </row>
    <row r="1042" spans="1:5" ht="16.5" thickBot="1" x14ac:dyDescent="0.3">
      <c r="A1042" s="243" t="s">
        <v>80</v>
      </c>
      <c r="B1042" s="244"/>
      <c r="C1042" s="242"/>
      <c r="D1042" s="242"/>
      <c r="E1042" s="242"/>
    </row>
    <row r="1043" spans="1:5" ht="16.5" thickBot="1" x14ac:dyDescent="0.3">
      <c r="A1043" s="243" t="s">
        <v>81</v>
      </c>
      <c r="B1043" s="244"/>
      <c r="C1043" s="242"/>
      <c r="D1043" s="242"/>
      <c r="E1043" s="242"/>
    </row>
    <row r="1044" spans="1:5" ht="16.5" thickBot="1" x14ac:dyDescent="0.3">
      <c r="A1044" s="261" t="s">
        <v>33</v>
      </c>
      <c r="B1044" s="244">
        <f>B1034+B1039</f>
        <v>0</v>
      </c>
      <c r="C1044" s="244">
        <f t="shared" ref="C1044:E1044" si="113">C1034+C1039</f>
        <v>0</v>
      </c>
      <c r="D1044" s="244">
        <f t="shared" si="113"/>
        <v>0</v>
      </c>
      <c r="E1044" s="244">
        <f t="shared" si="113"/>
        <v>0</v>
      </c>
    </row>
    <row r="1045" spans="1:5" ht="95.25" thickBot="1" x14ac:dyDescent="0.3">
      <c r="A1045" s="257" t="s">
        <v>55</v>
      </c>
      <c r="B1045" s="257"/>
      <c r="C1045" s="258" t="s">
        <v>53</v>
      </c>
      <c r="D1045" s="814"/>
      <c r="E1045" s="815"/>
    </row>
    <row r="1046" spans="1:5" ht="16.5" thickBot="1" x14ac:dyDescent="0.3">
      <c r="A1046" s="229" t="s">
        <v>9</v>
      </c>
      <c r="B1046" s="767"/>
      <c r="C1046" s="768"/>
      <c r="D1046" s="768"/>
      <c r="E1046" s="769"/>
    </row>
    <row r="1047" spans="1:5" ht="16.5" thickBot="1" x14ac:dyDescent="0.3">
      <c r="A1047" s="229" t="s">
        <v>14</v>
      </c>
      <c r="B1047" s="782"/>
      <c r="C1047" s="783"/>
      <c r="D1047" s="783"/>
      <c r="E1047" s="784"/>
    </row>
    <row r="1048" spans="1:5" ht="15.75" x14ac:dyDescent="0.25">
      <c r="A1048" s="785"/>
      <c r="B1048" s="225">
        <v>2019</v>
      </c>
      <c r="C1048" s="225">
        <v>2020</v>
      </c>
      <c r="D1048" s="225">
        <v>2021</v>
      </c>
      <c r="E1048" s="225">
        <v>2022</v>
      </c>
    </row>
    <row r="1049" spans="1:5" ht="32.25" thickBot="1" x14ac:dyDescent="0.3">
      <c r="A1049" s="786"/>
      <c r="B1049" s="237" t="s">
        <v>5</v>
      </c>
      <c r="C1049" s="237" t="s">
        <v>6</v>
      </c>
      <c r="D1049" s="237" t="s">
        <v>6</v>
      </c>
      <c r="E1049" s="237" t="s">
        <v>6</v>
      </c>
    </row>
    <row r="1050" spans="1:5" ht="16.5" thickBot="1" x14ac:dyDescent="0.3">
      <c r="A1050" s="229" t="s">
        <v>8</v>
      </c>
      <c r="B1050" s="229">
        <v>0</v>
      </c>
      <c r="C1050" s="229">
        <v>0</v>
      </c>
      <c r="D1050" s="229">
        <v>0</v>
      </c>
      <c r="E1050" s="229">
        <v>0</v>
      </c>
    </row>
    <row r="1051" spans="1:5" ht="16.5" thickBot="1" x14ac:dyDescent="0.3">
      <c r="A1051" s="229" t="s">
        <v>15</v>
      </c>
      <c r="B1051" s="238">
        <v>0</v>
      </c>
      <c r="C1051" s="238">
        <v>0</v>
      </c>
      <c r="D1051" s="238">
        <v>0</v>
      </c>
      <c r="E1051" s="238">
        <v>0</v>
      </c>
    </row>
    <row r="1052" spans="1:5" ht="16.5" thickBot="1" x14ac:dyDescent="0.3">
      <c r="A1052" s="229" t="s">
        <v>23</v>
      </c>
      <c r="B1052" s="238" t="e">
        <f>B1051/B1050</f>
        <v>#DIV/0!</v>
      </c>
      <c r="C1052" s="238" t="e">
        <f t="shared" ref="C1052:E1052" si="114">C1051/C1050</f>
        <v>#DIV/0!</v>
      </c>
      <c r="D1052" s="238" t="e">
        <f t="shared" si="114"/>
        <v>#DIV/0!</v>
      </c>
      <c r="E1052" s="238" t="e">
        <f t="shared" si="114"/>
        <v>#DIV/0!</v>
      </c>
    </row>
    <row r="1053" spans="1:5" ht="16.5" thickBot="1" x14ac:dyDescent="0.3">
      <c r="A1053" s="229" t="s">
        <v>16</v>
      </c>
      <c r="B1053" s="239" t="s">
        <v>22</v>
      </c>
      <c r="C1053" s="240" t="e">
        <f>C1050/B1050-1</f>
        <v>#DIV/0!</v>
      </c>
      <c r="D1053" s="240" t="e">
        <f t="shared" ref="D1053:E1055" si="115">D1050/C1050-1</f>
        <v>#DIV/0!</v>
      </c>
      <c r="E1053" s="240" t="e">
        <f t="shared" si="115"/>
        <v>#DIV/0!</v>
      </c>
    </row>
    <row r="1054" spans="1:5" ht="16.5" thickBot="1" x14ac:dyDescent="0.3">
      <c r="A1054" s="229" t="s">
        <v>17</v>
      </c>
      <c r="B1054" s="239" t="s">
        <v>22</v>
      </c>
      <c r="C1054" s="240" t="e">
        <f>C1051/B1051-1</f>
        <v>#DIV/0!</v>
      </c>
      <c r="D1054" s="240" t="e">
        <f t="shared" si="115"/>
        <v>#DIV/0!</v>
      </c>
      <c r="E1054" s="240" t="e">
        <f t="shared" si="115"/>
        <v>#DIV/0!</v>
      </c>
    </row>
    <row r="1055" spans="1:5" ht="16.5" thickBot="1" x14ac:dyDescent="0.3">
      <c r="A1055" s="229" t="s">
        <v>18</v>
      </c>
      <c r="B1055" s="239" t="s">
        <v>22</v>
      </c>
      <c r="C1055" s="240" t="e">
        <f>C1052/B1052-1</f>
        <v>#DIV/0!</v>
      </c>
      <c r="D1055" s="240" t="e">
        <f t="shared" si="115"/>
        <v>#DIV/0!</v>
      </c>
      <c r="E1055" s="240" t="e">
        <f t="shared" si="115"/>
        <v>#DIV/0!</v>
      </c>
    </row>
    <row r="1056" spans="1:5" ht="16.5" thickBot="1" x14ac:dyDescent="0.3">
      <c r="A1056" s="787" t="s">
        <v>496</v>
      </c>
      <c r="B1056" s="788"/>
      <c r="C1056" s="788"/>
      <c r="D1056" s="788"/>
      <c r="E1056" s="789"/>
    </row>
    <row r="1057" spans="1:5" ht="15.75" x14ac:dyDescent="0.25">
      <c r="A1057" s="785"/>
      <c r="B1057" s="225">
        <v>2019</v>
      </c>
      <c r="C1057" s="225">
        <v>2020</v>
      </c>
      <c r="D1057" s="225">
        <v>2021</v>
      </c>
      <c r="E1057" s="225">
        <v>2022</v>
      </c>
    </row>
    <row r="1058" spans="1:5" ht="32.25" thickBot="1" x14ac:dyDescent="0.3">
      <c r="A1058" s="786"/>
      <c r="B1058" s="237" t="s">
        <v>5</v>
      </c>
      <c r="C1058" s="237" t="s">
        <v>6</v>
      </c>
      <c r="D1058" s="237" t="s">
        <v>6</v>
      </c>
      <c r="E1058" s="237" t="s">
        <v>6</v>
      </c>
    </row>
    <row r="1059" spans="1:5" ht="16.5" thickBot="1" x14ac:dyDescent="0.3">
      <c r="A1059" s="241" t="s">
        <v>41</v>
      </c>
      <c r="B1059" s="242">
        <f>B1060+B1061+B1062+B1063</f>
        <v>0</v>
      </c>
      <c r="C1059" s="242">
        <f t="shared" ref="C1059:E1059" si="116">C1060+C1061+C1062+C1063</f>
        <v>0</v>
      </c>
      <c r="D1059" s="242">
        <f t="shared" si="116"/>
        <v>0</v>
      </c>
      <c r="E1059" s="242">
        <f t="shared" si="116"/>
        <v>0</v>
      </c>
    </row>
    <row r="1060" spans="1:5" ht="16.5" thickBot="1" x14ac:dyDescent="0.3">
      <c r="A1060" s="243" t="s">
        <v>50</v>
      </c>
      <c r="B1060" s="242"/>
      <c r="C1060" s="242"/>
      <c r="D1060" s="242"/>
      <c r="E1060" s="242"/>
    </row>
    <row r="1061" spans="1:5" ht="16.5" thickBot="1" x14ac:dyDescent="0.3">
      <c r="A1061" s="243" t="s">
        <v>79</v>
      </c>
      <c r="B1061" s="242"/>
      <c r="C1061" s="242"/>
      <c r="D1061" s="242"/>
      <c r="E1061" s="242"/>
    </row>
    <row r="1062" spans="1:5" ht="16.5" thickBot="1" x14ac:dyDescent="0.3">
      <c r="A1062" s="243" t="s">
        <v>80</v>
      </c>
      <c r="B1062" s="242"/>
      <c r="C1062" s="242"/>
      <c r="D1062" s="242"/>
      <c r="E1062" s="242"/>
    </row>
    <row r="1063" spans="1:5" ht="16.5" thickBot="1" x14ac:dyDescent="0.3">
      <c r="A1063" s="243" t="s">
        <v>81</v>
      </c>
      <c r="B1063" s="242"/>
      <c r="C1063" s="242"/>
      <c r="D1063" s="242"/>
      <c r="E1063" s="242"/>
    </row>
    <row r="1064" spans="1:5" ht="16.5" thickBot="1" x14ac:dyDescent="0.3">
      <c r="A1064" s="241" t="s">
        <v>42</v>
      </c>
      <c r="B1064" s="244">
        <f>B1065+B1066+B1067+B1068</f>
        <v>0</v>
      </c>
      <c r="C1064" s="244">
        <f t="shared" ref="C1064:E1064" si="117">C1065+C1066+C1067+C1068</f>
        <v>0</v>
      </c>
      <c r="D1064" s="244">
        <f t="shared" si="117"/>
        <v>0</v>
      </c>
      <c r="E1064" s="244">
        <f t="shared" si="117"/>
        <v>0</v>
      </c>
    </row>
    <row r="1065" spans="1:5" ht="16.5" thickBot="1" x14ac:dyDescent="0.3">
      <c r="A1065" s="243" t="s">
        <v>50</v>
      </c>
      <c r="B1065" s="244"/>
      <c r="C1065" s="242"/>
      <c r="D1065" s="242"/>
      <c r="E1065" s="242"/>
    </row>
    <row r="1066" spans="1:5" ht="16.5" thickBot="1" x14ac:dyDescent="0.3">
      <c r="A1066" s="243" t="s">
        <v>79</v>
      </c>
      <c r="B1066" s="244"/>
      <c r="C1066" s="242"/>
      <c r="D1066" s="242"/>
      <c r="E1066" s="242"/>
    </row>
    <row r="1067" spans="1:5" ht="16.5" thickBot="1" x14ac:dyDescent="0.3">
      <c r="A1067" s="243" t="s">
        <v>80</v>
      </c>
      <c r="B1067" s="244"/>
      <c r="C1067" s="242"/>
      <c r="D1067" s="242"/>
      <c r="E1067" s="242"/>
    </row>
    <row r="1068" spans="1:5" ht="16.5" thickBot="1" x14ac:dyDescent="0.3">
      <c r="A1068" s="243" t="s">
        <v>81</v>
      </c>
      <c r="B1068" s="244"/>
      <c r="C1068" s="242"/>
      <c r="D1068" s="242"/>
      <c r="E1068" s="242"/>
    </row>
    <row r="1069" spans="1:5" ht="16.5" thickBot="1" x14ac:dyDescent="0.3">
      <c r="A1069" s="261" t="s">
        <v>163</v>
      </c>
      <c r="B1069" s="244">
        <f>B1059+B1064</f>
        <v>0</v>
      </c>
      <c r="C1069" s="244">
        <f t="shared" ref="C1069:E1069" si="118">C1059+C1064</f>
        <v>0</v>
      </c>
      <c r="D1069" s="244">
        <f t="shared" si="118"/>
        <v>0</v>
      </c>
      <c r="E1069" s="244">
        <f t="shared" si="118"/>
        <v>0</v>
      </c>
    </row>
    <row r="1070" spans="1:5" ht="95.25" thickBot="1" x14ac:dyDescent="0.3">
      <c r="A1070" s="257" t="s">
        <v>265</v>
      </c>
      <c r="B1070" s="263"/>
      <c r="C1070" s="264" t="s">
        <v>53</v>
      </c>
      <c r="D1070" s="268"/>
      <c r="E1070" s="269"/>
    </row>
    <row r="1071" spans="1:5" ht="16.5" thickBot="1" x14ac:dyDescent="0.3">
      <c r="A1071" s="229" t="s">
        <v>9</v>
      </c>
      <c r="B1071" s="767"/>
      <c r="C1071" s="768"/>
      <c r="D1071" s="768"/>
      <c r="E1071" s="769"/>
    </row>
    <row r="1072" spans="1:5" ht="16.5" thickBot="1" x14ac:dyDescent="0.3">
      <c r="A1072" s="229" t="s">
        <v>14</v>
      </c>
      <c r="B1072" s="782"/>
      <c r="C1072" s="783"/>
      <c r="D1072" s="783"/>
      <c r="E1072" s="784"/>
    </row>
    <row r="1073" spans="1:5" ht="15.75" x14ac:dyDescent="0.25">
      <c r="A1073" s="785"/>
      <c r="B1073" s="225">
        <v>2019</v>
      </c>
      <c r="C1073" s="225">
        <v>2020</v>
      </c>
      <c r="D1073" s="225">
        <v>2021</v>
      </c>
      <c r="E1073" s="225">
        <v>2022</v>
      </c>
    </row>
    <row r="1074" spans="1:5" ht="32.25" thickBot="1" x14ac:dyDescent="0.3">
      <c r="A1074" s="786"/>
      <c r="B1074" s="237" t="s">
        <v>5</v>
      </c>
      <c r="C1074" s="237" t="s">
        <v>6</v>
      </c>
      <c r="D1074" s="237" t="s">
        <v>6</v>
      </c>
      <c r="E1074" s="237" t="s">
        <v>6</v>
      </c>
    </row>
    <row r="1075" spans="1:5" ht="16.5" thickBot="1" x14ac:dyDescent="0.3">
      <c r="A1075" s="229" t="s">
        <v>8</v>
      </c>
      <c r="B1075" s="229"/>
      <c r="C1075" s="229"/>
      <c r="D1075" s="229"/>
      <c r="E1075" s="229"/>
    </row>
    <row r="1076" spans="1:5" ht="16.5" thickBot="1" x14ac:dyDescent="0.3">
      <c r="A1076" s="229" t="s">
        <v>15</v>
      </c>
      <c r="B1076" s="238">
        <f>B1094</f>
        <v>0</v>
      </c>
      <c r="C1076" s="238">
        <f t="shared" ref="C1076:E1076" si="119">C1094</f>
        <v>0</v>
      </c>
      <c r="D1076" s="238">
        <f t="shared" si="119"/>
        <v>0</v>
      </c>
      <c r="E1076" s="238">
        <f t="shared" si="119"/>
        <v>0</v>
      </c>
    </row>
    <row r="1077" spans="1:5" ht="16.5" thickBot="1" x14ac:dyDescent="0.3">
      <c r="A1077" s="229" t="s">
        <v>23</v>
      </c>
      <c r="B1077" s="238" t="e">
        <f>B1076/B1075</f>
        <v>#DIV/0!</v>
      </c>
      <c r="C1077" s="238" t="e">
        <f t="shared" ref="C1077:E1077" si="120">C1076/C1075</f>
        <v>#DIV/0!</v>
      </c>
      <c r="D1077" s="238" t="e">
        <f t="shared" si="120"/>
        <v>#DIV/0!</v>
      </c>
      <c r="E1077" s="238" t="e">
        <f t="shared" si="120"/>
        <v>#DIV/0!</v>
      </c>
    </row>
    <row r="1078" spans="1:5" ht="16.5" thickBot="1" x14ac:dyDescent="0.3">
      <c r="A1078" s="229" t="s">
        <v>16</v>
      </c>
      <c r="B1078" s="239" t="s">
        <v>22</v>
      </c>
      <c r="C1078" s="240" t="e">
        <f>C1075/B1075-1</f>
        <v>#DIV/0!</v>
      </c>
      <c r="D1078" s="240" t="e">
        <f t="shared" ref="D1078:E1080" si="121">D1075/C1075-1</f>
        <v>#DIV/0!</v>
      </c>
      <c r="E1078" s="240" t="e">
        <f t="shared" si="121"/>
        <v>#DIV/0!</v>
      </c>
    </row>
    <row r="1079" spans="1:5" ht="16.5" thickBot="1" x14ac:dyDescent="0.3">
      <c r="A1079" s="229" t="s">
        <v>17</v>
      </c>
      <c r="B1079" s="239" t="s">
        <v>22</v>
      </c>
      <c r="C1079" s="240" t="e">
        <f>C1076/B1076-1</f>
        <v>#DIV/0!</v>
      </c>
      <c r="D1079" s="240" t="e">
        <f t="shared" si="121"/>
        <v>#DIV/0!</v>
      </c>
      <c r="E1079" s="240" t="e">
        <f t="shared" si="121"/>
        <v>#DIV/0!</v>
      </c>
    </row>
    <row r="1080" spans="1:5" ht="16.5" thickBot="1" x14ac:dyDescent="0.3">
      <c r="A1080" s="229" t="s">
        <v>18</v>
      </c>
      <c r="B1080" s="239" t="s">
        <v>22</v>
      </c>
      <c r="C1080" s="240" t="e">
        <f>C1077/B1077-1</f>
        <v>#DIV/0!</v>
      </c>
      <c r="D1080" s="240" t="e">
        <f t="shared" si="121"/>
        <v>#DIV/0!</v>
      </c>
      <c r="E1080" s="240" t="e">
        <f t="shared" si="121"/>
        <v>#DIV/0!</v>
      </c>
    </row>
    <row r="1081" spans="1:5" ht="16.5" thickBot="1" x14ac:dyDescent="0.3">
      <c r="A1081" s="787" t="s">
        <v>497</v>
      </c>
      <c r="B1081" s="788"/>
      <c r="C1081" s="788"/>
      <c r="D1081" s="788"/>
      <c r="E1081" s="789"/>
    </row>
    <row r="1082" spans="1:5" ht="15.75" x14ac:dyDescent="0.25">
      <c r="A1082" s="785"/>
      <c r="B1082" s="225">
        <v>2019</v>
      </c>
      <c r="C1082" s="225">
        <v>2020</v>
      </c>
      <c r="D1082" s="225">
        <v>2021</v>
      </c>
      <c r="E1082" s="225">
        <v>2022</v>
      </c>
    </row>
    <row r="1083" spans="1:5" ht="32.25" thickBot="1" x14ac:dyDescent="0.3">
      <c r="A1083" s="786"/>
      <c r="B1083" s="237" t="s">
        <v>5</v>
      </c>
      <c r="C1083" s="237" t="s">
        <v>6</v>
      </c>
      <c r="D1083" s="237" t="s">
        <v>6</v>
      </c>
      <c r="E1083" s="237" t="s">
        <v>6</v>
      </c>
    </row>
    <row r="1084" spans="1:5" ht="16.5" thickBot="1" x14ac:dyDescent="0.3">
      <c r="A1084" s="241" t="s">
        <v>41</v>
      </c>
      <c r="B1084" s="242">
        <f>B1085+B1086+B1087+B1088</f>
        <v>0</v>
      </c>
      <c r="C1084" s="242">
        <f t="shared" ref="C1084:E1084" si="122">C1085+C1086+C1087+C1088</f>
        <v>0</v>
      </c>
      <c r="D1084" s="242">
        <f t="shared" si="122"/>
        <v>0</v>
      </c>
      <c r="E1084" s="242">
        <f t="shared" si="122"/>
        <v>0</v>
      </c>
    </row>
    <row r="1085" spans="1:5" ht="16.5" thickBot="1" x14ac:dyDescent="0.3">
      <c r="A1085" s="243" t="s">
        <v>50</v>
      </c>
      <c r="B1085" s="242"/>
      <c r="C1085" s="242"/>
      <c r="D1085" s="242"/>
      <c r="E1085" s="242"/>
    </row>
    <row r="1086" spans="1:5" ht="16.5" thickBot="1" x14ac:dyDescent="0.3">
      <c r="A1086" s="243" t="s">
        <v>79</v>
      </c>
      <c r="B1086" s="242"/>
      <c r="C1086" s="242"/>
      <c r="D1086" s="242"/>
      <c r="E1086" s="242"/>
    </row>
    <row r="1087" spans="1:5" ht="16.5" thickBot="1" x14ac:dyDescent="0.3">
      <c r="A1087" s="243" t="s">
        <v>80</v>
      </c>
      <c r="B1087" s="242"/>
      <c r="C1087" s="242"/>
      <c r="D1087" s="242"/>
      <c r="E1087" s="242"/>
    </row>
    <row r="1088" spans="1:5" ht="16.5" thickBot="1" x14ac:dyDescent="0.3">
      <c r="A1088" s="243" t="s">
        <v>81</v>
      </c>
      <c r="B1088" s="242"/>
      <c r="C1088" s="242"/>
      <c r="D1088" s="242"/>
      <c r="E1088" s="242"/>
    </row>
    <row r="1089" spans="1:5" ht="16.5" thickBot="1" x14ac:dyDescent="0.3">
      <c r="A1089" s="241" t="s">
        <v>42</v>
      </c>
      <c r="B1089" s="244">
        <f>B1090+B1091+B1092+B1093</f>
        <v>0</v>
      </c>
      <c r="C1089" s="244">
        <f t="shared" ref="C1089:E1089" si="123">C1090+C1091+C1092+C1093</f>
        <v>0</v>
      </c>
      <c r="D1089" s="244">
        <f t="shared" si="123"/>
        <v>0</v>
      </c>
      <c r="E1089" s="244">
        <f t="shared" si="123"/>
        <v>0</v>
      </c>
    </row>
    <row r="1090" spans="1:5" ht="16.5" thickBot="1" x14ac:dyDescent="0.3">
      <c r="A1090" s="243" t="s">
        <v>50</v>
      </c>
      <c r="B1090" s="244"/>
      <c r="C1090" s="242"/>
      <c r="D1090" s="242"/>
      <c r="E1090" s="242"/>
    </row>
    <row r="1091" spans="1:5" ht="16.5" thickBot="1" x14ac:dyDescent="0.3">
      <c r="A1091" s="243" t="s">
        <v>79</v>
      </c>
      <c r="B1091" s="244"/>
      <c r="C1091" s="242"/>
      <c r="D1091" s="242"/>
      <c r="E1091" s="242"/>
    </row>
    <row r="1092" spans="1:5" ht="16.5" thickBot="1" x14ac:dyDescent="0.3">
      <c r="A1092" s="243" t="s">
        <v>80</v>
      </c>
      <c r="B1092" s="244"/>
      <c r="C1092" s="242"/>
      <c r="D1092" s="242"/>
      <c r="E1092" s="242"/>
    </row>
    <row r="1093" spans="1:5" ht="16.5" thickBot="1" x14ac:dyDescent="0.3">
      <c r="A1093" s="243" t="s">
        <v>81</v>
      </c>
      <c r="B1093" s="244"/>
      <c r="C1093" s="242"/>
      <c r="D1093" s="242"/>
      <c r="E1093" s="242"/>
    </row>
    <row r="1094" spans="1:5" ht="16.5" thickBot="1" x14ac:dyDescent="0.3">
      <c r="A1094" s="248" t="s">
        <v>159</v>
      </c>
      <c r="B1094" s="244">
        <f>B1084+B1089</f>
        <v>0</v>
      </c>
      <c r="C1094" s="244">
        <f t="shared" ref="C1094:E1094" si="124">C1084+C1089</f>
        <v>0</v>
      </c>
      <c r="D1094" s="244">
        <f t="shared" si="124"/>
        <v>0</v>
      </c>
      <c r="E1094" s="244">
        <f t="shared" si="124"/>
        <v>0</v>
      </c>
    </row>
    <row r="1095" spans="1:5" ht="16.5" thickBot="1" x14ac:dyDescent="0.3">
      <c r="A1095" s="267" t="s">
        <v>29</v>
      </c>
      <c r="B1095" s="812"/>
      <c r="C1095" s="814"/>
      <c r="D1095" s="814"/>
      <c r="E1095" s="815"/>
    </row>
    <row r="1096" spans="1:5" ht="95.25" thickBot="1" x14ac:dyDescent="0.3">
      <c r="A1096" s="257" t="s">
        <v>265</v>
      </c>
      <c r="B1096" s="263"/>
      <c r="C1096" s="264" t="s">
        <v>53</v>
      </c>
      <c r="D1096" s="268"/>
      <c r="E1096" s="269"/>
    </row>
    <row r="1097" spans="1:5" ht="16.5" thickBot="1" x14ac:dyDescent="0.3">
      <c r="A1097" s="229" t="s">
        <v>9</v>
      </c>
      <c r="B1097" s="767"/>
      <c r="C1097" s="768"/>
      <c r="D1097" s="768"/>
      <c r="E1097" s="769"/>
    </row>
    <row r="1098" spans="1:5" ht="16.5" thickBot="1" x14ac:dyDescent="0.3">
      <c r="A1098" s="229" t="s">
        <v>14</v>
      </c>
      <c r="B1098" s="782"/>
      <c r="C1098" s="783"/>
      <c r="D1098" s="783"/>
      <c r="E1098" s="784"/>
    </row>
    <row r="1099" spans="1:5" ht="15.75" x14ac:dyDescent="0.25">
      <c r="A1099" s="785"/>
      <c r="B1099" s="225">
        <v>2019</v>
      </c>
      <c r="C1099" s="225">
        <v>2020</v>
      </c>
      <c r="D1099" s="225">
        <v>2021</v>
      </c>
      <c r="E1099" s="225">
        <v>2022</v>
      </c>
    </row>
    <row r="1100" spans="1:5" ht="32.25" thickBot="1" x14ac:dyDescent="0.3">
      <c r="A1100" s="786"/>
      <c r="B1100" s="237" t="s">
        <v>5</v>
      </c>
      <c r="C1100" s="237" t="s">
        <v>6</v>
      </c>
      <c r="D1100" s="237" t="s">
        <v>6</v>
      </c>
      <c r="E1100" s="237" t="s">
        <v>6</v>
      </c>
    </row>
    <row r="1101" spans="1:5" ht="16.5" thickBot="1" x14ac:dyDescent="0.3">
      <c r="A1101" s="229" t="s">
        <v>8</v>
      </c>
      <c r="B1101" s="229"/>
      <c r="C1101" s="229"/>
      <c r="D1101" s="229"/>
      <c r="E1101" s="229"/>
    </row>
    <row r="1102" spans="1:5" ht="16.5" thickBot="1" x14ac:dyDescent="0.3">
      <c r="A1102" s="229" t="s">
        <v>15</v>
      </c>
      <c r="B1102" s="238">
        <f>B1120</f>
        <v>0</v>
      </c>
      <c r="C1102" s="238">
        <f t="shared" ref="C1102:E1102" si="125">C1120</f>
        <v>0</v>
      </c>
      <c r="D1102" s="238">
        <f t="shared" si="125"/>
        <v>0</v>
      </c>
      <c r="E1102" s="238">
        <f t="shared" si="125"/>
        <v>0</v>
      </c>
    </row>
    <row r="1103" spans="1:5" ht="16.5" thickBot="1" x14ac:dyDescent="0.3">
      <c r="A1103" s="229" t="s">
        <v>23</v>
      </c>
      <c r="B1103" s="238" t="e">
        <f>B1102/B1101</f>
        <v>#DIV/0!</v>
      </c>
      <c r="C1103" s="238" t="e">
        <f t="shared" ref="C1103:E1103" si="126">C1102/C1101</f>
        <v>#DIV/0!</v>
      </c>
      <c r="D1103" s="238" t="e">
        <f t="shared" si="126"/>
        <v>#DIV/0!</v>
      </c>
      <c r="E1103" s="238" t="e">
        <f t="shared" si="126"/>
        <v>#DIV/0!</v>
      </c>
    </row>
    <row r="1104" spans="1:5" ht="16.5" thickBot="1" x14ac:dyDescent="0.3">
      <c r="A1104" s="229" t="s">
        <v>16</v>
      </c>
      <c r="B1104" s="239" t="s">
        <v>22</v>
      </c>
      <c r="C1104" s="240" t="e">
        <f>C1101/B1101-1</f>
        <v>#DIV/0!</v>
      </c>
      <c r="D1104" s="240" t="e">
        <f t="shared" ref="D1104:E1106" si="127">D1101/C1101-1</f>
        <v>#DIV/0!</v>
      </c>
      <c r="E1104" s="240" t="e">
        <f t="shared" si="127"/>
        <v>#DIV/0!</v>
      </c>
    </row>
    <row r="1105" spans="1:5" ht="16.5" thickBot="1" x14ac:dyDescent="0.3">
      <c r="A1105" s="229" t="s">
        <v>17</v>
      </c>
      <c r="B1105" s="239" t="s">
        <v>22</v>
      </c>
      <c r="C1105" s="240" t="e">
        <f>C1102/B1102-1</f>
        <v>#DIV/0!</v>
      </c>
      <c r="D1105" s="240" t="e">
        <f t="shared" si="127"/>
        <v>#DIV/0!</v>
      </c>
      <c r="E1105" s="240" t="e">
        <f t="shared" si="127"/>
        <v>#DIV/0!</v>
      </c>
    </row>
    <row r="1106" spans="1:5" ht="16.5" thickBot="1" x14ac:dyDescent="0.3">
      <c r="A1106" s="229" t="s">
        <v>18</v>
      </c>
      <c r="B1106" s="239" t="s">
        <v>22</v>
      </c>
      <c r="C1106" s="240" t="e">
        <f>C1103/B1103-1</f>
        <v>#DIV/0!</v>
      </c>
      <c r="D1106" s="240" t="e">
        <f t="shared" si="127"/>
        <v>#DIV/0!</v>
      </c>
      <c r="E1106" s="240" t="e">
        <f t="shared" si="127"/>
        <v>#DIV/0!</v>
      </c>
    </row>
    <row r="1107" spans="1:5" ht="16.5" thickBot="1" x14ac:dyDescent="0.3">
      <c r="A1107" s="787" t="s">
        <v>494</v>
      </c>
      <c r="B1107" s="788"/>
      <c r="C1107" s="788"/>
      <c r="D1107" s="788"/>
      <c r="E1107" s="789"/>
    </row>
    <row r="1108" spans="1:5" ht="15.75" x14ac:dyDescent="0.25">
      <c r="A1108" s="785"/>
      <c r="B1108" s="225">
        <v>2019</v>
      </c>
      <c r="C1108" s="225">
        <v>2020</v>
      </c>
      <c r="D1108" s="225">
        <v>2021</v>
      </c>
      <c r="E1108" s="225">
        <v>2022</v>
      </c>
    </row>
    <row r="1109" spans="1:5" ht="32.25" thickBot="1" x14ac:dyDescent="0.3">
      <c r="A1109" s="786"/>
      <c r="B1109" s="237" t="s">
        <v>5</v>
      </c>
      <c r="C1109" s="237" t="s">
        <v>6</v>
      </c>
      <c r="D1109" s="237" t="s">
        <v>6</v>
      </c>
      <c r="E1109" s="237" t="s">
        <v>6</v>
      </c>
    </row>
    <row r="1110" spans="1:5" ht="16.5" thickBot="1" x14ac:dyDescent="0.3">
      <c r="A1110" s="241" t="s">
        <v>41</v>
      </c>
      <c r="B1110" s="242">
        <f>B1111+B1112+B1113+B1114</f>
        <v>0</v>
      </c>
      <c r="C1110" s="242">
        <f t="shared" ref="C1110:E1110" si="128">C1111+C1112+C1113+C1114</f>
        <v>0</v>
      </c>
      <c r="D1110" s="242">
        <f t="shared" si="128"/>
        <v>0</v>
      </c>
      <c r="E1110" s="242">
        <f t="shared" si="128"/>
        <v>0</v>
      </c>
    </row>
    <row r="1111" spans="1:5" ht="16.5" thickBot="1" x14ac:dyDescent="0.3">
      <c r="A1111" s="243" t="s">
        <v>50</v>
      </c>
      <c r="B1111" s="242"/>
      <c r="C1111" s="242"/>
      <c r="D1111" s="242"/>
      <c r="E1111" s="242"/>
    </row>
    <row r="1112" spans="1:5" ht="16.5" thickBot="1" x14ac:dyDescent="0.3">
      <c r="A1112" s="243" t="s">
        <v>79</v>
      </c>
      <c r="B1112" s="242"/>
      <c r="C1112" s="242"/>
      <c r="D1112" s="242"/>
      <c r="E1112" s="242"/>
    </row>
    <row r="1113" spans="1:5" ht="16.5" thickBot="1" x14ac:dyDescent="0.3">
      <c r="A1113" s="243" t="s">
        <v>80</v>
      </c>
      <c r="B1113" s="242"/>
      <c r="C1113" s="242"/>
      <c r="D1113" s="242"/>
      <c r="E1113" s="242"/>
    </row>
    <row r="1114" spans="1:5" ht="16.5" thickBot="1" x14ac:dyDescent="0.3">
      <c r="A1114" s="243" t="s">
        <v>81</v>
      </c>
      <c r="B1114" s="242"/>
      <c r="C1114" s="242"/>
      <c r="D1114" s="242"/>
      <c r="E1114" s="242"/>
    </row>
    <row r="1115" spans="1:5" ht="16.5" thickBot="1" x14ac:dyDescent="0.3">
      <c r="A1115" s="241" t="s">
        <v>42</v>
      </c>
      <c r="B1115" s="244">
        <f>B1116+B1117+B1118+B1119</f>
        <v>0</v>
      </c>
      <c r="C1115" s="244">
        <f t="shared" ref="C1115:E1115" si="129">C1116+C1117+C1118+C1119</f>
        <v>0</v>
      </c>
      <c r="D1115" s="244">
        <f t="shared" si="129"/>
        <v>0</v>
      </c>
      <c r="E1115" s="244">
        <f t="shared" si="129"/>
        <v>0</v>
      </c>
    </row>
    <row r="1116" spans="1:5" ht="16.5" thickBot="1" x14ac:dyDescent="0.3">
      <c r="A1116" s="243" t="s">
        <v>50</v>
      </c>
      <c r="B1116" s="244"/>
      <c r="C1116" s="244"/>
      <c r="D1116" s="244"/>
      <c r="E1116" s="244"/>
    </row>
    <row r="1117" spans="1:5" ht="16.5" thickBot="1" x14ac:dyDescent="0.3">
      <c r="A1117" s="243" t="s">
        <v>79</v>
      </c>
      <c r="B1117" s="244"/>
      <c r="C1117" s="244"/>
      <c r="D1117" s="244"/>
      <c r="E1117" s="244"/>
    </row>
    <row r="1118" spans="1:5" ht="16.5" thickBot="1" x14ac:dyDescent="0.3">
      <c r="A1118" s="243" t="s">
        <v>80</v>
      </c>
      <c r="B1118" s="244"/>
      <c r="C1118" s="244"/>
      <c r="D1118" s="244"/>
      <c r="E1118" s="244"/>
    </row>
    <row r="1119" spans="1:5" ht="16.5" thickBot="1" x14ac:dyDescent="0.3">
      <c r="A1119" s="243" t="s">
        <v>81</v>
      </c>
      <c r="B1119" s="244"/>
      <c r="C1119" s="244"/>
      <c r="D1119" s="244"/>
      <c r="E1119" s="244"/>
    </row>
    <row r="1120" spans="1:5" ht="16.5" thickBot="1" x14ac:dyDescent="0.3">
      <c r="A1120" s="248" t="s">
        <v>36</v>
      </c>
      <c r="B1120" s="244">
        <f>B1110+B1115</f>
        <v>0</v>
      </c>
      <c r="C1120" s="244">
        <f t="shared" ref="C1120:E1120" si="130">C1110+C1115</f>
        <v>0</v>
      </c>
      <c r="D1120" s="244">
        <f t="shared" si="130"/>
        <v>0</v>
      </c>
      <c r="E1120" s="244">
        <f t="shared" si="130"/>
        <v>0</v>
      </c>
    </row>
    <row r="1121" spans="1:5" ht="16.5" thickBot="1" x14ac:dyDescent="0.3">
      <c r="A1121" s="270"/>
      <c r="B1121" s="271"/>
      <c r="C1121" s="271"/>
      <c r="D1121" s="271"/>
      <c r="E1121" s="271"/>
    </row>
    <row r="1122" spans="1:5" ht="48" thickBot="1" x14ac:dyDescent="0.3">
      <c r="A1122" s="230" t="s">
        <v>47</v>
      </c>
      <c r="B1122" s="272">
        <f>B997+B921+B832+B795+B946+B869+B1102+B1076+B1051+B1026+B971</f>
        <v>160300</v>
      </c>
      <c r="C1122" s="272">
        <f>+C997+C921+C832+C795+C946+C869+C1102+C1076+C1051+C1026+C971</f>
        <v>156300</v>
      </c>
      <c r="D1122" s="272">
        <f>+D997+D921+D832+D795+D946+D869+D1102+D1076+D1051+D1026+D971</f>
        <v>156300</v>
      </c>
      <c r="E1122" s="272">
        <f t="shared" ref="E1122" si="131">+E997+E921+E832+E795+E946+E869+E1102+E1076+E1051+E1026+E971</f>
        <v>156300</v>
      </c>
    </row>
    <row r="1123" spans="1:5" ht="32.25" thickBot="1" x14ac:dyDescent="0.3">
      <c r="A1123" s="230" t="s">
        <v>48</v>
      </c>
      <c r="B1123" s="272">
        <f>+B1015+B989+B898+B861+B824+B1120+B1094+B1069+B1044+B964+B939</f>
        <v>154300</v>
      </c>
      <c r="C1123" s="272">
        <f t="shared" ref="C1123:E1123" si="132">+C1015+C989+C898+C861+C824+C1120+C1094+C1069+C1044+C964+C939</f>
        <v>150300</v>
      </c>
      <c r="D1123" s="272">
        <f t="shared" si="132"/>
        <v>150300</v>
      </c>
      <c r="E1123" s="272">
        <f t="shared" si="132"/>
        <v>150300</v>
      </c>
    </row>
    <row r="1124" spans="1:5" ht="16.5" thickBot="1" x14ac:dyDescent="0.3">
      <c r="A1124" s="241" t="s">
        <v>0</v>
      </c>
      <c r="B1124" s="273">
        <f>B1125+B1126</f>
        <v>87300</v>
      </c>
      <c r="C1124" s="273">
        <f t="shared" ref="C1124:E1124" si="133">C1125+C1126</f>
        <v>87300</v>
      </c>
      <c r="D1124" s="273">
        <f t="shared" si="133"/>
        <v>87300</v>
      </c>
      <c r="E1124" s="273">
        <f t="shared" si="133"/>
        <v>87300</v>
      </c>
    </row>
    <row r="1125" spans="1:5" ht="16.5" thickBot="1" x14ac:dyDescent="0.3">
      <c r="A1125" s="243" t="s">
        <v>50</v>
      </c>
      <c r="B1125" s="244">
        <f t="shared" ref="B1125:E1126" si="134">B804+B841+B878</f>
        <v>87300</v>
      </c>
      <c r="C1125" s="244">
        <f t="shared" si="134"/>
        <v>87300</v>
      </c>
      <c r="D1125" s="244">
        <f t="shared" si="134"/>
        <v>87300</v>
      </c>
      <c r="E1125" s="244">
        <f t="shared" si="134"/>
        <v>87300</v>
      </c>
    </row>
    <row r="1126" spans="1:5" ht="16.5" thickBot="1" x14ac:dyDescent="0.3">
      <c r="A1126" s="243" t="s">
        <v>54</v>
      </c>
      <c r="B1126" s="244">
        <f t="shared" si="134"/>
        <v>0</v>
      </c>
      <c r="C1126" s="244">
        <f t="shared" si="134"/>
        <v>0</v>
      </c>
      <c r="D1126" s="244">
        <f t="shared" si="134"/>
        <v>0</v>
      </c>
      <c r="E1126" s="244">
        <f t="shared" si="134"/>
        <v>0</v>
      </c>
    </row>
    <row r="1127" spans="1:5" ht="32.25" thickBot="1" x14ac:dyDescent="0.3">
      <c r="A1127" s="241" t="s">
        <v>31</v>
      </c>
      <c r="B1127" s="273">
        <f>B1128+B1129</f>
        <v>16700</v>
      </c>
      <c r="C1127" s="273">
        <f t="shared" ref="C1127:E1127" si="135">C1128+C1129</f>
        <v>16700</v>
      </c>
      <c r="D1127" s="273">
        <f t="shared" si="135"/>
        <v>16700</v>
      </c>
      <c r="E1127" s="273">
        <f t="shared" si="135"/>
        <v>16700</v>
      </c>
    </row>
    <row r="1128" spans="1:5" ht="16.5" thickBot="1" x14ac:dyDescent="0.3">
      <c r="A1128" s="243" t="s">
        <v>50</v>
      </c>
      <c r="B1128" s="242">
        <f>B807+B844+B881</f>
        <v>16700</v>
      </c>
      <c r="C1128" s="242">
        <f>C807+C844+C881</f>
        <v>16700</v>
      </c>
      <c r="D1128" s="242">
        <f>D807+D844+D881</f>
        <v>16700</v>
      </c>
      <c r="E1128" s="242">
        <f>E807+E844+E881</f>
        <v>16700</v>
      </c>
    </row>
    <row r="1129" spans="1:5" ht="16.5" thickBot="1" x14ac:dyDescent="0.3">
      <c r="A1129" s="243" t="s">
        <v>54</v>
      </c>
      <c r="B1129" s="244">
        <f>B808+B845+B879</f>
        <v>0</v>
      </c>
      <c r="C1129" s="244">
        <f>C808+C845+C879</f>
        <v>0</v>
      </c>
      <c r="D1129" s="244">
        <f>D808+D845+D879</f>
        <v>0</v>
      </c>
      <c r="E1129" s="244">
        <f>E808+E845+E879</f>
        <v>0</v>
      </c>
    </row>
    <row r="1130" spans="1:5" ht="16.5" thickBot="1" x14ac:dyDescent="0.3">
      <c r="A1130" s="241" t="s">
        <v>1</v>
      </c>
      <c r="B1130" s="273">
        <f>B1131+B1132</f>
        <v>35800</v>
      </c>
      <c r="C1130" s="273">
        <f t="shared" ref="C1130:E1130" si="136">C1131+C1132</f>
        <v>31300</v>
      </c>
      <c r="D1130" s="273">
        <f t="shared" si="136"/>
        <v>30800</v>
      </c>
      <c r="E1130" s="273">
        <f t="shared" si="136"/>
        <v>30800</v>
      </c>
    </row>
    <row r="1131" spans="1:5" ht="16.5" thickBot="1" x14ac:dyDescent="0.3">
      <c r="A1131" s="243" t="s">
        <v>50</v>
      </c>
      <c r="B1131" s="244">
        <f t="shared" ref="B1131:E1132" si="137">B810+B847+B884</f>
        <v>25800</v>
      </c>
      <c r="C1131" s="244">
        <f t="shared" si="137"/>
        <v>21300</v>
      </c>
      <c r="D1131" s="244">
        <f t="shared" si="137"/>
        <v>20800</v>
      </c>
      <c r="E1131" s="244">
        <f t="shared" si="137"/>
        <v>20800</v>
      </c>
    </row>
    <row r="1132" spans="1:5" ht="16.5" thickBot="1" x14ac:dyDescent="0.3">
      <c r="A1132" s="243" t="s">
        <v>498</v>
      </c>
      <c r="B1132" s="244">
        <f t="shared" si="137"/>
        <v>10000</v>
      </c>
      <c r="C1132" s="244">
        <f t="shared" si="137"/>
        <v>10000</v>
      </c>
      <c r="D1132" s="244">
        <f t="shared" si="137"/>
        <v>10000</v>
      </c>
      <c r="E1132" s="244">
        <f t="shared" si="137"/>
        <v>10000</v>
      </c>
    </row>
    <row r="1133" spans="1:5" ht="16.5" thickBot="1" x14ac:dyDescent="0.3">
      <c r="A1133" s="241" t="s">
        <v>2</v>
      </c>
      <c r="B1133" s="273">
        <f>B1134+B1135</f>
        <v>0</v>
      </c>
      <c r="C1133" s="273">
        <f t="shared" ref="C1133:E1133" si="138">C1134+C1135</f>
        <v>0</v>
      </c>
      <c r="D1133" s="273">
        <f t="shared" si="138"/>
        <v>0</v>
      </c>
      <c r="E1133" s="273">
        <f t="shared" si="138"/>
        <v>0</v>
      </c>
    </row>
    <row r="1134" spans="1:5" ht="16.5" thickBot="1" x14ac:dyDescent="0.3">
      <c r="A1134" s="243" t="s">
        <v>50</v>
      </c>
      <c r="B1134" s="242">
        <f t="shared" ref="B1134:E1135" si="139">B813+B850+B887</f>
        <v>0</v>
      </c>
      <c r="C1134" s="242">
        <f t="shared" si="139"/>
        <v>0</v>
      </c>
      <c r="D1134" s="242">
        <f t="shared" si="139"/>
        <v>0</v>
      </c>
      <c r="E1134" s="242">
        <f t="shared" si="139"/>
        <v>0</v>
      </c>
    </row>
    <row r="1135" spans="1:5" ht="16.5" thickBot="1" x14ac:dyDescent="0.3">
      <c r="A1135" s="243" t="s">
        <v>54</v>
      </c>
      <c r="B1135" s="244">
        <f t="shared" si="139"/>
        <v>0</v>
      </c>
      <c r="C1135" s="244">
        <f t="shared" si="139"/>
        <v>0</v>
      </c>
      <c r="D1135" s="244">
        <f t="shared" si="139"/>
        <v>0</v>
      </c>
      <c r="E1135" s="244">
        <f t="shared" si="139"/>
        <v>0</v>
      </c>
    </row>
    <row r="1136" spans="1:5" ht="16.5" thickBot="1" x14ac:dyDescent="0.3">
      <c r="A1136" s="241" t="s">
        <v>24</v>
      </c>
      <c r="B1136" s="273">
        <f>B1137+B1138</f>
        <v>0</v>
      </c>
      <c r="C1136" s="273">
        <f t="shared" ref="C1136:E1136" si="140">C1137+C1138</f>
        <v>0</v>
      </c>
      <c r="D1136" s="273">
        <f t="shared" si="140"/>
        <v>0</v>
      </c>
      <c r="E1136" s="273">
        <f t="shared" si="140"/>
        <v>0</v>
      </c>
    </row>
    <row r="1137" spans="1:5" ht="16.5" thickBot="1" x14ac:dyDescent="0.3">
      <c r="A1137" s="243" t="s">
        <v>50</v>
      </c>
      <c r="B1137" s="242">
        <f t="shared" ref="B1137:E1138" si="141">B816+B853+B890</f>
        <v>0</v>
      </c>
      <c r="C1137" s="242">
        <f t="shared" si="141"/>
        <v>0</v>
      </c>
      <c r="D1137" s="242">
        <f t="shared" si="141"/>
        <v>0</v>
      </c>
      <c r="E1137" s="242">
        <f t="shared" si="141"/>
        <v>0</v>
      </c>
    </row>
    <row r="1138" spans="1:5" ht="16.5" thickBot="1" x14ac:dyDescent="0.3">
      <c r="A1138" s="243" t="s">
        <v>54</v>
      </c>
      <c r="B1138" s="244">
        <f t="shared" si="141"/>
        <v>0</v>
      </c>
      <c r="C1138" s="244">
        <f t="shared" si="141"/>
        <v>0</v>
      </c>
      <c r="D1138" s="244">
        <f t="shared" si="141"/>
        <v>0</v>
      </c>
      <c r="E1138" s="244">
        <f t="shared" si="141"/>
        <v>0</v>
      </c>
    </row>
    <row r="1139" spans="1:5" ht="16.5" thickBot="1" x14ac:dyDescent="0.3">
      <c r="A1139" s="241" t="s">
        <v>25</v>
      </c>
      <c r="B1139" s="273">
        <f>B1140+B1141</f>
        <v>8500</v>
      </c>
      <c r="C1139" s="273">
        <f>C1140+C1141</f>
        <v>9000</v>
      </c>
      <c r="D1139" s="273">
        <f t="shared" ref="D1139:E1139" si="142">D1140+D1141</f>
        <v>9500</v>
      </c>
      <c r="E1139" s="273">
        <f t="shared" si="142"/>
        <v>9500</v>
      </c>
    </row>
    <row r="1140" spans="1:5" ht="16.5" thickBot="1" x14ac:dyDescent="0.3">
      <c r="A1140" s="243" t="s">
        <v>50</v>
      </c>
      <c r="B1140" s="242">
        <f t="shared" ref="B1140:E1141" si="143">B819+B856+B893</f>
        <v>8500</v>
      </c>
      <c r="C1140" s="242">
        <f t="shared" si="143"/>
        <v>9000</v>
      </c>
      <c r="D1140" s="242">
        <f t="shared" si="143"/>
        <v>9500</v>
      </c>
      <c r="E1140" s="242">
        <f t="shared" si="143"/>
        <v>9500</v>
      </c>
    </row>
    <row r="1141" spans="1:5" ht="16.5" thickBot="1" x14ac:dyDescent="0.3">
      <c r="A1141" s="243" t="s">
        <v>54</v>
      </c>
      <c r="B1141" s="244">
        <f t="shared" si="143"/>
        <v>0</v>
      </c>
      <c r="C1141" s="244">
        <f t="shared" si="143"/>
        <v>0</v>
      </c>
      <c r="D1141" s="244">
        <f t="shared" si="143"/>
        <v>0</v>
      </c>
      <c r="E1141" s="244">
        <f t="shared" si="143"/>
        <v>0</v>
      </c>
    </row>
    <row r="1142" spans="1:5" ht="32.25" thickBot="1" x14ac:dyDescent="0.3">
      <c r="A1142" s="241" t="s">
        <v>3</v>
      </c>
      <c r="B1142" s="273">
        <f>B858+B821</f>
        <v>0</v>
      </c>
      <c r="C1142" s="273">
        <f>C858+C821</f>
        <v>0</v>
      </c>
      <c r="D1142" s="273">
        <f>D858+D821</f>
        <v>0</v>
      </c>
      <c r="E1142" s="273">
        <f>E858+E821</f>
        <v>0</v>
      </c>
    </row>
    <row r="1143" spans="1:5" ht="16.5" thickBot="1" x14ac:dyDescent="0.3">
      <c r="A1143" s="243" t="s">
        <v>50</v>
      </c>
      <c r="B1143" s="242">
        <f t="shared" ref="B1143:E1144" si="144">B822+B859+B896</f>
        <v>0</v>
      </c>
      <c r="C1143" s="242">
        <f t="shared" si="144"/>
        <v>0</v>
      </c>
      <c r="D1143" s="242">
        <f t="shared" si="144"/>
        <v>0</v>
      </c>
      <c r="E1143" s="242">
        <f t="shared" si="144"/>
        <v>0</v>
      </c>
    </row>
    <row r="1144" spans="1:5" ht="16.5" thickBot="1" x14ac:dyDescent="0.3">
      <c r="A1144" s="243" t="s">
        <v>54</v>
      </c>
      <c r="B1144" s="244">
        <f t="shared" si="144"/>
        <v>0</v>
      </c>
      <c r="C1144" s="244">
        <f t="shared" si="144"/>
        <v>0</v>
      </c>
      <c r="D1144" s="244">
        <f t="shared" si="144"/>
        <v>0</v>
      </c>
      <c r="E1144" s="244">
        <f t="shared" si="144"/>
        <v>0</v>
      </c>
    </row>
    <row r="1145" spans="1:5" ht="16.5" thickBot="1" x14ac:dyDescent="0.3">
      <c r="A1145" s="241" t="s">
        <v>19</v>
      </c>
      <c r="B1145" s="273">
        <f>B1146+B1147+B1148+B1149</f>
        <v>0</v>
      </c>
      <c r="C1145" s="273">
        <f t="shared" ref="C1145:E1145" si="145">C1146+C1147+C1148+C1149</f>
        <v>0</v>
      </c>
      <c r="D1145" s="273">
        <f t="shared" si="145"/>
        <v>0</v>
      </c>
      <c r="E1145" s="273">
        <f t="shared" si="145"/>
        <v>0</v>
      </c>
    </row>
    <row r="1146" spans="1:5" ht="16.5" thickBot="1" x14ac:dyDescent="0.3">
      <c r="A1146" s="243" t="s">
        <v>50</v>
      </c>
      <c r="B1146" s="242">
        <f>B930+B955+B980+B1006+B1035+B1060+B1085+B1111</f>
        <v>0</v>
      </c>
      <c r="C1146" s="242">
        <f t="shared" ref="C1146:E1149" si="146">C930+C955+C980+C1006+C1035+C1060+C1085+C1111</f>
        <v>0</v>
      </c>
      <c r="D1146" s="242">
        <f t="shared" si="146"/>
        <v>0</v>
      </c>
      <c r="E1146" s="242">
        <f t="shared" si="146"/>
        <v>0</v>
      </c>
    </row>
    <row r="1147" spans="1:5" ht="16.5" thickBot="1" x14ac:dyDescent="0.3">
      <c r="A1147" s="243" t="s">
        <v>82</v>
      </c>
      <c r="B1147" s="242">
        <f>B931+B956+B981+B1007+B1036+B1061+B1086+B1112</f>
        <v>0</v>
      </c>
      <c r="C1147" s="242">
        <f t="shared" si="146"/>
        <v>0</v>
      </c>
      <c r="D1147" s="242">
        <f t="shared" si="146"/>
        <v>0</v>
      </c>
      <c r="E1147" s="242">
        <f t="shared" si="146"/>
        <v>0</v>
      </c>
    </row>
    <row r="1148" spans="1:5" ht="16.5" thickBot="1" x14ac:dyDescent="0.3">
      <c r="A1148" s="243" t="s">
        <v>80</v>
      </c>
      <c r="B1148" s="242">
        <f>B932+B957+B982+B1008+B1037+B1062+B1087+B1113</f>
        <v>0</v>
      </c>
      <c r="C1148" s="242">
        <f t="shared" si="146"/>
        <v>0</v>
      </c>
      <c r="D1148" s="242">
        <f t="shared" si="146"/>
        <v>0</v>
      </c>
      <c r="E1148" s="242">
        <f t="shared" si="146"/>
        <v>0</v>
      </c>
    </row>
    <row r="1149" spans="1:5" ht="16.5" thickBot="1" x14ac:dyDescent="0.3">
      <c r="A1149" s="243" t="s">
        <v>81</v>
      </c>
      <c r="B1149" s="242">
        <f>B933+B958+B983+B1009+B1038+B1063+B1088+B1114</f>
        <v>0</v>
      </c>
      <c r="C1149" s="242">
        <f t="shared" si="146"/>
        <v>0</v>
      </c>
      <c r="D1149" s="242">
        <f t="shared" si="146"/>
        <v>0</v>
      </c>
      <c r="E1149" s="242">
        <f t="shared" si="146"/>
        <v>0</v>
      </c>
    </row>
    <row r="1150" spans="1:5" ht="16.5" thickBot="1" x14ac:dyDescent="0.3">
      <c r="A1150" s="241" t="s">
        <v>20</v>
      </c>
      <c r="B1150" s="273">
        <f>B1151+B1152+B1153+B1154</f>
        <v>6000</v>
      </c>
      <c r="C1150" s="273">
        <f t="shared" ref="C1150:E1150" si="147">C1151+C1152+C1153+C1154</f>
        <v>6000</v>
      </c>
      <c r="D1150" s="273">
        <f t="shared" si="147"/>
        <v>6000</v>
      </c>
      <c r="E1150" s="273">
        <f t="shared" si="147"/>
        <v>6000</v>
      </c>
    </row>
    <row r="1151" spans="1:5" ht="16.5" thickBot="1" x14ac:dyDescent="0.3">
      <c r="A1151" s="243" t="s">
        <v>50</v>
      </c>
      <c r="B1151" s="242">
        <f>B935+B960+B985+B1011+B1040+B1065+B1090+B1116</f>
        <v>6000</v>
      </c>
      <c r="C1151" s="242">
        <f t="shared" ref="C1151:E1154" si="148">C935+C960+C985+C1011+C1040+C1065+C1090+C1116</f>
        <v>6000</v>
      </c>
      <c r="D1151" s="242">
        <f t="shared" si="148"/>
        <v>6000</v>
      </c>
      <c r="E1151" s="242">
        <f t="shared" si="148"/>
        <v>6000</v>
      </c>
    </row>
    <row r="1152" spans="1:5" ht="16.5" thickBot="1" x14ac:dyDescent="0.3">
      <c r="A1152" s="243" t="s">
        <v>82</v>
      </c>
      <c r="B1152" s="242">
        <f>B936+B961+B986+B1012+B1041+B1066+B1091+B1117</f>
        <v>0</v>
      </c>
      <c r="C1152" s="242">
        <f t="shared" si="148"/>
        <v>0</v>
      </c>
      <c r="D1152" s="242">
        <f t="shared" si="148"/>
        <v>0</v>
      </c>
      <c r="E1152" s="242">
        <f t="shared" si="148"/>
        <v>0</v>
      </c>
    </row>
    <row r="1153" spans="1:5" ht="16.5" thickBot="1" x14ac:dyDescent="0.3">
      <c r="A1153" s="243" t="s">
        <v>80</v>
      </c>
      <c r="B1153" s="242">
        <f>B937+B962+B987+B1013+B1042+B1067+B1092+B1118</f>
        <v>0</v>
      </c>
      <c r="C1153" s="242">
        <f t="shared" si="148"/>
        <v>0</v>
      </c>
      <c r="D1153" s="242">
        <f t="shared" si="148"/>
        <v>0</v>
      </c>
      <c r="E1153" s="242">
        <f t="shared" si="148"/>
        <v>0</v>
      </c>
    </row>
    <row r="1154" spans="1:5" ht="16.5" thickBot="1" x14ac:dyDescent="0.3">
      <c r="A1154" s="243" t="s">
        <v>81</v>
      </c>
      <c r="B1154" s="242">
        <f>B938+B963+B988+B1014+B1043+B1068+B1093+B1119</f>
        <v>0</v>
      </c>
      <c r="C1154" s="242">
        <f t="shared" si="148"/>
        <v>0</v>
      </c>
      <c r="D1154" s="242">
        <f t="shared" si="148"/>
        <v>0</v>
      </c>
      <c r="E1154" s="242">
        <f t="shared" si="148"/>
        <v>0</v>
      </c>
    </row>
    <row r="1155" spans="1:5" ht="16.5" thickBot="1" x14ac:dyDescent="0.3">
      <c r="A1155" s="249" t="s">
        <v>35</v>
      </c>
      <c r="B1155" s="250" t="str">
        <f>IF(B1123-B1122=0,0,"Error")</f>
        <v>Error</v>
      </c>
      <c r="C1155" s="250" t="str">
        <f t="shared" ref="C1155:E1155" si="149">IF(C1123-C1122=0,0,"Error")</f>
        <v>Error</v>
      </c>
      <c r="D1155" s="250" t="str">
        <f t="shared" si="149"/>
        <v>Error</v>
      </c>
      <c r="E1155" s="250" t="str">
        <f t="shared" si="149"/>
        <v>Error</v>
      </c>
    </row>
    <row r="1156" spans="1:5" ht="15.75" thickBot="1" x14ac:dyDescent="0.3"/>
    <row r="1157" spans="1:5" ht="24" customHeight="1" thickBot="1" x14ac:dyDescent="0.3">
      <c r="A1157" s="16" t="s">
        <v>21</v>
      </c>
      <c r="B1157" s="517" t="s">
        <v>499</v>
      </c>
      <c r="C1157" s="518"/>
      <c r="D1157" s="518"/>
      <c r="E1157" s="519"/>
    </row>
    <row r="1158" spans="1:5" ht="15.75" thickBot="1" x14ac:dyDescent="0.3">
      <c r="A1158" s="16" t="s">
        <v>4</v>
      </c>
      <c r="B1158" s="559" t="s">
        <v>427</v>
      </c>
      <c r="C1158" s="560"/>
      <c r="D1158" s="560"/>
      <c r="E1158" s="561"/>
    </row>
    <row r="1159" spans="1:5" ht="15.75" thickBot="1" x14ac:dyDescent="0.3">
      <c r="A1159" s="16" t="s">
        <v>26</v>
      </c>
      <c r="B1159" s="562" t="s">
        <v>300</v>
      </c>
      <c r="C1159" s="563"/>
      <c r="D1159" s="563"/>
      <c r="E1159" s="564"/>
    </row>
    <row r="1160" spans="1:5" ht="15.75" thickBot="1" x14ac:dyDescent="0.3">
      <c r="A1160" s="565" t="s">
        <v>7</v>
      </c>
      <c r="B1160" s="566"/>
      <c r="C1160" s="566"/>
      <c r="D1160" s="566"/>
      <c r="E1160" s="567"/>
    </row>
    <row r="1161" spans="1:5" ht="15.75" thickBot="1" x14ac:dyDescent="0.3">
      <c r="A1161" s="550" t="s">
        <v>500</v>
      </c>
      <c r="B1161" s="551"/>
      <c r="C1161" s="551"/>
      <c r="D1161" s="551"/>
      <c r="E1161" s="552"/>
    </row>
    <row r="1162" spans="1:5" ht="15.75" thickBot="1" x14ac:dyDescent="0.3">
      <c r="A1162" s="550"/>
      <c r="B1162" s="551"/>
      <c r="C1162" s="551"/>
      <c r="D1162" s="551"/>
      <c r="E1162" s="552"/>
    </row>
    <row r="1163" spans="1:5" ht="15.75" thickBot="1" x14ac:dyDescent="0.3">
      <c r="A1163" s="550"/>
      <c r="B1163" s="551"/>
      <c r="C1163" s="551"/>
      <c r="D1163" s="551"/>
      <c r="E1163" s="552"/>
    </row>
    <row r="1164" spans="1:5" ht="15.75" thickBot="1" x14ac:dyDescent="0.3">
      <c r="A1164" s="15" t="s">
        <v>10</v>
      </c>
      <c r="B1164" s="581" t="s">
        <v>501</v>
      </c>
      <c r="C1164" s="554"/>
      <c r="D1164" s="554"/>
      <c r="E1164" s="555"/>
    </row>
    <row r="1165" spans="1:5" x14ac:dyDescent="0.25">
      <c r="A1165" s="523" t="s">
        <v>11</v>
      </c>
      <c r="B1165" s="2">
        <v>2019</v>
      </c>
      <c r="C1165" s="2">
        <v>2020</v>
      </c>
      <c r="D1165" s="2">
        <v>2021</v>
      </c>
      <c r="E1165" s="2">
        <v>2022</v>
      </c>
    </row>
    <row r="1166" spans="1:5" ht="15.75" thickBot="1" x14ac:dyDescent="0.3">
      <c r="A1166" s="524"/>
      <c r="B1166" s="3" t="s">
        <v>5</v>
      </c>
      <c r="C1166" s="3" t="s">
        <v>6</v>
      </c>
      <c r="D1166" s="3" t="s">
        <v>6</v>
      </c>
      <c r="E1166" s="3" t="s">
        <v>6</v>
      </c>
    </row>
    <row r="1167" spans="1:5" ht="79.5" thickBot="1" x14ac:dyDescent="0.3">
      <c r="A1167" s="4" t="s">
        <v>502</v>
      </c>
      <c r="B1167" s="28">
        <v>1</v>
      </c>
      <c r="C1167" s="28">
        <v>1</v>
      </c>
      <c r="D1167" s="28">
        <v>1</v>
      </c>
      <c r="E1167" s="28">
        <v>1</v>
      </c>
    </row>
    <row r="1168" spans="1:5" ht="15.75" thickBot="1" x14ac:dyDescent="0.3">
      <c r="A1168" s="4" t="s">
        <v>197</v>
      </c>
      <c r="B1168" s="28" t="s">
        <v>30</v>
      </c>
      <c r="C1168" s="28" t="s">
        <v>27</v>
      </c>
      <c r="D1168" s="28" t="s">
        <v>27</v>
      </c>
      <c r="E1168" s="28" t="s">
        <v>27</v>
      </c>
    </row>
    <row r="1169" spans="1:5" ht="15.75" thickBot="1" x14ac:dyDescent="0.3">
      <c r="A1169" s="4" t="s">
        <v>93</v>
      </c>
      <c r="B1169" s="28" t="s">
        <v>30</v>
      </c>
      <c r="C1169" s="28" t="s">
        <v>27</v>
      </c>
      <c r="D1169" s="28" t="s">
        <v>27</v>
      </c>
      <c r="E1169" s="28" t="s">
        <v>27</v>
      </c>
    </row>
    <row r="1170" spans="1:5" ht="15.75" thickBot="1" x14ac:dyDescent="0.3">
      <c r="A1170" s="12" t="s">
        <v>12</v>
      </c>
      <c r="B1170" s="757" t="s">
        <v>195</v>
      </c>
      <c r="C1170" s="758"/>
      <c r="D1170" s="758"/>
      <c r="E1170" s="759"/>
    </row>
    <row r="1171" spans="1:5" ht="15.75" thickBot="1" x14ac:dyDescent="0.3">
      <c r="A1171" s="517" t="s">
        <v>13</v>
      </c>
      <c r="B1171" s="518"/>
      <c r="C1171" s="518"/>
      <c r="D1171" s="518"/>
      <c r="E1171" s="519"/>
    </row>
    <row r="1172" spans="1:5" ht="23.25" thickBot="1" x14ac:dyDescent="0.3">
      <c r="A1172" s="4" t="s">
        <v>503</v>
      </c>
      <c r="B1172" s="90">
        <v>2050</v>
      </c>
      <c r="C1172" s="90">
        <v>2050</v>
      </c>
      <c r="D1172" s="90">
        <v>2050</v>
      </c>
      <c r="E1172" s="90">
        <v>2050</v>
      </c>
    </row>
    <row r="1173" spans="1:5" ht="15.75" thickBot="1" x14ac:dyDescent="0.3">
      <c r="A1173" s="4" t="s">
        <v>93</v>
      </c>
      <c r="B1173" s="101" t="s">
        <v>30</v>
      </c>
      <c r="C1173" s="102" t="s">
        <v>27</v>
      </c>
      <c r="D1173" s="102" t="s">
        <v>27</v>
      </c>
      <c r="E1173" s="102" t="s">
        <v>27</v>
      </c>
    </row>
    <row r="1174" spans="1:5" ht="15.75" thickBot="1" x14ac:dyDescent="0.3">
      <c r="A1174" s="537" t="s">
        <v>32</v>
      </c>
      <c r="B1174" s="538"/>
      <c r="C1174" s="538"/>
      <c r="D1174" s="538"/>
      <c r="E1174" s="539"/>
    </row>
    <row r="1175" spans="1:5" ht="15.75" thickBot="1" x14ac:dyDescent="0.3">
      <c r="A1175" s="511" t="s">
        <v>44</v>
      </c>
      <c r="B1175" s="512"/>
      <c r="C1175" s="512"/>
      <c r="D1175" s="512"/>
      <c r="E1175" s="513"/>
    </row>
    <row r="1176" spans="1:5" ht="15.75" thickBot="1" x14ac:dyDescent="0.3">
      <c r="A1176" s="19" t="s">
        <v>28</v>
      </c>
      <c r="B1176" s="525" t="s">
        <v>504</v>
      </c>
      <c r="C1176" s="581"/>
      <c r="D1176" s="581"/>
      <c r="E1176" s="582"/>
    </row>
    <row r="1177" spans="1:5" ht="15.75" thickBot="1" x14ac:dyDescent="0.3">
      <c r="A1177" s="4" t="s">
        <v>9</v>
      </c>
      <c r="B1177" s="546" t="s">
        <v>505</v>
      </c>
      <c r="C1177" s="547"/>
      <c r="D1177" s="547"/>
      <c r="E1177" s="548"/>
    </row>
    <row r="1178" spans="1:5" ht="15.75" thickBot="1" x14ac:dyDescent="0.3">
      <c r="A1178" s="4" t="s">
        <v>14</v>
      </c>
      <c r="B1178" s="520" t="s">
        <v>506</v>
      </c>
      <c r="C1178" s="521"/>
      <c r="D1178" s="521"/>
      <c r="E1178" s="522"/>
    </row>
    <row r="1179" spans="1:5" x14ac:dyDescent="0.25">
      <c r="A1179" s="523"/>
      <c r="B1179" s="17">
        <v>2019</v>
      </c>
      <c r="C1179" s="17">
        <v>2020</v>
      </c>
      <c r="D1179" s="17">
        <v>2021</v>
      </c>
      <c r="E1179" s="17">
        <v>2022</v>
      </c>
    </row>
    <row r="1180" spans="1:5" ht="15.75" thickBot="1" x14ac:dyDescent="0.3">
      <c r="A1180" s="524"/>
      <c r="B1180" s="18" t="s">
        <v>5</v>
      </c>
      <c r="C1180" s="18" t="s">
        <v>6</v>
      </c>
      <c r="D1180" s="18" t="s">
        <v>6</v>
      </c>
      <c r="E1180" s="18" t="s">
        <v>6</v>
      </c>
    </row>
    <row r="1181" spans="1:5" ht="15.75" thickBot="1" x14ac:dyDescent="0.3">
      <c r="A1181" s="4" t="s">
        <v>8</v>
      </c>
      <c r="B1181" s="6">
        <v>2000</v>
      </c>
      <c r="C1181" s="6">
        <v>2000</v>
      </c>
      <c r="D1181" s="6">
        <v>2000</v>
      </c>
      <c r="E1181" s="6">
        <v>2000</v>
      </c>
    </row>
    <row r="1182" spans="1:5" ht="15.75" thickBot="1" x14ac:dyDescent="0.3">
      <c r="A1182" s="4" t="s">
        <v>15</v>
      </c>
      <c r="B1182" s="6">
        <f>B1211</f>
        <v>31500</v>
      </c>
      <c r="C1182" s="6">
        <f>C1211</f>
        <v>30500</v>
      </c>
      <c r="D1182" s="6">
        <f t="shared" ref="D1182:E1182" si="150">D1211</f>
        <v>30500</v>
      </c>
      <c r="E1182" s="6">
        <f t="shared" si="150"/>
        <v>30500</v>
      </c>
    </row>
    <row r="1183" spans="1:5" ht="15.75" thickBot="1" x14ac:dyDescent="0.3">
      <c r="A1183" s="4" t="s">
        <v>23</v>
      </c>
      <c r="B1183" s="6">
        <f>B1182/B1181</f>
        <v>15.75</v>
      </c>
      <c r="C1183" s="6">
        <f t="shared" ref="C1183:E1183" si="151">C1182/C1181</f>
        <v>15.25</v>
      </c>
      <c r="D1183" s="6">
        <f t="shared" si="151"/>
        <v>15.25</v>
      </c>
      <c r="E1183" s="6">
        <f t="shared" si="151"/>
        <v>15.25</v>
      </c>
    </row>
    <row r="1184" spans="1:5" ht="15.75" thickBot="1" x14ac:dyDescent="0.3">
      <c r="A1184" s="4" t="s">
        <v>16</v>
      </c>
      <c r="B1184" s="99" t="s">
        <v>22</v>
      </c>
      <c r="C1184" s="7">
        <f>C1181/B1181-1</f>
        <v>0</v>
      </c>
      <c r="D1184" s="7">
        <f t="shared" ref="D1184:E1186" si="152">D1181/C1181-1</f>
        <v>0</v>
      </c>
      <c r="E1184" s="7">
        <f t="shared" si="152"/>
        <v>0</v>
      </c>
    </row>
    <row r="1185" spans="1:5" ht="15.75" thickBot="1" x14ac:dyDescent="0.3">
      <c r="A1185" s="4" t="s">
        <v>17</v>
      </c>
      <c r="B1185" s="99" t="s">
        <v>22</v>
      </c>
      <c r="C1185" s="7">
        <f>C1182/B1182-1</f>
        <v>-3.1746031746031744E-2</v>
      </c>
      <c r="D1185" s="7">
        <f t="shared" si="152"/>
        <v>0</v>
      </c>
      <c r="E1185" s="7">
        <f t="shared" si="152"/>
        <v>0</v>
      </c>
    </row>
    <row r="1186" spans="1:5" ht="15.75" thickBot="1" x14ac:dyDescent="0.3">
      <c r="A1186" s="4" t="s">
        <v>18</v>
      </c>
      <c r="B1186" s="99" t="s">
        <v>22</v>
      </c>
      <c r="C1186" s="7">
        <f>C1183/B1183-1</f>
        <v>-3.1746031746031744E-2</v>
      </c>
      <c r="D1186" s="7">
        <f t="shared" si="152"/>
        <v>0</v>
      </c>
      <c r="E1186" s="7">
        <f t="shared" si="152"/>
        <v>0</v>
      </c>
    </row>
    <row r="1187" spans="1:5" ht="15.75" thickBot="1" x14ac:dyDescent="0.3">
      <c r="A1187" s="528" t="s">
        <v>34</v>
      </c>
      <c r="B1187" s="529"/>
      <c r="C1187" s="529"/>
      <c r="D1187" s="529"/>
      <c r="E1187" s="530"/>
    </row>
    <row r="1188" spans="1:5" x14ac:dyDescent="0.25">
      <c r="A1188" s="523"/>
      <c r="B1188" s="17">
        <v>2019</v>
      </c>
      <c r="C1188" s="17">
        <v>2020</v>
      </c>
      <c r="D1188" s="17">
        <v>2021</v>
      </c>
      <c r="E1188" s="17">
        <v>2022</v>
      </c>
    </row>
    <row r="1189" spans="1:5" ht="15.75" thickBot="1" x14ac:dyDescent="0.3">
      <c r="A1189" s="524"/>
      <c r="B1189" s="18" t="s">
        <v>5</v>
      </c>
      <c r="C1189" s="18" t="s">
        <v>6</v>
      </c>
      <c r="D1189" s="18" t="s">
        <v>6</v>
      </c>
      <c r="E1189" s="18" t="s">
        <v>6</v>
      </c>
    </row>
    <row r="1190" spans="1:5" ht="15.75" thickBot="1" x14ac:dyDescent="0.3">
      <c r="A1190" s="1" t="s">
        <v>0</v>
      </c>
      <c r="B1190" s="8">
        <v>15000</v>
      </c>
      <c r="C1190" s="8">
        <v>15000</v>
      </c>
      <c r="D1190" s="8">
        <v>15000</v>
      </c>
      <c r="E1190" s="8">
        <v>15000</v>
      </c>
    </row>
    <row r="1191" spans="1:5" ht="15.75" thickBot="1" x14ac:dyDescent="0.3">
      <c r="A1191" s="10" t="s">
        <v>50</v>
      </c>
      <c r="B1191" s="88">
        <v>15000</v>
      </c>
      <c r="C1191" s="88">
        <v>15000</v>
      </c>
      <c r="D1191" s="88">
        <v>15000</v>
      </c>
      <c r="E1191" s="88">
        <v>15000</v>
      </c>
    </row>
    <row r="1192" spans="1:5" ht="15.75" thickBot="1" x14ac:dyDescent="0.3">
      <c r="A1192" s="10" t="s">
        <v>51</v>
      </c>
      <c r="B1192" s="11"/>
      <c r="C1192" s="11"/>
      <c r="D1192" s="11"/>
      <c r="E1192" s="11"/>
    </row>
    <row r="1193" spans="1:5" ht="15.75" thickBot="1" x14ac:dyDescent="0.3">
      <c r="A1193" s="1" t="s">
        <v>31</v>
      </c>
      <c r="B1193" s="8">
        <v>3000</v>
      </c>
      <c r="C1193" s="8">
        <v>3000</v>
      </c>
      <c r="D1193" s="8">
        <v>3000</v>
      </c>
      <c r="E1193" s="8">
        <v>3000</v>
      </c>
    </row>
    <row r="1194" spans="1:5" ht="15.75" thickBot="1" x14ac:dyDescent="0.3">
      <c r="A1194" s="10" t="s">
        <v>50</v>
      </c>
      <c r="B1194" s="88">
        <v>3000</v>
      </c>
      <c r="C1194" s="88">
        <v>3000</v>
      </c>
      <c r="D1194" s="88">
        <v>3000</v>
      </c>
      <c r="E1194" s="88">
        <v>3000</v>
      </c>
    </row>
    <row r="1195" spans="1:5" ht="15.75" thickBot="1" x14ac:dyDescent="0.3">
      <c r="A1195" s="10" t="s">
        <v>51</v>
      </c>
      <c r="B1195" s="11"/>
      <c r="C1195" s="8"/>
      <c r="D1195" s="8"/>
      <c r="E1195" s="8"/>
    </row>
    <row r="1196" spans="1:5" ht="15.75" thickBot="1" x14ac:dyDescent="0.3">
      <c r="A1196" s="1" t="s">
        <v>1</v>
      </c>
      <c r="B1196" s="11">
        <v>4500</v>
      </c>
      <c r="C1196" s="8">
        <v>3500</v>
      </c>
      <c r="D1196" s="8">
        <v>3500</v>
      </c>
      <c r="E1196" s="8">
        <v>3500</v>
      </c>
    </row>
    <row r="1197" spans="1:5" ht="15.75" thickBot="1" x14ac:dyDescent="0.3">
      <c r="A1197" s="10" t="s">
        <v>50</v>
      </c>
      <c r="B1197" s="88">
        <v>4500</v>
      </c>
      <c r="C1197" s="8">
        <v>3500</v>
      </c>
      <c r="D1197" s="8">
        <v>3500</v>
      </c>
      <c r="E1197" s="8">
        <v>3500</v>
      </c>
    </row>
    <row r="1198" spans="1:5" ht="15.75" thickBot="1" x14ac:dyDescent="0.3">
      <c r="A1198" s="10" t="s">
        <v>51</v>
      </c>
      <c r="B1198" s="11"/>
      <c r="C1198" s="8"/>
      <c r="D1198" s="8"/>
      <c r="E1198" s="8"/>
    </row>
    <row r="1199" spans="1:5" ht="15.75" thickBot="1" x14ac:dyDescent="0.3">
      <c r="A1199" s="1" t="s">
        <v>2</v>
      </c>
      <c r="B1199" s="11"/>
      <c r="C1199" s="8"/>
      <c r="D1199" s="8"/>
      <c r="E1199" s="8"/>
    </row>
    <row r="1200" spans="1:5" ht="15.75" thickBot="1" x14ac:dyDescent="0.3">
      <c r="A1200" s="10" t="s">
        <v>50</v>
      </c>
      <c r="B1200" s="11"/>
      <c r="C1200" s="8"/>
      <c r="D1200" s="8"/>
      <c r="E1200" s="8"/>
    </row>
    <row r="1201" spans="1:5" ht="15.75" thickBot="1" x14ac:dyDescent="0.3">
      <c r="A1201" s="10" t="s">
        <v>51</v>
      </c>
      <c r="B1201" s="11"/>
      <c r="C1201" s="8"/>
      <c r="D1201" s="8"/>
      <c r="E1201" s="8"/>
    </row>
    <row r="1202" spans="1:5" ht="15.75" thickBot="1" x14ac:dyDescent="0.3">
      <c r="A1202" s="1" t="s">
        <v>24</v>
      </c>
      <c r="B1202" s="11"/>
      <c r="C1202" s="8"/>
      <c r="D1202" s="8"/>
      <c r="E1202" s="8"/>
    </row>
    <row r="1203" spans="1:5" ht="15.75" thickBot="1" x14ac:dyDescent="0.3">
      <c r="A1203" s="10" t="s">
        <v>50</v>
      </c>
      <c r="B1203" s="11"/>
      <c r="C1203" s="8"/>
      <c r="D1203" s="8"/>
      <c r="E1203" s="8"/>
    </row>
    <row r="1204" spans="1:5" ht="15.75" thickBot="1" x14ac:dyDescent="0.3">
      <c r="A1204" s="10" t="s">
        <v>51</v>
      </c>
      <c r="B1204" s="11"/>
      <c r="C1204" s="8"/>
      <c r="D1204" s="8"/>
      <c r="E1204" s="8"/>
    </row>
    <row r="1205" spans="1:5" ht="15.75" thickBot="1" x14ac:dyDescent="0.3">
      <c r="A1205" s="1" t="s">
        <v>25</v>
      </c>
      <c r="B1205" s="11">
        <v>9000</v>
      </c>
      <c r="C1205" s="11">
        <v>9000</v>
      </c>
      <c r="D1205" s="11">
        <v>9000</v>
      </c>
      <c r="E1205" s="11">
        <v>9000</v>
      </c>
    </row>
    <row r="1206" spans="1:5" ht="15.75" thickBot="1" x14ac:dyDescent="0.3">
      <c r="A1206" s="10" t="s">
        <v>50</v>
      </c>
      <c r="B1206" s="88">
        <v>9000</v>
      </c>
      <c r="C1206" s="88">
        <v>9000</v>
      </c>
      <c r="D1206" s="88">
        <v>9000</v>
      </c>
      <c r="E1206" s="88">
        <v>9000</v>
      </c>
    </row>
    <row r="1207" spans="1:5" ht="15.75" thickBot="1" x14ac:dyDescent="0.3">
      <c r="A1207" s="10" t="s">
        <v>51</v>
      </c>
      <c r="B1207" s="11"/>
      <c r="C1207" s="8"/>
      <c r="D1207" s="8"/>
      <c r="E1207" s="8"/>
    </row>
    <row r="1208" spans="1:5" ht="15.75" thickBot="1" x14ac:dyDescent="0.3">
      <c r="A1208" s="1" t="s">
        <v>3</v>
      </c>
      <c r="B1208" s="11">
        <v>0</v>
      </c>
      <c r="C1208" s="8">
        <v>0</v>
      </c>
      <c r="D1208" s="8">
        <f>C1208*1.03*0.99</f>
        <v>0</v>
      </c>
      <c r="E1208" s="8">
        <f>D1208*1.03*0.99</f>
        <v>0</v>
      </c>
    </row>
    <row r="1209" spans="1:5" ht="15.75" thickBot="1" x14ac:dyDescent="0.3">
      <c r="A1209" s="10" t="s">
        <v>50</v>
      </c>
      <c r="B1209" s="11"/>
      <c r="C1209" s="36"/>
      <c r="D1209" s="36"/>
      <c r="E1209" s="36"/>
    </row>
    <row r="1210" spans="1:5" ht="15.75" thickBot="1" x14ac:dyDescent="0.3">
      <c r="A1210" s="10" t="s">
        <v>51</v>
      </c>
      <c r="B1210" s="11"/>
      <c r="C1210" s="37"/>
      <c r="D1210" s="36"/>
      <c r="E1210" s="36"/>
    </row>
    <row r="1211" spans="1:5" ht="15.75" thickBot="1" x14ac:dyDescent="0.3">
      <c r="A1211" s="20" t="s">
        <v>33</v>
      </c>
      <c r="B1211" s="11">
        <f>B1208+B1205+B1202+B1199+B1196+B1193+B1190</f>
        <v>31500</v>
      </c>
      <c r="C1211" s="11">
        <f>C1208+C1205+C1202+C1199+C1196+C1193+C1190</f>
        <v>30500</v>
      </c>
      <c r="D1211" s="11">
        <f t="shared" ref="D1211:E1211" si="153">D1208+D1205+D1202+D1199+D1196+D1193+D1190</f>
        <v>30500</v>
      </c>
      <c r="E1211" s="11">
        <f t="shared" si="153"/>
        <v>30500</v>
      </c>
    </row>
    <row r="1212" spans="1:5" ht="15.75" thickBot="1" x14ac:dyDescent="0.3">
      <c r="A1212" s="23" t="s">
        <v>35</v>
      </c>
      <c r="B1212" s="24">
        <f>IF(B1211-B1182=0,0,"Error")</f>
        <v>0</v>
      </c>
      <c r="C1212" s="24">
        <f>IF(C1211-C1182=0,0,"Error")</f>
        <v>0</v>
      </c>
      <c r="D1212" s="24">
        <f>IF(D1211-D1182=0,0,"Error")</f>
        <v>0</v>
      </c>
      <c r="E1212" s="24">
        <f>IF(E1211-E1182=0,0,"Error")</f>
        <v>0</v>
      </c>
    </row>
    <row r="1213" spans="1:5" ht="15.75" thickBot="1" x14ac:dyDescent="0.3">
      <c r="A1213" s="86" t="s">
        <v>166</v>
      </c>
      <c r="B1213" s="549"/>
      <c r="C1213" s="526"/>
      <c r="D1213" s="526"/>
      <c r="E1213" s="527"/>
    </row>
    <row r="1214" spans="1:5" ht="15.75" thickBot="1" x14ac:dyDescent="0.3">
      <c r="A1214" s="4" t="s">
        <v>9</v>
      </c>
      <c r="B1214" s="517"/>
      <c r="C1214" s="518"/>
      <c r="D1214" s="518"/>
      <c r="E1214" s="519"/>
    </row>
    <row r="1215" spans="1:5" ht="15.75" thickBot="1" x14ac:dyDescent="0.3">
      <c r="A1215" s="4" t="s">
        <v>14</v>
      </c>
      <c r="B1215" s="520"/>
      <c r="C1215" s="521"/>
      <c r="D1215" s="521"/>
      <c r="E1215" s="522"/>
    </row>
    <row r="1216" spans="1:5" x14ac:dyDescent="0.25">
      <c r="A1216" s="523"/>
      <c r="B1216" s="17">
        <v>2018</v>
      </c>
      <c r="C1216" s="17">
        <v>2019</v>
      </c>
      <c r="D1216" s="17">
        <v>2020</v>
      </c>
      <c r="E1216" s="17">
        <v>2021</v>
      </c>
    </row>
    <row r="1217" spans="1:5" ht="15.75" thickBot="1" x14ac:dyDescent="0.3">
      <c r="A1217" s="524"/>
      <c r="B1217" s="18" t="s">
        <v>5</v>
      </c>
      <c r="C1217" s="18" t="s">
        <v>6</v>
      </c>
      <c r="D1217" s="18" t="s">
        <v>6</v>
      </c>
      <c r="E1217" s="18" t="s">
        <v>6</v>
      </c>
    </row>
    <row r="1218" spans="1:5" ht="15.75" thickBot="1" x14ac:dyDescent="0.3">
      <c r="A1218" s="4" t="s">
        <v>8</v>
      </c>
      <c r="B1218" s="4"/>
      <c r="C1218" s="4"/>
      <c r="D1218" s="4"/>
      <c r="E1218" s="4"/>
    </row>
    <row r="1219" spans="1:5" ht="15.75" thickBot="1" x14ac:dyDescent="0.3">
      <c r="A1219" s="4" t="s">
        <v>15</v>
      </c>
      <c r="B1219" s="6">
        <f>B1248</f>
        <v>0</v>
      </c>
      <c r="C1219" s="6">
        <f t="shared" ref="C1219:E1219" si="154">C1248</f>
        <v>0</v>
      </c>
      <c r="D1219" s="6">
        <f t="shared" si="154"/>
        <v>0</v>
      </c>
      <c r="E1219" s="6">
        <f t="shared" si="154"/>
        <v>0</v>
      </c>
    </row>
    <row r="1220" spans="1:5" ht="15.75" thickBot="1" x14ac:dyDescent="0.3">
      <c r="A1220" s="4" t="s">
        <v>23</v>
      </c>
      <c r="B1220" s="6" t="e">
        <f>B1219/B1218</f>
        <v>#DIV/0!</v>
      </c>
      <c r="C1220" s="6" t="e">
        <f>C1219/C1218</f>
        <v>#DIV/0!</v>
      </c>
      <c r="D1220" s="6" t="e">
        <f>D1219/D1218</f>
        <v>#DIV/0!</v>
      </c>
      <c r="E1220" s="6" t="e">
        <f>E1219/E1218</f>
        <v>#DIV/0!</v>
      </c>
    </row>
    <row r="1221" spans="1:5" ht="15.75" thickBot="1" x14ac:dyDescent="0.3">
      <c r="A1221" s="4" t="s">
        <v>16</v>
      </c>
      <c r="B1221" s="99"/>
      <c r="C1221" s="7" t="e">
        <f>C1218/B1218-1</f>
        <v>#DIV/0!</v>
      </c>
      <c r="D1221" s="7" t="e">
        <f>D1218/C1218-1</f>
        <v>#DIV/0!</v>
      </c>
      <c r="E1221" s="7" t="e">
        <f>E1218/D1218-1</f>
        <v>#DIV/0!</v>
      </c>
    </row>
    <row r="1222" spans="1:5" ht="15.75" thickBot="1" x14ac:dyDescent="0.3">
      <c r="A1222" s="4" t="s">
        <v>17</v>
      </c>
      <c r="B1222" s="99"/>
      <c r="C1222" s="7" t="e">
        <f>C1219/B1219-1</f>
        <v>#DIV/0!</v>
      </c>
      <c r="D1222" s="7" t="e">
        <f t="shared" ref="D1222:E1223" si="155">D1219/C1219-1</f>
        <v>#DIV/0!</v>
      </c>
      <c r="E1222" s="7" t="e">
        <f t="shared" si="155"/>
        <v>#DIV/0!</v>
      </c>
    </row>
    <row r="1223" spans="1:5" ht="15.75" thickBot="1" x14ac:dyDescent="0.3">
      <c r="A1223" s="4" t="s">
        <v>18</v>
      </c>
      <c r="B1223" s="99"/>
      <c r="C1223" s="7" t="e">
        <f>C1220/B1220-1</f>
        <v>#DIV/0!</v>
      </c>
      <c r="D1223" s="7" t="e">
        <f t="shared" si="155"/>
        <v>#DIV/0!</v>
      </c>
      <c r="E1223" s="7" t="e">
        <f t="shared" si="155"/>
        <v>#DIV/0!</v>
      </c>
    </row>
    <row r="1224" spans="1:5" ht="15.75" thickBot="1" x14ac:dyDescent="0.3">
      <c r="A1224" s="528" t="s">
        <v>37</v>
      </c>
      <c r="B1224" s="529"/>
      <c r="C1224" s="529"/>
      <c r="D1224" s="529"/>
      <c r="E1224" s="530"/>
    </row>
    <row r="1225" spans="1:5" x14ac:dyDescent="0.25">
      <c r="A1225" s="523"/>
      <c r="B1225" s="17">
        <v>2018</v>
      </c>
      <c r="C1225" s="17">
        <v>2019</v>
      </c>
      <c r="D1225" s="17">
        <v>2020</v>
      </c>
      <c r="E1225" s="17">
        <v>2021</v>
      </c>
    </row>
    <row r="1226" spans="1:5" ht="15.75" thickBot="1" x14ac:dyDescent="0.3">
      <c r="A1226" s="524"/>
      <c r="B1226" s="18" t="s">
        <v>5</v>
      </c>
      <c r="C1226" s="18" t="s">
        <v>6</v>
      </c>
      <c r="D1226" s="18" t="s">
        <v>6</v>
      </c>
      <c r="E1226" s="18" t="s">
        <v>6</v>
      </c>
    </row>
    <row r="1227" spans="1:5" ht="15.75" thickBot="1" x14ac:dyDescent="0.3">
      <c r="A1227" s="1" t="s">
        <v>0</v>
      </c>
      <c r="B1227" s="8"/>
      <c r="C1227" s="8"/>
      <c r="D1227" s="8"/>
      <c r="E1227" s="8"/>
    </row>
    <row r="1228" spans="1:5" ht="15.75" thickBot="1" x14ac:dyDescent="0.3">
      <c r="A1228" s="10" t="s">
        <v>50</v>
      </c>
      <c r="B1228" s="11"/>
      <c r="C1228" s="47"/>
      <c r="D1228" s="47"/>
      <c r="E1228" s="47"/>
    </row>
    <row r="1229" spans="1:5" ht="15.75" thickBot="1" x14ac:dyDescent="0.3">
      <c r="A1229" s="10" t="s">
        <v>51</v>
      </c>
      <c r="B1229" s="11"/>
      <c r="C1229" s="47"/>
      <c r="D1229" s="47"/>
      <c r="E1229" s="47"/>
    </row>
    <row r="1230" spans="1:5" ht="15.75" thickBot="1" x14ac:dyDescent="0.3">
      <c r="A1230" s="1" t="s">
        <v>31</v>
      </c>
      <c r="B1230" s="8"/>
      <c r="C1230" s="8"/>
      <c r="D1230" s="8"/>
      <c r="E1230" s="8"/>
    </row>
    <row r="1231" spans="1:5" ht="15.75" thickBot="1" x14ac:dyDescent="0.3">
      <c r="A1231" s="10" t="s">
        <v>50</v>
      </c>
      <c r="B1231" s="11"/>
      <c r="C1231" s="8"/>
      <c r="D1231" s="8"/>
      <c r="E1231" s="8"/>
    </row>
    <row r="1232" spans="1:5" ht="15.75" thickBot="1" x14ac:dyDescent="0.3">
      <c r="A1232" s="10" t="s">
        <v>51</v>
      </c>
      <c r="B1232" s="11"/>
      <c r="C1232" s="8"/>
      <c r="D1232" s="8"/>
      <c r="E1232" s="8"/>
    </row>
    <row r="1233" spans="1:5" ht="15.75" thickBot="1" x14ac:dyDescent="0.3">
      <c r="A1233" s="1" t="s">
        <v>1</v>
      </c>
      <c r="B1233" s="11">
        <v>0</v>
      </c>
      <c r="C1233" s="8">
        <v>0</v>
      </c>
      <c r="D1233" s="8">
        <v>0</v>
      </c>
      <c r="E1233" s="8">
        <v>0</v>
      </c>
    </row>
    <row r="1234" spans="1:5" ht="15.75" thickBot="1" x14ac:dyDescent="0.3">
      <c r="A1234" s="10" t="s">
        <v>50</v>
      </c>
      <c r="B1234" s="11"/>
      <c r="C1234" s="8"/>
      <c r="D1234" s="8"/>
      <c r="E1234" s="8"/>
    </row>
    <row r="1235" spans="1:5" ht="15.75" thickBot="1" x14ac:dyDescent="0.3">
      <c r="A1235" s="10" t="s">
        <v>51</v>
      </c>
      <c r="B1235" s="11"/>
      <c r="C1235" s="8"/>
      <c r="D1235" s="8"/>
      <c r="E1235" s="8"/>
    </row>
    <row r="1236" spans="1:5" ht="15.75" thickBot="1" x14ac:dyDescent="0.3">
      <c r="A1236" s="1" t="s">
        <v>2</v>
      </c>
      <c r="B1236" s="11"/>
      <c r="C1236" s="8"/>
      <c r="D1236" s="8"/>
      <c r="E1236" s="8"/>
    </row>
    <row r="1237" spans="1:5" ht="15.75" thickBot="1" x14ac:dyDescent="0.3">
      <c r="A1237" s="10" t="s">
        <v>50</v>
      </c>
      <c r="B1237" s="11"/>
      <c r="C1237" s="8"/>
      <c r="D1237" s="8"/>
      <c r="E1237" s="8"/>
    </row>
    <row r="1238" spans="1:5" ht="15.75" thickBot="1" x14ac:dyDescent="0.3">
      <c r="A1238" s="10" t="s">
        <v>51</v>
      </c>
      <c r="B1238" s="11"/>
      <c r="C1238" s="8"/>
      <c r="D1238" s="8"/>
      <c r="E1238" s="8"/>
    </row>
    <row r="1239" spans="1:5" ht="15.75" thickBot="1" x14ac:dyDescent="0.3">
      <c r="A1239" s="1" t="s">
        <v>24</v>
      </c>
      <c r="B1239" s="11"/>
      <c r="C1239" s="8"/>
      <c r="D1239" s="8"/>
      <c r="E1239" s="8"/>
    </row>
    <row r="1240" spans="1:5" ht="15.75" thickBot="1" x14ac:dyDescent="0.3">
      <c r="A1240" s="10" t="s">
        <v>50</v>
      </c>
      <c r="B1240" s="11"/>
      <c r="C1240" s="8"/>
      <c r="D1240" s="8"/>
      <c r="E1240" s="8"/>
    </row>
    <row r="1241" spans="1:5" ht="15.75" thickBot="1" x14ac:dyDescent="0.3">
      <c r="A1241" s="10" t="s">
        <v>51</v>
      </c>
      <c r="B1241" s="11"/>
      <c r="C1241" s="8"/>
      <c r="D1241" s="8"/>
      <c r="E1241" s="8"/>
    </row>
    <row r="1242" spans="1:5" ht="15.75" thickBot="1" x14ac:dyDescent="0.3">
      <c r="A1242" s="1" t="s">
        <v>25</v>
      </c>
      <c r="B1242" s="11"/>
      <c r="C1242" s="8"/>
      <c r="D1242" s="8"/>
      <c r="E1242" s="8"/>
    </row>
    <row r="1243" spans="1:5" ht="15.75" thickBot="1" x14ac:dyDescent="0.3">
      <c r="A1243" s="10" t="s">
        <v>50</v>
      </c>
      <c r="B1243" s="11"/>
      <c r="C1243" s="8"/>
      <c r="D1243" s="8"/>
      <c r="E1243" s="8"/>
    </row>
    <row r="1244" spans="1:5" ht="15.75" thickBot="1" x14ac:dyDescent="0.3">
      <c r="A1244" s="10" t="s">
        <v>51</v>
      </c>
      <c r="B1244" s="11"/>
      <c r="C1244" s="8"/>
      <c r="D1244" s="8"/>
      <c r="E1244" s="8"/>
    </row>
    <row r="1245" spans="1:5" ht="15.75" thickBot="1" x14ac:dyDescent="0.3">
      <c r="A1245" s="1" t="s">
        <v>3</v>
      </c>
      <c r="B1245" s="11"/>
      <c r="C1245" s="8"/>
      <c r="D1245" s="8"/>
      <c r="E1245" s="8"/>
    </row>
    <row r="1246" spans="1:5" ht="15.75" thickBot="1" x14ac:dyDescent="0.3">
      <c r="A1246" s="10" t="s">
        <v>50</v>
      </c>
      <c r="B1246" s="11"/>
      <c r="C1246" s="8"/>
      <c r="D1246" s="8"/>
      <c r="E1246" s="8"/>
    </row>
    <row r="1247" spans="1:5" ht="15.75" thickBot="1" x14ac:dyDescent="0.3">
      <c r="A1247" s="10" t="s">
        <v>51</v>
      </c>
      <c r="B1247" s="11"/>
      <c r="C1247" s="8"/>
      <c r="D1247" s="8"/>
      <c r="E1247" s="8"/>
    </row>
    <row r="1248" spans="1:5" ht="15.75" thickBot="1" x14ac:dyDescent="0.3">
      <c r="A1248" s="22" t="s">
        <v>36</v>
      </c>
      <c r="B1248" s="11">
        <f>B1245+B1242+B1239+B1236+B1233+B1230+B1227</f>
        <v>0</v>
      </c>
      <c r="C1248" s="11">
        <f t="shared" ref="C1248:E1248" si="156">C1245+C1242+C1239+C1236+C1233+C1230+C1227</f>
        <v>0</v>
      </c>
      <c r="D1248" s="11">
        <f t="shared" si="156"/>
        <v>0</v>
      </c>
      <c r="E1248" s="11">
        <f t="shared" si="156"/>
        <v>0</v>
      </c>
    </row>
    <row r="1249" spans="1:5" ht="15.75" thickBot="1" x14ac:dyDescent="0.3">
      <c r="A1249" s="23" t="s">
        <v>35</v>
      </c>
      <c r="B1249" s="24">
        <f>IF(B1248-B1219=0,0,"Error")</f>
        <v>0</v>
      </c>
      <c r="C1249" s="24">
        <f>IF(C1248-C1219=0,0,"Error")</f>
        <v>0</v>
      </c>
      <c r="D1249" s="24">
        <f>IF(D1248-D1219=0,0,"Error")</f>
        <v>0</v>
      </c>
      <c r="E1249" s="24">
        <f>IF(E1248-E1219=0,0,"Error")</f>
        <v>0</v>
      </c>
    </row>
    <row r="1250" spans="1:5" ht="15.75" thickBot="1" x14ac:dyDescent="0.3">
      <c r="A1250" s="86" t="s">
        <v>162</v>
      </c>
      <c r="B1250" s="549"/>
      <c r="C1250" s="526"/>
      <c r="D1250" s="526"/>
      <c r="E1250" s="527"/>
    </row>
    <row r="1251" spans="1:5" ht="15.75" thickBot="1" x14ac:dyDescent="0.3">
      <c r="A1251" s="4" t="s">
        <v>9</v>
      </c>
      <c r="B1251" s="517"/>
      <c r="C1251" s="518"/>
      <c r="D1251" s="518"/>
      <c r="E1251" s="519"/>
    </row>
    <row r="1252" spans="1:5" ht="15.75" thickBot="1" x14ac:dyDescent="0.3">
      <c r="A1252" s="4" t="s">
        <v>14</v>
      </c>
      <c r="B1252" s="520"/>
      <c r="C1252" s="521"/>
      <c r="D1252" s="521"/>
      <c r="E1252" s="522"/>
    </row>
    <row r="1253" spans="1:5" x14ac:dyDescent="0.25">
      <c r="A1253" s="523"/>
      <c r="B1253" s="17">
        <v>2018</v>
      </c>
      <c r="C1253" s="17">
        <v>2019</v>
      </c>
      <c r="D1253" s="17">
        <v>2020</v>
      </c>
      <c r="E1253" s="17">
        <v>2021</v>
      </c>
    </row>
    <row r="1254" spans="1:5" ht="15.75" thickBot="1" x14ac:dyDescent="0.3">
      <c r="A1254" s="524"/>
      <c r="B1254" s="18" t="s">
        <v>5</v>
      </c>
      <c r="C1254" s="18" t="s">
        <v>6</v>
      </c>
      <c r="D1254" s="18" t="s">
        <v>6</v>
      </c>
      <c r="E1254" s="18" t="s">
        <v>6</v>
      </c>
    </row>
    <row r="1255" spans="1:5" ht="15.75" thickBot="1" x14ac:dyDescent="0.3">
      <c r="A1255" s="4" t="s">
        <v>8</v>
      </c>
      <c r="B1255" s="39"/>
      <c r="C1255" s="39"/>
      <c r="D1255" s="39"/>
      <c r="E1255" s="39"/>
    </row>
    <row r="1256" spans="1:5" ht="15.75" thickBot="1" x14ac:dyDescent="0.3">
      <c r="A1256" s="4" t="s">
        <v>15</v>
      </c>
      <c r="B1256" s="6">
        <f>B1285</f>
        <v>0</v>
      </c>
      <c r="C1256" s="6">
        <f t="shared" ref="C1256:E1256" si="157">C1285</f>
        <v>0</v>
      </c>
      <c r="D1256" s="6">
        <f t="shared" si="157"/>
        <v>0</v>
      </c>
      <c r="E1256" s="6">
        <f t="shared" si="157"/>
        <v>0</v>
      </c>
    </row>
    <row r="1257" spans="1:5" ht="15.75" thickBot="1" x14ac:dyDescent="0.3">
      <c r="A1257" s="4" t="s">
        <v>23</v>
      </c>
      <c r="B1257" s="6" t="e">
        <f>B1256/B1255</f>
        <v>#DIV/0!</v>
      </c>
      <c r="C1257" s="6" t="e">
        <f>C1256/C1255</f>
        <v>#DIV/0!</v>
      </c>
      <c r="D1257" s="6" t="e">
        <f>D1256/D1255</f>
        <v>#DIV/0!</v>
      </c>
      <c r="E1257" s="6" t="e">
        <f>E1256/E1255</f>
        <v>#DIV/0!</v>
      </c>
    </row>
    <row r="1258" spans="1:5" ht="15.75" thickBot="1" x14ac:dyDescent="0.3">
      <c r="A1258" s="4" t="s">
        <v>16</v>
      </c>
      <c r="B1258" s="99"/>
      <c r="C1258" s="7" t="e">
        <f>C1255/B1255-1</f>
        <v>#DIV/0!</v>
      </c>
      <c r="D1258" s="7" t="e">
        <f>D1255/C1255-1</f>
        <v>#DIV/0!</v>
      </c>
      <c r="E1258" s="7" t="e">
        <f>E1255/D1255-1</f>
        <v>#DIV/0!</v>
      </c>
    </row>
    <row r="1259" spans="1:5" ht="15.75" thickBot="1" x14ac:dyDescent="0.3">
      <c r="A1259" s="4" t="s">
        <v>17</v>
      </c>
      <c r="B1259" s="99"/>
      <c r="C1259" s="7" t="e">
        <f>C1256/B1256-1</f>
        <v>#DIV/0!</v>
      </c>
      <c r="D1259" s="7" t="e">
        <f t="shared" ref="D1259:E1260" si="158">D1256/C1256-1</f>
        <v>#DIV/0!</v>
      </c>
      <c r="E1259" s="7" t="e">
        <f t="shared" si="158"/>
        <v>#DIV/0!</v>
      </c>
    </row>
    <row r="1260" spans="1:5" ht="15.75" thickBot="1" x14ac:dyDescent="0.3">
      <c r="A1260" s="4" t="s">
        <v>18</v>
      </c>
      <c r="B1260" s="99"/>
      <c r="C1260" s="7" t="e">
        <f>C1257/B1257-1</f>
        <v>#DIV/0!</v>
      </c>
      <c r="D1260" s="7" t="e">
        <f t="shared" si="158"/>
        <v>#DIV/0!</v>
      </c>
      <c r="E1260" s="7" t="e">
        <f t="shared" si="158"/>
        <v>#DIV/0!</v>
      </c>
    </row>
    <row r="1261" spans="1:5" ht="15.75" thickBot="1" x14ac:dyDescent="0.3">
      <c r="A1261" s="528" t="s">
        <v>37</v>
      </c>
      <c r="B1261" s="529"/>
      <c r="C1261" s="529"/>
      <c r="D1261" s="529"/>
      <c r="E1261" s="530"/>
    </row>
    <row r="1262" spans="1:5" x14ac:dyDescent="0.25">
      <c r="A1262" s="523"/>
      <c r="B1262" s="17">
        <v>2018</v>
      </c>
      <c r="C1262" s="17">
        <v>2019</v>
      </c>
      <c r="D1262" s="17">
        <v>2020</v>
      </c>
      <c r="E1262" s="17">
        <v>2021</v>
      </c>
    </row>
    <row r="1263" spans="1:5" ht="15.75" thickBot="1" x14ac:dyDescent="0.3">
      <c r="A1263" s="524"/>
      <c r="B1263" s="18" t="s">
        <v>5</v>
      </c>
      <c r="C1263" s="18" t="s">
        <v>6</v>
      </c>
      <c r="D1263" s="18" t="s">
        <v>6</v>
      </c>
      <c r="E1263" s="18" t="s">
        <v>6</v>
      </c>
    </row>
    <row r="1264" spans="1:5" ht="15.75" thickBot="1" x14ac:dyDescent="0.3">
      <c r="A1264" s="1" t="s">
        <v>0</v>
      </c>
      <c r="B1264" s="8"/>
      <c r="C1264" s="8"/>
      <c r="D1264" s="8"/>
      <c r="E1264" s="8"/>
    </row>
    <row r="1265" spans="1:5" ht="15.75" thickBot="1" x14ac:dyDescent="0.3">
      <c r="A1265" s="10" t="s">
        <v>50</v>
      </c>
      <c r="B1265" s="11"/>
      <c r="C1265" s="47"/>
      <c r="D1265" s="47"/>
      <c r="E1265" s="47"/>
    </row>
    <row r="1266" spans="1:5" ht="15.75" thickBot="1" x14ac:dyDescent="0.3">
      <c r="A1266" s="10" t="s">
        <v>51</v>
      </c>
      <c r="B1266" s="11"/>
      <c r="C1266" s="47"/>
      <c r="D1266" s="47"/>
      <c r="E1266" s="47"/>
    </row>
    <row r="1267" spans="1:5" ht="15.75" thickBot="1" x14ac:dyDescent="0.3">
      <c r="A1267" s="1" t="s">
        <v>31</v>
      </c>
      <c r="B1267" s="8"/>
      <c r="C1267" s="8"/>
      <c r="D1267" s="8"/>
      <c r="E1267" s="8"/>
    </row>
    <row r="1268" spans="1:5" ht="15.75" thickBot="1" x14ac:dyDescent="0.3">
      <c r="A1268" s="10" t="s">
        <v>50</v>
      </c>
      <c r="B1268" s="11"/>
      <c r="C1268" s="8"/>
      <c r="D1268" s="8"/>
      <c r="E1268" s="8"/>
    </row>
    <row r="1269" spans="1:5" ht="15.75" thickBot="1" x14ac:dyDescent="0.3">
      <c r="A1269" s="10" t="s">
        <v>51</v>
      </c>
      <c r="B1269" s="11"/>
      <c r="C1269" s="8"/>
      <c r="D1269" s="8"/>
      <c r="E1269" s="8"/>
    </row>
    <row r="1270" spans="1:5" ht="15.75" thickBot="1" x14ac:dyDescent="0.3">
      <c r="A1270" s="1" t="s">
        <v>1</v>
      </c>
      <c r="B1270" s="40">
        <v>0</v>
      </c>
      <c r="C1270" s="87">
        <v>0</v>
      </c>
      <c r="D1270" s="87">
        <v>0</v>
      </c>
      <c r="E1270" s="87">
        <v>0</v>
      </c>
    </row>
    <row r="1271" spans="1:5" ht="15.75" thickBot="1" x14ac:dyDescent="0.3">
      <c r="A1271" s="10" t="s">
        <v>50</v>
      </c>
      <c r="B1271" s="11"/>
      <c r="C1271" s="8"/>
      <c r="D1271" s="8"/>
      <c r="E1271" s="8"/>
    </row>
    <row r="1272" spans="1:5" ht="15.75" thickBot="1" x14ac:dyDescent="0.3">
      <c r="A1272" s="10" t="s">
        <v>51</v>
      </c>
      <c r="B1272" s="11"/>
      <c r="C1272" s="8"/>
      <c r="D1272" s="8"/>
      <c r="E1272" s="8"/>
    </row>
    <row r="1273" spans="1:5" ht="15.75" thickBot="1" x14ac:dyDescent="0.3">
      <c r="A1273" s="1" t="s">
        <v>2</v>
      </c>
      <c r="B1273" s="11"/>
      <c r="C1273" s="8"/>
      <c r="D1273" s="8"/>
      <c r="E1273" s="8"/>
    </row>
    <row r="1274" spans="1:5" ht="15.75" thickBot="1" x14ac:dyDescent="0.3">
      <c r="A1274" s="10" t="s">
        <v>50</v>
      </c>
      <c r="B1274" s="11"/>
      <c r="C1274" s="8"/>
      <c r="D1274" s="8"/>
      <c r="E1274" s="8"/>
    </row>
    <row r="1275" spans="1:5" ht="15.75" thickBot="1" x14ac:dyDescent="0.3">
      <c r="A1275" s="10" t="s">
        <v>51</v>
      </c>
      <c r="B1275" s="11"/>
      <c r="C1275" s="8"/>
      <c r="D1275" s="8"/>
      <c r="E1275" s="8"/>
    </row>
    <row r="1276" spans="1:5" ht="15.75" thickBot="1" x14ac:dyDescent="0.3">
      <c r="A1276" s="1" t="s">
        <v>24</v>
      </c>
      <c r="B1276" s="11"/>
      <c r="C1276" s="8"/>
      <c r="D1276" s="8"/>
      <c r="E1276" s="8"/>
    </row>
    <row r="1277" spans="1:5" ht="15.75" thickBot="1" x14ac:dyDescent="0.3">
      <c r="A1277" s="10" t="s">
        <v>50</v>
      </c>
      <c r="B1277" s="11"/>
      <c r="C1277" s="8"/>
      <c r="D1277" s="8"/>
      <c r="E1277" s="8"/>
    </row>
    <row r="1278" spans="1:5" ht="15.75" thickBot="1" x14ac:dyDescent="0.3">
      <c r="A1278" s="10" t="s">
        <v>51</v>
      </c>
      <c r="B1278" s="11"/>
      <c r="C1278" s="8"/>
      <c r="D1278" s="8"/>
      <c r="E1278" s="8"/>
    </row>
    <row r="1279" spans="1:5" ht="15.75" thickBot="1" x14ac:dyDescent="0.3">
      <c r="A1279" s="1" t="s">
        <v>25</v>
      </c>
      <c r="B1279" s="11">
        <v>0</v>
      </c>
      <c r="C1279" s="8">
        <v>0</v>
      </c>
      <c r="D1279" s="8">
        <v>0</v>
      </c>
      <c r="E1279" s="8">
        <v>0</v>
      </c>
    </row>
    <row r="1280" spans="1:5" ht="15.75" thickBot="1" x14ac:dyDescent="0.3">
      <c r="A1280" s="10" t="s">
        <v>50</v>
      </c>
      <c r="B1280" s="11"/>
      <c r="C1280" s="8"/>
      <c r="D1280" s="8"/>
      <c r="E1280" s="8"/>
    </row>
    <row r="1281" spans="1:5" ht="15.75" thickBot="1" x14ac:dyDescent="0.3">
      <c r="A1281" s="10" t="s">
        <v>51</v>
      </c>
      <c r="B1281" s="11"/>
      <c r="C1281" s="8"/>
      <c r="D1281" s="8"/>
      <c r="E1281" s="8"/>
    </row>
    <row r="1282" spans="1:5" ht="15.75" thickBot="1" x14ac:dyDescent="0.3">
      <c r="A1282" s="1" t="s">
        <v>3</v>
      </c>
      <c r="B1282" s="11"/>
      <c r="C1282" s="8"/>
      <c r="D1282" s="8"/>
      <c r="E1282" s="8"/>
    </row>
    <row r="1283" spans="1:5" ht="15.75" thickBot="1" x14ac:dyDescent="0.3">
      <c r="A1283" s="10" t="s">
        <v>50</v>
      </c>
      <c r="B1283" s="11"/>
      <c r="C1283" s="8"/>
      <c r="D1283" s="8"/>
      <c r="E1283" s="8"/>
    </row>
    <row r="1284" spans="1:5" ht="15.75" thickBot="1" x14ac:dyDescent="0.3">
      <c r="A1284" s="10" t="s">
        <v>51</v>
      </c>
      <c r="B1284" s="11"/>
      <c r="C1284" s="8"/>
      <c r="D1284" s="8"/>
      <c r="E1284" s="8"/>
    </row>
    <row r="1285" spans="1:5" ht="15.75" thickBot="1" x14ac:dyDescent="0.3">
      <c r="A1285" s="22" t="s">
        <v>36</v>
      </c>
      <c r="B1285" s="11">
        <f>B1282+B1279+B1276+B1273+B1270+B1267+B1264</f>
        <v>0</v>
      </c>
      <c r="C1285" s="11">
        <f t="shared" ref="C1285:E1285" si="159">C1282+C1279+C1276+C1273+C1270+C1267+C1264</f>
        <v>0</v>
      </c>
      <c r="D1285" s="11">
        <f t="shared" si="159"/>
        <v>0</v>
      </c>
      <c r="E1285" s="11">
        <f t="shared" si="159"/>
        <v>0</v>
      </c>
    </row>
    <row r="1286" spans="1:5" ht="15.75" thickBot="1" x14ac:dyDescent="0.3">
      <c r="A1286" s="23" t="s">
        <v>35</v>
      </c>
      <c r="B1286" s="24">
        <f>IF(B1285-B1256=0,0,"Error")</f>
        <v>0</v>
      </c>
      <c r="C1286" s="24">
        <f>IF(C1285-C1256=0,0,"Error")</f>
        <v>0</v>
      </c>
      <c r="D1286" s="24">
        <f>IF(D1285-D1256=0,0,"Error")</f>
        <v>0</v>
      </c>
      <c r="E1286" s="24">
        <f>IF(E1285-E1256=0,0,"Error")</f>
        <v>0</v>
      </c>
    </row>
    <row r="1287" spans="1:5" ht="15.75" thickBot="1" x14ac:dyDescent="0.3">
      <c r="A1287" s="511" t="s">
        <v>45</v>
      </c>
      <c r="B1287" s="512"/>
      <c r="C1287" s="512"/>
      <c r="D1287" s="512"/>
      <c r="E1287" s="513"/>
    </row>
    <row r="1288" spans="1:5" ht="15.75" thickBot="1" x14ac:dyDescent="0.3">
      <c r="A1288" s="511" t="s">
        <v>39</v>
      </c>
      <c r="B1288" s="512"/>
      <c r="C1288" s="512"/>
      <c r="D1288" s="512"/>
      <c r="E1288" s="513"/>
    </row>
    <row r="1289" spans="1:5" ht="15.75" thickBot="1" x14ac:dyDescent="0.3">
      <c r="A1289" s="19" t="s">
        <v>46</v>
      </c>
      <c r="B1289" s="823" t="s">
        <v>507</v>
      </c>
      <c r="C1289" s="631"/>
      <c r="D1289" s="631"/>
      <c r="E1289" s="632"/>
    </row>
    <row r="1290" spans="1:5" ht="15.75" thickBot="1" x14ac:dyDescent="0.3">
      <c r="A1290" s="19" t="s">
        <v>52</v>
      </c>
      <c r="B1290" s="19"/>
      <c r="C1290" s="274" t="s">
        <v>507</v>
      </c>
      <c r="D1290" s="821" t="s">
        <v>196</v>
      </c>
      <c r="E1290" s="822"/>
    </row>
    <row r="1291" spans="1:5" ht="15.75" thickBot="1" x14ac:dyDescent="0.3">
      <c r="A1291" s="29"/>
      <c r="B1291" s="514"/>
      <c r="C1291" s="515"/>
      <c r="D1291" s="515"/>
      <c r="E1291" s="516"/>
    </row>
    <row r="1292" spans="1:5" ht="15.75" thickBot="1" x14ac:dyDescent="0.3">
      <c r="A1292" s="4" t="s">
        <v>9</v>
      </c>
      <c r="B1292" s="517" t="s">
        <v>196</v>
      </c>
      <c r="C1292" s="518"/>
      <c r="D1292" s="518"/>
      <c r="E1292" s="519"/>
    </row>
    <row r="1293" spans="1:5" ht="15.75" thickBot="1" x14ac:dyDescent="0.3">
      <c r="A1293" s="4" t="s">
        <v>14</v>
      </c>
      <c r="B1293" s="520" t="s">
        <v>177</v>
      </c>
      <c r="C1293" s="521"/>
      <c r="D1293" s="521"/>
      <c r="E1293" s="522"/>
    </row>
    <row r="1294" spans="1:5" x14ac:dyDescent="0.25">
      <c r="A1294" s="523"/>
      <c r="B1294" s="17">
        <v>2019</v>
      </c>
      <c r="C1294" s="17">
        <v>2020</v>
      </c>
      <c r="D1294" s="17">
        <v>2021</v>
      </c>
      <c r="E1294" s="17">
        <v>2022</v>
      </c>
    </row>
    <row r="1295" spans="1:5" ht="15.75" thickBot="1" x14ac:dyDescent="0.3">
      <c r="A1295" s="524"/>
      <c r="B1295" s="18" t="s">
        <v>5</v>
      </c>
      <c r="C1295" s="18" t="s">
        <v>6</v>
      </c>
      <c r="D1295" s="18" t="s">
        <v>6</v>
      </c>
      <c r="E1295" s="18" t="s">
        <v>6</v>
      </c>
    </row>
    <row r="1296" spans="1:5" ht="15.75" thickBot="1" x14ac:dyDescent="0.3">
      <c r="A1296" s="4" t="s">
        <v>8</v>
      </c>
      <c r="B1296" s="6">
        <v>2000</v>
      </c>
      <c r="C1296" s="6">
        <v>2000</v>
      </c>
      <c r="D1296" s="6">
        <v>2000</v>
      </c>
      <c r="E1296" s="6">
        <v>2000</v>
      </c>
    </row>
    <row r="1297" spans="1:5" ht="15.75" thickBot="1" x14ac:dyDescent="0.3">
      <c r="A1297" s="4" t="s">
        <v>15</v>
      </c>
      <c r="B1297" s="6">
        <v>2000</v>
      </c>
      <c r="C1297" s="6">
        <v>1350</v>
      </c>
      <c r="D1297" s="6">
        <v>1350</v>
      </c>
      <c r="E1297" s="6">
        <v>1350</v>
      </c>
    </row>
    <row r="1298" spans="1:5" ht="15.75" thickBot="1" x14ac:dyDescent="0.3">
      <c r="A1298" s="4" t="s">
        <v>23</v>
      </c>
      <c r="B1298" s="6">
        <f>B1297/B1296</f>
        <v>1</v>
      </c>
      <c r="C1298" s="6">
        <f t="shared" ref="C1298:E1298" si="160">C1297/C1296</f>
        <v>0.67500000000000004</v>
      </c>
      <c r="D1298" s="6">
        <f t="shared" si="160"/>
        <v>0.67500000000000004</v>
      </c>
      <c r="E1298" s="6">
        <f t="shared" si="160"/>
        <v>0.67500000000000004</v>
      </c>
    </row>
    <row r="1299" spans="1:5" ht="15.75" thickBot="1" x14ac:dyDescent="0.3">
      <c r="A1299" s="4" t="s">
        <v>16</v>
      </c>
      <c r="B1299" s="99" t="s">
        <v>22</v>
      </c>
      <c r="C1299" s="7">
        <f>C1296/B1296-1</f>
        <v>0</v>
      </c>
      <c r="D1299" s="7">
        <f t="shared" ref="D1299:E1301" si="161">D1296/C1296-1</f>
        <v>0</v>
      </c>
      <c r="E1299" s="7">
        <f t="shared" si="161"/>
        <v>0</v>
      </c>
    </row>
    <row r="1300" spans="1:5" ht="15.75" thickBot="1" x14ac:dyDescent="0.3">
      <c r="A1300" s="4" t="s">
        <v>17</v>
      </c>
      <c r="B1300" s="99" t="s">
        <v>22</v>
      </c>
      <c r="C1300" s="7">
        <f>C1297/B1297-1</f>
        <v>-0.32499999999999996</v>
      </c>
      <c r="D1300" s="7">
        <f t="shared" si="161"/>
        <v>0</v>
      </c>
      <c r="E1300" s="7">
        <f t="shared" si="161"/>
        <v>0</v>
      </c>
    </row>
    <row r="1301" spans="1:5" ht="15.75" thickBot="1" x14ac:dyDescent="0.3">
      <c r="A1301" s="4" t="s">
        <v>18</v>
      </c>
      <c r="B1301" s="99" t="s">
        <v>22</v>
      </c>
      <c r="C1301" s="7">
        <f>C1298/B1298-1</f>
        <v>-0.32499999999999996</v>
      </c>
      <c r="D1301" s="7">
        <f t="shared" si="161"/>
        <v>0</v>
      </c>
      <c r="E1301" s="7">
        <f t="shared" si="161"/>
        <v>0</v>
      </c>
    </row>
    <row r="1302" spans="1:5" ht="15.75" thickBot="1" x14ac:dyDescent="0.3">
      <c r="A1302" s="528" t="s">
        <v>160</v>
      </c>
      <c r="B1302" s="529"/>
      <c r="C1302" s="529"/>
      <c r="D1302" s="529"/>
      <c r="E1302" s="530"/>
    </row>
    <row r="1303" spans="1:5" x14ac:dyDescent="0.25">
      <c r="A1303" s="523"/>
      <c r="B1303" s="17">
        <v>2018</v>
      </c>
      <c r="C1303" s="17">
        <v>2019</v>
      </c>
      <c r="D1303" s="17">
        <v>2020</v>
      </c>
      <c r="E1303" s="17">
        <v>2021</v>
      </c>
    </row>
    <row r="1304" spans="1:5" ht="15.75" thickBot="1" x14ac:dyDescent="0.3">
      <c r="A1304" s="524"/>
      <c r="B1304" s="18" t="s">
        <v>5</v>
      </c>
      <c r="C1304" s="18" t="s">
        <v>6</v>
      </c>
      <c r="D1304" s="18" t="s">
        <v>6</v>
      </c>
      <c r="E1304" s="18" t="s">
        <v>6</v>
      </c>
    </row>
    <row r="1305" spans="1:5" ht="15.75" thickBot="1" x14ac:dyDescent="0.3">
      <c r="A1305" s="1" t="s">
        <v>41</v>
      </c>
      <c r="B1305" s="8">
        <f>B1306+B1307+B1308+B1309</f>
        <v>0</v>
      </c>
      <c r="C1305" s="8">
        <f t="shared" ref="C1305:E1305" si="162">C1306+C1307+C1308+C1309</f>
        <v>0</v>
      </c>
      <c r="D1305" s="8">
        <f t="shared" si="162"/>
        <v>0</v>
      </c>
      <c r="E1305" s="8">
        <f t="shared" si="162"/>
        <v>0</v>
      </c>
    </row>
    <row r="1306" spans="1:5" ht="15.75" thickBot="1" x14ac:dyDescent="0.3">
      <c r="A1306" s="10" t="s">
        <v>50</v>
      </c>
      <c r="B1306" s="8"/>
      <c r="C1306" s="8"/>
      <c r="D1306" s="8"/>
      <c r="E1306" s="8"/>
    </row>
    <row r="1307" spans="1:5" ht="15.75" thickBot="1" x14ac:dyDescent="0.3">
      <c r="A1307" s="10" t="s">
        <v>79</v>
      </c>
      <c r="B1307" s="8"/>
      <c r="C1307" s="8"/>
      <c r="D1307" s="8"/>
      <c r="E1307" s="8"/>
    </row>
    <row r="1308" spans="1:5" ht="15.75" thickBot="1" x14ac:dyDescent="0.3">
      <c r="A1308" s="10" t="s">
        <v>80</v>
      </c>
      <c r="B1308" s="8"/>
      <c r="C1308" s="8"/>
      <c r="D1308" s="8"/>
      <c r="E1308" s="8"/>
    </row>
    <row r="1309" spans="1:5" ht="15.75" thickBot="1" x14ac:dyDescent="0.3">
      <c r="A1309" s="10" t="s">
        <v>81</v>
      </c>
      <c r="B1309" s="8"/>
      <c r="C1309" s="8"/>
      <c r="D1309" s="8"/>
      <c r="E1309" s="8"/>
    </row>
    <row r="1310" spans="1:5" ht="15.75" thickBot="1" x14ac:dyDescent="0.3">
      <c r="A1310" s="1" t="s">
        <v>42</v>
      </c>
      <c r="B1310" s="11">
        <v>2000</v>
      </c>
      <c r="C1310" s="11">
        <v>1350</v>
      </c>
      <c r="D1310" s="11">
        <v>1350</v>
      </c>
      <c r="E1310" s="11">
        <v>1350</v>
      </c>
    </row>
    <row r="1311" spans="1:5" ht="15.75" thickBot="1" x14ac:dyDescent="0.3">
      <c r="A1311" s="10" t="s">
        <v>50</v>
      </c>
      <c r="B1311" s="11">
        <v>2000</v>
      </c>
      <c r="C1311" s="8">
        <v>1350</v>
      </c>
      <c r="D1311" s="8">
        <v>1350</v>
      </c>
      <c r="E1311" s="8">
        <v>1350</v>
      </c>
    </row>
    <row r="1312" spans="1:5" ht="15.75" thickBot="1" x14ac:dyDescent="0.3">
      <c r="A1312" s="10" t="s">
        <v>79</v>
      </c>
      <c r="B1312" s="11"/>
      <c r="C1312" s="8"/>
      <c r="D1312" s="8"/>
      <c r="E1312" s="8"/>
    </row>
    <row r="1313" spans="1:5" ht="15.75" thickBot="1" x14ac:dyDescent="0.3">
      <c r="A1313" s="10" t="s">
        <v>80</v>
      </c>
      <c r="B1313" s="11"/>
      <c r="C1313" s="8"/>
      <c r="D1313" s="8"/>
      <c r="E1313" s="8"/>
    </row>
    <row r="1314" spans="1:5" ht="15.75" thickBot="1" x14ac:dyDescent="0.3">
      <c r="A1314" s="10" t="s">
        <v>81</v>
      </c>
      <c r="B1314" s="11"/>
      <c r="C1314" s="8"/>
      <c r="D1314" s="8"/>
      <c r="E1314" s="8"/>
    </row>
    <row r="1315" spans="1:5" ht="15.75" thickBot="1" x14ac:dyDescent="0.3">
      <c r="A1315" s="64" t="s">
        <v>33</v>
      </c>
      <c r="B1315" s="11">
        <f>B1305+B1310</f>
        <v>2000</v>
      </c>
      <c r="C1315" s="11">
        <f t="shared" ref="C1315:E1315" si="163">C1305+C1310</f>
        <v>1350</v>
      </c>
      <c r="D1315" s="11">
        <f t="shared" si="163"/>
        <v>1350</v>
      </c>
      <c r="E1315" s="11">
        <f t="shared" si="163"/>
        <v>1350</v>
      </c>
    </row>
    <row r="1316" spans="1:5" ht="34.5" thickBot="1" x14ac:dyDescent="0.3">
      <c r="A1316" s="19" t="s">
        <v>55</v>
      </c>
      <c r="B1316" s="19" t="s">
        <v>508</v>
      </c>
      <c r="C1316" s="31" t="s">
        <v>53</v>
      </c>
      <c r="D1316" s="515" t="s">
        <v>509</v>
      </c>
      <c r="E1316" s="516"/>
    </row>
    <row r="1317" spans="1:5" ht="15.75" thickBot="1" x14ac:dyDescent="0.3">
      <c r="A1317" s="4" t="s">
        <v>9</v>
      </c>
      <c r="B1317" s="517" t="s">
        <v>510</v>
      </c>
      <c r="C1317" s="518"/>
      <c r="D1317" s="518"/>
      <c r="E1317" s="519"/>
    </row>
    <row r="1318" spans="1:5" ht="15.75" thickBot="1" x14ac:dyDescent="0.3">
      <c r="A1318" s="4" t="s">
        <v>14</v>
      </c>
      <c r="B1318" s="520" t="s">
        <v>511</v>
      </c>
      <c r="C1318" s="521"/>
      <c r="D1318" s="521"/>
      <c r="E1318" s="522"/>
    </row>
    <row r="1319" spans="1:5" x14ac:dyDescent="0.25">
      <c r="A1319" s="523"/>
      <c r="B1319" s="17">
        <v>2019</v>
      </c>
      <c r="C1319" s="17">
        <v>2020</v>
      </c>
      <c r="D1319" s="17">
        <v>2021</v>
      </c>
      <c r="E1319" s="17">
        <v>2022</v>
      </c>
    </row>
    <row r="1320" spans="1:5" ht="15.75" thickBot="1" x14ac:dyDescent="0.3">
      <c r="A1320" s="524"/>
      <c r="B1320" s="18" t="s">
        <v>5</v>
      </c>
      <c r="C1320" s="18" t="s">
        <v>6</v>
      </c>
      <c r="D1320" s="18" t="s">
        <v>6</v>
      </c>
      <c r="E1320" s="18" t="s">
        <v>6</v>
      </c>
    </row>
    <row r="1321" spans="1:5" ht="15.75" thickBot="1" x14ac:dyDescent="0.3">
      <c r="A1321" s="4" t="s">
        <v>8</v>
      </c>
      <c r="B1321" s="4">
        <v>2000</v>
      </c>
      <c r="C1321" s="4">
        <v>2000</v>
      </c>
      <c r="D1321" s="4">
        <v>2000</v>
      </c>
      <c r="E1321" s="4">
        <v>2000</v>
      </c>
    </row>
    <row r="1322" spans="1:5" ht="15.75" thickBot="1" x14ac:dyDescent="0.3">
      <c r="A1322" s="4" t="s">
        <v>15</v>
      </c>
      <c r="B1322" s="6">
        <v>0</v>
      </c>
      <c r="C1322" s="6">
        <f>C1340</f>
        <v>650</v>
      </c>
      <c r="D1322" s="6">
        <f t="shared" ref="D1322:E1322" si="164">D1340</f>
        <v>650</v>
      </c>
      <c r="E1322" s="6">
        <f t="shared" si="164"/>
        <v>650</v>
      </c>
    </row>
    <row r="1323" spans="1:5" ht="15.75" thickBot="1" x14ac:dyDescent="0.3">
      <c r="A1323" s="4" t="s">
        <v>23</v>
      </c>
      <c r="B1323" s="6">
        <f>B1322/B1321</f>
        <v>0</v>
      </c>
      <c r="C1323" s="6">
        <f t="shared" ref="C1323:E1323" si="165">C1322/C1321</f>
        <v>0.32500000000000001</v>
      </c>
      <c r="D1323" s="6">
        <f t="shared" si="165"/>
        <v>0.32500000000000001</v>
      </c>
      <c r="E1323" s="6">
        <f t="shared" si="165"/>
        <v>0.32500000000000001</v>
      </c>
    </row>
    <row r="1324" spans="1:5" ht="15.75" thickBot="1" x14ac:dyDescent="0.3">
      <c r="A1324" s="4" t="s">
        <v>16</v>
      </c>
      <c r="B1324" s="99" t="s">
        <v>22</v>
      </c>
      <c r="C1324" s="7">
        <f>C1321/B1321-1</f>
        <v>0</v>
      </c>
      <c r="D1324" s="7">
        <f t="shared" ref="D1324:E1326" si="166">D1321/C1321-1</f>
        <v>0</v>
      </c>
      <c r="E1324" s="7">
        <f t="shared" si="166"/>
        <v>0</v>
      </c>
    </row>
    <row r="1325" spans="1:5" ht="15.75" thickBot="1" x14ac:dyDescent="0.3">
      <c r="A1325" s="4" t="s">
        <v>17</v>
      </c>
      <c r="B1325" s="99" t="s">
        <v>22</v>
      </c>
      <c r="C1325" s="7" t="e">
        <f>C1322/B1322-1</f>
        <v>#DIV/0!</v>
      </c>
      <c r="D1325" s="7">
        <f t="shared" si="166"/>
        <v>0</v>
      </c>
      <c r="E1325" s="7">
        <f t="shared" si="166"/>
        <v>0</v>
      </c>
    </row>
    <row r="1326" spans="1:5" ht="15.75" thickBot="1" x14ac:dyDescent="0.3">
      <c r="A1326" s="4" t="s">
        <v>18</v>
      </c>
      <c r="B1326" s="99" t="s">
        <v>22</v>
      </c>
      <c r="C1326" s="7" t="e">
        <f>C1323/B1323-1</f>
        <v>#DIV/0!</v>
      </c>
      <c r="D1326" s="7">
        <f t="shared" si="166"/>
        <v>0</v>
      </c>
      <c r="E1326" s="7">
        <f t="shared" si="166"/>
        <v>0</v>
      </c>
    </row>
    <row r="1327" spans="1:5" ht="15.75" thickBot="1" x14ac:dyDescent="0.3">
      <c r="A1327" s="528" t="s">
        <v>161</v>
      </c>
      <c r="B1327" s="529"/>
      <c r="C1327" s="529"/>
      <c r="D1327" s="529"/>
      <c r="E1327" s="530"/>
    </row>
    <row r="1328" spans="1:5" x14ac:dyDescent="0.25">
      <c r="A1328" s="523"/>
      <c r="B1328" s="17">
        <v>2019</v>
      </c>
      <c r="C1328" s="17">
        <v>2020</v>
      </c>
      <c r="D1328" s="17">
        <v>2021</v>
      </c>
      <c r="E1328" s="17">
        <v>2022</v>
      </c>
    </row>
    <row r="1329" spans="1:5" ht="15.75" thickBot="1" x14ac:dyDescent="0.3">
      <c r="A1329" s="524"/>
      <c r="B1329" s="18" t="s">
        <v>5</v>
      </c>
      <c r="C1329" s="18" t="s">
        <v>6</v>
      </c>
      <c r="D1329" s="18" t="s">
        <v>6</v>
      </c>
      <c r="E1329" s="18" t="s">
        <v>6</v>
      </c>
    </row>
    <row r="1330" spans="1:5" ht="15.75" thickBot="1" x14ac:dyDescent="0.3">
      <c r="A1330" s="1" t="s">
        <v>41</v>
      </c>
      <c r="B1330" s="8">
        <f>B1331+B1332+B1333+B1334</f>
        <v>0</v>
      </c>
      <c r="C1330" s="8">
        <f t="shared" ref="C1330:E1330" si="167">C1331+C1332+C1333+C1334</f>
        <v>0</v>
      </c>
      <c r="D1330" s="8">
        <f t="shared" si="167"/>
        <v>0</v>
      </c>
      <c r="E1330" s="8">
        <f t="shared" si="167"/>
        <v>0</v>
      </c>
    </row>
    <row r="1331" spans="1:5" ht="15.75" thickBot="1" x14ac:dyDescent="0.3">
      <c r="A1331" s="10" t="s">
        <v>50</v>
      </c>
      <c r="B1331" s="8"/>
      <c r="C1331" s="8"/>
      <c r="D1331" s="8"/>
      <c r="E1331" s="8"/>
    </row>
    <row r="1332" spans="1:5" ht="15.75" thickBot="1" x14ac:dyDescent="0.3">
      <c r="A1332" s="10" t="s">
        <v>79</v>
      </c>
      <c r="B1332" s="8"/>
      <c r="C1332" s="8"/>
      <c r="D1332" s="8"/>
      <c r="E1332" s="8"/>
    </row>
    <row r="1333" spans="1:5" ht="15.75" thickBot="1" x14ac:dyDescent="0.3">
      <c r="A1333" s="10" t="s">
        <v>80</v>
      </c>
      <c r="B1333" s="8"/>
      <c r="C1333" s="8"/>
      <c r="D1333" s="8"/>
      <c r="E1333" s="8"/>
    </row>
    <row r="1334" spans="1:5" ht="15.75" thickBot="1" x14ac:dyDescent="0.3">
      <c r="A1334" s="10" t="s">
        <v>81</v>
      </c>
      <c r="B1334" s="8"/>
      <c r="C1334" s="8"/>
      <c r="D1334" s="8"/>
      <c r="E1334" s="8"/>
    </row>
    <row r="1335" spans="1:5" ht="15.75" thickBot="1" x14ac:dyDescent="0.3">
      <c r="A1335" s="1" t="s">
        <v>42</v>
      </c>
      <c r="B1335" s="11">
        <f>B1336+B1337+B1338+B1339</f>
        <v>0</v>
      </c>
      <c r="C1335" s="11">
        <f t="shared" ref="C1335:E1335" si="168">C1336+C1337+C1338+C1339</f>
        <v>650</v>
      </c>
      <c r="D1335" s="11">
        <f t="shared" si="168"/>
        <v>650</v>
      </c>
      <c r="E1335" s="11">
        <f t="shared" si="168"/>
        <v>650</v>
      </c>
    </row>
    <row r="1336" spans="1:5" ht="15.75" thickBot="1" x14ac:dyDescent="0.3">
      <c r="A1336" s="10" t="s">
        <v>50</v>
      </c>
      <c r="B1336" s="11"/>
      <c r="C1336" s="54">
        <v>650</v>
      </c>
      <c r="D1336" s="54">
        <v>650</v>
      </c>
      <c r="E1336" s="54">
        <v>650</v>
      </c>
    </row>
    <row r="1337" spans="1:5" ht="15.75" thickBot="1" x14ac:dyDescent="0.3">
      <c r="A1337" s="10" t="s">
        <v>79</v>
      </c>
      <c r="B1337" s="11"/>
      <c r="C1337" s="8"/>
      <c r="D1337" s="8"/>
      <c r="E1337" s="8"/>
    </row>
    <row r="1338" spans="1:5" ht="15.75" thickBot="1" x14ac:dyDescent="0.3">
      <c r="A1338" s="10" t="s">
        <v>80</v>
      </c>
      <c r="B1338" s="11"/>
      <c r="C1338" s="8"/>
      <c r="D1338" s="8"/>
      <c r="E1338" s="8"/>
    </row>
    <row r="1339" spans="1:5" ht="15.75" thickBot="1" x14ac:dyDescent="0.3">
      <c r="A1339" s="10" t="s">
        <v>81</v>
      </c>
      <c r="B1339" s="11"/>
      <c r="C1339" s="8"/>
      <c r="D1339" s="8"/>
      <c r="E1339" s="8"/>
    </row>
    <row r="1340" spans="1:5" ht="15.75" thickBot="1" x14ac:dyDescent="0.3">
      <c r="A1340" s="64" t="s">
        <v>163</v>
      </c>
      <c r="B1340" s="11">
        <f>B1330+B1335</f>
        <v>0</v>
      </c>
      <c r="C1340" s="11">
        <f t="shared" ref="C1340:E1340" si="169">C1330+C1335</f>
        <v>650</v>
      </c>
      <c r="D1340" s="11">
        <f t="shared" si="169"/>
        <v>650</v>
      </c>
      <c r="E1340" s="11">
        <f t="shared" si="169"/>
        <v>650</v>
      </c>
    </row>
    <row r="1341" spans="1:5" ht="34.5" thickBot="1" x14ac:dyDescent="0.3">
      <c r="A1341" s="19" t="s">
        <v>265</v>
      </c>
      <c r="B1341" s="77"/>
      <c r="C1341" s="34" t="s">
        <v>53</v>
      </c>
      <c r="D1341" s="32"/>
      <c r="E1341" s="33"/>
    </row>
    <row r="1342" spans="1:5" ht="15.75" thickBot="1" x14ac:dyDescent="0.3">
      <c r="A1342" s="4" t="s">
        <v>9</v>
      </c>
      <c r="B1342" s="517"/>
      <c r="C1342" s="518"/>
      <c r="D1342" s="518"/>
      <c r="E1342" s="519"/>
    </row>
    <row r="1343" spans="1:5" ht="15.75" thickBot="1" x14ac:dyDescent="0.3">
      <c r="A1343" s="4" t="s">
        <v>14</v>
      </c>
      <c r="B1343" s="520"/>
      <c r="C1343" s="521"/>
      <c r="D1343" s="521"/>
      <c r="E1343" s="522"/>
    </row>
    <row r="1344" spans="1:5" x14ac:dyDescent="0.25">
      <c r="A1344" s="523"/>
      <c r="B1344" s="17">
        <v>2018</v>
      </c>
      <c r="C1344" s="17">
        <v>2019</v>
      </c>
      <c r="D1344" s="17">
        <v>2020</v>
      </c>
      <c r="E1344" s="17">
        <v>2021</v>
      </c>
    </row>
    <row r="1345" spans="1:5" ht="15.75" thickBot="1" x14ac:dyDescent="0.3">
      <c r="A1345" s="524"/>
      <c r="B1345" s="18" t="s">
        <v>5</v>
      </c>
      <c r="C1345" s="18" t="s">
        <v>6</v>
      </c>
      <c r="D1345" s="18" t="s">
        <v>6</v>
      </c>
      <c r="E1345" s="18" t="s">
        <v>6</v>
      </c>
    </row>
    <row r="1346" spans="1:5" ht="15.75" thickBot="1" x14ac:dyDescent="0.3">
      <c r="A1346" s="4" t="s">
        <v>8</v>
      </c>
      <c r="B1346" s="4"/>
      <c r="C1346" s="4"/>
      <c r="D1346" s="4"/>
      <c r="E1346" s="4"/>
    </row>
    <row r="1347" spans="1:5" ht="15.75" thickBot="1" x14ac:dyDescent="0.3">
      <c r="A1347" s="4" t="s">
        <v>15</v>
      </c>
      <c r="B1347" s="6">
        <f>B1365</f>
        <v>0</v>
      </c>
      <c r="C1347" s="6">
        <f t="shared" ref="C1347:E1347" si="170">C1365</f>
        <v>0</v>
      </c>
      <c r="D1347" s="6">
        <f t="shared" si="170"/>
        <v>0</v>
      </c>
      <c r="E1347" s="6">
        <f t="shared" si="170"/>
        <v>0</v>
      </c>
    </row>
    <row r="1348" spans="1:5" ht="15.75" thickBot="1" x14ac:dyDescent="0.3">
      <c r="A1348" s="4" t="s">
        <v>23</v>
      </c>
      <c r="B1348" s="6" t="e">
        <f>B1347/B1346</f>
        <v>#DIV/0!</v>
      </c>
      <c r="C1348" s="6" t="e">
        <f t="shared" ref="C1348:E1348" si="171">C1347/C1346</f>
        <v>#DIV/0!</v>
      </c>
      <c r="D1348" s="6" t="e">
        <f t="shared" si="171"/>
        <v>#DIV/0!</v>
      </c>
      <c r="E1348" s="6" t="e">
        <f t="shared" si="171"/>
        <v>#DIV/0!</v>
      </c>
    </row>
    <row r="1349" spans="1:5" ht="15.75" thickBot="1" x14ac:dyDescent="0.3">
      <c r="A1349" s="4" t="s">
        <v>16</v>
      </c>
      <c r="B1349" s="99" t="s">
        <v>22</v>
      </c>
      <c r="C1349" s="7" t="e">
        <f>C1346/B1346-1</f>
        <v>#DIV/0!</v>
      </c>
      <c r="D1349" s="7" t="e">
        <f t="shared" ref="D1349:E1351" si="172">D1346/C1346-1</f>
        <v>#DIV/0!</v>
      </c>
      <c r="E1349" s="7" t="e">
        <f t="shared" si="172"/>
        <v>#DIV/0!</v>
      </c>
    </row>
    <row r="1350" spans="1:5" ht="15.75" thickBot="1" x14ac:dyDescent="0.3">
      <c r="A1350" s="4" t="s">
        <v>17</v>
      </c>
      <c r="B1350" s="99" t="s">
        <v>22</v>
      </c>
      <c r="C1350" s="7" t="e">
        <f>C1347/B1347-1</f>
        <v>#DIV/0!</v>
      </c>
      <c r="D1350" s="7" t="e">
        <f t="shared" si="172"/>
        <v>#DIV/0!</v>
      </c>
      <c r="E1350" s="7" t="e">
        <f t="shared" si="172"/>
        <v>#DIV/0!</v>
      </c>
    </row>
    <row r="1351" spans="1:5" ht="15.75" thickBot="1" x14ac:dyDescent="0.3">
      <c r="A1351" s="4" t="s">
        <v>18</v>
      </c>
      <c r="B1351" s="99" t="s">
        <v>22</v>
      </c>
      <c r="C1351" s="7" t="e">
        <f>C1348/B1348-1</f>
        <v>#DIV/0!</v>
      </c>
      <c r="D1351" s="7" t="e">
        <f t="shared" si="172"/>
        <v>#DIV/0!</v>
      </c>
      <c r="E1351" s="7" t="e">
        <f t="shared" si="172"/>
        <v>#DIV/0!</v>
      </c>
    </row>
    <row r="1352" spans="1:5" ht="15.75" thickBot="1" x14ac:dyDescent="0.3">
      <c r="A1352" s="528" t="s">
        <v>305</v>
      </c>
      <c r="B1352" s="529"/>
      <c r="C1352" s="529"/>
      <c r="D1352" s="529"/>
      <c r="E1352" s="530"/>
    </row>
    <row r="1353" spans="1:5" x14ac:dyDescent="0.25">
      <c r="A1353" s="523"/>
      <c r="B1353" s="17">
        <v>2018</v>
      </c>
      <c r="C1353" s="17">
        <v>2019</v>
      </c>
      <c r="D1353" s="17">
        <v>2020</v>
      </c>
      <c r="E1353" s="17">
        <v>2021</v>
      </c>
    </row>
    <row r="1354" spans="1:5" ht="15.75" thickBot="1" x14ac:dyDescent="0.3">
      <c r="A1354" s="524"/>
      <c r="B1354" s="18" t="s">
        <v>5</v>
      </c>
      <c r="C1354" s="18" t="s">
        <v>6</v>
      </c>
      <c r="D1354" s="18" t="s">
        <v>6</v>
      </c>
      <c r="E1354" s="18" t="s">
        <v>6</v>
      </c>
    </row>
    <row r="1355" spans="1:5" ht="15.75" thickBot="1" x14ac:dyDescent="0.3">
      <c r="A1355" s="1" t="s">
        <v>41</v>
      </c>
      <c r="B1355" s="8">
        <f>B1356+B1357+B1358+B1359</f>
        <v>0</v>
      </c>
      <c r="C1355" s="8">
        <f t="shared" ref="C1355:E1355" si="173">C1356+C1357+C1358+C1359</f>
        <v>0</v>
      </c>
      <c r="D1355" s="8">
        <f t="shared" si="173"/>
        <v>0</v>
      </c>
      <c r="E1355" s="8">
        <f t="shared" si="173"/>
        <v>0</v>
      </c>
    </row>
    <row r="1356" spans="1:5" ht="15.75" thickBot="1" x14ac:dyDescent="0.3">
      <c r="A1356" s="10" t="s">
        <v>50</v>
      </c>
      <c r="B1356" s="8"/>
      <c r="C1356" s="8"/>
      <c r="D1356" s="8"/>
      <c r="E1356" s="8"/>
    </row>
    <row r="1357" spans="1:5" ht="15.75" thickBot="1" x14ac:dyDescent="0.3">
      <c r="A1357" s="10" t="s">
        <v>79</v>
      </c>
      <c r="B1357" s="8"/>
      <c r="C1357" s="8"/>
      <c r="D1357" s="8"/>
      <c r="E1357" s="8"/>
    </row>
    <row r="1358" spans="1:5" ht="15.75" thickBot="1" x14ac:dyDescent="0.3">
      <c r="A1358" s="10" t="s">
        <v>80</v>
      </c>
      <c r="B1358" s="8"/>
      <c r="C1358" s="8"/>
      <c r="D1358" s="8"/>
      <c r="E1358" s="8"/>
    </row>
    <row r="1359" spans="1:5" ht="15.75" thickBot="1" x14ac:dyDescent="0.3">
      <c r="A1359" s="10" t="s">
        <v>81</v>
      </c>
      <c r="B1359" s="8"/>
      <c r="C1359" s="8"/>
      <c r="D1359" s="8"/>
      <c r="E1359" s="8"/>
    </row>
    <row r="1360" spans="1:5" ht="15.75" thickBot="1" x14ac:dyDescent="0.3">
      <c r="A1360" s="1" t="s">
        <v>42</v>
      </c>
      <c r="B1360" s="11">
        <f>B1361+B1362+B1363+B1364</f>
        <v>0</v>
      </c>
      <c r="C1360" s="11">
        <f t="shared" ref="C1360:E1360" si="174">C1361+C1362+C1363+C1364</f>
        <v>0</v>
      </c>
      <c r="D1360" s="11">
        <f t="shared" si="174"/>
        <v>0</v>
      </c>
      <c r="E1360" s="11">
        <f t="shared" si="174"/>
        <v>0</v>
      </c>
    </row>
    <row r="1361" spans="1:5" ht="15.75" thickBot="1" x14ac:dyDescent="0.3">
      <c r="A1361" s="10" t="s">
        <v>50</v>
      </c>
      <c r="B1361" s="11"/>
      <c r="C1361" s="8"/>
      <c r="D1361" s="8"/>
      <c r="E1361" s="8"/>
    </row>
    <row r="1362" spans="1:5" ht="15.75" thickBot="1" x14ac:dyDescent="0.3">
      <c r="A1362" s="10" t="s">
        <v>79</v>
      </c>
      <c r="B1362" s="11"/>
      <c r="C1362" s="8"/>
      <c r="D1362" s="8"/>
      <c r="E1362" s="8"/>
    </row>
    <row r="1363" spans="1:5" ht="15.75" thickBot="1" x14ac:dyDescent="0.3">
      <c r="A1363" s="10" t="s">
        <v>80</v>
      </c>
      <c r="B1363" s="11"/>
      <c r="C1363" s="8"/>
      <c r="D1363" s="8"/>
      <c r="E1363" s="8"/>
    </row>
    <row r="1364" spans="1:5" ht="15.75" thickBot="1" x14ac:dyDescent="0.3">
      <c r="A1364" s="10" t="s">
        <v>81</v>
      </c>
      <c r="B1364" s="11"/>
      <c r="C1364" s="8"/>
      <c r="D1364" s="8"/>
      <c r="E1364" s="8"/>
    </row>
    <row r="1365" spans="1:5" ht="15.75" thickBot="1" x14ac:dyDescent="0.3">
      <c r="A1365" s="20" t="s">
        <v>190</v>
      </c>
      <c r="B1365" s="11">
        <f>B1355+B1360</f>
        <v>0</v>
      </c>
      <c r="C1365" s="11">
        <f t="shared" ref="C1365:E1365" si="175">C1355+C1360</f>
        <v>0</v>
      </c>
      <c r="D1365" s="11">
        <f t="shared" si="175"/>
        <v>0</v>
      </c>
      <c r="E1365" s="11">
        <f t="shared" si="175"/>
        <v>0</v>
      </c>
    </row>
    <row r="1366" spans="1:5" ht="15.75" thickBot="1" x14ac:dyDescent="0.3">
      <c r="A1366" s="30" t="s">
        <v>29</v>
      </c>
      <c r="B1366" s="514"/>
      <c r="C1366" s="515"/>
      <c r="D1366" s="515"/>
      <c r="E1366" s="516"/>
    </row>
    <row r="1367" spans="1:5" ht="34.5" thickBot="1" x14ac:dyDescent="0.3">
      <c r="A1367" s="19" t="s">
        <v>306</v>
      </c>
      <c r="B1367" s="77"/>
      <c r="C1367" s="34" t="s">
        <v>53</v>
      </c>
      <c r="D1367" s="32"/>
      <c r="E1367" s="33"/>
    </row>
    <row r="1368" spans="1:5" ht="15.75" thickBot="1" x14ac:dyDescent="0.3">
      <c r="A1368" s="4" t="s">
        <v>9</v>
      </c>
      <c r="B1368" s="517"/>
      <c r="C1368" s="518"/>
      <c r="D1368" s="518"/>
      <c r="E1368" s="519"/>
    </row>
    <row r="1369" spans="1:5" ht="15.75" thickBot="1" x14ac:dyDescent="0.3">
      <c r="A1369" s="4" t="s">
        <v>14</v>
      </c>
      <c r="B1369" s="828"/>
      <c r="C1369" s="521"/>
      <c r="D1369" s="521"/>
      <c r="E1369" s="522"/>
    </row>
    <row r="1370" spans="1:5" x14ac:dyDescent="0.25">
      <c r="A1370" s="523"/>
      <c r="B1370" s="17">
        <v>2019</v>
      </c>
      <c r="C1370" s="17">
        <v>2020</v>
      </c>
      <c r="D1370" s="17">
        <v>2021</v>
      </c>
      <c r="E1370" s="17">
        <v>2022</v>
      </c>
    </row>
    <row r="1371" spans="1:5" ht="15.75" thickBot="1" x14ac:dyDescent="0.3">
      <c r="A1371" s="524"/>
      <c r="B1371" s="18" t="s">
        <v>5</v>
      </c>
      <c r="C1371" s="18" t="s">
        <v>6</v>
      </c>
      <c r="D1371" s="18" t="s">
        <v>6</v>
      </c>
      <c r="E1371" s="18" t="s">
        <v>6</v>
      </c>
    </row>
    <row r="1372" spans="1:5" ht="15.75" thickBot="1" x14ac:dyDescent="0.3">
      <c r="A1372" s="4" t="s">
        <v>8</v>
      </c>
      <c r="B1372" s="4">
        <v>0</v>
      </c>
      <c r="C1372" s="99">
        <v>0</v>
      </c>
      <c r="D1372" s="99">
        <v>0</v>
      </c>
      <c r="E1372" s="4">
        <v>0</v>
      </c>
    </row>
    <row r="1373" spans="1:5" ht="15.75" thickBot="1" x14ac:dyDescent="0.3">
      <c r="A1373" s="4" t="s">
        <v>15</v>
      </c>
      <c r="B1373" s="6">
        <f>B1391</f>
        <v>0</v>
      </c>
      <c r="C1373" s="6">
        <f t="shared" ref="C1373:E1373" si="176">C1391</f>
        <v>0</v>
      </c>
      <c r="D1373" s="6">
        <f t="shared" si="176"/>
        <v>0</v>
      </c>
      <c r="E1373" s="6">
        <f t="shared" si="176"/>
        <v>0</v>
      </c>
    </row>
    <row r="1374" spans="1:5" ht="15.75" thickBot="1" x14ac:dyDescent="0.3">
      <c r="A1374" s="4" t="s">
        <v>23</v>
      </c>
      <c r="B1374" s="6" t="e">
        <f>B1373/B1372</f>
        <v>#DIV/0!</v>
      </c>
      <c r="C1374" s="6" t="e">
        <f t="shared" ref="C1374:E1374" si="177">C1373/C1372</f>
        <v>#DIV/0!</v>
      </c>
      <c r="D1374" s="6" t="e">
        <f t="shared" si="177"/>
        <v>#DIV/0!</v>
      </c>
      <c r="E1374" s="6" t="e">
        <f t="shared" si="177"/>
        <v>#DIV/0!</v>
      </c>
    </row>
    <row r="1375" spans="1:5" ht="15.75" thickBot="1" x14ac:dyDescent="0.3">
      <c r="A1375" s="4" t="s">
        <v>16</v>
      </c>
      <c r="B1375" s="99" t="s">
        <v>22</v>
      </c>
      <c r="C1375" s="7" t="e">
        <f>C1372/B1372-1</f>
        <v>#DIV/0!</v>
      </c>
      <c r="D1375" s="7" t="e">
        <f t="shared" ref="D1375:E1377" si="178">D1372/C1372-1</f>
        <v>#DIV/0!</v>
      </c>
      <c r="E1375" s="7" t="e">
        <f t="shared" si="178"/>
        <v>#DIV/0!</v>
      </c>
    </row>
    <row r="1376" spans="1:5" ht="15.75" thickBot="1" x14ac:dyDescent="0.3">
      <c r="A1376" s="4" t="s">
        <v>17</v>
      </c>
      <c r="B1376" s="99" t="s">
        <v>22</v>
      </c>
      <c r="C1376" s="7" t="e">
        <f>C1373/B1373-1</f>
        <v>#DIV/0!</v>
      </c>
      <c r="D1376" s="7" t="e">
        <f t="shared" si="178"/>
        <v>#DIV/0!</v>
      </c>
      <c r="E1376" s="7" t="e">
        <f t="shared" si="178"/>
        <v>#DIV/0!</v>
      </c>
    </row>
    <row r="1377" spans="1:5" ht="15.75" thickBot="1" x14ac:dyDescent="0.3">
      <c r="A1377" s="4" t="s">
        <v>18</v>
      </c>
      <c r="B1377" s="99" t="s">
        <v>22</v>
      </c>
      <c r="C1377" s="7" t="e">
        <f>C1374/B1374-1</f>
        <v>#DIV/0!</v>
      </c>
      <c r="D1377" s="7" t="e">
        <f t="shared" si="178"/>
        <v>#DIV/0!</v>
      </c>
      <c r="E1377" s="7" t="e">
        <f t="shared" si="178"/>
        <v>#DIV/0!</v>
      </c>
    </row>
    <row r="1378" spans="1:5" ht="15.75" thickBot="1" x14ac:dyDescent="0.3">
      <c r="A1378" s="528" t="s">
        <v>165</v>
      </c>
      <c r="B1378" s="529"/>
      <c r="C1378" s="529"/>
      <c r="D1378" s="529"/>
      <c r="E1378" s="530"/>
    </row>
    <row r="1379" spans="1:5" x14ac:dyDescent="0.25">
      <c r="A1379" s="523"/>
      <c r="B1379" s="17">
        <v>2019</v>
      </c>
      <c r="C1379" s="17">
        <v>2020</v>
      </c>
      <c r="D1379" s="17">
        <v>2021</v>
      </c>
      <c r="E1379" s="17">
        <v>2022</v>
      </c>
    </row>
    <row r="1380" spans="1:5" ht="15.75" thickBot="1" x14ac:dyDescent="0.3">
      <c r="A1380" s="524"/>
      <c r="B1380" s="18" t="s">
        <v>5</v>
      </c>
      <c r="C1380" s="18" t="s">
        <v>6</v>
      </c>
      <c r="D1380" s="18" t="s">
        <v>6</v>
      </c>
      <c r="E1380" s="18" t="s">
        <v>6</v>
      </c>
    </row>
    <row r="1381" spans="1:5" ht="15.75" thickBot="1" x14ac:dyDescent="0.3">
      <c r="A1381" s="1" t="s">
        <v>41</v>
      </c>
      <c r="B1381" s="8">
        <f>B1382+B1383+B1384+B1385</f>
        <v>0</v>
      </c>
      <c r="C1381" s="8">
        <f t="shared" ref="C1381:E1381" si="179">C1382+C1383+C1384+C1385</f>
        <v>0</v>
      </c>
      <c r="D1381" s="8">
        <f t="shared" si="179"/>
        <v>0</v>
      </c>
      <c r="E1381" s="8">
        <f t="shared" si="179"/>
        <v>0</v>
      </c>
    </row>
    <row r="1382" spans="1:5" ht="15.75" thickBot="1" x14ac:dyDescent="0.3">
      <c r="A1382" s="10" t="s">
        <v>50</v>
      </c>
      <c r="B1382" s="8"/>
      <c r="C1382" s="8"/>
      <c r="D1382" s="8"/>
      <c r="E1382" s="8"/>
    </row>
    <row r="1383" spans="1:5" ht="15.75" thickBot="1" x14ac:dyDescent="0.3">
      <c r="A1383" s="10" t="s">
        <v>79</v>
      </c>
      <c r="B1383" s="8"/>
      <c r="C1383" s="8"/>
      <c r="D1383" s="8"/>
      <c r="E1383" s="8"/>
    </row>
    <row r="1384" spans="1:5" ht="15.75" thickBot="1" x14ac:dyDescent="0.3">
      <c r="A1384" s="10" t="s">
        <v>80</v>
      </c>
      <c r="B1384" s="8"/>
      <c r="C1384" s="8"/>
      <c r="D1384" s="8"/>
      <c r="E1384" s="8"/>
    </row>
    <row r="1385" spans="1:5" ht="15.75" thickBot="1" x14ac:dyDescent="0.3">
      <c r="A1385" s="10" t="s">
        <v>81</v>
      </c>
      <c r="B1385" s="8"/>
      <c r="C1385" s="8"/>
      <c r="D1385" s="8"/>
      <c r="E1385" s="8"/>
    </row>
    <row r="1386" spans="1:5" ht="15.75" thickBot="1" x14ac:dyDescent="0.3">
      <c r="A1386" s="1" t="s">
        <v>42</v>
      </c>
      <c r="B1386" s="11">
        <f>B1387+B1388+B1389+B1390</f>
        <v>0</v>
      </c>
      <c r="C1386" s="11">
        <f t="shared" ref="C1386:E1386" si="180">C1387+C1388+C1389+C1390</f>
        <v>0</v>
      </c>
      <c r="D1386" s="11">
        <f t="shared" si="180"/>
        <v>0</v>
      </c>
      <c r="E1386" s="11">
        <f t="shared" si="180"/>
        <v>0</v>
      </c>
    </row>
    <row r="1387" spans="1:5" ht="15.75" thickBot="1" x14ac:dyDescent="0.3">
      <c r="A1387" s="10" t="s">
        <v>50</v>
      </c>
      <c r="B1387" s="11"/>
      <c r="C1387" s="11">
        <v>0</v>
      </c>
      <c r="D1387" s="11">
        <v>0</v>
      </c>
      <c r="E1387" s="11"/>
    </row>
    <row r="1388" spans="1:5" ht="15.75" thickBot="1" x14ac:dyDescent="0.3">
      <c r="A1388" s="10" t="s">
        <v>79</v>
      </c>
      <c r="B1388" s="11"/>
      <c r="C1388" s="11"/>
      <c r="D1388" s="11"/>
      <c r="E1388" s="11"/>
    </row>
    <row r="1389" spans="1:5" ht="15.75" thickBot="1" x14ac:dyDescent="0.3">
      <c r="A1389" s="10" t="s">
        <v>80</v>
      </c>
      <c r="B1389" s="11"/>
      <c r="C1389" s="11"/>
      <c r="D1389" s="11"/>
      <c r="E1389" s="11"/>
    </row>
    <row r="1390" spans="1:5" ht="15.75" thickBot="1" x14ac:dyDescent="0.3">
      <c r="A1390" s="10" t="s">
        <v>81</v>
      </c>
      <c r="B1390" s="11"/>
      <c r="C1390" s="11"/>
      <c r="D1390" s="11"/>
      <c r="E1390" s="11"/>
    </row>
    <row r="1391" spans="1:5" ht="15.75" thickBot="1" x14ac:dyDescent="0.3">
      <c r="A1391" s="20" t="s">
        <v>36</v>
      </c>
      <c r="B1391" s="11">
        <f>B1381+B1386</f>
        <v>0</v>
      </c>
      <c r="C1391" s="11">
        <f t="shared" ref="C1391:E1391" si="181">C1381+C1386</f>
        <v>0</v>
      </c>
      <c r="D1391" s="11">
        <f t="shared" si="181"/>
        <v>0</v>
      </c>
      <c r="E1391" s="11">
        <f t="shared" si="181"/>
        <v>0</v>
      </c>
    </row>
    <row r="1392" spans="1:5" ht="15.75" thickBot="1" x14ac:dyDescent="0.3">
      <c r="A1392" s="511" t="s">
        <v>38</v>
      </c>
      <c r="B1392" s="512"/>
      <c r="C1392" s="512"/>
      <c r="D1392" s="512"/>
      <c r="E1392" s="513"/>
    </row>
    <row r="1393" spans="1:5" ht="15.75" thickBot="1" x14ac:dyDescent="0.3">
      <c r="A1393" s="511" t="s">
        <v>43</v>
      </c>
      <c r="B1393" s="512"/>
      <c r="C1393" s="512"/>
      <c r="D1393" s="512"/>
      <c r="E1393" s="513"/>
    </row>
    <row r="1394" spans="1:5" ht="15.75" thickBot="1" x14ac:dyDescent="0.3">
      <c r="A1394" s="19" t="s">
        <v>46</v>
      </c>
      <c r="B1394" s="824"/>
      <c r="C1394" s="825"/>
      <c r="D1394" s="825"/>
      <c r="E1394" s="826"/>
    </row>
    <row r="1395" spans="1:5" ht="34.5" thickBot="1" x14ac:dyDescent="0.3">
      <c r="A1395" s="19" t="s">
        <v>52</v>
      </c>
      <c r="B1395" s="19"/>
      <c r="C1395" s="31" t="s">
        <v>53</v>
      </c>
      <c r="D1395" s="515"/>
      <c r="E1395" s="516"/>
    </row>
    <row r="1396" spans="1:5" ht="15.75" thickBot="1" x14ac:dyDescent="0.3">
      <c r="A1396" s="29"/>
      <c r="B1396" s="514"/>
      <c r="C1396" s="827"/>
      <c r="D1396" s="515"/>
      <c r="E1396" s="516"/>
    </row>
    <row r="1397" spans="1:5" ht="15.75" thickBot="1" x14ac:dyDescent="0.3">
      <c r="A1397" s="4" t="s">
        <v>9</v>
      </c>
      <c r="B1397" s="517"/>
      <c r="C1397" s="518"/>
      <c r="D1397" s="518"/>
      <c r="E1397" s="519"/>
    </row>
    <row r="1398" spans="1:5" ht="15.75" thickBot="1" x14ac:dyDescent="0.3">
      <c r="A1398" s="4" t="s">
        <v>14</v>
      </c>
      <c r="B1398" s="520"/>
      <c r="C1398" s="521"/>
      <c r="D1398" s="521"/>
      <c r="E1398" s="522"/>
    </row>
    <row r="1399" spans="1:5" x14ac:dyDescent="0.25">
      <c r="A1399" s="523"/>
      <c r="B1399" s="17">
        <v>2019</v>
      </c>
      <c r="C1399" s="17">
        <v>2020</v>
      </c>
      <c r="D1399" s="17">
        <v>2021</v>
      </c>
      <c r="E1399" s="17">
        <v>2022</v>
      </c>
    </row>
    <row r="1400" spans="1:5" ht="15.75" thickBot="1" x14ac:dyDescent="0.3">
      <c r="A1400" s="524"/>
      <c r="B1400" s="18" t="s">
        <v>5</v>
      </c>
      <c r="C1400" s="18" t="s">
        <v>6</v>
      </c>
      <c r="D1400" s="18" t="s">
        <v>6</v>
      </c>
      <c r="E1400" s="18" t="s">
        <v>6</v>
      </c>
    </row>
    <row r="1401" spans="1:5" ht="15.75" thickBot="1" x14ac:dyDescent="0.3">
      <c r="A1401" s="4" t="s">
        <v>8</v>
      </c>
      <c r="B1401" s="6"/>
      <c r="C1401" s="6"/>
      <c r="D1401" s="6"/>
      <c r="E1401" s="6"/>
    </row>
    <row r="1402" spans="1:5" ht="15.75" thickBot="1" x14ac:dyDescent="0.3">
      <c r="A1402" s="4" t="s">
        <v>15</v>
      </c>
      <c r="B1402" s="6">
        <f>B1465-B1427</f>
        <v>0</v>
      </c>
      <c r="C1402" s="6">
        <f t="shared" ref="C1402:D1402" si="182">C1465-C1427</f>
        <v>0</v>
      </c>
      <c r="D1402" s="6">
        <f t="shared" si="182"/>
        <v>0</v>
      </c>
      <c r="E1402" s="6">
        <f>E1420</f>
        <v>0</v>
      </c>
    </row>
    <row r="1403" spans="1:5" ht="15.75" thickBot="1" x14ac:dyDescent="0.3">
      <c r="A1403" s="4" t="s">
        <v>23</v>
      </c>
      <c r="B1403" s="6" t="e">
        <f>B1402/B1401</f>
        <v>#DIV/0!</v>
      </c>
      <c r="C1403" s="6" t="e">
        <f t="shared" ref="C1403:E1403" si="183">C1402/C1401</f>
        <v>#DIV/0!</v>
      </c>
      <c r="D1403" s="6" t="e">
        <f t="shared" si="183"/>
        <v>#DIV/0!</v>
      </c>
      <c r="E1403" s="6" t="e">
        <f t="shared" si="183"/>
        <v>#DIV/0!</v>
      </c>
    </row>
    <row r="1404" spans="1:5" ht="15.75" thickBot="1" x14ac:dyDescent="0.3">
      <c r="A1404" s="4" t="s">
        <v>16</v>
      </c>
      <c r="B1404" s="99" t="s">
        <v>22</v>
      </c>
      <c r="C1404" s="7" t="e">
        <f>C1401/B1401-1</f>
        <v>#DIV/0!</v>
      </c>
      <c r="D1404" s="7" t="e">
        <f t="shared" ref="D1404:E1406" si="184">D1401/C1401-1</f>
        <v>#DIV/0!</v>
      </c>
      <c r="E1404" s="7" t="e">
        <f t="shared" si="184"/>
        <v>#DIV/0!</v>
      </c>
    </row>
    <row r="1405" spans="1:5" ht="15.75" thickBot="1" x14ac:dyDescent="0.3">
      <c r="A1405" s="4" t="s">
        <v>17</v>
      </c>
      <c r="B1405" s="99" t="s">
        <v>22</v>
      </c>
      <c r="C1405" s="7" t="e">
        <f>C1402/B1402-1</f>
        <v>#DIV/0!</v>
      </c>
      <c r="D1405" s="7" t="e">
        <f t="shared" si="184"/>
        <v>#DIV/0!</v>
      </c>
      <c r="E1405" s="7" t="e">
        <f t="shared" si="184"/>
        <v>#DIV/0!</v>
      </c>
    </row>
    <row r="1406" spans="1:5" ht="15.75" thickBot="1" x14ac:dyDescent="0.3">
      <c r="A1406" s="4" t="s">
        <v>18</v>
      </c>
      <c r="B1406" s="99" t="s">
        <v>22</v>
      </c>
      <c r="C1406" s="7" t="e">
        <f>C1403/B1403-1</f>
        <v>#DIV/0!</v>
      </c>
      <c r="D1406" s="7" t="e">
        <f t="shared" si="184"/>
        <v>#DIV/0!</v>
      </c>
      <c r="E1406" s="7" t="e">
        <f t="shared" si="184"/>
        <v>#DIV/0!</v>
      </c>
    </row>
    <row r="1407" spans="1:5" ht="15.75" thickBot="1" x14ac:dyDescent="0.3">
      <c r="A1407" s="528" t="s">
        <v>160</v>
      </c>
      <c r="B1407" s="529"/>
      <c r="C1407" s="529"/>
      <c r="D1407" s="529"/>
      <c r="E1407" s="530"/>
    </row>
    <row r="1408" spans="1:5" x14ac:dyDescent="0.25">
      <c r="A1408" s="523"/>
      <c r="B1408" s="17">
        <v>2019</v>
      </c>
      <c r="C1408" s="17">
        <v>2020</v>
      </c>
      <c r="D1408" s="17">
        <v>2021</v>
      </c>
      <c r="E1408" s="17">
        <v>2022</v>
      </c>
    </row>
    <row r="1409" spans="1:5" ht="15.75" thickBot="1" x14ac:dyDescent="0.3">
      <c r="A1409" s="524"/>
      <c r="B1409" s="18" t="s">
        <v>5</v>
      </c>
      <c r="C1409" s="18" t="s">
        <v>6</v>
      </c>
      <c r="D1409" s="18" t="s">
        <v>6</v>
      </c>
      <c r="E1409" s="18" t="s">
        <v>6</v>
      </c>
    </row>
    <row r="1410" spans="1:5" ht="15.75" thickBot="1" x14ac:dyDescent="0.3">
      <c r="A1410" s="1" t="s">
        <v>41</v>
      </c>
      <c r="B1410" s="8">
        <f>B1411+B1412+B1413+B1414</f>
        <v>0</v>
      </c>
      <c r="C1410" s="8">
        <f t="shared" ref="C1410:E1410" si="185">C1411+C1412+C1413+C1414</f>
        <v>0</v>
      </c>
      <c r="D1410" s="8">
        <f t="shared" si="185"/>
        <v>0</v>
      </c>
      <c r="E1410" s="8">
        <f t="shared" si="185"/>
        <v>0</v>
      </c>
    </row>
    <row r="1411" spans="1:5" ht="15.75" thickBot="1" x14ac:dyDescent="0.3">
      <c r="A1411" s="10" t="s">
        <v>50</v>
      </c>
      <c r="B1411" s="8"/>
      <c r="C1411" s="8"/>
      <c r="D1411" s="8"/>
      <c r="E1411" s="8"/>
    </row>
    <row r="1412" spans="1:5" ht="15.75" thickBot="1" x14ac:dyDescent="0.3">
      <c r="A1412" s="10" t="s">
        <v>79</v>
      </c>
      <c r="B1412" s="8"/>
      <c r="C1412" s="8"/>
      <c r="D1412" s="8"/>
      <c r="E1412" s="8"/>
    </row>
    <row r="1413" spans="1:5" ht="15.75" thickBot="1" x14ac:dyDescent="0.3">
      <c r="A1413" s="10" t="s">
        <v>80</v>
      </c>
      <c r="B1413" s="8"/>
      <c r="C1413" s="8"/>
      <c r="D1413" s="8"/>
      <c r="E1413" s="8"/>
    </row>
    <row r="1414" spans="1:5" ht="15.75" thickBot="1" x14ac:dyDescent="0.3">
      <c r="A1414" s="10" t="s">
        <v>81</v>
      </c>
      <c r="B1414" s="8"/>
      <c r="C1414" s="8"/>
      <c r="D1414" s="8"/>
      <c r="E1414" s="8"/>
    </row>
    <row r="1415" spans="1:5" ht="15.75" thickBot="1" x14ac:dyDescent="0.3">
      <c r="A1415" s="1" t="s">
        <v>42</v>
      </c>
      <c r="B1415" s="11">
        <f>B1416+B1417+B1418+B1419</f>
        <v>0</v>
      </c>
      <c r="C1415" s="11">
        <f t="shared" ref="C1415:E1415" si="186">C1416+C1417+C1418+C1419</f>
        <v>0</v>
      </c>
      <c r="D1415" s="11">
        <f t="shared" si="186"/>
        <v>0</v>
      </c>
      <c r="E1415" s="11">
        <f t="shared" si="186"/>
        <v>0</v>
      </c>
    </row>
    <row r="1416" spans="1:5" ht="15.75" thickBot="1" x14ac:dyDescent="0.3">
      <c r="A1416" s="10" t="s">
        <v>50</v>
      </c>
      <c r="B1416" s="11"/>
      <c r="C1416" s="8"/>
      <c r="D1416" s="8"/>
      <c r="E1416" s="8">
        <v>0</v>
      </c>
    </row>
    <row r="1417" spans="1:5" ht="15.75" thickBot="1" x14ac:dyDescent="0.3">
      <c r="A1417" s="10" t="s">
        <v>79</v>
      </c>
      <c r="B1417" s="11"/>
      <c r="C1417" s="8"/>
      <c r="D1417" s="8"/>
      <c r="E1417" s="8"/>
    </row>
    <row r="1418" spans="1:5" ht="15.75" thickBot="1" x14ac:dyDescent="0.3">
      <c r="A1418" s="10" t="s">
        <v>80</v>
      </c>
      <c r="B1418" s="11"/>
      <c r="C1418" s="8"/>
      <c r="D1418" s="8"/>
      <c r="E1418" s="8"/>
    </row>
    <row r="1419" spans="1:5" ht="15.75" thickBot="1" x14ac:dyDescent="0.3">
      <c r="A1419" s="10" t="s">
        <v>81</v>
      </c>
      <c r="B1419" s="11"/>
      <c r="C1419" s="8"/>
      <c r="D1419" s="8"/>
      <c r="E1419" s="8"/>
    </row>
    <row r="1420" spans="1:5" ht="15.75" thickBot="1" x14ac:dyDescent="0.3">
      <c r="A1420" s="64" t="s">
        <v>33</v>
      </c>
      <c r="B1420" s="11">
        <f>B1410+B1415</f>
        <v>0</v>
      </c>
      <c r="C1420" s="11">
        <f t="shared" ref="C1420:E1420" si="187">C1410+C1415</f>
        <v>0</v>
      </c>
      <c r="D1420" s="11">
        <f t="shared" si="187"/>
        <v>0</v>
      </c>
      <c r="E1420" s="11">
        <f t="shared" si="187"/>
        <v>0</v>
      </c>
    </row>
    <row r="1421" spans="1:5" ht="34.5" thickBot="1" x14ac:dyDescent="0.3">
      <c r="A1421" s="19" t="s">
        <v>55</v>
      </c>
      <c r="B1421" s="19"/>
      <c r="C1421" s="31" t="s">
        <v>53</v>
      </c>
      <c r="D1421" s="515"/>
      <c r="E1421" s="516"/>
    </row>
    <row r="1422" spans="1:5" ht="15.75" thickBot="1" x14ac:dyDescent="0.3">
      <c r="A1422" s="4" t="s">
        <v>9</v>
      </c>
      <c r="B1422" s="517"/>
      <c r="C1422" s="518"/>
      <c r="D1422" s="518"/>
      <c r="E1422" s="519"/>
    </row>
    <row r="1423" spans="1:5" ht="15.75" thickBot="1" x14ac:dyDescent="0.3">
      <c r="A1423" s="4" t="s">
        <v>14</v>
      </c>
      <c r="B1423" s="520"/>
      <c r="C1423" s="521"/>
      <c r="D1423" s="521"/>
      <c r="E1423" s="522"/>
    </row>
    <row r="1424" spans="1:5" x14ac:dyDescent="0.25">
      <c r="A1424" s="523"/>
      <c r="B1424" s="17">
        <v>2019</v>
      </c>
      <c r="C1424" s="17">
        <v>2020</v>
      </c>
      <c r="D1424" s="17">
        <v>2021</v>
      </c>
      <c r="E1424" s="17">
        <v>2022</v>
      </c>
    </row>
    <row r="1425" spans="1:5" ht="15.75" thickBot="1" x14ac:dyDescent="0.3">
      <c r="A1425" s="524"/>
      <c r="B1425" s="18" t="s">
        <v>5</v>
      </c>
      <c r="C1425" s="18" t="s">
        <v>6</v>
      </c>
      <c r="D1425" s="18" t="s">
        <v>6</v>
      </c>
      <c r="E1425" s="18" t="s">
        <v>6</v>
      </c>
    </row>
    <row r="1426" spans="1:5" ht="15.75" thickBot="1" x14ac:dyDescent="0.3">
      <c r="A1426" s="4" t="s">
        <v>8</v>
      </c>
      <c r="B1426" s="4"/>
      <c r="C1426" s="4"/>
      <c r="D1426" s="4"/>
      <c r="E1426" s="4"/>
    </row>
    <row r="1427" spans="1:5" ht="15.75" thickBot="1" x14ac:dyDescent="0.3">
      <c r="A1427" s="4" t="s">
        <v>15</v>
      </c>
      <c r="B1427" s="6"/>
      <c r="C1427" s="6"/>
      <c r="D1427" s="6"/>
      <c r="E1427" s="6"/>
    </row>
    <row r="1428" spans="1:5" ht="15.75" thickBot="1" x14ac:dyDescent="0.3">
      <c r="A1428" s="4" t="s">
        <v>23</v>
      </c>
      <c r="B1428" s="6" t="e">
        <f>B1427/B1426</f>
        <v>#DIV/0!</v>
      </c>
      <c r="C1428" s="6" t="e">
        <f t="shared" ref="C1428:E1428" si="188">C1427/C1426</f>
        <v>#DIV/0!</v>
      </c>
      <c r="D1428" s="6" t="e">
        <f t="shared" si="188"/>
        <v>#DIV/0!</v>
      </c>
      <c r="E1428" s="6" t="e">
        <f t="shared" si="188"/>
        <v>#DIV/0!</v>
      </c>
    </row>
    <row r="1429" spans="1:5" ht="15.75" thickBot="1" x14ac:dyDescent="0.3">
      <c r="A1429" s="4" t="s">
        <v>16</v>
      </c>
      <c r="B1429" s="99" t="s">
        <v>22</v>
      </c>
      <c r="C1429" s="7" t="e">
        <f>C1426/B1426-1</f>
        <v>#DIV/0!</v>
      </c>
      <c r="D1429" s="7" t="e">
        <f t="shared" ref="D1429:E1431" si="189">D1426/C1426-1</f>
        <v>#DIV/0!</v>
      </c>
      <c r="E1429" s="7" t="e">
        <f t="shared" si="189"/>
        <v>#DIV/0!</v>
      </c>
    </row>
    <row r="1430" spans="1:5" ht="15.75" thickBot="1" x14ac:dyDescent="0.3">
      <c r="A1430" s="4" t="s">
        <v>17</v>
      </c>
      <c r="B1430" s="99" t="s">
        <v>22</v>
      </c>
      <c r="C1430" s="7" t="e">
        <f>C1427/B1427-1</f>
        <v>#DIV/0!</v>
      </c>
      <c r="D1430" s="7" t="e">
        <f t="shared" si="189"/>
        <v>#DIV/0!</v>
      </c>
      <c r="E1430" s="7" t="e">
        <f t="shared" si="189"/>
        <v>#DIV/0!</v>
      </c>
    </row>
    <row r="1431" spans="1:5" ht="15.75" thickBot="1" x14ac:dyDescent="0.3">
      <c r="A1431" s="4" t="s">
        <v>18</v>
      </c>
      <c r="B1431" s="99" t="s">
        <v>22</v>
      </c>
      <c r="C1431" s="7" t="e">
        <f>C1428/B1428-1</f>
        <v>#DIV/0!</v>
      </c>
      <c r="D1431" s="7" t="e">
        <f t="shared" si="189"/>
        <v>#DIV/0!</v>
      </c>
      <c r="E1431" s="7" t="e">
        <f t="shared" si="189"/>
        <v>#DIV/0!</v>
      </c>
    </row>
    <row r="1432" spans="1:5" ht="15.75" thickBot="1" x14ac:dyDescent="0.3">
      <c r="A1432" s="528" t="s">
        <v>161</v>
      </c>
      <c r="B1432" s="529"/>
      <c r="C1432" s="529"/>
      <c r="D1432" s="529"/>
      <c r="E1432" s="530"/>
    </row>
    <row r="1433" spans="1:5" x14ac:dyDescent="0.25">
      <c r="A1433" s="523"/>
      <c r="B1433" s="17">
        <v>2019</v>
      </c>
      <c r="C1433" s="17">
        <v>2020</v>
      </c>
      <c r="D1433" s="17">
        <v>2021</v>
      </c>
      <c r="E1433" s="17">
        <v>2022</v>
      </c>
    </row>
    <row r="1434" spans="1:5" ht="15.75" thickBot="1" x14ac:dyDescent="0.3">
      <c r="A1434" s="524"/>
      <c r="B1434" s="18" t="s">
        <v>5</v>
      </c>
      <c r="C1434" s="18" t="s">
        <v>6</v>
      </c>
      <c r="D1434" s="18" t="s">
        <v>6</v>
      </c>
      <c r="E1434" s="18" t="s">
        <v>6</v>
      </c>
    </row>
    <row r="1435" spans="1:5" ht="15.75" thickBot="1" x14ac:dyDescent="0.3">
      <c r="A1435" s="1" t="s">
        <v>41</v>
      </c>
      <c r="B1435" s="8">
        <f>B1436+B1437+B1438+B1439</f>
        <v>0</v>
      </c>
      <c r="C1435" s="8">
        <f t="shared" ref="C1435:E1435" si="190">C1436+C1437+C1438+C1439</f>
        <v>0</v>
      </c>
      <c r="D1435" s="8">
        <f t="shared" si="190"/>
        <v>0</v>
      </c>
      <c r="E1435" s="8">
        <f t="shared" si="190"/>
        <v>0</v>
      </c>
    </row>
    <row r="1436" spans="1:5" ht="15.75" thickBot="1" x14ac:dyDescent="0.3">
      <c r="A1436" s="10" t="s">
        <v>50</v>
      </c>
      <c r="B1436" s="8"/>
      <c r="C1436" s="8"/>
      <c r="D1436" s="8"/>
      <c r="E1436" s="8"/>
    </row>
    <row r="1437" spans="1:5" ht="15.75" thickBot="1" x14ac:dyDescent="0.3">
      <c r="A1437" s="10" t="s">
        <v>79</v>
      </c>
      <c r="B1437" s="8"/>
      <c r="C1437" s="8"/>
      <c r="D1437" s="8"/>
      <c r="E1437" s="8"/>
    </row>
    <row r="1438" spans="1:5" ht="15.75" thickBot="1" x14ac:dyDescent="0.3">
      <c r="A1438" s="10" t="s">
        <v>80</v>
      </c>
      <c r="B1438" s="8"/>
      <c r="C1438" s="8"/>
      <c r="D1438" s="8"/>
      <c r="E1438" s="8"/>
    </row>
    <row r="1439" spans="1:5" ht="15.75" thickBot="1" x14ac:dyDescent="0.3">
      <c r="A1439" s="10" t="s">
        <v>81</v>
      </c>
      <c r="B1439" s="8"/>
      <c r="C1439" s="8"/>
      <c r="D1439" s="8"/>
      <c r="E1439" s="8"/>
    </row>
    <row r="1440" spans="1:5" ht="15.75" thickBot="1" x14ac:dyDescent="0.3">
      <c r="A1440" s="1" t="s">
        <v>42</v>
      </c>
      <c r="B1440" s="11">
        <f>B1441+B1442+B1443+B1444</f>
        <v>0</v>
      </c>
      <c r="C1440" s="11">
        <f t="shared" ref="C1440:E1440" si="191">C1441+C1442+C1443+C1444</f>
        <v>0</v>
      </c>
      <c r="D1440" s="11">
        <f t="shared" si="191"/>
        <v>0</v>
      </c>
      <c r="E1440" s="11">
        <f t="shared" si="191"/>
        <v>0</v>
      </c>
    </row>
    <row r="1441" spans="1:5" ht="15.75" thickBot="1" x14ac:dyDescent="0.3">
      <c r="A1441" s="10" t="s">
        <v>50</v>
      </c>
      <c r="B1441" s="11"/>
      <c r="C1441" s="8"/>
      <c r="D1441" s="8"/>
      <c r="E1441" s="8"/>
    </row>
    <row r="1442" spans="1:5" ht="15.75" thickBot="1" x14ac:dyDescent="0.3">
      <c r="A1442" s="10" t="s">
        <v>79</v>
      </c>
      <c r="B1442" s="11"/>
      <c r="C1442" s="8"/>
      <c r="D1442" s="8"/>
      <c r="E1442" s="8"/>
    </row>
    <row r="1443" spans="1:5" ht="15.75" thickBot="1" x14ac:dyDescent="0.3">
      <c r="A1443" s="10" t="s">
        <v>80</v>
      </c>
      <c r="B1443" s="11"/>
      <c r="C1443" s="8"/>
      <c r="D1443" s="8"/>
      <c r="E1443" s="8"/>
    </row>
    <row r="1444" spans="1:5" ht="15.75" thickBot="1" x14ac:dyDescent="0.3">
      <c r="A1444" s="10" t="s">
        <v>81</v>
      </c>
      <c r="B1444" s="11"/>
      <c r="C1444" s="8"/>
      <c r="D1444" s="8"/>
      <c r="E1444" s="8"/>
    </row>
    <row r="1445" spans="1:5" ht="15.75" thickBot="1" x14ac:dyDescent="0.3">
      <c r="A1445" s="64" t="s">
        <v>163</v>
      </c>
      <c r="B1445" s="11">
        <f>B1435+B1440</f>
        <v>0</v>
      </c>
      <c r="C1445" s="11">
        <f t="shared" ref="C1445:E1445" si="192">C1435+C1440</f>
        <v>0</v>
      </c>
      <c r="D1445" s="11">
        <f t="shared" si="192"/>
        <v>0</v>
      </c>
      <c r="E1445" s="11">
        <f t="shared" si="192"/>
        <v>0</v>
      </c>
    </row>
    <row r="1446" spans="1:5" ht="34.5" thickBot="1" x14ac:dyDescent="0.3">
      <c r="A1446" s="19" t="s">
        <v>265</v>
      </c>
      <c r="B1446" s="77"/>
      <c r="C1446" s="34" t="s">
        <v>53</v>
      </c>
      <c r="D1446" s="32"/>
      <c r="E1446" s="33"/>
    </row>
    <row r="1447" spans="1:5" ht="15.75" thickBot="1" x14ac:dyDescent="0.3">
      <c r="A1447" s="4" t="s">
        <v>9</v>
      </c>
      <c r="B1447" s="517"/>
      <c r="C1447" s="518"/>
      <c r="D1447" s="518"/>
      <c r="E1447" s="519"/>
    </row>
    <row r="1448" spans="1:5" ht="15.75" thickBot="1" x14ac:dyDescent="0.3">
      <c r="A1448" s="4" t="s">
        <v>14</v>
      </c>
      <c r="B1448" s="520"/>
      <c r="C1448" s="521"/>
      <c r="D1448" s="521"/>
      <c r="E1448" s="522"/>
    </row>
    <row r="1449" spans="1:5" x14ac:dyDescent="0.25">
      <c r="A1449" s="523"/>
      <c r="B1449" s="17">
        <v>2019</v>
      </c>
      <c r="C1449" s="17">
        <v>2020</v>
      </c>
      <c r="D1449" s="17">
        <v>2021</v>
      </c>
      <c r="E1449" s="17">
        <v>2022</v>
      </c>
    </row>
    <row r="1450" spans="1:5" ht="15.75" thickBot="1" x14ac:dyDescent="0.3">
      <c r="A1450" s="524"/>
      <c r="B1450" s="18" t="s">
        <v>5</v>
      </c>
      <c r="C1450" s="18" t="s">
        <v>6</v>
      </c>
      <c r="D1450" s="18" t="s">
        <v>6</v>
      </c>
      <c r="E1450" s="18" t="s">
        <v>6</v>
      </c>
    </row>
    <row r="1451" spans="1:5" ht="15.75" thickBot="1" x14ac:dyDescent="0.3">
      <c r="A1451" s="4" t="s">
        <v>8</v>
      </c>
      <c r="B1451" s="4"/>
      <c r="C1451" s="4"/>
      <c r="D1451" s="4"/>
      <c r="E1451" s="4"/>
    </row>
    <row r="1452" spans="1:5" ht="15.75" thickBot="1" x14ac:dyDescent="0.3">
      <c r="A1452" s="4" t="s">
        <v>15</v>
      </c>
      <c r="B1452" s="6">
        <f>B1470</f>
        <v>0</v>
      </c>
      <c r="C1452" s="6">
        <f t="shared" ref="C1452:E1452" si="193">C1470</f>
        <v>0</v>
      </c>
      <c r="D1452" s="6">
        <f t="shared" si="193"/>
        <v>0</v>
      </c>
      <c r="E1452" s="6">
        <f t="shared" si="193"/>
        <v>0</v>
      </c>
    </row>
    <row r="1453" spans="1:5" ht="15.75" thickBot="1" x14ac:dyDescent="0.3">
      <c r="A1453" s="4" t="s">
        <v>23</v>
      </c>
      <c r="B1453" s="6" t="e">
        <f>B1452/B1451</f>
        <v>#DIV/0!</v>
      </c>
      <c r="C1453" s="6" t="e">
        <f t="shared" ref="C1453:E1453" si="194">C1452/C1451</f>
        <v>#DIV/0!</v>
      </c>
      <c r="D1453" s="6" t="e">
        <f t="shared" si="194"/>
        <v>#DIV/0!</v>
      </c>
      <c r="E1453" s="6" t="e">
        <f t="shared" si="194"/>
        <v>#DIV/0!</v>
      </c>
    </row>
    <row r="1454" spans="1:5" ht="15.75" thickBot="1" x14ac:dyDescent="0.3">
      <c r="A1454" s="4" t="s">
        <v>16</v>
      </c>
      <c r="B1454" s="99" t="s">
        <v>22</v>
      </c>
      <c r="C1454" s="7" t="e">
        <f>C1451/B1451-1</f>
        <v>#DIV/0!</v>
      </c>
      <c r="D1454" s="7" t="e">
        <f t="shared" ref="D1454:E1456" si="195">D1451/C1451-1</f>
        <v>#DIV/0!</v>
      </c>
      <c r="E1454" s="7" t="e">
        <f t="shared" si="195"/>
        <v>#DIV/0!</v>
      </c>
    </row>
    <row r="1455" spans="1:5" ht="15.75" thickBot="1" x14ac:dyDescent="0.3">
      <c r="A1455" s="4" t="s">
        <v>17</v>
      </c>
      <c r="B1455" s="99" t="s">
        <v>22</v>
      </c>
      <c r="C1455" s="7" t="e">
        <f>C1452/B1452-1</f>
        <v>#DIV/0!</v>
      </c>
      <c r="D1455" s="7" t="e">
        <f t="shared" si="195"/>
        <v>#DIV/0!</v>
      </c>
      <c r="E1455" s="7" t="e">
        <f t="shared" si="195"/>
        <v>#DIV/0!</v>
      </c>
    </row>
    <row r="1456" spans="1:5" ht="15.75" thickBot="1" x14ac:dyDescent="0.3">
      <c r="A1456" s="4" t="s">
        <v>18</v>
      </c>
      <c r="B1456" s="99" t="s">
        <v>22</v>
      </c>
      <c r="C1456" s="7" t="e">
        <f>C1453/B1453-1</f>
        <v>#DIV/0!</v>
      </c>
      <c r="D1456" s="7" t="e">
        <f t="shared" si="195"/>
        <v>#DIV/0!</v>
      </c>
      <c r="E1456" s="7" t="e">
        <f t="shared" si="195"/>
        <v>#DIV/0!</v>
      </c>
    </row>
    <row r="1457" spans="1:5" ht="15.75" thickBot="1" x14ac:dyDescent="0.3">
      <c r="A1457" s="528" t="s">
        <v>164</v>
      </c>
      <c r="B1457" s="529"/>
      <c r="C1457" s="529"/>
      <c r="D1457" s="529"/>
      <c r="E1457" s="530"/>
    </row>
    <row r="1458" spans="1:5" x14ac:dyDescent="0.25">
      <c r="A1458" s="523"/>
      <c r="B1458" s="17">
        <v>2018</v>
      </c>
      <c r="C1458" s="17">
        <v>2019</v>
      </c>
      <c r="D1458" s="17">
        <v>2020</v>
      </c>
      <c r="E1458" s="17">
        <v>2021</v>
      </c>
    </row>
    <row r="1459" spans="1:5" ht="15.75" thickBot="1" x14ac:dyDescent="0.3">
      <c r="A1459" s="524"/>
      <c r="B1459" s="18" t="s">
        <v>5</v>
      </c>
      <c r="C1459" s="18" t="s">
        <v>6</v>
      </c>
      <c r="D1459" s="18" t="s">
        <v>6</v>
      </c>
      <c r="E1459" s="18" t="s">
        <v>6</v>
      </c>
    </row>
    <row r="1460" spans="1:5" ht="15.75" thickBot="1" x14ac:dyDescent="0.3">
      <c r="A1460" s="1" t="s">
        <v>41</v>
      </c>
      <c r="B1460" s="8">
        <f>B1461+B1462+B1463+B1464</f>
        <v>0</v>
      </c>
      <c r="C1460" s="8">
        <f t="shared" ref="C1460:E1460" si="196">C1461+C1462+C1463+C1464</f>
        <v>0</v>
      </c>
      <c r="D1460" s="8">
        <f t="shared" si="196"/>
        <v>0</v>
      </c>
      <c r="E1460" s="8">
        <f t="shared" si="196"/>
        <v>0</v>
      </c>
    </row>
    <row r="1461" spans="1:5" ht="15.75" thickBot="1" x14ac:dyDescent="0.3">
      <c r="A1461" s="10" t="s">
        <v>50</v>
      </c>
      <c r="B1461" s="8"/>
      <c r="C1461" s="8"/>
      <c r="D1461" s="8"/>
      <c r="E1461" s="8"/>
    </row>
    <row r="1462" spans="1:5" ht="15.75" thickBot="1" x14ac:dyDescent="0.3">
      <c r="A1462" s="10" t="s">
        <v>79</v>
      </c>
      <c r="B1462" s="8"/>
      <c r="C1462" s="8"/>
      <c r="D1462" s="8"/>
      <c r="E1462" s="8"/>
    </row>
    <row r="1463" spans="1:5" ht="15.75" thickBot="1" x14ac:dyDescent="0.3">
      <c r="A1463" s="10" t="s">
        <v>80</v>
      </c>
      <c r="B1463" s="8"/>
      <c r="C1463" s="8"/>
      <c r="D1463" s="8"/>
      <c r="E1463" s="8"/>
    </row>
    <row r="1464" spans="1:5" ht="15.75" thickBot="1" x14ac:dyDescent="0.3">
      <c r="A1464" s="10" t="s">
        <v>81</v>
      </c>
      <c r="B1464" s="8"/>
      <c r="C1464" s="8"/>
      <c r="D1464" s="8"/>
      <c r="E1464" s="8"/>
    </row>
    <row r="1465" spans="1:5" ht="15.75" thickBot="1" x14ac:dyDescent="0.3">
      <c r="A1465" s="1" t="s">
        <v>42</v>
      </c>
      <c r="B1465" s="11">
        <f>B1466+B1467+B1468+B1469</f>
        <v>0</v>
      </c>
      <c r="C1465" s="11">
        <f t="shared" ref="C1465:E1465" si="197">C1466+C1467+C1468+C1469</f>
        <v>0</v>
      </c>
      <c r="D1465" s="11">
        <f t="shared" si="197"/>
        <v>0</v>
      </c>
      <c r="E1465" s="11">
        <f t="shared" si="197"/>
        <v>0</v>
      </c>
    </row>
    <row r="1466" spans="1:5" ht="15.75" thickBot="1" x14ac:dyDescent="0.3">
      <c r="A1466" s="10" t="s">
        <v>50</v>
      </c>
      <c r="B1466" s="11"/>
      <c r="C1466" s="8"/>
      <c r="D1466" s="8"/>
      <c r="E1466" s="8"/>
    </row>
    <row r="1467" spans="1:5" ht="15.75" thickBot="1" x14ac:dyDescent="0.3">
      <c r="A1467" s="10" t="s">
        <v>79</v>
      </c>
      <c r="B1467" s="11"/>
      <c r="C1467" s="8"/>
      <c r="D1467" s="8"/>
      <c r="E1467" s="8"/>
    </row>
    <row r="1468" spans="1:5" ht="15.75" thickBot="1" x14ac:dyDescent="0.3">
      <c r="A1468" s="10" t="s">
        <v>80</v>
      </c>
      <c r="B1468" s="11"/>
      <c r="C1468" s="8"/>
      <c r="D1468" s="8"/>
      <c r="E1468" s="8"/>
    </row>
    <row r="1469" spans="1:5" ht="15.75" thickBot="1" x14ac:dyDescent="0.3">
      <c r="A1469" s="10" t="s">
        <v>81</v>
      </c>
      <c r="B1469" s="11"/>
      <c r="C1469" s="8"/>
      <c r="D1469" s="8"/>
      <c r="E1469" s="8"/>
    </row>
    <row r="1470" spans="1:5" ht="15.75" thickBot="1" x14ac:dyDescent="0.3">
      <c r="A1470" s="20" t="s">
        <v>159</v>
      </c>
      <c r="B1470" s="11">
        <f>B1460+B1465</f>
        <v>0</v>
      </c>
      <c r="C1470" s="11">
        <f t="shared" ref="C1470:E1470" si="198">C1460+C1465</f>
        <v>0</v>
      </c>
      <c r="D1470" s="11">
        <f t="shared" si="198"/>
        <v>0</v>
      </c>
      <c r="E1470" s="11">
        <f t="shared" si="198"/>
        <v>0</v>
      </c>
    </row>
    <row r="1471" spans="1:5" ht="15.75" thickBot="1" x14ac:dyDescent="0.3">
      <c r="A1471" s="30" t="s">
        <v>29</v>
      </c>
      <c r="B1471" s="514"/>
      <c r="C1471" s="515"/>
      <c r="D1471" s="515"/>
      <c r="E1471" s="516"/>
    </row>
    <row r="1472" spans="1:5" ht="34.5" thickBot="1" x14ac:dyDescent="0.3">
      <c r="A1472" s="19" t="s">
        <v>265</v>
      </c>
      <c r="B1472" s="77"/>
      <c r="C1472" s="34" t="s">
        <v>53</v>
      </c>
      <c r="D1472" s="32"/>
      <c r="E1472" s="33"/>
    </row>
    <row r="1473" spans="1:5" ht="15.75" thickBot="1" x14ac:dyDescent="0.3">
      <c r="A1473" s="4" t="s">
        <v>9</v>
      </c>
      <c r="B1473" s="517"/>
      <c r="C1473" s="518"/>
      <c r="D1473" s="518"/>
      <c r="E1473" s="519"/>
    </row>
    <row r="1474" spans="1:5" ht="15.75" thickBot="1" x14ac:dyDescent="0.3">
      <c r="A1474" s="4" t="s">
        <v>14</v>
      </c>
      <c r="B1474" s="520"/>
      <c r="C1474" s="521"/>
      <c r="D1474" s="521"/>
      <c r="E1474" s="522"/>
    </row>
    <row r="1475" spans="1:5" x14ac:dyDescent="0.25">
      <c r="A1475" s="523"/>
      <c r="B1475" s="17">
        <v>2019</v>
      </c>
      <c r="C1475" s="17">
        <v>2020</v>
      </c>
      <c r="D1475" s="17">
        <v>2021</v>
      </c>
      <c r="E1475" s="17">
        <v>2022</v>
      </c>
    </row>
    <row r="1476" spans="1:5" ht="15.75" thickBot="1" x14ac:dyDescent="0.3">
      <c r="A1476" s="524"/>
      <c r="B1476" s="18" t="s">
        <v>5</v>
      </c>
      <c r="C1476" s="18" t="s">
        <v>6</v>
      </c>
      <c r="D1476" s="18" t="s">
        <v>6</v>
      </c>
      <c r="E1476" s="18" t="s">
        <v>6</v>
      </c>
    </row>
    <row r="1477" spans="1:5" ht="15.75" thickBot="1" x14ac:dyDescent="0.3">
      <c r="A1477" s="4" t="s">
        <v>8</v>
      </c>
      <c r="B1477" s="4"/>
      <c r="C1477" s="4"/>
      <c r="D1477" s="4"/>
      <c r="E1477" s="4"/>
    </row>
    <row r="1478" spans="1:5" ht="15.75" thickBot="1" x14ac:dyDescent="0.3">
      <c r="A1478" s="4" t="s">
        <v>15</v>
      </c>
      <c r="B1478" s="6">
        <f>B1496</f>
        <v>0</v>
      </c>
      <c r="C1478" s="6">
        <f t="shared" ref="C1478:E1478" si="199">C1496</f>
        <v>0</v>
      </c>
      <c r="D1478" s="6">
        <f t="shared" si="199"/>
        <v>0</v>
      </c>
      <c r="E1478" s="6">
        <f t="shared" si="199"/>
        <v>0</v>
      </c>
    </row>
    <row r="1479" spans="1:5" ht="15.75" thickBot="1" x14ac:dyDescent="0.3">
      <c r="A1479" s="4" t="s">
        <v>23</v>
      </c>
      <c r="B1479" s="6" t="e">
        <f>B1478/B1477</f>
        <v>#DIV/0!</v>
      </c>
      <c r="C1479" s="6" t="e">
        <f t="shared" ref="C1479:E1479" si="200">C1478/C1477</f>
        <v>#DIV/0!</v>
      </c>
      <c r="D1479" s="6" t="e">
        <f t="shared" si="200"/>
        <v>#DIV/0!</v>
      </c>
      <c r="E1479" s="6" t="e">
        <f t="shared" si="200"/>
        <v>#DIV/0!</v>
      </c>
    </row>
    <row r="1480" spans="1:5" ht="15.75" thickBot="1" x14ac:dyDescent="0.3">
      <c r="A1480" s="4" t="s">
        <v>16</v>
      </c>
      <c r="B1480" s="99" t="s">
        <v>22</v>
      </c>
      <c r="C1480" s="7" t="e">
        <f>C1477/B1477-1</f>
        <v>#DIV/0!</v>
      </c>
      <c r="D1480" s="7" t="e">
        <f t="shared" ref="D1480:E1482" si="201">D1477/C1477-1</f>
        <v>#DIV/0!</v>
      </c>
      <c r="E1480" s="7" t="e">
        <f t="shared" si="201"/>
        <v>#DIV/0!</v>
      </c>
    </row>
    <row r="1481" spans="1:5" ht="15.75" thickBot="1" x14ac:dyDescent="0.3">
      <c r="A1481" s="4" t="s">
        <v>17</v>
      </c>
      <c r="B1481" s="99" t="s">
        <v>22</v>
      </c>
      <c r="C1481" s="7" t="e">
        <f>C1478/B1478-1</f>
        <v>#DIV/0!</v>
      </c>
      <c r="D1481" s="7" t="e">
        <f t="shared" si="201"/>
        <v>#DIV/0!</v>
      </c>
      <c r="E1481" s="7" t="e">
        <f t="shared" si="201"/>
        <v>#DIV/0!</v>
      </c>
    </row>
    <row r="1482" spans="1:5" ht="15.75" thickBot="1" x14ac:dyDescent="0.3">
      <c r="A1482" s="4" t="s">
        <v>18</v>
      </c>
      <c r="B1482" s="99" t="s">
        <v>22</v>
      </c>
      <c r="C1482" s="7" t="e">
        <f>C1479/B1479-1</f>
        <v>#DIV/0!</v>
      </c>
      <c r="D1482" s="7" t="e">
        <f t="shared" si="201"/>
        <v>#DIV/0!</v>
      </c>
      <c r="E1482" s="7" t="e">
        <f t="shared" si="201"/>
        <v>#DIV/0!</v>
      </c>
    </row>
    <row r="1483" spans="1:5" ht="15.75" thickBot="1" x14ac:dyDescent="0.3">
      <c r="A1483" s="528" t="s">
        <v>165</v>
      </c>
      <c r="B1483" s="529"/>
      <c r="C1483" s="529"/>
      <c r="D1483" s="529"/>
      <c r="E1483" s="530"/>
    </row>
    <row r="1484" spans="1:5" x14ac:dyDescent="0.25">
      <c r="A1484" s="523"/>
      <c r="B1484" s="17">
        <v>2019</v>
      </c>
      <c r="C1484" s="17">
        <v>2020</v>
      </c>
      <c r="D1484" s="17">
        <v>2021</v>
      </c>
      <c r="E1484" s="17">
        <v>2022</v>
      </c>
    </row>
    <row r="1485" spans="1:5" ht="15.75" thickBot="1" x14ac:dyDescent="0.3">
      <c r="A1485" s="524"/>
      <c r="B1485" s="18" t="s">
        <v>5</v>
      </c>
      <c r="C1485" s="18" t="s">
        <v>6</v>
      </c>
      <c r="D1485" s="18" t="s">
        <v>6</v>
      </c>
      <c r="E1485" s="18" t="s">
        <v>6</v>
      </c>
    </row>
    <row r="1486" spans="1:5" ht="15.75" thickBot="1" x14ac:dyDescent="0.3">
      <c r="A1486" s="1" t="s">
        <v>41</v>
      </c>
      <c r="B1486" s="8">
        <f>B1487+B1488+B1489+B1490</f>
        <v>0</v>
      </c>
      <c r="C1486" s="8">
        <f t="shared" ref="C1486:E1486" si="202">C1487+C1488+C1489+C1490</f>
        <v>0</v>
      </c>
      <c r="D1486" s="8">
        <f t="shared" si="202"/>
        <v>0</v>
      </c>
      <c r="E1486" s="8">
        <f t="shared" si="202"/>
        <v>0</v>
      </c>
    </row>
    <row r="1487" spans="1:5" ht="15.75" thickBot="1" x14ac:dyDescent="0.3">
      <c r="A1487" s="10" t="s">
        <v>50</v>
      </c>
      <c r="B1487" s="8"/>
      <c r="C1487" s="8"/>
      <c r="D1487" s="8"/>
      <c r="E1487" s="8"/>
    </row>
    <row r="1488" spans="1:5" ht="15.75" thickBot="1" x14ac:dyDescent="0.3">
      <c r="A1488" s="10" t="s">
        <v>79</v>
      </c>
      <c r="B1488" s="8"/>
      <c r="C1488" s="8"/>
      <c r="D1488" s="8"/>
      <c r="E1488" s="8"/>
    </row>
    <row r="1489" spans="1:5" ht="15.75" thickBot="1" x14ac:dyDescent="0.3">
      <c r="A1489" s="10" t="s">
        <v>80</v>
      </c>
      <c r="B1489" s="8"/>
      <c r="C1489" s="8"/>
      <c r="D1489" s="8"/>
      <c r="E1489" s="8"/>
    </row>
    <row r="1490" spans="1:5" ht="15.75" thickBot="1" x14ac:dyDescent="0.3">
      <c r="A1490" s="10" t="s">
        <v>81</v>
      </c>
      <c r="B1490" s="8"/>
      <c r="C1490" s="8"/>
      <c r="D1490" s="8"/>
      <c r="E1490" s="8"/>
    </row>
    <row r="1491" spans="1:5" ht="15.75" thickBot="1" x14ac:dyDescent="0.3">
      <c r="A1491" s="1" t="s">
        <v>42</v>
      </c>
      <c r="B1491" s="11">
        <f>B1492+B1493+B1494+B1495</f>
        <v>0</v>
      </c>
      <c r="C1491" s="11">
        <f t="shared" ref="C1491:E1491" si="203">C1492+C1493+C1494+C1495</f>
        <v>0</v>
      </c>
      <c r="D1491" s="11">
        <f t="shared" si="203"/>
        <v>0</v>
      </c>
      <c r="E1491" s="11">
        <f t="shared" si="203"/>
        <v>0</v>
      </c>
    </row>
    <row r="1492" spans="1:5" ht="15.75" thickBot="1" x14ac:dyDescent="0.3">
      <c r="A1492" s="10" t="s">
        <v>50</v>
      </c>
      <c r="B1492" s="11"/>
      <c r="C1492" s="11"/>
      <c r="D1492" s="11"/>
      <c r="E1492" s="11"/>
    </row>
    <row r="1493" spans="1:5" ht="15.75" thickBot="1" x14ac:dyDescent="0.3">
      <c r="A1493" s="10" t="s">
        <v>79</v>
      </c>
      <c r="B1493" s="11"/>
      <c r="C1493" s="11"/>
      <c r="D1493" s="11"/>
      <c r="E1493" s="11"/>
    </row>
    <row r="1494" spans="1:5" ht="15.75" thickBot="1" x14ac:dyDescent="0.3">
      <c r="A1494" s="10" t="s">
        <v>80</v>
      </c>
      <c r="B1494" s="11"/>
      <c r="C1494" s="11"/>
      <c r="D1494" s="11"/>
      <c r="E1494" s="11"/>
    </row>
    <row r="1495" spans="1:5" ht="15.75" thickBot="1" x14ac:dyDescent="0.3">
      <c r="A1495" s="10" t="s">
        <v>81</v>
      </c>
      <c r="B1495" s="11"/>
      <c r="C1495" s="11"/>
      <c r="D1495" s="11"/>
      <c r="E1495" s="11"/>
    </row>
    <row r="1496" spans="1:5" ht="15.75" thickBot="1" x14ac:dyDescent="0.3">
      <c r="A1496" s="20" t="s">
        <v>36</v>
      </c>
      <c r="B1496" s="11">
        <f>B1486+B1491</f>
        <v>0</v>
      </c>
      <c r="C1496" s="11">
        <f t="shared" ref="C1496:E1496" si="204">C1486+C1491</f>
        <v>0</v>
      </c>
      <c r="D1496" s="11">
        <f t="shared" si="204"/>
        <v>0</v>
      </c>
      <c r="E1496" s="11">
        <f t="shared" si="204"/>
        <v>0</v>
      </c>
    </row>
    <row r="1497" spans="1:5" ht="15.75" thickBot="1" x14ac:dyDescent="0.3">
      <c r="A1497" s="25"/>
      <c r="B1497" s="26"/>
      <c r="C1497" s="26"/>
      <c r="D1497" s="26"/>
      <c r="E1497" s="26"/>
    </row>
    <row r="1498" spans="1:5" ht="24.75" thickBot="1" x14ac:dyDescent="0.3">
      <c r="A1498" s="12" t="s">
        <v>47</v>
      </c>
      <c r="B1498" s="13">
        <f>+B1373+B1297+B1219+B1182+B1322+B1256+B1478+B1452+B1427+B1402+B1347</f>
        <v>33500</v>
      </c>
      <c r="C1498" s="13">
        <f>+C1373+C1297+C1219+C1182+C1322+C1256+C1478+C1452+C1427+C1402+C1347</f>
        <v>32500</v>
      </c>
      <c r="D1498" s="13">
        <f>+D1373+D1297+D1219+D1182+D1322+D1256+D1478+D1452+D1427+D1402+D1347</f>
        <v>32500</v>
      </c>
      <c r="E1498" s="13">
        <f>+E1373+E1297+E1219+E1182+E1322+E1256+E1478+E1452+E1427+E1402+E1347</f>
        <v>32500</v>
      </c>
    </row>
    <row r="1499" spans="1:5" ht="24.75" thickBot="1" x14ac:dyDescent="0.3">
      <c r="A1499" s="12" t="s">
        <v>48</v>
      </c>
      <c r="B1499" s="13">
        <f>+B1391+B1365+B1285+B1248+B1211+B1496+B1470+B1445+B1420+B1340+B1315</f>
        <v>33500</v>
      </c>
      <c r="C1499" s="13">
        <f>+C1391+C1365+C1285+C1248+C1211+C1496+C1470+C1445+C1420+C1340+C1315</f>
        <v>32500</v>
      </c>
      <c r="D1499" s="13">
        <f>+D1391+D1365+D1285+D1248+D1211+D1496+D1470+D1445+D1420+D1340+D1315</f>
        <v>32500</v>
      </c>
      <c r="E1499" s="13">
        <f>+E1391+E1365+E1285+E1248+E1211+E1496+E1470+E1445+E1420+E1340+E1315</f>
        <v>32500</v>
      </c>
    </row>
    <row r="1500" spans="1:5" ht="15.75" thickBot="1" x14ac:dyDescent="0.3">
      <c r="A1500" s="1" t="s">
        <v>0</v>
      </c>
      <c r="B1500" s="21">
        <f>B1501+B1502</f>
        <v>15000</v>
      </c>
      <c r="C1500" s="21">
        <f t="shared" ref="C1500:E1500" si="205">C1501+C1502</f>
        <v>15000</v>
      </c>
      <c r="D1500" s="21">
        <f t="shared" si="205"/>
        <v>15000</v>
      </c>
      <c r="E1500" s="21">
        <f t="shared" si="205"/>
        <v>15000</v>
      </c>
    </row>
    <row r="1501" spans="1:5" ht="15.75" thickBot="1" x14ac:dyDescent="0.3">
      <c r="A1501" s="10" t="s">
        <v>50</v>
      </c>
      <c r="B1501" s="11">
        <v>15000</v>
      </c>
      <c r="C1501" s="11">
        <v>15000</v>
      </c>
      <c r="D1501" s="11">
        <v>15000</v>
      </c>
      <c r="E1501" s="11">
        <v>15000</v>
      </c>
    </row>
    <row r="1502" spans="1:5" ht="15.75" thickBot="1" x14ac:dyDescent="0.3">
      <c r="A1502" s="10" t="s">
        <v>54</v>
      </c>
      <c r="B1502" s="11">
        <f t="shared" ref="B1502:E1502" si="206">B1192+B1229+B1266</f>
        <v>0</v>
      </c>
      <c r="C1502" s="11">
        <f t="shared" si="206"/>
        <v>0</v>
      </c>
      <c r="D1502" s="11">
        <f t="shared" si="206"/>
        <v>0</v>
      </c>
      <c r="E1502" s="11">
        <f t="shared" si="206"/>
        <v>0</v>
      </c>
    </row>
    <row r="1503" spans="1:5" ht="15.75" thickBot="1" x14ac:dyDescent="0.3">
      <c r="A1503" s="1" t="s">
        <v>31</v>
      </c>
      <c r="B1503" s="21">
        <f>B1504+B1505</f>
        <v>3000</v>
      </c>
      <c r="C1503" s="21">
        <f t="shared" ref="C1503:E1503" si="207">C1504+C1505</f>
        <v>3000</v>
      </c>
      <c r="D1503" s="21">
        <f t="shared" si="207"/>
        <v>3000</v>
      </c>
      <c r="E1503" s="21">
        <f t="shared" si="207"/>
        <v>3000</v>
      </c>
    </row>
    <row r="1504" spans="1:5" ht="15.75" thickBot="1" x14ac:dyDescent="0.3">
      <c r="A1504" s="10" t="s">
        <v>50</v>
      </c>
      <c r="B1504" s="8">
        <v>3000</v>
      </c>
      <c r="C1504" s="8">
        <v>3000</v>
      </c>
      <c r="D1504" s="8">
        <v>3000</v>
      </c>
      <c r="E1504" s="8">
        <v>3000</v>
      </c>
    </row>
    <row r="1505" spans="1:5" ht="15.75" thickBot="1" x14ac:dyDescent="0.3">
      <c r="A1505" s="10" t="s">
        <v>54</v>
      </c>
      <c r="B1505" s="11">
        <f>B1195+B1232+B1266</f>
        <v>0</v>
      </c>
      <c r="C1505" s="11">
        <f>C1195+C1232+C1266</f>
        <v>0</v>
      </c>
      <c r="D1505" s="11">
        <f>D1195+D1232+D1266</f>
        <v>0</v>
      </c>
      <c r="E1505" s="11">
        <f>E1195+E1232+E1266</f>
        <v>0</v>
      </c>
    </row>
    <row r="1506" spans="1:5" ht="15.75" thickBot="1" x14ac:dyDescent="0.3">
      <c r="A1506" s="1" t="s">
        <v>1</v>
      </c>
      <c r="B1506" s="21">
        <v>4500</v>
      </c>
      <c r="C1506" s="21">
        <f t="shared" ref="C1506:E1506" si="208">C1507+C1508</f>
        <v>3500</v>
      </c>
      <c r="D1506" s="21">
        <f t="shared" si="208"/>
        <v>3500</v>
      </c>
      <c r="E1506" s="21">
        <f t="shared" si="208"/>
        <v>3500</v>
      </c>
    </row>
    <row r="1507" spans="1:5" ht="15.75" thickBot="1" x14ac:dyDescent="0.3">
      <c r="A1507" s="10" t="s">
        <v>50</v>
      </c>
      <c r="B1507" s="11">
        <v>4500</v>
      </c>
      <c r="C1507" s="11">
        <v>3500</v>
      </c>
      <c r="D1507" s="11">
        <v>3500</v>
      </c>
      <c r="E1507" s="11">
        <v>3500</v>
      </c>
    </row>
    <row r="1508" spans="1:5" ht="15.75" thickBot="1" x14ac:dyDescent="0.3">
      <c r="A1508" s="10" t="s">
        <v>54</v>
      </c>
      <c r="B1508" s="11">
        <f t="shared" ref="B1508:E1508" si="209">B1198+B1235+B1272</f>
        <v>0</v>
      </c>
      <c r="C1508" s="11">
        <f t="shared" si="209"/>
        <v>0</v>
      </c>
      <c r="D1508" s="11">
        <f t="shared" si="209"/>
        <v>0</v>
      </c>
      <c r="E1508" s="11">
        <f t="shared" si="209"/>
        <v>0</v>
      </c>
    </row>
    <row r="1509" spans="1:5" ht="15.75" thickBot="1" x14ac:dyDescent="0.3">
      <c r="A1509" s="1" t="s">
        <v>2</v>
      </c>
      <c r="B1509" s="21">
        <f>B1510+B1511</f>
        <v>0</v>
      </c>
      <c r="C1509" s="21">
        <f t="shared" ref="C1509:E1509" si="210">C1510+C1511</f>
        <v>0</v>
      </c>
      <c r="D1509" s="21">
        <f t="shared" si="210"/>
        <v>0</v>
      </c>
      <c r="E1509" s="21">
        <f t="shared" si="210"/>
        <v>0</v>
      </c>
    </row>
    <row r="1510" spans="1:5" ht="15.75" thickBot="1" x14ac:dyDescent="0.3">
      <c r="A1510" s="10" t="s">
        <v>50</v>
      </c>
      <c r="B1510" s="8">
        <f t="shared" ref="B1510:E1511" si="211">B1200+B1237+B1274</f>
        <v>0</v>
      </c>
      <c r="C1510" s="8">
        <f t="shared" si="211"/>
        <v>0</v>
      </c>
      <c r="D1510" s="8">
        <f t="shared" si="211"/>
        <v>0</v>
      </c>
      <c r="E1510" s="8">
        <f t="shared" si="211"/>
        <v>0</v>
      </c>
    </row>
    <row r="1511" spans="1:5" ht="15.75" thickBot="1" x14ac:dyDescent="0.3">
      <c r="A1511" s="10" t="s">
        <v>54</v>
      </c>
      <c r="B1511" s="11">
        <f t="shared" si="211"/>
        <v>0</v>
      </c>
      <c r="C1511" s="11">
        <f t="shared" si="211"/>
        <v>0</v>
      </c>
      <c r="D1511" s="11">
        <f t="shared" si="211"/>
        <v>0</v>
      </c>
      <c r="E1511" s="11">
        <f t="shared" si="211"/>
        <v>0</v>
      </c>
    </row>
    <row r="1512" spans="1:5" ht="15.75" thickBot="1" x14ac:dyDescent="0.3">
      <c r="A1512" s="1" t="s">
        <v>24</v>
      </c>
      <c r="B1512" s="21">
        <f>B1513+B1514</f>
        <v>0</v>
      </c>
      <c r="C1512" s="21">
        <f t="shared" ref="C1512:E1512" si="212">C1513+C1514</f>
        <v>0</v>
      </c>
      <c r="D1512" s="21">
        <f t="shared" si="212"/>
        <v>0</v>
      </c>
      <c r="E1512" s="21">
        <f t="shared" si="212"/>
        <v>0</v>
      </c>
    </row>
    <row r="1513" spans="1:5" ht="15.75" thickBot="1" x14ac:dyDescent="0.3">
      <c r="A1513" s="10" t="s">
        <v>50</v>
      </c>
      <c r="B1513" s="8">
        <f t="shared" ref="B1513:E1514" si="213">B1203+B1240+B1277</f>
        <v>0</v>
      </c>
      <c r="C1513" s="8">
        <f t="shared" si="213"/>
        <v>0</v>
      </c>
      <c r="D1513" s="8">
        <f t="shared" si="213"/>
        <v>0</v>
      </c>
      <c r="E1513" s="8">
        <f t="shared" si="213"/>
        <v>0</v>
      </c>
    </row>
    <row r="1514" spans="1:5" ht="15.75" thickBot="1" x14ac:dyDescent="0.3">
      <c r="A1514" s="10" t="s">
        <v>54</v>
      </c>
      <c r="B1514" s="11">
        <f t="shared" si="213"/>
        <v>0</v>
      </c>
      <c r="C1514" s="11">
        <f t="shared" si="213"/>
        <v>0</v>
      </c>
      <c r="D1514" s="11">
        <f t="shared" si="213"/>
        <v>0</v>
      </c>
      <c r="E1514" s="11">
        <f t="shared" si="213"/>
        <v>0</v>
      </c>
    </row>
    <row r="1515" spans="1:5" ht="15.75" thickBot="1" x14ac:dyDescent="0.3">
      <c r="A1515" s="1" t="s">
        <v>25</v>
      </c>
      <c r="B1515" s="21">
        <v>9000</v>
      </c>
      <c r="C1515" s="21">
        <f>C1516+C1517</f>
        <v>9000</v>
      </c>
      <c r="D1515" s="21">
        <f t="shared" ref="D1515:E1515" si="214">D1516+D1517</f>
        <v>9000</v>
      </c>
      <c r="E1515" s="21">
        <f t="shared" si="214"/>
        <v>9000</v>
      </c>
    </row>
    <row r="1516" spans="1:5" ht="15.75" thickBot="1" x14ac:dyDescent="0.3">
      <c r="A1516" s="10" t="s">
        <v>50</v>
      </c>
      <c r="B1516" s="8">
        <v>9000</v>
      </c>
      <c r="C1516" s="8">
        <v>9000</v>
      </c>
      <c r="D1516" s="8">
        <v>9000</v>
      </c>
      <c r="E1516" s="8">
        <v>9000</v>
      </c>
    </row>
    <row r="1517" spans="1:5" ht="15.75" thickBot="1" x14ac:dyDescent="0.3">
      <c r="A1517" s="10" t="s">
        <v>54</v>
      </c>
      <c r="B1517" s="11">
        <f t="shared" ref="B1517:E1517" si="215">B1207+B1244+B1281</f>
        <v>0</v>
      </c>
      <c r="C1517" s="11">
        <f t="shared" si="215"/>
        <v>0</v>
      </c>
      <c r="D1517" s="11">
        <f t="shared" si="215"/>
        <v>0</v>
      </c>
      <c r="E1517" s="11">
        <f t="shared" si="215"/>
        <v>0</v>
      </c>
    </row>
    <row r="1518" spans="1:5" ht="15.75" thickBot="1" x14ac:dyDescent="0.3">
      <c r="A1518" s="1" t="s">
        <v>3</v>
      </c>
      <c r="B1518" s="21">
        <f>B1245+B1208</f>
        <v>0</v>
      </c>
      <c r="C1518" s="21">
        <f>C1245+C1208</f>
        <v>0</v>
      </c>
      <c r="D1518" s="21">
        <f>D1245+D1208</f>
        <v>0</v>
      </c>
      <c r="E1518" s="21">
        <f>E1245+E1208</f>
        <v>0</v>
      </c>
    </row>
    <row r="1519" spans="1:5" ht="15.75" thickBot="1" x14ac:dyDescent="0.3">
      <c r="A1519" s="10" t="s">
        <v>50</v>
      </c>
      <c r="B1519" s="8">
        <f t="shared" ref="B1519:E1520" si="216">B1209+B1246+B1283</f>
        <v>0</v>
      </c>
      <c r="C1519" s="8">
        <f t="shared" si="216"/>
        <v>0</v>
      </c>
      <c r="D1519" s="8">
        <f t="shared" si="216"/>
        <v>0</v>
      </c>
      <c r="E1519" s="8">
        <f t="shared" si="216"/>
        <v>0</v>
      </c>
    </row>
    <row r="1520" spans="1:5" ht="15.75" thickBot="1" x14ac:dyDescent="0.3">
      <c r="A1520" s="10" t="s">
        <v>54</v>
      </c>
      <c r="B1520" s="11">
        <f t="shared" si="216"/>
        <v>0</v>
      </c>
      <c r="C1520" s="11">
        <f t="shared" si="216"/>
        <v>0</v>
      </c>
      <c r="D1520" s="11">
        <f t="shared" si="216"/>
        <v>0</v>
      </c>
      <c r="E1520" s="11">
        <f t="shared" si="216"/>
        <v>0</v>
      </c>
    </row>
    <row r="1521" spans="1:5" ht="15.75" thickBot="1" x14ac:dyDescent="0.3">
      <c r="A1521" s="1" t="s">
        <v>19</v>
      </c>
      <c r="B1521" s="21"/>
      <c r="C1521" s="21">
        <f t="shared" ref="C1521:E1521" si="217">C1522+C1523+C1524+C1525</f>
        <v>0</v>
      </c>
      <c r="D1521" s="21">
        <f t="shared" si="217"/>
        <v>0</v>
      </c>
      <c r="E1521" s="21">
        <f t="shared" si="217"/>
        <v>0</v>
      </c>
    </row>
    <row r="1522" spans="1:5" ht="15.75" thickBot="1" x14ac:dyDescent="0.3">
      <c r="A1522" s="10" t="s">
        <v>50</v>
      </c>
      <c r="B1522" s="8"/>
      <c r="C1522" s="8"/>
      <c r="D1522" s="8"/>
      <c r="E1522" s="8"/>
    </row>
    <row r="1523" spans="1:5" ht="15.75" thickBot="1" x14ac:dyDescent="0.3">
      <c r="A1523" s="10" t="s">
        <v>82</v>
      </c>
      <c r="B1523" s="8">
        <f t="shared" ref="B1523:E1525" si="218">B1307+B1332+B1357+B1383+B1412+B1437+B1462+B1488</f>
        <v>0</v>
      </c>
      <c r="C1523" s="8">
        <f t="shared" si="218"/>
        <v>0</v>
      </c>
      <c r="D1523" s="8">
        <f t="shared" si="218"/>
        <v>0</v>
      </c>
      <c r="E1523" s="8">
        <f t="shared" si="218"/>
        <v>0</v>
      </c>
    </row>
    <row r="1524" spans="1:5" ht="15.75" thickBot="1" x14ac:dyDescent="0.3">
      <c r="A1524" s="10" t="s">
        <v>80</v>
      </c>
      <c r="B1524" s="8">
        <f t="shared" si="218"/>
        <v>0</v>
      </c>
      <c r="C1524" s="8">
        <f t="shared" si="218"/>
        <v>0</v>
      </c>
      <c r="D1524" s="8">
        <f t="shared" si="218"/>
        <v>0</v>
      </c>
      <c r="E1524" s="8">
        <f t="shared" si="218"/>
        <v>0</v>
      </c>
    </row>
    <row r="1525" spans="1:5" ht="15.75" thickBot="1" x14ac:dyDescent="0.3">
      <c r="A1525" s="10" t="s">
        <v>81</v>
      </c>
      <c r="B1525" s="8">
        <f t="shared" si="218"/>
        <v>0</v>
      </c>
      <c r="C1525" s="8">
        <f t="shared" si="218"/>
        <v>0</v>
      </c>
      <c r="D1525" s="8">
        <f t="shared" si="218"/>
        <v>0</v>
      </c>
      <c r="E1525" s="8">
        <f t="shared" si="218"/>
        <v>0</v>
      </c>
    </row>
    <row r="1526" spans="1:5" ht="15.75" thickBot="1" x14ac:dyDescent="0.3">
      <c r="A1526" s="1" t="s">
        <v>20</v>
      </c>
      <c r="B1526" s="21">
        <f>B1527+B1528+B1529+B1530</f>
        <v>2000</v>
      </c>
      <c r="C1526" s="21">
        <f t="shared" ref="C1526:E1526" si="219">C1527+C1528+C1529+C1530</f>
        <v>2000</v>
      </c>
      <c r="D1526" s="21">
        <f t="shared" si="219"/>
        <v>2000</v>
      </c>
      <c r="E1526" s="21">
        <f t="shared" si="219"/>
        <v>2000</v>
      </c>
    </row>
    <row r="1527" spans="1:5" ht="15.75" thickBot="1" x14ac:dyDescent="0.3">
      <c r="A1527" s="10" t="s">
        <v>50</v>
      </c>
      <c r="B1527" s="8">
        <f t="shared" ref="B1527:E1530" si="220">B1311+B1336+B1361+B1387+B1416+B1441+B1466+B1492</f>
        <v>2000</v>
      </c>
      <c r="C1527" s="8">
        <f t="shared" si="220"/>
        <v>2000</v>
      </c>
      <c r="D1527" s="8">
        <f t="shared" si="220"/>
        <v>2000</v>
      </c>
      <c r="E1527" s="8">
        <f t="shared" si="220"/>
        <v>2000</v>
      </c>
    </row>
    <row r="1528" spans="1:5" ht="15.75" thickBot="1" x14ac:dyDescent="0.3">
      <c r="A1528" s="10" t="s">
        <v>82</v>
      </c>
      <c r="B1528" s="8">
        <f t="shared" si="220"/>
        <v>0</v>
      </c>
      <c r="C1528" s="8">
        <f t="shared" si="220"/>
        <v>0</v>
      </c>
      <c r="D1528" s="8">
        <f t="shared" si="220"/>
        <v>0</v>
      </c>
      <c r="E1528" s="8">
        <f t="shared" si="220"/>
        <v>0</v>
      </c>
    </row>
    <row r="1529" spans="1:5" ht="15.75" thickBot="1" x14ac:dyDescent="0.3">
      <c r="A1529" s="10" t="s">
        <v>80</v>
      </c>
      <c r="B1529" s="8">
        <f t="shared" si="220"/>
        <v>0</v>
      </c>
      <c r="C1529" s="8">
        <f t="shared" si="220"/>
        <v>0</v>
      </c>
      <c r="D1529" s="8">
        <f t="shared" si="220"/>
        <v>0</v>
      </c>
      <c r="E1529" s="8">
        <f t="shared" si="220"/>
        <v>0</v>
      </c>
    </row>
    <row r="1530" spans="1:5" ht="15.75" thickBot="1" x14ac:dyDescent="0.3">
      <c r="A1530" s="10" t="s">
        <v>81</v>
      </c>
      <c r="B1530" s="8">
        <f t="shared" si="220"/>
        <v>0</v>
      </c>
      <c r="C1530" s="8">
        <f t="shared" si="220"/>
        <v>0</v>
      </c>
      <c r="D1530" s="8">
        <f t="shared" si="220"/>
        <v>0</v>
      </c>
      <c r="E1530" s="8">
        <f t="shared" si="220"/>
        <v>0</v>
      </c>
    </row>
    <row r="1531" spans="1:5" ht="15.75" thickBot="1" x14ac:dyDescent="0.3">
      <c r="A1531" s="23" t="s">
        <v>35</v>
      </c>
      <c r="B1531" s="24">
        <f>IF(B1499-B1498=0,0,"Error")</f>
        <v>0</v>
      </c>
      <c r="C1531" s="24">
        <f>IF(C1499-C1498=0,0,"Error")</f>
        <v>0</v>
      </c>
      <c r="D1531" s="24">
        <f>IF(D1499-D1498=0,0,"Error")</f>
        <v>0</v>
      </c>
      <c r="E1531" s="24">
        <f>IF(E1499-E1498=0,0,"Error")</f>
        <v>0</v>
      </c>
    </row>
  </sheetData>
  <mergeCells count="440">
    <mergeCell ref="A1:E1"/>
    <mergeCell ref="A1475:A1476"/>
    <mergeCell ref="A1483:E1483"/>
    <mergeCell ref="A1484:A1485"/>
    <mergeCell ref="A1449:A1450"/>
    <mergeCell ref="A1457:E1457"/>
    <mergeCell ref="A1458:A1459"/>
    <mergeCell ref="B1471:E1471"/>
    <mergeCell ref="B1473:E1473"/>
    <mergeCell ref="B1474:E1474"/>
    <mergeCell ref="B1423:E1423"/>
    <mergeCell ref="A1424:A1425"/>
    <mergeCell ref="A1432:E1432"/>
    <mergeCell ref="A1433:A1434"/>
    <mergeCell ref="B1447:E1447"/>
    <mergeCell ref="B1448:E1448"/>
    <mergeCell ref="B1398:E1398"/>
    <mergeCell ref="A1399:A1400"/>
    <mergeCell ref="A1407:E1407"/>
    <mergeCell ref="A1408:A1409"/>
    <mergeCell ref="D1421:E1421"/>
    <mergeCell ref="B1422:E1422"/>
    <mergeCell ref="A1392:E1392"/>
    <mergeCell ref="A1393:E1393"/>
    <mergeCell ref="B1394:E1394"/>
    <mergeCell ref="D1395:E1395"/>
    <mergeCell ref="B1396:E1396"/>
    <mergeCell ref="B1397:E1397"/>
    <mergeCell ref="B1366:E1366"/>
    <mergeCell ref="B1368:E1368"/>
    <mergeCell ref="B1369:E1369"/>
    <mergeCell ref="A1370:A1371"/>
    <mergeCell ref="A1378:E1378"/>
    <mergeCell ref="A1379:A1380"/>
    <mergeCell ref="A1328:A1329"/>
    <mergeCell ref="B1342:E1342"/>
    <mergeCell ref="B1343:E1343"/>
    <mergeCell ref="A1344:A1345"/>
    <mergeCell ref="A1352:E1352"/>
    <mergeCell ref="A1353:A1354"/>
    <mergeCell ref="A1303:A1304"/>
    <mergeCell ref="D1316:E1316"/>
    <mergeCell ref="B1317:E1317"/>
    <mergeCell ref="B1318:E1318"/>
    <mergeCell ref="A1319:A1320"/>
    <mergeCell ref="A1327:E1327"/>
    <mergeCell ref="D1290:E1290"/>
    <mergeCell ref="B1291:E1291"/>
    <mergeCell ref="B1292:E1292"/>
    <mergeCell ref="B1293:E1293"/>
    <mergeCell ref="A1294:A1295"/>
    <mergeCell ref="A1302:E1302"/>
    <mergeCell ref="A1253:A1254"/>
    <mergeCell ref="A1261:E1261"/>
    <mergeCell ref="A1262:A1263"/>
    <mergeCell ref="A1287:E1287"/>
    <mergeCell ref="A1288:E1288"/>
    <mergeCell ref="B1289:E1289"/>
    <mergeCell ref="A1216:A1217"/>
    <mergeCell ref="A1224:E1224"/>
    <mergeCell ref="A1225:A1226"/>
    <mergeCell ref="B1250:E1250"/>
    <mergeCell ref="B1251:E1251"/>
    <mergeCell ref="B1252:E1252"/>
    <mergeCell ref="A1179:A1180"/>
    <mergeCell ref="A1187:E1187"/>
    <mergeCell ref="A1188:A1189"/>
    <mergeCell ref="B1213:E1213"/>
    <mergeCell ref="B1214:E1214"/>
    <mergeCell ref="B1215:E1215"/>
    <mergeCell ref="A1171:E1171"/>
    <mergeCell ref="A1174:E1174"/>
    <mergeCell ref="A1175:E1175"/>
    <mergeCell ref="B1176:E1176"/>
    <mergeCell ref="B1177:E1177"/>
    <mergeCell ref="B1178:E1178"/>
    <mergeCell ref="B1159:E1159"/>
    <mergeCell ref="A1160:E1160"/>
    <mergeCell ref="A1161:E1163"/>
    <mergeCell ref="B1164:E1164"/>
    <mergeCell ref="A1165:A1166"/>
    <mergeCell ref="B1170:E1170"/>
    <mergeCell ref="B1098:E1098"/>
    <mergeCell ref="A1099:A1100"/>
    <mergeCell ref="A1107:E1107"/>
    <mergeCell ref="A1108:A1109"/>
    <mergeCell ref="B1157:E1157"/>
    <mergeCell ref="B1158:E1158"/>
    <mergeCell ref="B1072:E1072"/>
    <mergeCell ref="A1073:A1074"/>
    <mergeCell ref="A1081:E1081"/>
    <mergeCell ref="A1082:A1083"/>
    <mergeCell ref="B1095:E1095"/>
    <mergeCell ref="B1097:E1097"/>
    <mergeCell ref="B1046:E1046"/>
    <mergeCell ref="B1047:E1047"/>
    <mergeCell ref="A1048:A1049"/>
    <mergeCell ref="A1056:E1056"/>
    <mergeCell ref="A1057:A1058"/>
    <mergeCell ref="B1071:E1071"/>
    <mergeCell ref="B1021:E1021"/>
    <mergeCell ref="B1022:E1022"/>
    <mergeCell ref="A1023:A1024"/>
    <mergeCell ref="A1031:E1031"/>
    <mergeCell ref="A1032:A1033"/>
    <mergeCell ref="D1045:E1045"/>
    <mergeCell ref="A1003:A1004"/>
    <mergeCell ref="A1016:E1016"/>
    <mergeCell ref="A1017:E1017"/>
    <mergeCell ref="B1018:E1018"/>
    <mergeCell ref="D1019:E1019"/>
    <mergeCell ref="B1020:E1020"/>
    <mergeCell ref="A977:A978"/>
    <mergeCell ref="B990:E990"/>
    <mergeCell ref="B992:E992"/>
    <mergeCell ref="B993:E993"/>
    <mergeCell ref="A994:A995"/>
    <mergeCell ref="A1002:E1002"/>
    <mergeCell ref="A951:E951"/>
    <mergeCell ref="A952:A953"/>
    <mergeCell ref="B966:E966"/>
    <mergeCell ref="B967:E967"/>
    <mergeCell ref="A968:A969"/>
    <mergeCell ref="A976:E976"/>
    <mergeCell ref="A926:E926"/>
    <mergeCell ref="A927:A928"/>
    <mergeCell ref="D940:E940"/>
    <mergeCell ref="B941:E941"/>
    <mergeCell ref="B942:E942"/>
    <mergeCell ref="A943:A944"/>
    <mergeCell ref="B906:E906"/>
    <mergeCell ref="A907:A908"/>
    <mergeCell ref="D915:E915"/>
    <mergeCell ref="B916:E916"/>
    <mergeCell ref="B917:E917"/>
    <mergeCell ref="A918:A919"/>
    <mergeCell ref="A900:E900"/>
    <mergeCell ref="A901:E901"/>
    <mergeCell ref="B902:E902"/>
    <mergeCell ref="D903:E903"/>
    <mergeCell ref="B904:E904"/>
    <mergeCell ref="B905:E905"/>
    <mergeCell ref="B863:E863"/>
    <mergeCell ref="B864:E864"/>
    <mergeCell ref="B865:E865"/>
    <mergeCell ref="A866:A867"/>
    <mergeCell ref="A874:E874"/>
    <mergeCell ref="A875:A876"/>
    <mergeCell ref="B826:E826"/>
    <mergeCell ref="B827:E827"/>
    <mergeCell ref="B828:E828"/>
    <mergeCell ref="A829:A830"/>
    <mergeCell ref="A837:E837"/>
    <mergeCell ref="A838:A839"/>
    <mergeCell ref="B789:E789"/>
    <mergeCell ref="B790:E790"/>
    <mergeCell ref="B791:E791"/>
    <mergeCell ref="A792:A793"/>
    <mergeCell ref="A800:E800"/>
    <mergeCell ref="A801:A802"/>
    <mergeCell ref="B777:E777"/>
    <mergeCell ref="A778:A779"/>
    <mergeCell ref="B783:E783"/>
    <mergeCell ref="A784:E784"/>
    <mergeCell ref="A787:E787"/>
    <mergeCell ref="A788:E788"/>
    <mergeCell ref="A739:A740"/>
    <mergeCell ref="B770:E770"/>
    <mergeCell ref="B771:E771"/>
    <mergeCell ref="B772:E772"/>
    <mergeCell ref="A773:E773"/>
    <mergeCell ref="A774:E776"/>
    <mergeCell ref="B726:E726"/>
    <mergeCell ref="B727:E727"/>
    <mergeCell ref="B728:E728"/>
    <mergeCell ref="B729:E729"/>
    <mergeCell ref="A730:A731"/>
    <mergeCell ref="A738:E738"/>
    <mergeCell ref="B709:E709"/>
    <mergeCell ref="B710:E710"/>
    <mergeCell ref="B711:E711"/>
    <mergeCell ref="A712:A713"/>
    <mergeCell ref="A720:E720"/>
    <mergeCell ref="A721:A722"/>
    <mergeCell ref="A692:A693"/>
    <mergeCell ref="A700:E700"/>
    <mergeCell ref="A701:A702"/>
    <mergeCell ref="A706:E706"/>
    <mergeCell ref="A707:E707"/>
    <mergeCell ref="B708:E708"/>
    <mergeCell ref="A682:E682"/>
    <mergeCell ref="A683:A684"/>
    <mergeCell ref="B688:E688"/>
    <mergeCell ref="B689:E689"/>
    <mergeCell ref="B690:E690"/>
    <mergeCell ref="B691:E691"/>
    <mergeCell ref="A669:E669"/>
    <mergeCell ref="B670:E670"/>
    <mergeCell ref="B671:E671"/>
    <mergeCell ref="B672:E672"/>
    <mergeCell ref="B673:E673"/>
    <mergeCell ref="A674:A675"/>
    <mergeCell ref="B646:E646"/>
    <mergeCell ref="B647:E647"/>
    <mergeCell ref="A648:A649"/>
    <mergeCell ref="A656:E656"/>
    <mergeCell ref="A657:A658"/>
    <mergeCell ref="A668:E668"/>
    <mergeCell ref="B622:E622"/>
    <mergeCell ref="A623:A624"/>
    <mergeCell ref="A631:A632"/>
    <mergeCell ref="A633:E633"/>
    <mergeCell ref="A634:A635"/>
    <mergeCell ref="B645:E645"/>
    <mergeCell ref="A612:E612"/>
    <mergeCell ref="A616:E616"/>
    <mergeCell ref="A617:E617"/>
    <mergeCell ref="A618:A619"/>
    <mergeCell ref="B620:E620"/>
    <mergeCell ref="B621:E621"/>
    <mergeCell ref="B595:E595"/>
    <mergeCell ref="B596:E596"/>
    <mergeCell ref="A597:A598"/>
    <mergeCell ref="A605:E605"/>
    <mergeCell ref="A606:A607"/>
    <mergeCell ref="B611:E611"/>
    <mergeCell ref="B578:E578"/>
    <mergeCell ref="A579:A580"/>
    <mergeCell ref="A587:E587"/>
    <mergeCell ref="A588:A589"/>
    <mergeCell ref="B593:E593"/>
    <mergeCell ref="B594:E594"/>
    <mergeCell ref="A568:A569"/>
    <mergeCell ref="A573:E573"/>
    <mergeCell ref="A574:E574"/>
    <mergeCell ref="B575:E575"/>
    <mergeCell ref="B576:E576"/>
    <mergeCell ref="B577:E577"/>
    <mergeCell ref="B555:E555"/>
    <mergeCell ref="B556:E556"/>
    <mergeCell ref="B557:E557"/>
    <mergeCell ref="B558:E558"/>
    <mergeCell ref="A559:A560"/>
    <mergeCell ref="A567:E567"/>
    <mergeCell ref="B537:E537"/>
    <mergeCell ref="A538:A539"/>
    <mergeCell ref="A546:E546"/>
    <mergeCell ref="A547:A548"/>
    <mergeCell ref="A552:A554"/>
    <mergeCell ref="B552:E554"/>
    <mergeCell ref="A521:A522"/>
    <mergeCell ref="A532:E532"/>
    <mergeCell ref="A533:E533"/>
    <mergeCell ref="B534:E534"/>
    <mergeCell ref="B535:E535"/>
    <mergeCell ref="B536:E536"/>
    <mergeCell ref="A498:A499"/>
    <mergeCell ref="B509:E509"/>
    <mergeCell ref="B510:E510"/>
    <mergeCell ref="B511:E511"/>
    <mergeCell ref="A513:A514"/>
    <mergeCell ref="A520:E520"/>
    <mergeCell ref="A485:E485"/>
    <mergeCell ref="B486:E486"/>
    <mergeCell ref="B487:E487"/>
    <mergeCell ref="B488:E488"/>
    <mergeCell ref="A489:A490"/>
    <mergeCell ref="A497:E497"/>
    <mergeCell ref="A470:E472"/>
    <mergeCell ref="B473:E473"/>
    <mergeCell ref="A474:A475"/>
    <mergeCell ref="B479:E479"/>
    <mergeCell ref="A480:E480"/>
    <mergeCell ref="A484:E484"/>
    <mergeCell ref="A463:E463"/>
    <mergeCell ref="A464:E464"/>
    <mergeCell ref="B466:E466"/>
    <mergeCell ref="B467:E467"/>
    <mergeCell ref="B468:E468"/>
    <mergeCell ref="A469:E469"/>
    <mergeCell ref="A417:A418"/>
    <mergeCell ref="A425:E425"/>
    <mergeCell ref="A426:A427"/>
    <mergeCell ref="A431:A433"/>
    <mergeCell ref="B431:E433"/>
    <mergeCell ref="A456:A458"/>
    <mergeCell ref="B456:E458"/>
    <mergeCell ref="A410:A412"/>
    <mergeCell ref="B410:E412"/>
    <mergeCell ref="B413:E413"/>
    <mergeCell ref="B414:E414"/>
    <mergeCell ref="B415:E415"/>
    <mergeCell ref="B416:E416"/>
    <mergeCell ref="B393:E393"/>
    <mergeCell ref="B394:E394"/>
    <mergeCell ref="B395:E395"/>
    <mergeCell ref="A396:A397"/>
    <mergeCell ref="A404:E404"/>
    <mergeCell ref="A405:A406"/>
    <mergeCell ref="A382:A383"/>
    <mergeCell ref="A387:A389"/>
    <mergeCell ref="B387:E389"/>
    <mergeCell ref="A390:E390"/>
    <mergeCell ref="A391:E391"/>
    <mergeCell ref="B392:E392"/>
    <mergeCell ref="B369:E369"/>
    <mergeCell ref="B370:E370"/>
    <mergeCell ref="B371:E371"/>
    <mergeCell ref="B372:E372"/>
    <mergeCell ref="A373:A374"/>
    <mergeCell ref="A381:E381"/>
    <mergeCell ref="B350:E350"/>
    <mergeCell ref="B351:E351"/>
    <mergeCell ref="A352:A353"/>
    <mergeCell ref="A360:E360"/>
    <mergeCell ref="A361:A362"/>
    <mergeCell ref="A366:A368"/>
    <mergeCell ref="B366:E368"/>
    <mergeCell ref="A342:A344"/>
    <mergeCell ref="B342:E344"/>
    <mergeCell ref="A346:E346"/>
    <mergeCell ref="A347:E347"/>
    <mergeCell ref="B348:E348"/>
    <mergeCell ref="B349:E349"/>
    <mergeCell ref="B306:E306"/>
    <mergeCell ref="B307:E307"/>
    <mergeCell ref="B308:E308"/>
    <mergeCell ref="A309:A310"/>
    <mergeCell ref="A317:E317"/>
    <mergeCell ref="A318:A319"/>
    <mergeCell ref="B266:E266"/>
    <mergeCell ref="A267:A268"/>
    <mergeCell ref="A275:A276"/>
    <mergeCell ref="A277:E277"/>
    <mergeCell ref="A278:A279"/>
    <mergeCell ref="A302:A304"/>
    <mergeCell ref="B302:E304"/>
    <mergeCell ref="A256:E256"/>
    <mergeCell ref="A260:E260"/>
    <mergeCell ref="A261:E261"/>
    <mergeCell ref="A262:A263"/>
    <mergeCell ref="B264:E264"/>
    <mergeCell ref="B265:E265"/>
    <mergeCell ref="A238:A239"/>
    <mergeCell ref="A246:E246"/>
    <mergeCell ref="A247:A248"/>
    <mergeCell ref="A252:A254"/>
    <mergeCell ref="B252:E254"/>
    <mergeCell ref="B255:E255"/>
    <mergeCell ref="A231:A233"/>
    <mergeCell ref="B231:E233"/>
    <mergeCell ref="B234:E234"/>
    <mergeCell ref="B235:E235"/>
    <mergeCell ref="B236:E236"/>
    <mergeCell ref="B237:E237"/>
    <mergeCell ref="B214:E214"/>
    <mergeCell ref="B215:E215"/>
    <mergeCell ref="B216:E216"/>
    <mergeCell ref="A217:A218"/>
    <mergeCell ref="A225:E225"/>
    <mergeCell ref="A226:A227"/>
    <mergeCell ref="A203:A204"/>
    <mergeCell ref="A208:A210"/>
    <mergeCell ref="B208:E210"/>
    <mergeCell ref="A211:E211"/>
    <mergeCell ref="A212:E212"/>
    <mergeCell ref="B213:E213"/>
    <mergeCell ref="B190:E190"/>
    <mergeCell ref="B191:E191"/>
    <mergeCell ref="B192:E192"/>
    <mergeCell ref="B193:E193"/>
    <mergeCell ref="A194:A195"/>
    <mergeCell ref="A202:E202"/>
    <mergeCell ref="B172:E172"/>
    <mergeCell ref="A173:A174"/>
    <mergeCell ref="A181:E181"/>
    <mergeCell ref="A182:A183"/>
    <mergeCell ref="A187:A189"/>
    <mergeCell ref="B187:E189"/>
    <mergeCell ref="A161:A162"/>
    <mergeCell ref="A166:A168"/>
    <mergeCell ref="B166:E168"/>
    <mergeCell ref="B169:E169"/>
    <mergeCell ref="B170:E170"/>
    <mergeCell ref="B171:E171"/>
    <mergeCell ref="B148:E148"/>
    <mergeCell ref="B149:E149"/>
    <mergeCell ref="B150:E150"/>
    <mergeCell ref="B151:E151"/>
    <mergeCell ref="A152:A153"/>
    <mergeCell ref="A160:E160"/>
    <mergeCell ref="B129:E129"/>
    <mergeCell ref="B130:E130"/>
    <mergeCell ref="A131:A132"/>
    <mergeCell ref="A139:E139"/>
    <mergeCell ref="A140:A141"/>
    <mergeCell ref="A145:A147"/>
    <mergeCell ref="B145:E147"/>
    <mergeCell ref="A118:E118"/>
    <mergeCell ref="A119:A120"/>
    <mergeCell ref="A124:A126"/>
    <mergeCell ref="B124:E126"/>
    <mergeCell ref="B127:E127"/>
    <mergeCell ref="B128:E128"/>
    <mergeCell ref="A105:E105"/>
    <mergeCell ref="B106:E106"/>
    <mergeCell ref="B107:E107"/>
    <mergeCell ref="B108:E108"/>
    <mergeCell ref="B109:E109"/>
    <mergeCell ref="A110:A111"/>
    <mergeCell ref="A68:A69"/>
    <mergeCell ref="A75:E75"/>
    <mergeCell ref="A76:A77"/>
    <mergeCell ref="A100:A102"/>
    <mergeCell ref="B100:E102"/>
    <mergeCell ref="A104:E104"/>
    <mergeCell ref="A36:A37"/>
    <mergeCell ref="A60:A62"/>
    <mergeCell ref="B60:E62"/>
    <mergeCell ref="B64:E64"/>
    <mergeCell ref="B65:E65"/>
    <mergeCell ref="B66:E66"/>
    <mergeCell ref="B26:E26"/>
    <mergeCell ref="A27:A28"/>
    <mergeCell ref="A35:E35"/>
    <mergeCell ref="A9:E11"/>
    <mergeCell ref="B12:E12"/>
    <mergeCell ref="A13:A14"/>
    <mergeCell ref="B19:E19"/>
    <mergeCell ref="A20:E20"/>
    <mergeCell ref="A22:E22"/>
    <mergeCell ref="A2:E2"/>
    <mergeCell ref="A3:E3"/>
    <mergeCell ref="B5:E5"/>
    <mergeCell ref="B6:E6"/>
    <mergeCell ref="B7:E7"/>
    <mergeCell ref="A8:E8"/>
    <mergeCell ref="A23:E23"/>
    <mergeCell ref="B24:E24"/>
    <mergeCell ref="B25:E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92"/>
  <sheetViews>
    <sheetView view="pageBreakPreview" zoomScale="60" zoomScaleNormal="130" workbookViewId="0">
      <selection sqref="A1:E1"/>
    </sheetView>
  </sheetViews>
  <sheetFormatPr defaultRowHeight="15" x14ac:dyDescent="0.25"/>
  <cols>
    <col min="1" max="1" width="30.28515625" customWidth="1"/>
    <col min="2" max="5" width="18.7109375" customWidth="1"/>
    <col min="7" max="7" width="16.7109375" customWidth="1"/>
    <col min="8" max="8" width="13.28515625" customWidth="1"/>
    <col min="9" max="9" width="19.140625" customWidth="1"/>
    <col min="10" max="10" width="13.85546875" customWidth="1"/>
    <col min="11" max="11" width="16.140625" customWidth="1"/>
    <col min="12" max="12" width="9.85546875" bestFit="1" customWidth="1"/>
  </cols>
  <sheetData>
    <row r="1" spans="1:6" ht="15.75" x14ac:dyDescent="0.25">
      <c r="A1" s="556" t="s">
        <v>760</v>
      </c>
      <c r="B1" s="556"/>
      <c r="C1" s="556"/>
      <c r="D1" s="556"/>
      <c r="E1" s="556"/>
    </row>
    <row r="2" spans="1:6" x14ac:dyDescent="0.25">
      <c r="A2" s="568" t="s">
        <v>307</v>
      </c>
      <c r="B2" s="568"/>
      <c r="C2" s="568"/>
      <c r="D2" s="568"/>
      <c r="E2" s="568"/>
      <c r="F2" s="94"/>
    </row>
    <row r="3" spans="1:6" x14ac:dyDescent="0.25">
      <c r="A3" s="557" t="s">
        <v>299</v>
      </c>
      <c r="B3" s="557"/>
      <c r="C3" s="557"/>
      <c r="D3" s="557"/>
      <c r="E3" s="557"/>
      <c r="F3" s="97"/>
    </row>
    <row r="4" spans="1:6" ht="15.75" thickBot="1" x14ac:dyDescent="0.3"/>
    <row r="5" spans="1:6" ht="15.75" thickBot="1" x14ac:dyDescent="0.3">
      <c r="A5" s="16" t="s">
        <v>21</v>
      </c>
      <c r="B5" s="829" t="s">
        <v>238</v>
      </c>
      <c r="C5" s="829"/>
      <c r="D5" s="829"/>
      <c r="E5" s="829"/>
    </row>
    <row r="6" spans="1:6" ht="15.75" thickBot="1" x14ac:dyDescent="0.3">
      <c r="A6" s="16" t="s">
        <v>4</v>
      </c>
      <c r="B6" s="830" t="s">
        <v>239</v>
      </c>
      <c r="C6" s="831"/>
      <c r="D6" s="831"/>
      <c r="E6" s="832"/>
    </row>
    <row r="7" spans="1:6" ht="15.75" thickBot="1" x14ac:dyDescent="0.3">
      <c r="A7" s="16" t="s">
        <v>26</v>
      </c>
      <c r="B7" s="833" t="s">
        <v>300</v>
      </c>
      <c r="C7" s="834"/>
      <c r="D7" s="834"/>
      <c r="E7" s="835"/>
    </row>
    <row r="8" spans="1:6" ht="15.75" thickBot="1" x14ac:dyDescent="0.3">
      <c r="A8" s="565" t="s">
        <v>7</v>
      </c>
      <c r="B8" s="566"/>
      <c r="C8" s="566"/>
      <c r="D8" s="566"/>
      <c r="E8" s="567"/>
    </row>
    <row r="9" spans="1:6" ht="15.75" thickBot="1" x14ac:dyDescent="0.3">
      <c r="A9" s="836" t="s">
        <v>308</v>
      </c>
      <c r="B9" s="837"/>
      <c r="C9" s="837"/>
      <c r="D9" s="837"/>
      <c r="E9" s="838"/>
    </row>
    <row r="10" spans="1:6" ht="15.75" thickBot="1" x14ac:dyDescent="0.3">
      <c r="A10" s="836"/>
      <c r="B10" s="837"/>
      <c r="C10" s="837"/>
      <c r="D10" s="837"/>
      <c r="E10" s="838"/>
    </row>
    <row r="11" spans="1:6" ht="45.75" customHeight="1" thickBot="1" x14ac:dyDescent="0.3">
      <c r="A11" s="836"/>
      <c r="B11" s="837"/>
      <c r="C11" s="837"/>
      <c r="D11" s="837"/>
      <c r="E11" s="838"/>
    </row>
    <row r="12" spans="1:6" ht="38.25" customHeight="1" thickBot="1" x14ac:dyDescent="0.3">
      <c r="A12" s="15" t="s">
        <v>10</v>
      </c>
      <c r="B12" s="581" t="s">
        <v>309</v>
      </c>
      <c r="C12" s="526"/>
      <c r="D12" s="526"/>
      <c r="E12" s="527"/>
    </row>
    <row r="13" spans="1:6" x14ac:dyDescent="0.25">
      <c r="A13" s="523" t="s">
        <v>11</v>
      </c>
      <c r="B13" s="2">
        <v>2019</v>
      </c>
      <c r="C13" s="2">
        <f>B13+1</f>
        <v>2020</v>
      </c>
      <c r="D13" s="2">
        <f t="shared" ref="D13:E13" si="0">C13+1</f>
        <v>2021</v>
      </c>
      <c r="E13" s="2">
        <f t="shared" si="0"/>
        <v>2022</v>
      </c>
    </row>
    <row r="14" spans="1:6" ht="15.75" thickBot="1" x14ac:dyDescent="0.3">
      <c r="A14" s="524"/>
      <c r="B14" s="3" t="s">
        <v>5</v>
      </c>
      <c r="C14" s="3" t="s">
        <v>6</v>
      </c>
      <c r="D14" s="3" t="s">
        <v>6</v>
      </c>
      <c r="E14" s="3" t="s">
        <v>6</v>
      </c>
    </row>
    <row r="15" spans="1:6" ht="18" customHeight="1" thickBot="1" x14ac:dyDescent="0.3">
      <c r="A15" s="100" t="s">
        <v>310</v>
      </c>
      <c r="B15" s="106">
        <f>'[2]Tregues ardh-shpenz-nr'!C150</f>
        <v>0.64561909740606072</v>
      </c>
      <c r="C15" s="106">
        <f>'[2]Tregues ardh-shpenz-nr'!D150</f>
        <v>0.64870243629287061</v>
      </c>
      <c r="D15" s="106">
        <f>'[2]Tregues ardh-shpenz-nr'!E150</f>
        <v>0.65887873644627815</v>
      </c>
      <c r="E15" s="106">
        <f>'[2]Tregues ardh-shpenz-nr'!F150</f>
        <v>0.6607513845070192</v>
      </c>
    </row>
    <row r="16" spans="1:6" ht="48" customHeight="1" thickBot="1" x14ac:dyDescent="0.3">
      <c r="A16" s="12" t="s">
        <v>12</v>
      </c>
      <c r="B16" s="525" t="s">
        <v>311</v>
      </c>
      <c r="C16" s="581"/>
      <c r="D16" s="581"/>
      <c r="E16" s="582"/>
    </row>
    <row r="17" spans="1:11" ht="15.75" thickBot="1" x14ac:dyDescent="0.3">
      <c r="A17" s="517" t="s">
        <v>13</v>
      </c>
      <c r="B17" s="518"/>
      <c r="C17" s="518"/>
      <c r="D17" s="518"/>
      <c r="E17" s="519"/>
      <c r="H17" s="5"/>
      <c r="J17" s="5"/>
    </row>
    <row r="18" spans="1:11" ht="38.25" customHeight="1" thickBot="1" x14ac:dyDescent="0.3">
      <c r="A18" s="100" t="s">
        <v>243</v>
      </c>
      <c r="B18" s="96">
        <v>2.5000000000000001E-2</v>
      </c>
      <c r="C18" s="96">
        <v>2.5000000000000001E-2</v>
      </c>
      <c r="D18" s="96">
        <f t="shared" ref="D18:E18" si="1">C18</f>
        <v>2.5000000000000001E-2</v>
      </c>
      <c r="E18" s="96">
        <f t="shared" si="1"/>
        <v>2.5000000000000001E-2</v>
      </c>
    </row>
    <row r="19" spans="1:11" ht="15.75" thickBot="1" x14ac:dyDescent="0.3">
      <c r="A19" s="537" t="s">
        <v>32</v>
      </c>
      <c r="B19" s="538"/>
      <c r="C19" s="538"/>
      <c r="D19" s="538"/>
      <c r="E19" s="539"/>
    </row>
    <row r="20" spans="1:11" ht="15.75" thickBot="1" x14ac:dyDescent="0.3">
      <c r="A20" s="511" t="s">
        <v>44</v>
      </c>
      <c r="B20" s="512"/>
      <c r="C20" s="512"/>
      <c r="D20" s="512"/>
      <c r="E20" s="513"/>
    </row>
    <row r="21" spans="1:11" ht="26.25" customHeight="1" thickBot="1" x14ac:dyDescent="0.3">
      <c r="A21" s="19" t="s">
        <v>28</v>
      </c>
      <c r="B21" s="525" t="s">
        <v>312</v>
      </c>
      <c r="C21" s="581"/>
      <c r="D21" s="581"/>
      <c r="E21" s="582"/>
    </row>
    <row r="22" spans="1:11" ht="26.25" customHeight="1" thickBot="1" x14ac:dyDescent="0.3">
      <c r="A22" s="4" t="s">
        <v>9</v>
      </c>
      <c r="B22" s="517" t="s">
        <v>313</v>
      </c>
      <c r="C22" s="518"/>
      <c r="D22" s="518"/>
      <c r="E22" s="519"/>
    </row>
    <row r="23" spans="1:11" ht="15.75" thickBot="1" x14ac:dyDescent="0.3">
      <c r="A23" s="4" t="s">
        <v>14</v>
      </c>
      <c r="B23" s="520" t="s">
        <v>314</v>
      </c>
      <c r="C23" s="521"/>
      <c r="D23" s="521"/>
      <c r="E23" s="522"/>
    </row>
    <row r="24" spans="1:11" x14ac:dyDescent="0.25">
      <c r="A24" s="523"/>
      <c r="B24" s="17">
        <f>B13</f>
        <v>2019</v>
      </c>
      <c r="C24" s="17">
        <f t="shared" ref="C24:E24" si="2">C13</f>
        <v>2020</v>
      </c>
      <c r="D24" s="17">
        <f t="shared" si="2"/>
        <v>2021</v>
      </c>
      <c r="E24" s="17">
        <f t="shared" si="2"/>
        <v>2022</v>
      </c>
    </row>
    <row r="25" spans="1:11" ht="15.75" thickBot="1" x14ac:dyDescent="0.3">
      <c r="A25" s="524"/>
      <c r="B25" s="18" t="s">
        <v>5</v>
      </c>
      <c r="C25" s="18" t="s">
        <v>6</v>
      </c>
      <c r="D25" s="18" t="s">
        <v>6</v>
      </c>
      <c r="E25" s="18" t="s">
        <v>6</v>
      </c>
    </row>
    <row r="26" spans="1:11" ht="15.75" thickBot="1" x14ac:dyDescent="0.3">
      <c r="A26" s="4" t="s">
        <v>8</v>
      </c>
      <c r="B26" s="39">
        <v>2076.4365456396404</v>
      </c>
      <c r="C26" s="39">
        <v>2289.3804680723183</v>
      </c>
      <c r="D26" s="39">
        <v>2432.0851536157934</v>
      </c>
      <c r="E26" s="39">
        <v>2584.1982765754537</v>
      </c>
    </row>
    <row r="27" spans="1:11" ht="15.75" thickBot="1" x14ac:dyDescent="0.3">
      <c r="A27" s="4" t="s">
        <v>15</v>
      </c>
      <c r="B27" s="6">
        <v>478583.5428</v>
      </c>
      <c r="C27" s="6">
        <v>528129.61159999995</v>
      </c>
      <c r="D27" s="6">
        <v>560925.10829999996</v>
      </c>
      <c r="E27" s="6">
        <v>596381.62399999995</v>
      </c>
      <c r="G27" s="9"/>
      <c r="H27" s="9"/>
      <c r="I27" s="9"/>
      <c r="J27" s="9"/>
    </row>
    <row r="28" spans="1:11" ht="15.75" thickBot="1" x14ac:dyDescent="0.3">
      <c r="A28" s="4" t="s">
        <v>23</v>
      </c>
      <c r="B28" s="6">
        <f>B27/B26</f>
        <v>230.48310520491907</v>
      </c>
      <c r="C28" s="6">
        <f>C27/C26</f>
        <v>230.68669404901951</v>
      </c>
      <c r="D28" s="6">
        <f>D27/D26</f>
        <v>230.6354723912811</v>
      </c>
      <c r="E28" s="6">
        <f>E27/E26</f>
        <v>230.7801337869156</v>
      </c>
    </row>
    <row r="29" spans="1:11" ht="15.75" thickBot="1" x14ac:dyDescent="0.3">
      <c r="A29" s="4" t="s">
        <v>16</v>
      </c>
      <c r="B29" s="99" t="s">
        <v>22</v>
      </c>
      <c r="C29" s="7">
        <f>C26/B26-1</f>
        <v>0.1025525787820698</v>
      </c>
      <c r="D29" s="7">
        <f t="shared" ref="D29:E31" si="3">D26/C26-1</f>
        <v>6.2333320098443057E-2</v>
      </c>
      <c r="E29" s="7">
        <f t="shared" si="3"/>
        <v>6.2544324458998934E-2</v>
      </c>
      <c r="G29" s="9"/>
      <c r="H29" s="9"/>
      <c r="I29" s="9"/>
      <c r="J29" s="9"/>
      <c r="K29" s="9"/>
    </row>
    <row r="30" spans="1:11" ht="15.75" thickBot="1" x14ac:dyDescent="0.3">
      <c r="A30" s="4" t="s">
        <v>17</v>
      </c>
      <c r="B30" s="99" t="s">
        <v>22</v>
      </c>
      <c r="C30" s="7">
        <f>C27/B27-1</f>
        <v>0.10352647838687856</v>
      </c>
      <c r="D30" s="7">
        <f t="shared" si="3"/>
        <v>6.2097439680846689E-2</v>
      </c>
      <c r="E30" s="7">
        <f t="shared" si="3"/>
        <v>6.3210783713102625E-2</v>
      </c>
    </row>
    <row r="31" spans="1:11" ht="15.75" thickBot="1" x14ac:dyDescent="0.3">
      <c r="A31" s="4" t="s">
        <v>18</v>
      </c>
      <c r="B31" s="99" t="s">
        <v>22</v>
      </c>
      <c r="C31" s="7">
        <f>C28/B28-1</f>
        <v>8.8331352495196747E-4</v>
      </c>
      <c r="D31" s="7">
        <f t="shared" si="3"/>
        <v>-2.2203993147318357E-4</v>
      </c>
      <c r="E31" s="7">
        <f t="shared" si="3"/>
        <v>6.272296023444035E-4</v>
      </c>
    </row>
    <row r="32" spans="1:11" ht="15.75" thickBot="1" x14ac:dyDescent="0.3">
      <c r="A32" s="528" t="s">
        <v>34</v>
      </c>
      <c r="B32" s="529"/>
      <c r="C32" s="529"/>
      <c r="D32" s="529"/>
      <c r="E32" s="530"/>
    </row>
    <row r="33" spans="1:5" x14ac:dyDescent="0.25">
      <c r="A33" s="523"/>
      <c r="B33" s="17">
        <f>B24</f>
        <v>2019</v>
      </c>
      <c r="C33" s="17">
        <f t="shared" ref="C33:E33" si="4">C24</f>
        <v>2020</v>
      </c>
      <c r="D33" s="17">
        <f t="shared" si="4"/>
        <v>2021</v>
      </c>
      <c r="E33" s="17">
        <f t="shared" si="4"/>
        <v>2022</v>
      </c>
    </row>
    <row r="34" spans="1:5" ht="15.75" thickBot="1" x14ac:dyDescent="0.3">
      <c r="A34" s="524"/>
      <c r="B34" s="18" t="s">
        <v>5</v>
      </c>
      <c r="C34" s="18" t="s">
        <v>6</v>
      </c>
      <c r="D34" s="18" t="s">
        <v>6</v>
      </c>
      <c r="E34" s="18" t="s">
        <v>6</v>
      </c>
    </row>
    <row r="35" spans="1:5" ht="15.75" thickBot="1" x14ac:dyDescent="0.3">
      <c r="A35" s="1" t="s">
        <v>0</v>
      </c>
      <c r="B35" s="8">
        <f>B36+B37</f>
        <v>3866.7543002191742</v>
      </c>
      <c r="C35" s="8">
        <f>C36+C37</f>
        <v>4371.7076958743055</v>
      </c>
      <c r="D35" s="8">
        <f>D36+D37</f>
        <v>4536.7116567429739</v>
      </c>
      <c r="E35" s="8">
        <f>E36+E37</f>
        <v>4988.2672672735898</v>
      </c>
    </row>
    <row r="36" spans="1:5" ht="15.75" thickBot="1" x14ac:dyDescent="0.3">
      <c r="A36" s="10" t="s">
        <v>50</v>
      </c>
      <c r="B36" s="11">
        <v>3866.7543002191742</v>
      </c>
      <c r="C36" s="93">
        <v>4371.7076958743055</v>
      </c>
      <c r="D36" s="93">
        <v>4536.7116567429739</v>
      </c>
      <c r="E36" s="93">
        <v>4988.2672672735898</v>
      </c>
    </row>
    <row r="37" spans="1:5" ht="15.75" thickBot="1" x14ac:dyDescent="0.3">
      <c r="A37" s="10" t="s">
        <v>51</v>
      </c>
      <c r="B37" s="11">
        <v>0</v>
      </c>
      <c r="C37" s="11">
        <v>0</v>
      </c>
      <c r="D37" s="11">
        <v>0</v>
      </c>
      <c r="E37" s="11">
        <v>0</v>
      </c>
    </row>
    <row r="38" spans="1:5" ht="24" customHeight="1" thickBot="1" x14ac:dyDescent="0.3">
      <c r="A38" s="1" t="s">
        <v>31</v>
      </c>
      <c r="B38" s="8">
        <f>B39+B40</f>
        <v>660.05918841826326</v>
      </c>
      <c r="C38" s="8">
        <f>C39+C40</f>
        <v>690.07644569636409</v>
      </c>
      <c r="D38" s="8">
        <f>D39+D40</f>
        <v>714.24495228785747</v>
      </c>
      <c r="E38" s="8">
        <f>E39+E40</f>
        <v>787.22275538156805</v>
      </c>
    </row>
    <row r="39" spans="1:5" ht="15.75" thickBot="1" x14ac:dyDescent="0.3">
      <c r="A39" s="10" t="s">
        <v>50</v>
      </c>
      <c r="B39" s="11">
        <v>660.05918841826326</v>
      </c>
      <c r="C39" s="8">
        <v>690.07644569636409</v>
      </c>
      <c r="D39" s="8">
        <v>714.24495228785747</v>
      </c>
      <c r="E39" s="8">
        <v>787.22275538156805</v>
      </c>
    </row>
    <row r="40" spans="1:5" ht="15.75" thickBot="1" x14ac:dyDescent="0.3">
      <c r="A40" s="10" t="s">
        <v>51</v>
      </c>
      <c r="B40" s="11"/>
      <c r="C40" s="8"/>
      <c r="D40" s="8"/>
      <c r="E40" s="8"/>
    </row>
    <row r="41" spans="1:5" ht="15.75" thickBot="1" x14ac:dyDescent="0.3">
      <c r="A41" s="1" t="s">
        <v>1</v>
      </c>
      <c r="B41" s="11">
        <f>B42+B43</f>
        <v>4056.7293187345149</v>
      </c>
      <c r="C41" s="11">
        <f>C42+C43</f>
        <v>4437.7788449303343</v>
      </c>
      <c r="D41" s="11">
        <f>D42+D43</f>
        <v>4716.1701874685823</v>
      </c>
      <c r="E41" s="11">
        <f>E42+E43</f>
        <v>5188.8576809044889</v>
      </c>
    </row>
    <row r="42" spans="1:5" ht="15.75" thickBot="1" x14ac:dyDescent="0.3">
      <c r="A42" s="10" t="s">
        <v>50</v>
      </c>
      <c r="B42" s="11">
        <v>4056.7293187345149</v>
      </c>
      <c r="C42" s="8">
        <v>4437.7788449303343</v>
      </c>
      <c r="D42" s="8">
        <v>4716.1701874685823</v>
      </c>
      <c r="E42" s="8">
        <v>5188.8576809044889</v>
      </c>
    </row>
    <row r="43" spans="1:5" ht="15.75" thickBot="1" x14ac:dyDescent="0.3">
      <c r="A43" s="10" t="s">
        <v>51</v>
      </c>
      <c r="B43" s="11"/>
      <c r="C43" s="8"/>
      <c r="D43" s="8"/>
      <c r="E43" s="8"/>
    </row>
    <row r="44" spans="1:5" ht="15.75" thickBot="1" x14ac:dyDescent="0.3">
      <c r="A44" s="1" t="s">
        <v>2</v>
      </c>
      <c r="B44" s="11">
        <f>B45+B46</f>
        <v>0</v>
      </c>
      <c r="C44" s="11">
        <f>C45+C46</f>
        <v>0</v>
      </c>
      <c r="D44" s="11">
        <f>D45+D46</f>
        <v>0</v>
      </c>
      <c r="E44" s="11">
        <f>E45+E46</f>
        <v>0</v>
      </c>
    </row>
    <row r="45" spans="1:5" ht="15.75" thickBot="1" x14ac:dyDescent="0.3">
      <c r="A45" s="10" t="s">
        <v>50</v>
      </c>
      <c r="B45" s="11"/>
      <c r="C45" s="8"/>
      <c r="D45" s="8"/>
      <c r="E45" s="8"/>
    </row>
    <row r="46" spans="1:5" ht="15.75" thickBot="1" x14ac:dyDescent="0.3">
      <c r="A46" s="10" t="s">
        <v>51</v>
      </c>
      <c r="B46" s="11"/>
      <c r="C46" s="8"/>
      <c r="D46" s="8"/>
      <c r="E46" s="8"/>
    </row>
    <row r="47" spans="1:5" ht="15.75" thickBot="1" x14ac:dyDescent="0.3">
      <c r="A47" s="1" t="s">
        <v>24</v>
      </c>
      <c r="B47" s="11">
        <f>B48+B49</f>
        <v>0</v>
      </c>
      <c r="C47" s="11">
        <f>C48+C49</f>
        <v>0</v>
      </c>
      <c r="D47" s="11">
        <f>D48+D49</f>
        <v>0</v>
      </c>
      <c r="E47" s="11">
        <f>E48+E49</f>
        <v>0</v>
      </c>
    </row>
    <row r="48" spans="1:5" ht="15.75" thickBot="1" x14ac:dyDescent="0.3">
      <c r="A48" s="10" t="s">
        <v>50</v>
      </c>
      <c r="B48" s="11"/>
      <c r="C48" s="8"/>
      <c r="D48" s="8"/>
      <c r="E48" s="8"/>
    </row>
    <row r="49" spans="1:12" ht="15.75" thickBot="1" x14ac:dyDescent="0.3">
      <c r="A49" s="10" t="s">
        <v>51</v>
      </c>
      <c r="B49" s="11"/>
      <c r="C49" s="8"/>
      <c r="D49" s="8"/>
      <c r="E49" s="8"/>
    </row>
    <row r="50" spans="1:12" ht="15.75" thickBot="1" x14ac:dyDescent="0.3">
      <c r="A50" s="1" t="s">
        <v>25</v>
      </c>
      <c r="B50" s="11">
        <f>B51+B52</f>
        <v>0</v>
      </c>
      <c r="C50" s="11">
        <f>C51+C52</f>
        <v>0</v>
      </c>
      <c r="D50" s="11">
        <f>D51+D52</f>
        <v>0</v>
      </c>
      <c r="E50" s="11">
        <f>E51+E52</f>
        <v>0</v>
      </c>
    </row>
    <row r="51" spans="1:12" ht="15.75" thickBot="1" x14ac:dyDescent="0.3">
      <c r="A51" s="10" t="s">
        <v>50</v>
      </c>
      <c r="B51" s="11"/>
      <c r="C51" s="8"/>
      <c r="D51" s="8"/>
      <c r="E51" s="8"/>
    </row>
    <row r="52" spans="1:12" ht="15.75" thickBot="1" x14ac:dyDescent="0.3">
      <c r="A52" s="10" t="s">
        <v>51</v>
      </c>
      <c r="B52" s="11"/>
      <c r="C52" s="8"/>
      <c r="D52" s="8"/>
      <c r="E52" s="8"/>
    </row>
    <row r="53" spans="1:12" ht="24.75" customHeight="1" thickBot="1" x14ac:dyDescent="0.3">
      <c r="A53" s="1" t="s">
        <v>3</v>
      </c>
      <c r="B53" s="11">
        <f>B54+B55</f>
        <v>470000</v>
      </c>
      <c r="C53" s="11">
        <f>C54+C55</f>
        <v>518630.04865379527</v>
      </c>
      <c r="D53" s="11">
        <f>D54+D55</f>
        <v>550957.9814892034</v>
      </c>
      <c r="E53" s="11">
        <f>E54+E55</f>
        <v>585417.2762467392</v>
      </c>
      <c r="H53" s="107"/>
    </row>
    <row r="54" spans="1:12" ht="15.75" thickBot="1" x14ac:dyDescent="0.3">
      <c r="A54" s="10" t="s">
        <v>50</v>
      </c>
      <c r="B54" s="11">
        <v>470000</v>
      </c>
      <c r="C54" s="108">
        <v>518630.04865379527</v>
      </c>
      <c r="D54" s="108">
        <v>550957.9814892034</v>
      </c>
      <c r="E54" s="108">
        <v>585417.2762467392</v>
      </c>
      <c r="J54" s="27"/>
      <c r="K54" s="27"/>
      <c r="L54" s="27"/>
    </row>
    <row r="55" spans="1:12" ht="15.75" thickBot="1" x14ac:dyDescent="0.3">
      <c r="A55" s="10" t="s">
        <v>51</v>
      </c>
      <c r="B55" s="11"/>
      <c r="C55" s="37"/>
      <c r="D55" s="36"/>
      <c r="E55" s="36"/>
    </row>
    <row r="56" spans="1:12" ht="15.75" thickBot="1" x14ac:dyDescent="0.3">
      <c r="A56" s="20" t="s">
        <v>33</v>
      </c>
      <c r="B56" s="11">
        <f>ROUND(B53+B50+B47+B44+B41+B38+B35,4)</f>
        <v>478583.5428</v>
      </c>
      <c r="C56" s="11">
        <f>ROUND(C53+C50+C47+C44+C41+C38+C35,4)</f>
        <v>528129.61159999995</v>
      </c>
      <c r="D56" s="11">
        <f>ROUND(D53+D50+D47+D44+D41+D38+D35,4)</f>
        <v>560925.10829999996</v>
      </c>
      <c r="E56" s="11">
        <f>ROUND(E53+E50+E47+E44+E41+E38+E35,4)</f>
        <v>596381.62399999995</v>
      </c>
    </row>
    <row r="57" spans="1:12" ht="15.75" thickBot="1" x14ac:dyDescent="0.3">
      <c r="A57" s="23" t="s">
        <v>35</v>
      </c>
      <c r="B57" s="24">
        <v>0</v>
      </c>
      <c r="C57" s="24">
        <f>IF(C56-C27=0,0,"Error")</f>
        <v>0</v>
      </c>
      <c r="D57" s="24">
        <f>IF(D56-D27=0,0,"Error")</f>
        <v>0</v>
      </c>
      <c r="E57" s="24">
        <f>IF(E56-E27=0,0,"Error")</f>
        <v>0</v>
      </c>
    </row>
    <row r="58" spans="1:12" ht="25.5" customHeight="1" thickBot="1" x14ac:dyDescent="0.3">
      <c r="A58" s="38" t="s">
        <v>55</v>
      </c>
      <c r="B58" s="525" t="s">
        <v>315</v>
      </c>
      <c r="C58" s="581"/>
      <c r="D58" s="581"/>
      <c r="E58" s="582"/>
    </row>
    <row r="59" spans="1:12" ht="26.25" customHeight="1" thickBot="1" x14ac:dyDescent="0.3">
      <c r="A59" s="4" t="s">
        <v>9</v>
      </c>
      <c r="B59" s="517" t="s">
        <v>316</v>
      </c>
      <c r="C59" s="518"/>
      <c r="D59" s="518"/>
      <c r="E59" s="519"/>
    </row>
    <row r="60" spans="1:12" ht="15.75" thickBot="1" x14ac:dyDescent="0.3">
      <c r="A60" s="4" t="s">
        <v>14</v>
      </c>
      <c r="B60" s="520" t="s">
        <v>317</v>
      </c>
      <c r="C60" s="521"/>
      <c r="D60" s="521"/>
      <c r="E60" s="522"/>
    </row>
    <row r="61" spans="1:12" ht="12.75" customHeight="1" x14ac:dyDescent="0.25">
      <c r="A61" s="523"/>
      <c r="B61" s="17">
        <v>2019</v>
      </c>
      <c r="C61" s="17">
        <v>2020</v>
      </c>
      <c r="D61" s="17">
        <v>2021</v>
      </c>
      <c r="E61" s="17">
        <v>2022</v>
      </c>
    </row>
    <row r="62" spans="1:12" ht="14.25" customHeight="1" thickBot="1" x14ac:dyDescent="0.3">
      <c r="A62" s="524"/>
      <c r="B62" s="18" t="s">
        <v>5</v>
      </c>
      <c r="C62" s="18" t="s">
        <v>6</v>
      </c>
      <c r="D62" s="18" t="s">
        <v>6</v>
      </c>
      <c r="E62" s="18" t="s">
        <v>6</v>
      </c>
    </row>
    <row r="63" spans="1:12" ht="15.75" thickBot="1" x14ac:dyDescent="0.3">
      <c r="A63" s="4" t="s">
        <v>8</v>
      </c>
      <c r="B63" s="39">
        <v>18356.326578883138</v>
      </c>
      <c r="C63" s="39">
        <v>19027.935646217305</v>
      </c>
      <c r="D63" s="39">
        <v>19641.178993239944</v>
      </c>
      <c r="E63" s="39">
        <v>20235.328787326558</v>
      </c>
    </row>
    <row r="64" spans="1:12" ht="15.75" thickBot="1" x14ac:dyDescent="0.3">
      <c r="A64" s="4" t="s">
        <v>15</v>
      </c>
      <c r="B64" s="6">
        <v>3860234.4909999999</v>
      </c>
      <c r="C64" s="6">
        <v>3967425.8779000002</v>
      </c>
      <c r="D64" s="6">
        <v>4220228.6179999998</v>
      </c>
      <c r="E64" s="6">
        <v>4486220.0960999997</v>
      </c>
      <c r="G64" s="9"/>
      <c r="H64" s="9"/>
      <c r="I64" s="9"/>
      <c r="J64" s="9"/>
    </row>
    <row r="65" spans="1:5" ht="15.75" thickBot="1" x14ac:dyDescent="0.3">
      <c r="A65" s="4" t="s">
        <v>23</v>
      </c>
      <c r="B65" s="6">
        <f>B64/B63</f>
        <v>210.29449843416711</v>
      </c>
      <c r="C65" s="6">
        <f>C64/C63</f>
        <v>208.50532352355901</v>
      </c>
      <c r="D65" s="6">
        <f>D64/D63</f>
        <v>214.86635906390896</v>
      </c>
      <c r="E65" s="6">
        <f>E64/E63</f>
        <v>221.70235745859151</v>
      </c>
    </row>
    <row r="66" spans="1:5" ht="15.75" thickBot="1" x14ac:dyDescent="0.3">
      <c r="A66" s="4" t="s">
        <v>16</v>
      </c>
      <c r="B66" s="99"/>
      <c r="C66" s="7">
        <f t="shared" ref="C66:E68" si="5">C63/B63-1</f>
        <v>3.6587334859621512E-2</v>
      </c>
      <c r="D66" s="7">
        <f t="shared" si="5"/>
        <v>3.2228580042761967E-2</v>
      </c>
      <c r="E66" s="7">
        <f t="shared" si="5"/>
        <v>3.0250210249145759E-2</v>
      </c>
    </row>
    <row r="67" spans="1:5" ht="15.75" thickBot="1" x14ac:dyDescent="0.3">
      <c r="A67" s="4" t="s">
        <v>17</v>
      </c>
      <c r="B67" s="99"/>
      <c r="C67" s="7">
        <f t="shared" si="5"/>
        <v>2.7768102468881839E-2</v>
      </c>
      <c r="D67" s="7">
        <f t="shared" si="5"/>
        <v>6.3719587430278724E-2</v>
      </c>
      <c r="E67" s="7">
        <f t="shared" si="5"/>
        <v>6.3027741427443162E-2</v>
      </c>
    </row>
    <row r="68" spans="1:5" ht="15.75" thickBot="1" x14ac:dyDescent="0.3">
      <c r="A68" s="4" t="s">
        <v>18</v>
      </c>
      <c r="B68" s="99"/>
      <c r="C68" s="7">
        <f t="shared" si="5"/>
        <v>-8.5079492042355875E-3</v>
      </c>
      <c r="D68" s="7">
        <f t="shared" si="5"/>
        <v>3.0507784803063931E-2</v>
      </c>
      <c r="E68" s="7">
        <f t="shared" si="5"/>
        <v>3.1815117194075482E-2</v>
      </c>
    </row>
    <row r="69" spans="1:5" ht="15.75" thickBot="1" x14ac:dyDescent="0.3">
      <c r="A69" s="528" t="s">
        <v>75</v>
      </c>
      <c r="B69" s="529"/>
      <c r="C69" s="529"/>
      <c r="D69" s="529"/>
      <c r="E69" s="530"/>
    </row>
    <row r="70" spans="1:5" x14ac:dyDescent="0.25">
      <c r="A70" s="523"/>
      <c r="B70" s="17">
        <v>2019</v>
      </c>
      <c r="C70" s="17">
        <v>2020</v>
      </c>
      <c r="D70" s="17">
        <v>2021</v>
      </c>
      <c r="E70" s="17">
        <v>2022</v>
      </c>
    </row>
    <row r="71" spans="1:5" ht="15.75" thickBot="1" x14ac:dyDescent="0.3">
      <c r="A71" s="524"/>
      <c r="B71" s="18" t="s">
        <v>5</v>
      </c>
      <c r="C71" s="18" t="s">
        <v>6</v>
      </c>
      <c r="D71" s="18" t="s">
        <v>6</v>
      </c>
      <c r="E71" s="18" t="s">
        <v>6</v>
      </c>
    </row>
    <row r="72" spans="1:5" ht="15.75" thickBot="1" x14ac:dyDescent="0.3">
      <c r="A72" s="1" t="s">
        <v>0</v>
      </c>
      <c r="B72" s="8">
        <f>B73+B74</f>
        <v>31189.075642831678</v>
      </c>
      <c r="C72" s="8">
        <f>C73+C74</f>
        <v>32841.230373725564</v>
      </c>
      <c r="D72" s="8">
        <f>D73+D74</f>
        <v>34132.828220195232</v>
      </c>
      <c r="E72" s="8">
        <f>E73+E74</f>
        <v>37523.733060353785</v>
      </c>
    </row>
    <row r="73" spans="1:5" ht="15.75" thickBot="1" x14ac:dyDescent="0.3">
      <c r="A73" s="10" t="s">
        <v>50</v>
      </c>
      <c r="B73" s="11">
        <v>31189.075642831678</v>
      </c>
      <c r="C73" s="93">
        <v>32841.230373725564</v>
      </c>
      <c r="D73" s="93">
        <v>34132.828220195232</v>
      </c>
      <c r="E73" s="93">
        <v>37523.733060353785</v>
      </c>
    </row>
    <row r="74" spans="1:5" ht="15.75" thickBot="1" x14ac:dyDescent="0.3">
      <c r="A74" s="10" t="s">
        <v>51</v>
      </c>
      <c r="B74" s="11"/>
      <c r="C74" s="11"/>
      <c r="D74" s="11"/>
      <c r="E74" s="11"/>
    </row>
    <row r="75" spans="1:5" ht="24.75" thickBot="1" x14ac:dyDescent="0.3">
      <c r="A75" s="1" t="s">
        <v>31</v>
      </c>
      <c r="B75" s="8">
        <f>B76+B77</f>
        <v>5324.0093261566726</v>
      </c>
      <c r="C75" s="8">
        <f>C76+C77</f>
        <v>5184.0061379180579</v>
      </c>
      <c r="D75" s="8">
        <f>D76+D77</f>
        <v>5373.7601390971922</v>
      </c>
      <c r="E75" s="8">
        <f>E76+E77</f>
        <v>5921.8030929845117</v>
      </c>
    </row>
    <row r="76" spans="1:5" ht="15.75" thickBot="1" x14ac:dyDescent="0.3">
      <c r="A76" s="10" t="s">
        <v>50</v>
      </c>
      <c r="B76" s="11">
        <v>5324.0093261566726</v>
      </c>
      <c r="C76" s="11">
        <v>5184.0061379180579</v>
      </c>
      <c r="D76" s="11">
        <v>5373.7601390971922</v>
      </c>
      <c r="E76" s="11">
        <v>5921.8030929845117</v>
      </c>
    </row>
    <row r="77" spans="1:5" ht="15.75" thickBot="1" x14ac:dyDescent="0.3">
      <c r="A77" s="10" t="s">
        <v>51</v>
      </c>
      <c r="B77" s="11"/>
      <c r="C77" s="8"/>
      <c r="D77" s="8"/>
      <c r="E77" s="8"/>
    </row>
    <row r="78" spans="1:5" ht="15.75" thickBot="1" x14ac:dyDescent="0.3">
      <c r="A78" s="1" t="s">
        <v>1</v>
      </c>
      <c r="B78" s="8">
        <f>B79+B80</f>
        <v>32721.406058133074</v>
      </c>
      <c r="C78" s="8">
        <f>C79+C80</f>
        <v>33337.571386930438</v>
      </c>
      <c r="D78" s="8">
        <f>D79+D80</f>
        <v>35483.01920991826</v>
      </c>
      <c r="E78" s="8">
        <f>E79+E80</f>
        <v>39032.654040777867</v>
      </c>
    </row>
    <row r="79" spans="1:5" ht="15.75" thickBot="1" x14ac:dyDescent="0.3">
      <c r="A79" s="10" t="s">
        <v>50</v>
      </c>
      <c r="B79" s="11">
        <v>32721.406058133074</v>
      </c>
      <c r="C79" s="11">
        <v>33337.571386930438</v>
      </c>
      <c r="D79" s="11">
        <v>35483.01920991826</v>
      </c>
      <c r="E79" s="11">
        <v>39032.654040777867</v>
      </c>
    </row>
    <row r="80" spans="1:5" ht="15.75" thickBot="1" x14ac:dyDescent="0.3">
      <c r="A80" s="10" t="s">
        <v>51</v>
      </c>
      <c r="B80" s="11"/>
      <c r="C80" s="8"/>
      <c r="D80" s="8"/>
      <c r="E80" s="8"/>
    </row>
    <row r="81" spans="1:5" ht="15.75" thickBot="1" x14ac:dyDescent="0.3">
      <c r="A81" s="1" t="s">
        <v>2</v>
      </c>
      <c r="B81" s="11">
        <f>B82+B83</f>
        <v>0</v>
      </c>
      <c r="C81" s="11">
        <f>C82+C83</f>
        <v>0</v>
      </c>
      <c r="D81" s="11">
        <f>D82+D83</f>
        <v>0</v>
      </c>
      <c r="E81" s="11">
        <f>E82+E83</f>
        <v>0</v>
      </c>
    </row>
    <row r="82" spans="1:5" ht="15.75" thickBot="1" x14ac:dyDescent="0.3">
      <c r="A82" s="10" t="s">
        <v>50</v>
      </c>
      <c r="B82" s="11"/>
      <c r="C82" s="8"/>
      <c r="D82" s="8"/>
      <c r="E82" s="8"/>
    </row>
    <row r="83" spans="1:5" ht="15.75" thickBot="1" x14ac:dyDescent="0.3">
      <c r="A83" s="10" t="s">
        <v>51</v>
      </c>
      <c r="B83" s="11"/>
      <c r="C83" s="8"/>
      <c r="D83" s="8"/>
      <c r="E83" s="8"/>
    </row>
    <row r="84" spans="1:5" ht="15.75" thickBot="1" x14ac:dyDescent="0.3">
      <c r="A84" s="1" t="s">
        <v>24</v>
      </c>
      <c r="B84" s="11">
        <f>B85+B86</f>
        <v>0</v>
      </c>
      <c r="C84" s="11">
        <f>C85+C86</f>
        <v>0</v>
      </c>
      <c r="D84" s="11">
        <f>D85+D86</f>
        <v>0</v>
      </c>
      <c r="E84" s="11">
        <f>E85+E86</f>
        <v>0</v>
      </c>
    </row>
    <row r="85" spans="1:5" ht="15.75" thickBot="1" x14ac:dyDescent="0.3">
      <c r="A85" s="10" t="s">
        <v>50</v>
      </c>
      <c r="B85" s="11">
        <v>0</v>
      </c>
      <c r="C85" s="8"/>
      <c r="D85" s="8"/>
      <c r="E85" s="8"/>
    </row>
    <row r="86" spans="1:5" ht="15.75" thickBot="1" x14ac:dyDescent="0.3">
      <c r="A86" s="10" t="s">
        <v>51</v>
      </c>
      <c r="B86" s="11"/>
      <c r="C86" s="8"/>
      <c r="D86" s="8"/>
      <c r="E86" s="8"/>
    </row>
    <row r="87" spans="1:5" ht="15.75" thickBot="1" x14ac:dyDescent="0.3">
      <c r="A87" s="1" t="s">
        <v>25</v>
      </c>
      <c r="B87" s="11">
        <f>B88+B89</f>
        <v>0</v>
      </c>
      <c r="C87" s="11">
        <f>C88+C89</f>
        <v>0</v>
      </c>
      <c r="D87" s="11">
        <f>D88+D89</f>
        <v>0</v>
      </c>
      <c r="E87" s="11">
        <f>E88+E89</f>
        <v>0</v>
      </c>
    </row>
    <row r="88" spans="1:5" ht="15.75" thickBot="1" x14ac:dyDescent="0.3">
      <c r="A88" s="10" t="s">
        <v>50</v>
      </c>
      <c r="B88" s="11"/>
      <c r="C88" s="8"/>
      <c r="D88" s="8"/>
      <c r="E88" s="8"/>
    </row>
    <row r="89" spans="1:5" ht="15.75" thickBot="1" x14ac:dyDescent="0.3">
      <c r="A89" s="10" t="s">
        <v>51</v>
      </c>
      <c r="B89" s="11"/>
      <c r="C89" s="8"/>
      <c r="D89" s="8"/>
      <c r="E89" s="8"/>
    </row>
    <row r="90" spans="1:5" ht="24.75" customHeight="1" thickBot="1" x14ac:dyDescent="0.3">
      <c r="A90" s="1" t="s">
        <v>3</v>
      </c>
      <c r="B90" s="11">
        <f>B91+B92</f>
        <v>3791000</v>
      </c>
      <c r="C90" s="11">
        <f>C91+C92</f>
        <v>3896063.0699645719</v>
      </c>
      <c r="D90" s="11">
        <f>D91+D92</f>
        <v>4145239.0104549057</v>
      </c>
      <c r="E90" s="11">
        <f>E91+E92</f>
        <v>4403741.9059160464</v>
      </c>
    </row>
    <row r="91" spans="1:5" ht="15.75" thickBot="1" x14ac:dyDescent="0.3">
      <c r="A91" s="10" t="s">
        <v>50</v>
      </c>
      <c r="B91" s="11">
        <v>3791000</v>
      </c>
      <c r="C91" s="11">
        <v>3896063.0699645719</v>
      </c>
      <c r="D91" s="11">
        <v>4145239.0104549057</v>
      </c>
      <c r="E91" s="11">
        <v>4403741.9059160464</v>
      </c>
    </row>
    <row r="92" spans="1:5" ht="15.75" thickBot="1" x14ac:dyDescent="0.3">
      <c r="A92" s="10" t="s">
        <v>51</v>
      </c>
      <c r="B92" s="11"/>
      <c r="C92" s="37"/>
      <c r="D92" s="36"/>
      <c r="E92" s="36"/>
    </row>
    <row r="93" spans="1:5" ht="15.75" thickBot="1" x14ac:dyDescent="0.3">
      <c r="A93" s="20" t="s">
        <v>57</v>
      </c>
      <c r="B93" s="11">
        <f>ROUND(B90+B87+B84+B81+B78+B75+B72,4)</f>
        <v>3860234.4909999999</v>
      </c>
      <c r="C93" s="11">
        <f>ROUND(C90+C87+C84+C81+C78+C75+C72,4)</f>
        <v>3967425.8779000002</v>
      </c>
      <c r="D93" s="11">
        <f>ROUND(D90+D87+D84+D81+D78+D75+D72,4)</f>
        <v>4220228.6179999998</v>
      </c>
      <c r="E93" s="11">
        <f>ROUND(E90+E87+E84+E81+E78+E75+E72,4)</f>
        <v>4486220.0960999997</v>
      </c>
    </row>
    <row r="94" spans="1:5" ht="15.75" thickBot="1" x14ac:dyDescent="0.3">
      <c r="A94" s="23" t="s">
        <v>35</v>
      </c>
      <c r="B94" s="24">
        <v>0</v>
      </c>
      <c r="C94" s="24">
        <f>IF(C93-C64=0,0,"Error")</f>
        <v>0</v>
      </c>
      <c r="D94" s="24">
        <f>IF(D93-D64=0,0,"Error")</f>
        <v>0</v>
      </c>
      <c r="E94" s="24">
        <f>IF(E93-E64=0,0,"Error")</f>
        <v>0</v>
      </c>
    </row>
    <row r="95" spans="1:5" ht="41.25" customHeight="1" thickBot="1" x14ac:dyDescent="0.3">
      <c r="A95" s="38" t="s">
        <v>56</v>
      </c>
      <c r="B95" s="525" t="s">
        <v>318</v>
      </c>
      <c r="C95" s="581"/>
      <c r="D95" s="581"/>
      <c r="E95" s="582"/>
    </row>
    <row r="96" spans="1:5" ht="34.5" customHeight="1" thickBot="1" x14ac:dyDescent="0.3">
      <c r="A96" s="4" t="s">
        <v>9</v>
      </c>
      <c r="B96" s="517" t="s">
        <v>319</v>
      </c>
      <c r="C96" s="518"/>
      <c r="D96" s="518"/>
      <c r="E96" s="519"/>
    </row>
    <row r="97" spans="1:10" ht="15.75" thickBot="1" x14ac:dyDescent="0.3">
      <c r="A97" s="4" t="s">
        <v>14</v>
      </c>
      <c r="B97" s="520" t="s">
        <v>320</v>
      </c>
      <c r="C97" s="521"/>
      <c r="D97" s="521"/>
      <c r="E97" s="522"/>
    </row>
    <row r="98" spans="1:10" x14ac:dyDescent="0.25">
      <c r="A98" s="523"/>
      <c r="B98" s="17">
        <v>2019</v>
      </c>
      <c r="C98" s="17">
        <v>2020</v>
      </c>
      <c r="D98" s="17">
        <v>2021</v>
      </c>
      <c r="E98" s="17">
        <v>2022</v>
      </c>
    </row>
    <row r="99" spans="1:10" ht="15.75" thickBot="1" x14ac:dyDescent="0.3">
      <c r="A99" s="524"/>
      <c r="B99" s="18" t="s">
        <v>5</v>
      </c>
      <c r="C99" s="18" t="s">
        <v>6</v>
      </c>
      <c r="D99" s="18" t="s">
        <v>6</v>
      </c>
      <c r="E99" s="18" t="s">
        <v>6</v>
      </c>
    </row>
    <row r="100" spans="1:10" ht="15.75" thickBot="1" x14ac:dyDescent="0.3">
      <c r="A100" s="4" t="s">
        <v>8</v>
      </c>
      <c r="B100" s="109">
        <v>635740.74719311029</v>
      </c>
      <c r="C100" s="109">
        <v>653014.86928524019</v>
      </c>
      <c r="D100" s="109">
        <v>668600.50910061493</v>
      </c>
      <c r="E100" s="109">
        <v>684085.61536299705</v>
      </c>
    </row>
    <row r="101" spans="1:10" ht="15.75" thickBot="1" x14ac:dyDescent="0.3">
      <c r="A101" s="4" t="s">
        <v>15</v>
      </c>
      <c r="B101" s="6">
        <v>108276569.89390001</v>
      </c>
      <c r="C101" s="6">
        <v>116162326.7535</v>
      </c>
      <c r="D101" s="6">
        <v>123151646.802</v>
      </c>
      <c r="E101" s="6">
        <v>130843721.2693</v>
      </c>
      <c r="G101" s="9"/>
      <c r="H101" s="9"/>
      <c r="I101" s="9"/>
      <c r="J101" s="9"/>
    </row>
    <row r="102" spans="1:10" ht="15.75" thickBot="1" x14ac:dyDescent="0.3">
      <c r="A102" s="4" t="s">
        <v>23</v>
      </c>
      <c r="B102" s="6">
        <f>B101/B100</f>
        <v>170.31560486244925</v>
      </c>
      <c r="C102" s="6">
        <f>C101/C100</f>
        <v>177.88618945330586</v>
      </c>
      <c r="D102" s="6">
        <f>D101/D100</f>
        <v>184.1931693525938</v>
      </c>
      <c r="E102" s="6">
        <f>E101/E100</f>
        <v>191.26804939447567</v>
      </c>
    </row>
    <row r="103" spans="1:10" ht="15.75" thickBot="1" x14ac:dyDescent="0.3">
      <c r="A103" s="4" t="s">
        <v>16</v>
      </c>
      <c r="B103" s="99"/>
      <c r="C103" s="7">
        <f t="shared" ref="C103:E105" si="6">C100/B100-1</f>
        <v>2.7171645310447134E-2</v>
      </c>
      <c r="D103" s="7">
        <f t="shared" si="6"/>
        <v>2.3867205095090771E-2</v>
      </c>
      <c r="E103" s="7">
        <f t="shared" si="6"/>
        <v>2.3160476325709611E-2</v>
      </c>
    </row>
    <row r="104" spans="1:10" ht="15.75" thickBot="1" x14ac:dyDescent="0.3">
      <c r="A104" s="4" t="s">
        <v>17</v>
      </c>
      <c r="B104" s="99"/>
      <c r="C104" s="7">
        <f t="shared" si="6"/>
        <v>7.2829762406836807E-2</v>
      </c>
      <c r="D104" s="7">
        <f t="shared" si="6"/>
        <v>6.0168561045884861E-2</v>
      </c>
      <c r="E104" s="7">
        <f t="shared" si="6"/>
        <v>6.2460183578926243E-2</v>
      </c>
    </row>
    <row r="105" spans="1:10" ht="15.75" thickBot="1" x14ac:dyDescent="0.3">
      <c r="A105" s="4" t="s">
        <v>18</v>
      </c>
      <c r="B105" s="99"/>
      <c r="C105" s="7">
        <f t="shared" si="6"/>
        <v>4.4450328535490247E-2</v>
      </c>
      <c r="D105" s="7">
        <f t="shared" si="6"/>
        <v>3.5455140832860943E-2</v>
      </c>
      <c r="E105" s="7">
        <f t="shared" si="6"/>
        <v>3.841011079156087E-2</v>
      </c>
    </row>
    <row r="106" spans="1:10" ht="15.75" thickBot="1" x14ac:dyDescent="0.3">
      <c r="A106" s="528" t="s">
        <v>76</v>
      </c>
      <c r="B106" s="529"/>
      <c r="C106" s="529"/>
      <c r="D106" s="529"/>
      <c r="E106" s="530"/>
    </row>
    <row r="107" spans="1:10" x14ac:dyDescent="0.25">
      <c r="A107" s="523"/>
      <c r="B107" s="17">
        <v>2019</v>
      </c>
      <c r="C107" s="17">
        <v>2020</v>
      </c>
      <c r="D107" s="17">
        <v>2021</v>
      </c>
      <c r="E107" s="17">
        <v>2022</v>
      </c>
    </row>
    <row r="108" spans="1:10" ht="15.75" thickBot="1" x14ac:dyDescent="0.3">
      <c r="A108" s="524"/>
      <c r="B108" s="18" t="s">
        <v>5</v>
      </c>
      <c r="C108" s="18" t="s">
        <v>6</v>
      </c>
      <c r="D108" s="18" t="s">
        <v>6</v>
      </c>
      <c r="E108" s="18" t="s">
        <v>6</v>
      </c>
    </row>
    <row r="109" spans="1:10" ht="15.75" thickBot="1" x14ac:dyDescent="0.3">
      <c r="A109" s="1" t="s">
        <v>0</v>
      </c>
      <c r="B109" s="8">
        <f>B110+B111</f>
        <v>877734.47694906895</v>
      </c>
      <c r="C109" s="8">
        <f>C110+C111</f>
        <v>961558.91782241245</v>
      </c>
      <c r="D109" s="8">
        <f>D110+D111</f>
        <v>996039.40586908406</v>
      </c>
      <c r="E109" s="8">
        <f>E110+E111</f>
        <v>1094405.7055488357</v>
      </c>
    </row>
    <row r="110" spans="1:10" ht="15.75" thickBot="1" x14ac:dyDescent="0.3">
      <c r="A110" s="10" t="s">
        <v>50</v>
      </c>
      <c r="B110" s="11">
        <v>877734.47694906895</v>
      </c>
      <c r="C110" s="93">
        <v>961558.91782241245</v>
      </c>
      <c r="D110" s="93">
        <v>996039.40586908406</v>
      </c>
      <c r="E110" s="93">
        <v>1094405.7055488357</v>
      </c>
    </row>
    <row r="111" spans="1:10" ht="15.75" thickBot="1" x14ac:dyDescent="0.3">
      <c r="A111" s="10" t="s">
        <v>51</v>
      </c>
      <c r="B111" s="11"/>
      <c r="C111" s="47"/>
      <c r="D111" s="47"/>
      <c r="E111" s="47"/>
    </row>
    <row r="112" spans="1:10" ht="24.75" thickBot="1" x14ac:dyDescent="0.3">
      <c r="A112" s="1" t="s">
        <v>31</v>
      </c>
      <c r="B112" s="8">
        <f>B113+B114</f>
        <v>149830.23526188164</v>
      </c>
      <c r="C112" s="8">
        <f>C113+C114</f>
        <v>151782.59995853365</v>
      </c>
      <c r="D112" s="8">
        <f>D113+D114</f>
        <v>156813.16595565484</v>
      </c>
      <c r="E112" s="8">
        <f>E113+E114</f>
        <v>172713.49526112125</v>
      </c>
    </row>
    <row r="113" spans="1:10" ht="15.75" thickBot="1" x14ac:dyDescent="0.3">
      <c r="A113" s="10" t="s">
        <v>50</v>
      </c>
      <c r="B113" s="11">
        <v>149830.23526188164</v>
      </c>
      <c r="C113" s="11">
        <v>151782.59995853365</v>
      </c>
      <c r="D113" s="11">
        <v>156813.16595565484</v>
      </c>
      <c r="E113" s="11">
        <v>172713.49526112125</v>
      </c>
    </row>
    <row r="114" spans="1:10" ht="15.75" thickBot="1" x14ac:dyDescent="0.3">
      <c r="A114" s="10" t="s">
        <v>51</v>
      </c>
      <c r="B114" s="11"/>
      <c r="C114" s="8"/>
      <c r="D114" s="8"/>
      <c r="E114" s="8"/>
    </row>
    <row r="115" spans="1:10" ht="15.75" thickBot="1" x14ac:dyDescent="0.3">
      <c r="A115" s="1" t="s">
        <v>1</v>
      </c>
      <c r="B115" s="11">
        <f>B116+B117</f>
        <v>920857.88499713165</v>
      </c>
      <c r="C115" s="11">
        <f>C116+C117</f>
        <v>976091.29441418545</v>
      </c>
      <c r="D115" s="11">
        <f>D116+D117</f>
        <v>1035439.6988227696</v>
      </c>
      <c r="E115" s="11">
        <f>E116+E117</f>
        <v>1138414.4327067216</v>
      </c>
    </row>
    <row r="116" spans="1:10" ht="15.75" thickBot="1" x14ac:dyDescent="0.3">
      <c r="A116" s="10" t="s">
        <v>50</v>
      </c>
      <c r="B116" s="11">
        <v>920857.88499713165</v>
      </c>
      <c r="C116" s="11">
        <v>976091.29441418545</v>
      </c>
      <c r="D116" s="11">
        <v>1035439.6988227696</v>
      </c>
      <c r="E116" s="11">
        <v>1138414.4327067216</v>
      </c>
    </row>
    <row r="117" spans="1:10" ht="15.75" thickBot="1" x14ac:dyDescent="0.3">
      <c r="A117" s="10" t="s">
        <v>51</v>
      </c>
      <c r="B117" s="11"/>
      <c r="C117" s="8"/>
      <c r="D117" s="8"/>
      <c r="E117" s="8"/>
    </row>
    <row r="118" spans="1:10" ht="15.75" thickBot="1" x14ac:dyDescent="0.3">
      <c r="A118" s="1" t="s">
        <v>2</v>
      </c>
      <c r="B118" s="11">
        <f>B119+B120</f>
        <v>0</v>
      </c>
      <c r="C118" s="11">
        <f>C119+C120</f>
        <v>0</v>
      </c>
      <c r="D118" s="11">
        <f>D119+D120</f>
        <v>0</v>
      </c>
      <c r="E118" s="11">
        <f>E119+E120</f>
        <v>0</v>
      </c>
      <c r="G118" s="110"/>
    </row>
    <row r="119" spans="1:10" ht="15.75" thickBot="1" x14ac:dyDescent="0.3">
      <c r="A119" s="10" t="s">
        <v>50</v>
      </c>
      <c r="B119" s="11"/>
      <c r="C119" s="8"/>
      <c r="D119" s="8"/>
      <c r="E119" s="8"/>
    </row>
    <row r="120" spans="1:10" ht="15.75" thickBot="1" x14ac:dyDescent="0.3">
      <c r="A120" s="10" t="s">
        <v>51</v>
      </c>
      <c r="B120" s="11"/>
      <c r="C120" s="8"/>
      <c r="D120" s="8"/>
      <c r="E120" s="8"/>
      <c r="G120" s="9"/>
    </row>
    <row r="121" spans="1:10" ht="15.75" thickBot="1" x14ac:dyDescent="0.3">
      <c r="A121" s="1" t="s">
        <v>24</v>
      </c>
      <c r="B121" s="11">
        <f>B122+B123</f>
        <v>29807898.377561018</v>
      </c>
      <c r="C121" s="11">
        <f>C122+C123</f>
        <v>32706945.170129493</v>
      </c>
      <c r="D121" s="11">
        <f>D122+D123</f>
        <v>33723734.267091095</v>
      </c>
      <c r="E121" s="11">
        <f>E122+E123</f>
        <v>36067667.554231018</v>
      </c>
      <c r="G121" s="9"/>
      <c r="H121" s="9"/>
      <c r="I121" s="9"/>
      <c r="J121" s="9"/>
    </row>
    <row r="122" spans="1:10" ht="15.75" thickBot="1" x14ac:dyDescent="0.3">
      <c r="A122" s="10" t="s">
        <v>50</v>
      </c>
      <c r="B122" s="11">
        <v>29807898.377561018</v>
      </c>
      <c r="C122" s="11">
        <v>32706945.170129493</v>
      </c>
      <c r="D122" s="11">
        <v>33723734.267091095</v>
      </c>
      <c r="E122" s="11">
        <v>36067667.554231018</v>
      </c>
    </row>
    <row r="123" spans="1:10" ht="15.75" thickBot="1" x14ac:dyDescent="0.3">
      <c r="A123" s="10" t="s">
        <v>51</v>
      </c>
      <c r="B123" s="11"/>
      <c r="C123" s="8"/>
      <c r="D123" s="8"/>
      <c r="E123" s="8"/>
    </row>
    <row r="124" spans="1:10" ht="15.75" thickBot="1" x14ac:dyDescent="0.3">
      <c r="A124" s="1" t="s">
        <v>25</v>
      </c>
      <c r="B124" s="11">
        <f>B125+B126</f>
        <v>0</v>
      </c>
      <c r="C124" s="11">
        <f>C125+C126</f>
        <v>0</v>
      </c>
      <c r="D124" s="11">
        <f>D125+D126</f>
        <v>0</v>
      </c>
      <c r="E124" s="11">
        <f>E125+E126</f>
        <v>0</v>
      </c>
      <c r="G124" s="110"/>
      <c r="H124" s="111"/>
      <c r="I124" s="111"/>
      <c r="J124" s="111"/>
    </row>
    <row r="125" spans="1:10" ht="15.75" thickBot="1" x14ac:dyDescent="0.3">
      <c r="A125" s="10" t="s">
        <v>50</v>
      </c>
      <c r="B125" s="11"/>
      <c r="C125" s="8"/>
      <c r="D125" s="8"/>
      <c r="E125" s="8"/>
    </row>
    <row r="126" spans="1:10" ht="15.75" thickBot="1" x14ac:dyDescent="0.3">
      <c r="A126" s="10" t="s">
        <v>51</v>
      </c>
      <c r="B126" s="11"/>
      <c r="C126" s="8"/>
      <c r="D126" s="8"/>
      <c r="E126" s="8"/>
    </row>
    <row r="127" spans="1:10" ht="24.75" customHeight="1" thickBot="1" x14ac:dyDescent="0.3">
      <c r="A127" s="1" t="s">
        <v>3</v>
      </c>
      <c r="B127" s="11">
        <f>B128+B129</f>
        <v>76520248.919273958</v>
      </c>
      <c r="C127" s="11">
        <f>C128+C129</f>
        <v>81365948.771146223</v>
      </c>
      <c r="D127" s="11">
        <f>D128+D129</f>
        <v>87239620.264309004</v>
      </c>
      <c r="E127" s="11">
        <f>E128+E129</f>
        <v>92370520.081505924</v>
      </c>
    </row>
    <row r="128" spans="1:10" ht="15.75" thickBot="1" x14ac:dyDescent="0.3">
      <c r="A128" s="10" t="s">
        <v>50</v>
      </c>
      <c r="B128" s="11">
        <v>76520248.919273958</v>
      </c>
      <c r="C128" s="11">
        <v>81365948.771146223</v>
      </c>
      <c r="D128" s="11">
        <v>87239620.264309004</v>
      </c>
      <c r="E128" s="11">
        <v>92370520.081505924</v>
      </c>
    </row>
    <row r="129" spans="1:10" ht="15.75" thickBot="1" x14ac:dyDescent="0.3">
      <c r="A129" s="10" t="s">
        <v>51</v>
      </c>
      <c r="B129" s="11"/>
      <c r="C129" s="37"/>
      <c r="D129" s="36"/>
      <c r="E129" s="36"/>
    </row>
    <row r="130" spans="1:10" ht="15.75" thickBot="1" x14ac:dyDescent="0.3">
      <c r="A130" s="22" t="s">
        <v>58</v>
      </c>
      <c r="B130" s="11">
        <f>ROUND(B127+B124+B121+B118+B115+B112+B109,4)</f>
        <v>108276569.89399999</v>
      </c>
      <c r="C130" s="11">
        <f>ROUND(C127+C124+C121+C118+C115+C112+C109,4)</f>
        <v>116162326.7535</v>
      </c>
      <c r="D130" s="11">
        <f>ROUND(D127+D124+D121+D118+D115+D112+D109,4)</f>
        <v>123151646.802</v>
      </c>
      <c r="E130" s="11">
        <f>ROUND(E127+E124+E121+E118+E115+E112+E109,4)</f>
        <v>130843721.2693</v>
      </c>
    </row>
    <row r="131" spans="1:10" ht="15.75" thickBot="1" x14ac:dyDescent="0.3">
      <c r="A131" s="23" t="s">
        <v>35</v>
      </c>
      <c r="B131" s="24">
        <v>0</v>
      </c>
      <c r="C131" s="24">
        <f t="shared" ref="C131:E131" si="7">IF(C130-C101=0,0,"Error")</f>
        <v>0</v>
      </c>
      <c r="D131" s="24">
        <f t="shared" si="7"/>
        <v>0</v>
      </c>
      <c r="E131" s="24">
        <f t="shared" si="7"/>
        <v>0</v>
      </c>
    </row>
    <row r="132" spans="1:10" ht="18.75" customHeight="1" thickBot="1" x14ac:dyDescent="0.3">
      <c r="A132" s="38" t="s">
        <v>60</v>
      </c>
      <c r="B132" s="525" t="s">
        <v>321</v>
      </c>
      <c r="C132" s="581"/>
      <c r="D132" s="581"/>
      <c r="E132" s="582"/>
    </row>
    <row r="133" spans="1:10" ht="24.75" customHeight="1" thickBot="1" x14ac:dyDescent="0.3">
      <c r="A133" s="4" t="s">
        <v>9</v>
      </c>
      <c r="B133" s="517" t="s">
        <v>322</v>
      </c>
      <c r="C133" s="518"/>
      <c r="D133" s="518"/>
      <c r="E133" s="519"/>
    </row>
    <row r="134" spans="1:10" ht="15.75" thickBot="1" x14ac:dyDescent="0.3">
      <c r="A134" s="4" t="s">
        <v>14</v>
      </c>
      <c r="B134" s="520" t="s">
        <v>323</v>
      </c>
      <c r="C134" s="521"/>
      <c r="D134" s="521"/>
      <c r="E134" s="522"/>
    </row>
    <row r="135" spans="1:10" x14ac:dyDescent="0.25">
      <c r="A135" s="523"/>
      <c r="B135" s="17">
        <v>2019</v>
      </c>
      <c r="C135" s="17">
        <v>2020</v>
      </c>
      <c r="D135" s="17">
        <v>2021</v>
      </c>
      <c r="E135" s="17">
        <v>2022</v>
      </c>
    </row>
    <row r="136" spans="1:10" ht="15.75" thickBot="1" x14ac:dyDescent="0.3">
      <c r="A136" s="524"/>
      <c r="B136" s="18" t="s">
        <v>5</v>
      </c>
      <c r="C136" s="18" t="s">
        <v>6</v>
      </c>
      <c r="D136" s="18" t="s">
        <v>6</v>
      </c>
      <c r="E136" s="18" t="s">
        <v>6</v>
      </c>
    </row>
    <row r="137" spans="1:10" ht="15.75" thickBot="1" x14ac:dyDescent="0.3">
      <c r="A137" s="4" t="s">
        <v>8</v>
      </c>
      <c r="B137" s="39">
        <v>60.615435499273673</v>
      </c>
      <c r="C137" s="39">
        <v>60.296559807111002</v>
      </c>
      <c r="D137" s="39">
        <v>64.409768105582359</v>
      </c>
      <c r="E137" s="39">
        <v>68.931900948757672</v>
      </c>
    </row>
    <row r="138" spans="1:10" ht="15.75" thickBot="1" x14ac:dyDescent="0.3">
      <c r="A138" s="4" t="s">
        <v>15</v>
      </c>
      <c r="B138" s="6">
        <v>24743.787400000001</v>
      </c>
      <c r="C138" s="6">
        <v>24985.9948</v>
      </c>
      <c r="D138" s="6">
        <v>26684.352299999999</v>
      </c>
      <c r="E138" s="6">
        <v>28575.6839</v>
      </c>
      <c r="G138" s="9"/>
      <c r="H138" s="9"/>
      <c r="I138" s="9"/>
      <c r="J138" s="9"/>
    </row>
    <row r="139" spans="1:10" ht="15.75" thickBot="1" x14ac:dyDescent="0.3">
      <c r="A139" s="4" t="s">
        <v>23</v>
      </c>
      <c r="B139" s="6">
        <f>B138/B137</f>
        <v>408.20934793574969</v>
      </c>
      <c r="C139" s="6">
        <f>C138/C137</f>
        <v>414.3850806734302</v>
      </c>
      <c r="D139" s="6">
        <f>D138/D137</f>
        <v>414.29045756317947</v>
      </c>
      <c r="E139" s="6">
        <f>E138/E137</f>
        <v>414.54948299253317</v>
      </c>
    </row>
    <row r="140" spans="1:10" ht="15.75" thickBot="1" x14ac:dyDescent="0.3">
      <c r="A140" s="4" t="s">
        <v>16</v>
      </c>
      <c r="B140" s="99"/>
      <c r="C140" s="7">
        <f t="shared" ref="C140:E142" si="8">C137/B137-1</f>
        <v>-5.2606351754495018E-3</v>
      </c>
      <c r="D140" s="7">
        <f t="shared" si="8"/>
        <v>6.8216301421333725E-2</v>
      </c>
      <c r="E140" s="7">
        <f t="shared" si="8"/>
        <v>7.0208804909257072E-2</v>
      </c>
    </row>
    <row r="141" spans="1:10" ht="15.75" thickBot="1" x14ac:dyDescent="0.3">
      <c r="A141" s="4" t="s">
        <v>17</v>
      </c>
      <c r="B141" s="99"/>
      <c r="C141" s="7">
        <f t="shared" si="8"/>
        <v>9.788614656461192E-3</v>
      </c>
      <c r="D141" s="7">
        <f t="shared" si="8"/>
        <v>6.7972378670310141E-2</v>
      </c>
      <c r="E141" s="7">
        <f t="shared" si="8"/>
        <v>7.0877927960799836E-2</v>
      </c>
    </row>
    <row r="142" spans="1:10" ht="15.75" thickBot="1" x14ac:dyDescent="0.3">
      <c r="A142" s="4" t="s">
        <v>18</v>
      </c>
      <c r="B142" s="99"/>
      <c r="C142" s="7">
        <f t="shared" si="8"/>
        <v>1.5128837124652295E-2</v>
      </c>
      <c r="D142" s="7">
        <f t="shared" si="8"/>
        <v>-2.2834584222231058E-4</v>
      </c>
      <c r="E142" s="7">
        <f t="shared" si="8"/>
        <v>6.2522663659025923E-4</v>
      </c>
    </row>
    <row r="143" spans="1:10" ht="15.75" thickBot="1" x14ac:dyDescent="0.3">
      <c r="A143" s="528" t="s">
        <v>77</v>
      </c>
      <c r="B143" s="529"/>
      <c r="C143" s="529"/>
      <c r="D143" s="529"/>
      <c r="E143" s="530"/>
    </row>
    <row r="144" spans="1:10" x14ac:dyDescent="0.25">
      <c r="A144" s="523"/>
      <c r="B144" s="17">
        <v>2019</v>
      </c>
      <c r="C144" s="17">
        <v>2020</v>
      </c>
      <c r="D144" s="17">
        <v>2021</v>
      </c>
      <c r="E144" s="17">
        <v>2022</v>
      </c>
    </row>
    <row r="145" spans="1:5" ht="15.75" thickBot="1" x14ac:dyDescent="0.3">
      <c r="A145" s="524"/>
      <c r="B145" s="18" t="s">
        <v>5</v>
      </c>
      <c r="C145" s="18" t="s">
        <v>6</v>
      </c>
      <c r="D145" s="18" t="s">
        <v>6</v>
      </c>
      <c r="E145" s="18" t="s">
        <v>6</v>
      </c>
    </row>
    <row r="146" spans="1:5" ht="15.75" thickBot="1" x14ac:dyDescent="0.3">
      <c r="A146" s="1" t="s">
        <v>0</v>
      </c>
      <c r="B146" s="8">
        <f>B147+B148</f>
        <v>199.91942445814027</v>
      </c>
      <c r="C146" s="8">
        <f>C147+C148</f>
        <v>206.82700499488169</v>
      </c>
      <c r="D146" s="8">
        <f>D147+D148</f>
        <v>215.82063356002357</v>
      </c>
      <c r="E146" s="8">
        <f>E147+E148</f>
        <v>239.01331426696117</v>
      </c>
    </row>
    <row r="147" spans="1:5" ht="15.75" thickBot="1" x14ac:dyDescent="0.3">
      <c r="A147" s="10" t="s">
        <v>50</v>
      </c>
      <c r="B147" s="11">
        <v>199.91942445814027</v>
      </c>
      <c r="C147" s="93">
        <v>206.82700499488169</v>
      </c>
      <c r="D147" s="93">
        <v>215.82063356002357</v>
      </c>
      <c r="E147" s="93">
        <v>239.01331426696117</v>
      </c>
    </row>
    <row r="148" spans="1:5" ht="15.75" thickBot="1" x14ac:dyDescent="0.3">
      <c r="A148" s="10" t="s">
        <v>51</v>
      </c>
      <c r="B148" s="11"/>
      <c r="C148" s="47"/>
      <c r="D148" s="47"/>
      <c r="E148" s="47"/>
    </row>
    <row r="149" spans="1:5" ht="24.75" thickBot="1" x14ac:dyDescent="0.3">
      <c r="A149" s="1" t="s">
        <v>31</v>
      </c>
      <c r="B149" s="8">
        <f>B150+B151</f>
        <v>34.126464422476168</v>
      </c>
      <c r="C149" s="8">
        <f>C150+C151</f>
        <v>32.647755616320545</v>
      </c>
      <c r="D149" s="8">
        <f>D150+D151</f>
        <v>33.978090251934091</v>
      </c>
      <c r="E149" s="8">
        <f>E150+E151</f>
        <v>37.719855362312536</v>
      </c>
    </row>
    <row r="150" spans="1:5" ht="15.75" thickBot="1" x14ac:dyDescent="0.3">
      <c r="A150" s="10" t="s">
        <v>50</v>
      </c>
      <c r="B150" s="11">
        <v>34.126464422476168</v>
      </c>
      <c r="C150" s="11">
        <v>32.647755616320545</v>
      </c>
      <c r="D150" s="11">
        <v>33.978090251934091</v>
      </c>
      <c r="E150" s="11">
        <v>37.719855362312536</v>
      </c>
    </row>
    <row r="151" spans="1:5" ht="15.75" thickBot="1" x14ac:dyDescent="0.3">
      <c r="A151" s="10" t="s">
        <v>51</v>
      </c>
      <c r="B151" s="11"/>
      <c r="C151" s="8"/>
      <c r="D151" s="8"/>
      <c r="E151" s="8"/>
    </row>
    <row r="152" spans="1:5" ht="15.75" thickBot="1" x14ac:dyDescent="0.3">
      <c r="A152" s="1" t="s">
        <v>1</v>
      </c>
      <c r="B152" s="11">
        <f>B153+B154</f>
        <v>209.74153711755045</v>
      </c>
      <c r="C152" s="11">
        <f>C153+C154</f>
        <v>209.9528539368695</v>
      </c>
      <c r="D152" s="11">
        <f>D153+D154</f>
        <v>224.35784216603793</v>
      </c>
      <c r="E152" s="11">
        <f>E153+E154</f>
        <v>248.62462356601287</v>
      </c>
    </row>
    <row r="153" spans="1:5" ht="15.75" thickBot="1" x14ac:dyDescent="0.3">
      <c r="A153" s="10" t="s">
        <v>50</v>
      </c>
      <c r="B153" s="11">
        <v>209.74153711755045</v>
      </c>
      <c r="C153" s="11">
        <v>209.9528539368695</v>
      </c>
      <c r="D153" s="11">
        <v>224.35784216603793</v>
      </c>
      <c r="E153" s="11">
        <v>248.62462356601287</v>
      </c>
    </row>
    <row r="154" spans="1:5" ht="15.75" thickBot="1" x14ac:dyDescent="0.3">
      <c r="A154" s="10" t="s">
        <v>51</v>
      </c>
      <c r="B154" s="11"/>
      <c r="C154" s="8"/>
      <c r="D154" s="8"/>
      <c r="E154" s="8"/>
    </row>
    <row r="155" spans="1:5" ht="15.75" thickBot="1" x14ac:dyDescent="0.3">
      <c r="A155" s="1" t="s">
        <v>2</v>
      </c>
      <c r="B155" s="11">
        <f>B156+B157</f>
        <v>0</v>
      </c>
      <c r="C155" s="11">
        <f>C156+C157</f>
        <v>0</v>
      </c>
      <c r="D155" s="11">
        <f>D156+D157</f>
        <v>0</v>
      </c>
      <c r="E155" s="11">
        <f>E156+E157</f>
        <v>0</v>
      </c>
    </row>
    <row r="156" spans="1:5" ht="15.75" thickBot="1" x14ac:dyDescent="0.3">
      <c r="A156" s="10" t="s">
        <v>50</v>
      </c>
      <c r="B156" s="11"/>
      <c r="C156" s="8"/>
      <c r="D156" s="8"/>
      <c r="E156" s="8"/>
    </row>
    <row r="157" spans="1:5" ht="15.75" thickBot="1" x14ac:dyDescent="0.3">
      <c r="A157" s="10" t="s">
        <v>51</v>
      </c>
      <c r="B157" s="11"/>
      <c r="C157" s="8"/>
      <c r="D157" s="8"/>
      <c r="E157" s="8"/>
    </row>
    <row r="158" spans="1:5" ht="15.75" thickBot="1" x14ac:dyDescent="0.3">
      <c r="A158" s="1" t="s">
        <v>24</v>
      </c>
      <c r="B158" s="11">
        <f>B159+B160</f>
        <v>0</v>
      </c>
      <c r="C158" s="11">
        <f>C159+C160</f>
        <v>0</v>
      </c>
      <c r="D158" s="11">
        <f>D159+D160</f>
        <v>0</v>
      </c>
      <c r="E158" s="11">
        <f>E159+E160</f>
        <v>0</v>
      </c>
    </row>
    <row r="159" spans="1:5" ht="15.75" thickBot="1" x14ac:dyDescent="0.3">
      <c r="A159" s="10" t="s">
        <v>50</v>
      </c>
      <c r="B159" s="11"/>
      <c r="C159" s="8"/>
      <c r="D159" s="8"/>
      <c r="E159" s="8"/>
    </row>
    <row r="160" spans="1:5" ht="15.75" thickBot="1" x14ac:dyDescent="0.3">
      <c r="A160" s="10" t="s">
        <v>51</v>
      </c>
      <c r="B160" s="11"/>
      <c r="C160" s="8"/>
      <c r="D160" s="8"/>
      <c r="E160" s="8"/>
    </row>
    <row r="161" spans="1:10" ht="15.75" thickBot="1" x14ac:dyDescent="0.3">
      <c r="A161" s="1" t="s">
        <v>25</v>
      </c>
      <c r="B161" s="11">
        <f>B162+B163</f>
        <v>0</v>
      </c>
      <c r="C161" s="11">
        <f>C162+C163</f>
        <v>0</v>
      </c>
      <c r="D161" s="11">
        <f>D162+D163</f>
        <v>0</v>
      </c>
      <c r="E161" s="11">
        <f>E162+E163</f>
        <v>0</v>
      </c>
    </row>
    <row r="162" spans="1:10" ht="15.75" thickBot="1" x14ac:dyDescent="0.3">
      <c r="A162" s="10" t="s">
        <v>50</v>
      </c>
      <c r="B162" s="11"/>
      <c r="C162" s="8"/>
      <c r="D162" s="8"/>
      <c r="E162" s="8"/>
    </row>
    <row r="163" spans="1:10" ht="15.75" thickBot="1" x14ac:dyDescent="0.3">
      <c r="A163" s="10" t="s">
        <v>51</v>
      </c>
      <c r="B163" s="11"/>
      <c r="C163" s="8"/>
      <c r="D163" s="8"/>
      <c r="E163" s="8"/>
    </row>
    <row r="164" spans="1:10" ht="24.75" customHeight="1" thickBot="1" x14ac:dyDescent="0.3">
      <c r="A164" s="1" t="s">
        <v>3</v>
      </c>
      <c r="B164" s="11">
        <f>B165+B166</f>
        <v>24300</v>
      </c>
      <c r="C164" s="11">
        <f>C165+C166</f>
        <v>24536.567201106478</v>
      </c>
      <c r="D164" s="11">
        <f>D165+D166</f>
        <v>26210.195760009774</v>
      </c>
      <c r="E164" s="11">
        <f>E165+E166</f>
        <v>28050.326080732837</v>
      </c>
    </row>
    <row r="165" spans="1:10" ht="15.75" thickBot="1" x14ac:dyDescent="0.3">
      <c r="A165" s="10" t="s">
        <v>50</v>
      </c>
      <c r="B165" s="11">
        <v>24300</v>
      </c>
      <c r="C165" s="11">
        <v>24536.567201106478</v>
      </c>
      <c r="D165" s="11">
        <v>26210.195760009774</v>
      </c>
      <c r="E165" s="11">
        <v>28050.326080732837</v>
      </c>
    </row>
    <row r="166" spans="1:10" ht="15.75" thickBot="1" x14ac:dyDescent="0.3">
      <c r="A166" s="10" t="s">
        <v>51</v>
      </c>
      <c r="B166" s="11"/>
      <c r="C166" s="37"/>
      <c r="D166" s="36"/>
      <c r="E166" s="36"/>
    </row>
    <row r="167" spans="1:10" ht="15.75" thickBot="1" x14ac:dyDescent="0.3">
      <c r="A167" s="22" t="s">
        <v>78</v>
      </c>
      <c r="B167" s="11">
        <f>ROUND(B164+B161+B158+B155+B152+B149+B146,4)</f>
        <v>24743.787400000001</v>
      </c>
      <c r="C167" s="11">
        <f>ROUND(C164+C161+C158+C155+C152+C149+C146,4)</f>
        <v>24985.9948</v>
      </c>
      <c r="D167" s="11">
        <f>ROUND(D164+D161+D158+D155+D152+D149+D146,4)</f>
        <v>26684.352299999999</v>
      </c>
      <c r="E167" s="11">
        <f>ROUND(E164+E161+E158+E155+E152+E149+E146,4)</f>
        <v>28575.6839</v>
      </c>
    </row>
    <row r="168" spans="1:10" ht="15.75" thickBot="1" x14ac:dyDescent="0.3">
      <c r="A168" s="23" t="s">
        <v>35</v>
      </c>
      <c r="B168" s="24">
        <f t="shared" ref="B168" si="9">IF(B167-B138=0,0,"Error")</f>
        <v>0</v>
      </c>
      <c r="C168" s="24">
        <f>IF(C167-C138=0,0,"Error")</f>
        <v>0</v>
      </c>
      <c r="D168" s="24">
        <f t="shared" ref="D168:E168" si="10">IF(D167-D138=0,0,"Error")</f>
        <v>0</v>
      </c>
      <c r="E168" s="24">
        <f t="shared" si="10"/>
        <v>0</v>
      </c>
    </row>
    <row r="169" spans="1:10" ht="23.25" customHeight="1" thickBot="1" x14ac:dyDescent="0.3">
      <c r="A169" s="38" t="s">
        <v>62</v>
      </c>
      <c r="B169" s="525" t="s">
        <v>324</v>
      </c>
      <c r="C169" s="581"/>
      <c r="D169" s="581"/>
      <c r="E169" s="582"/>
    </row>
    <row r="170" spans="1:10" ht="30.75" customHeight="1" thickBot="1" x14ac:dyDescent="0.3">
      <c r="A170" s="4" t="s">
        <v>9</v>
      </c>
      <c r="B170" s="517" t="s">
        <v>325</v>
      </c>
      <c r="C170" s="518"/>
      <c r="D170" s="518"/>
      <c r="E170" s="519"/>
    </row>
    <row r="171" spans="1:10" ht="15.75" thickBot="1" x14ac:dyDescent="0.3">
      <c r="A171" s="4" t="s">
        <v>14</v>
      </c>
      <c r="B171" s="520" t="s">
        <v>326</v>
      </c>
      <c r="C171" s="521"/>
      <c r="D171" s="521"/>
      <c r="E171" s="522"/>
    </row>
    <row r="172" spans="1:10" x14ac:dyDescent="0.25">
      <c r="A172" s="523"/>
      <c r="B172" s="17">
        <v>2019</v>
      </c>
      <c r="C172" s="17">
        <v>2020</v>
      </c>
      <c r="D172" s="17">
        <v>2021</v>
      </c>
      <c r="E172" s="17">
        <v>2022</v>
      </c>
    </row>
    <row r="173" spans="1:10" ht="15.75" thickBot="1" x14ac:dyDescent="0.3">
      <c r="A173" s="524"/>
      <c r="B173" s="18" t="s">
        <v>5</v>
      </c>
      <c r="C173" s="18" t="s">
        <v>6</v>
      </c>
      <c r="D173" s="18" t="s">
        <v>6</v>
      </c>
      <c r="E173" s="18" t="s">
        <v>6</v>
      </c>
    </row>
    <row r="174" spans="1:10" ht="15.75" thickBot="1" x14ac:dyDescent="0.3">
      <c r="A174" s="4" t="s">
        <v>8</v>
      </c>
      <c r="B174" s="39">
        <v>357</v>
      </c>
      <c r="C174" s="39">
        <v>364.14</v>
      </c>
      <c r="D174" s="39">
        <v>371.4228</v>
      </c>
      <c r="E174" s="39">
        <v>378.85125599999998</v>
      </c>
    </row>
    <row r="175" spans="1:10" ht="15.75" thickBot="1" x14ac:dyDescent="0.3">
      <c r="A175" s="4" t="s">
        <v>15</v>
      </c>
      <c r="B175" s="6">
        <v>280000</v>
      </c>
      <c r="C175" s="6">
        <v>296076.93239999999</v>
      </c>
      <c r="D175" s="6">
        <v>314249.38640000002</v>
      </c>
      <c r="E175" s="6">
        <v>327768.88099999999</v>
      </c>
      <c r="G175" s="9"/>
      <c r="H175" s="9"/>
      <c r="I175" s="9"/>
      <c r="J175" s="9"/>
    </row>
    <row r="176" spans="1:10" ht="15.75" thickBot="1" x14ac:dyDescent="0.3">
      <c r="A176" s="4" t="s">
        <v>23</v>
      </c>
      <c r="B176" s="6">
        <f>B175/B174</f>
        <v>784.31372549019613</v>
      </c>
      <c r="C176" s="6">
        <f>C175/C174</f>
        <v>813.08544076454109</v>
      </c>
      <c r="D176" s="6">
        <f>D175/D174</f>
        <v>846.06918692121224</v>
      </c>
      <c r="E176" s="6">
        <f>E175/E174</f>
        <v>865.16509001622535</v>
      </c>
    </row>
    <row r="177" spans="1:5" ht="15.75" thickBot="1" x14ac:dyDescent="0.3">
      <c r="A177" s="4" t="s">
        <v>16</v>
      </c>
      <c r="B177" s="99"/>
      <c r="C177" s="7">
        <f t="shared" ref="C177:E179" si="11">C174/B174-1</f>
        <v>2.0000000000000018E-2</v>
      </c>
      <c r="D177" s="7">
        <f t="shared" si="11"/>
        <v>2.0000000000000018E-2</v>
      </c>
      <c r="E177" s="7">
        <f t="shared" si="11"/>
        <v>2.0000000000000018E-2</v>
      </c>
    </row>
    <row r="178" spans="1:5" ht="15.75" thickBot="1" x14ac:dyDescent="0.3">
      <c r="A178" s="4" t="s">
        <v>17</v>
      </c>
      <c r="B178" s="99"/>
      <c r="C178" s="7">
        <f t="shared" si="11"/>
        <v>5.7417615714285608E-2</v>
      </c>
      <c r="D178" s="7">
        <f t="shared" si="11"/>
        <v>6.1377473255664006E-2</v>
      </c>
      <c r="E178" s="7">
        <f t="shared" si="11"/>
        <v>4.3021546533081656E-2</v>
      </c>
    </row>
    <row r="179" spans="1:5" ht="15.75" thickBot="1" x14ac:dyDescent="0.3">
      <c r="A179" s="4" t="s">
        <v>18</v>
      </c>
      <c r="B179" s="99"/>
      <c r="C179" s="7">
        <f t="shared" si="11"/>
        <v>3.6683936974789777E-2</v>
      </c>
      <c r="D179" s="7">
        <f t="shared" si="11"/>
        <v>4.0566150250650912E-2</v>
      </c>
      <c r="E179" s="7">
        <f t="shared" si="11"/>
        <v>2.257014365988419E-2</v>
      </c>
    </row>
    <row r="180" spans="1:5" ht="15.75" thickBot="1" x14ac:dyDescent="0.3">
      <c r="A180" s="528" t="s">
        <v>246</v>
      </c>
      <c r="B180" s="529"/>
      <c r="C180" s="529"/>
      <c r="D180" s="529"/>
      <c r="E180" s="530"/>
    </row>
    <row r="181" spans="1:5" x14ac:dyDescent="0.25">
      <c r="A181" s="523"/>
      <c r="B181" s="17">
        <v>2019</v>
      </c>
      <c r="C181" s="17">
        <v>2020</v>
      </c>
      <c r="D181" s="17">
        <v>2021</v>
      </c>
      <c r="E181" s="17">
        <v>2022</v>
      </c>
    </row>
    <row r="182" spans="1:5" ht="15.75" thickBot="1" x14ac:dyDescent="0.3">
      <c r="A182" s="524"/>
      <c r="B182" s="18" t="s">
        <v>5</v>
      </c>
      <c r="C182" s="18" t="s">
        <v>6</v>
      </c>
      <c r="D182" s="18" t="s">
        <v>6</v>
      </c>
      <c r="E182" s="18" t="s">
        <v>6</v>
      </c>
    </row>
    <row r="183" spans="1:5" ht="15.75" thickBot="1" x14ac:dyDescent="0.3">
      <c r="A183" s="1" t="s">
        <v>0</v>
      </c>
      <c r="B183" s="8">
        <f>B184+B185</f>
        <v>126135.70274636512</v>
      </c>
      <c r="C183" s="8">
        <f>C184+C185</f>
        <v>136254.87884215146</v>
      </c>
      <c r="D183" s="8">
        <f>D184+D185</f>
        <v>143036.09088925755</v>
      </c>
      <c r="E183" s="8">
        <f>E184+E185</f>
        <v>149119.56685705436</v>
      </c>
    </row>
    <row r="184" spans="1:5" ht="15.75" thickBot="1" x14ac:dyDescent="0.3">
      <c r="A184" s="10" t="s">
        <v>50</v>
      </c>
      <c r="B184" s="11">
        <v>126135.70274636512</v>
      </c>
      <c r="C184" s="93">
        <v>136254.87884215146</v>
      </c>
      <c r="D184" s="93">
        <v>143036.09088925755</v>
      </c>
      <c r="E184" s="93">
        <v>149119.56685705436</v>
      </c>
    </row>
    <row r="185" spans="1:5" ht="15.75" thickBot="1" x14ac:dyDescent="0.3">
      <c r="A185" s="10" t="s">
        <v>51</v>
      </c>
      <c r="B185" s="11"/>
      <c r="C185" s="112"/>
      <c r="D185" s="11"/>
      <c r="E185" s="11"/>
    </row>
    <row r="186" spans="1:5" ht="24.75" thickBot="1" x14ac:dyDescent="0.3">
      <c r="A186" s="1" t="s">
        <v>31</v>
      </c>
      <c r="B186" s="8">
        <f>B187+B188</f>
        <v>21531.50242326333</v>
      </c>
      <c r="C186" s="8">
        <f>C187+C188</f>
        <v>21507.906987677979</v>
      </c>
      <c r="D186" s="8">
        <f>D187+D188</f>
        <v>22519.13139791317</v>
      </c>
      <c r="E186" s="8">
        <f>E187+E188</f>
        <v>23533.285209611004</v>
      </c>
    </row>
    <row r="187" spans="1:5" ht="15.75" thickBot="1" x14ac:dyDescent="0.3">
      <c r="A187" s="10" t="s">
        <v>50</v>
      </c>
      <c r="B187" s="11">
        <v>21531.50242326333</v>
      </c>
      <c r="C187" s="11">
        <v>21507.906987677979</v>
      </c>
      <c r="D187" s="11">
        <v>22519.13139791317</v>
      </c>
      <c r="E187" s="11">
        <v>23533.285209611004</v>
      </c>
    </row>
    <row r="188" spans="1:5" ht="15.75" thickBot="1" x14ac:dyDescent="0.3">
      <c r="A188" s="10" t="s">
        <v>51</v>
      </c>
      <c r="B188" s="11"/>
      <c r="C188" s="8"/>
      <c r="D188" s="8"/>
      <c r="E188" s="8"/>
    </row>
    <row r="189" spans="1:5" ht="15.75" thickBot="1" x14ac:dyDescent="0.3">
      <c r="A189" s="1" t="s">
        <v>1</v>
      </c>
      <c r="B189" s="11">
        <f>B190+B191</f>
        <v>132332.79483037157</v>
      </c>
      <c r="C189" s="11">
        <f>C190+C191</f>
        <v>138314.14653246081</v>
      </c>
      <c r="D189" s="11">
        <f>D190+D191</f>
        <v>148694.16410481412</v>
      </c>
      <c r="E189" s="11">
        <f>E190+E191</f>
        <v>155116.02895373464</v>
      </c>
    </row>
    <row r="190" spans="1:5" ht="15.75" thickBot="1" x14ac:dyDescent="0.3">
      <c r="A190" s="10" t="s">
        <v>50</v>
      </c>
      <c r="B190" s="11">
        <v>132332.79483037157</v>
      </c>
      <c r="C190" s="11">
        <v>138314.14653246081</v>
      </c>
      <c r="D190" s="11">
        <v>148694.16410481412</v>
      </c>
      <c r="E190" s="11">
        <v>155116.02895373464</v>
      </c>
    </row>
    <row r="191" spans="1:5" ht="15.75" thickBot="1" x14ac:dyDescent="0.3">
      <c r="A191" s="10" t="s">
        <v>51</v>
      </c>
      <c r="B191" s="11"/>
      <c r="C191" s="8"/>
      <c r="D191" s="8"/>
      <c r="E191" s="8"/>
    </row>
    <row r="192" spans="1:5" ht="15.75" thickBot="1" x14ac:dyDescent="0.3">
      <c r="A192" s="1" t="s">
        <v>2</v>
      </c>
      <c r="B192" s="11">
        <f>B193+B194</f>
        <v>0</v>
      </c>
      <c r="C192" s="11">
        <f>C193+C194</f>
        <v>0</v>
      </c>
      <c r="D192" s="11">
        <f>D193+D194</f>
        <v>0</v>
      </c>
      <c r="E192" s="11">
        <f>E193+E194</f>
        <v>0</v>
      </c>
    </row>
    <row r="193" spans="1:5" ht="15.75" thickBot="1" x14ac:dyDescent="0.3">
      <c r="A193" s="10" t="s">
        <v>50</v>
      </c>
      <c r="B193" s="11"/>
      <c r="C193" s="8"/>
      <c r="D193" s="8"/>
      <c r="E193" s="8"/>
    </row>
    <row r="194" spans="1:5" ht="15.75" thickBot="1" x14ac:dyDescent="0.3">
      <c r="A194" s="10" t="s">
        <v>51</v>
      </c>
      <c r="B194" s="11"/>
      <c r="C194" s="8"/>
      <c r="D194" s="8"/>
      <c r="E194" s="8"/>
    </row>
    <row r="195" spans="1:5" ht="15.75" thickBot="1" x14ac:dyDescent="0.3">
      <c r="A195" s="1" t="s">
        <v>24</v>
      </c>
      <c r="B195" s="11">
        <f>B196+B197</f>
        <v>0</v>
      </c>
      <c r="C195" s="11">
        <f>C196+C197</f>
        <v>0</v>
      </c>
      <c r="D195" s="11">
        <f>D196+D197</f>
        <v>0</v>
      </c>
      <c r="E195" s="11">
        <f>E196+E197</f>
        <v>0</v>
      </c>
    </row>
    <row r="196" spans="1:5" ht="15.75" thickBot="1" x14ac:dyDescent="0.3">
      <c r="A196" s="10" t="s">
        <v>50</v>
      </c>
      <c r="B196" s="11"/>
      <c r="C196" s="8"/>
      <c r="D196" s="8"/>
      <c r="E196" s="8"/>
    </row>
    <row r="197" spans="1:5" ht="15.75" thickBot="1" x14ac:dyDescent="0.3">
      <c r="A197" s="10" t="s">
        <v>51</v>
      </c>
      <c r="B197" s="11"/>
      <c r="C197" s="8"/>
      <c r="D197" s="8"/>
      <c r="E197" s="8"/>
    </row>
    <row r="198" spans="1:5" ht="15.75" thickBot="1" x14ac:dyDescent="0.3">
      <c r="A198" s="1" t="s">
        <v>25</v>
      </c>
      <c r="B198" s="11">
        <f>B199+B200</f>
        <v>0</v>
      </c>
      <c r="C198" s="11">
        <f>C199+C200</f>
        <v>0</v>
      </c>
      <c r="D198" s="11">
        <f>D199+D200</f>
        <v>0</v>
      </c>
      <c r="E198" s="11">
        <f>E199+E200</f>
        <v>0</v>
      </c>
    </row>
    <row r="199" spans="1:5" ht="15.75" thickBot="1" x14ac:dyDescent="0.3">
      <c r="A199" s="10" t="s">
        <v>50</v>
      </c>
      <c r="B199" s="11"/>
      <c r="C199" s="8"/>
      <c r="D199" s="8"/>
      <c r="E199" s="8"/>
    </row>
    <row r="200" spans="1:5" ht="15.75" thickBot="1" x14ac:dyDescent="0.3">
      <c r="A200" s="10" t="s">
        <v>51</v>
      </c>
      <c r="B200" s="11"/>
      <c r="C200" s="8"/>
      <c r="D200" s="8"/>
      <c r="E200" s="8"/>
    </row>
    <row r="201" spans="1:5" ht="24.75" customHeight="1" thickBot="1" x14ac:dyDescent="0.3">
      <c r="A201" s="1" t="s">
        <v>3</v>
      </c>
      <c r="B201" s="11">
        <f>B202+B203</f>
        <v>0</v>
      </c>
      <c r="C201" s="11">
        <f>C202+C203</f>
        <v>0</v>
      </c>
      <c r="D201" s="11">
        <f>D202+D203</f>
        <v>0</v>
      </c>
      <c r="E201" s="11">
        <f>E202+E203</f>
        <v>0</v>
      </c>
    </row>
    <row r="202" spans="1:5" ht="15.75" thickBot="1" x14ac:dyDescent="0.3">
      <c r="A202" s="10" t="s">
        <v>50</v>
      </c>
      <c r="B202" s="11"/>
      <c r="C202" s="36"/>
      <c r="D202" s="36"/>
      <c r="E202" s="36"/>
    </row>
    <row r="203" spans="1:5" ht="15.75" thickBot="1" x14ac:dyDescent="0.3">
      <c r="A203" s="10" t="s">
        <v>51</v>
      </c>
      <c r="B203" s="11"/>
      <c r="C203" s="37"/>
      <c r="D203" s="36"/>
      <c r="E203" s="36"/>
    </row>
    <row r="204" spans="1:5" ht="15.75" thickBot="1" x14ac:dyDescent="0.3">
      <c r="A204" s="22" t="s">
        <v>63</v>
      </c>
      <c r="B204" s="11">
        <f>ROUND(B201+B198+B195+B192+B189+B186+B183,4)</f>
        <v>280000</v>
      </c>
      <c r="C204" s="11">
        <f>ROUND(C201+C198+C195+C192+C189+C186+C183,4)</f>
        <v>296076.93239999999</v>
      </c>
      <c r="D204" s="11">
        <f>ROUND(D201+D198+D195+D192+D189+D186+D183,4)</f>
        <v>314249.38640000002</v>
      </c>
      <c r="E204" s="11">
        <f>ROUND(E201+E198+E195+E192+E189+E186+E183,4)</f>
        <v>327768.88099999999</v>
      </c>
    </row>
    <row r="205" spans="1:5" ht="15.75" thickBot="1" x14ac:dyDescent="0.3">
      <c r="A205" s="23" t="s">
        <v>35</v>
      </c>
      <c r="B205" s="24">
        <f t="shared" ref="B205:E205" si="12">IF(B204-B175=0,0,"Error")</f>
        <v>0</v>
      </c>
      <c r="C205" s="24">
        <f t="shared" si="12"/>
        <v>0</v>
      </c>
      <c r="D205" s="24">
        <f t="shared" si="12"/>
        <v>0</v>
      </c>
      <c r="E205" s="24">
        <f t="shared" si="12"/>
        <v>0</v>
      </c>
    </row>
    <row r="206" spans="1:5" ht="15.75" thickBot="1" x14ac:dyDescent="0.3">
      <c r="A206" s="38" t="s">
        <v>64</v>
      </c>
      <c r="B206" s="549" t="s">
        <v>327</v>
      </c>
      <c r="C206" s="526"/>
      <c r="D206" s="526"/>
      <c r="E206" s="527"/>
    </row>
    <row r="207" spans="1:5" ht="49.5" customHeight="1" thickBot="1" x14ac:dyDescent="0.3">
      <c r="A207" s="4" t="s">
        <v>9</v>
      </c>
      <c r="B207" s="517" t="s">
        <v>328</v>
      </c>
      <c r="C207" s="518"/>
      <c r="D207" s="518"/>
      <c r="E207" s="519"/>
    </row>
    <row r="208" spans="1:5" ht="15.75" thickBot="1" x14ac:dyDescent="0.3">
      <c r="A208" s="4" t="s">
        <v>14</v>
      </c>
      <c r="B208" s="520" t="s">
        <v>329</v>
      </c>
      <c r="C208" s="521"/>
      <c r="D208" s="521"/>
      <c r="E208" s="522"/>
    </row>
    <row r="209" spans="1:10" x14ac:dyDescent="0.25">
      <c r="A209" s="523"/>
      <c r="B209" s="17">
        <v>2019</v>
      </c>
      <c r="C209" s="17">
        <v>2020</v>
      </c>
      <c r="D209" s="17">
        <v>2021</v>
      </c>
      <c r="E209" s="17">
        <v>2022</v>
      </c>
    </row>
    <row r="210" spans="1:10" ht="15.75" thickBot="1" x14ac:dyDescent="0.3">
      <c r="A210" s="524"/>
      <c r="B210" s="18" t="s">
        <v>5</v>
      </c>
      <c r="C210" s="18" t="s">
        <v>6</v>
      </c>
      <c r="D210" s="18" t="s">
        <v>6</v>
      </c>
      <c r="E210" s="18" t="s">
        <v>6</v>
      </c>
    </row>
    <row r="211" spans="1:10" ht="15.75" thickBot="1" x14ac:dyDescent="0.3">
      <c r="A211" s="4" t="s">
        <v>8</v>
      </c>
      <c r="B211" s="39">
        <v>1190</v>
      </c>
      <c r="C211" s="39">
        <v>1213</v>
      </c>
      <c r="D211" s="39">
        <v>1226</v>
      </c>
      <c r="E211" s="39">
        <v>1263.089075630252</v>
      </c>
      <c r="G211" s="9"/>
      <c r="H211" s="9"/>
      <c r="I211" s="9"/>
      <c r="J211" s="9"/>
    </row>
    <row r="212" spans="1:10" ht="15.75" thickBot="1" x14ac:dyDescent="0.3">
      <c r="A212" s="4" t="s">
        <v>15</v>
      </c>
      <c r="B212" s="6">
        <v>2306684.4183</v>
      </c>
      <c r="C212" s="6">
        <v>2466821.5430999999</v>
      </c>
      <c r="D212" s="6">
        <v>2587972.548</v>
      </c>
      <c r="E212" s="6">
        <v>2827270.4101999998</v>
      </c>
      <c r="G212" s="9"/>
      <c r="H212" s="9"/>
      <c r="I212" s="9"/>
      <c r="J212" s="9"/>
    </row>
    <row r="213" spans="1:10" ht="15.75" thickBot="1" x14ac:dyDescent="0.3">
      <c r="A213" s="4" t="s">
        <v>23</v>
      </c>
      <c r="B213" s="6">
        <f>B212/B211</f>
        <v>1938.3902674789915</v>
      </c>
      <c r="C213" s="6">
        <f>C212/C211</f>
        <v>2033.653374361088</v>
      </c>
      <c r="D213" s="6">
        <f>D212/D211</f>
        <v>2110.9074616639477</v>
      </c>
      <c r="E213" s="6">
        <f>E212/E211</f>
        <v>2238.3776922377847</v>
      </c>
    </row>
    <row r="214" spans="1:10" ht="15.75" thickBot="1" x14ac:dyDescent="0.3">
      <c r="A214" s="4" t="s">
        <v>16</v>
      </c>
      <c r="B214" s="99"/>
      <c r="C214" s="7">
        <f t="shared" ref="C214:E216" si="13">C211/B211-1</f>
        <v>1.9327731092436906E-2</v>
      </c>
      <c r="D214" s="7">
        <f t="shared" si="13"/>
        <v>1.0717230008244094E-2</v>
      </c>
      <c r="E214" s="7">
        <f t="shared" si="13"/>
        <v>3.0252100840336027E-2</v>
      </c>
    </row>
    <row r="215" spans="1:10" ht="15.75" thickBot="1" x14ac:dyDescent="0.3">
      <c r="A215" s="4" t="s">
        <v>17</v>
      </c>
      <c r="B215" s="99"/>
      <c r="C215" s="7">
        <f t="shared" si="13"/>
        <v>6.9423074751603364E-2</v>
      </c>
      <c r="D215" s="7">
        <f t="shared" si="13"/>
        <v>4.9112188613267937E-2</v>
      </c>
      <c r="E215" s="7">
        <f t="shared" si="13"/>
        <v>9.2465378887009786E-2</v>
      </c>
    </row>
    <row r="216" spans="1:10" ht="15.75" thickBot="1" x14ac:dyDescent="0.3">
      <c r="A216" s="4" t="s">
        <v>18</v>
      </c>
      <c r="B216" s="99"/>
      <c r="C216" s="7">
        <f t="shared" si="13"/>
        <v>4.9145473169339038E-2</v>
      </c>
      <c r="D216" s="7">
        <f t="shared" si="13"/>
        <v>3.7987834247874552E-2</v>
      </c>
      <c r="E216" s="7">
        <f t="shared" si="13"/>
        <v>6.0386460746771453E-2</v>
      </c>
    </row>
    <row r="217" spans="1:10" ht="15.75" thickBot="1" x14ac:dyDescent="0.3">
      <c r="A217" s="528" t="s">
        <v>248</v>
      </c>
      <c r="B217" s="529"/>
      <c r="C217" s="529"/>
      <c r="D217" s="529"/>
      <c r="E217" s="530"/>
    </row>
    <row r="218" spans="1:10" x14ac:dyDescent="0.25">
      <c r="A218" s="523"/>
      <c r="B218" s="17">
        <v>2019</v>
      </c>
      <c r="C218" s="17">
        <v>2020</v>
      </c>
      <c r="D218" s="17">
        <v>2021</v>
      </c>
      <c r="E218" s="17">
        <v>2022</v>
      </c>
    </row>
    <row r="219" spans="1:10" ht="15.75" thickBot="1" x14ac:dyDescent="0.3">
      <c r="A219" s="524"/>
      <c r="B219" s="18" t="s">
        <v>5</v>
      </c>
      <c r="C219" s="18" t="s">
        <v>6</v>
      </c>
      <c r="D219" s="18" t="s">
        <v>6</v>
      </c>
      <c r="E219" s="18" t="s">
        <v>6</v>
      </c>
    </row>
    <row r="220" spans="1:10" ht="15.75" thickBot="1" x14ac:dyDescent="0.3">
      <c r="A220" s="1" t="s">
        <v>0</v>
      </c>
      <c r="B220" s="8">
        <f>B221+B222</f>
        <v>1039125.929062943</v>
      </c>
      <c r="C220" s="8">
        <f>C221+C222</f>
        <v>1135233.5617391586</v>
      </c>
      <c r="D220" s="8">
        <f>D221+D222</f>
        <v>1177960.8572688398</v>
      </c>
      <c r="E220" s="8">
        <f>E221+E222</f>
        <v>1286276.2860477844</v>
      </c>
    </row>
    <row r="221" spans="1:10" ht="15.75" thickBot="1" x14ac:dyDescent="0.3">
      <c r="A221" s="10" t="s">
        <v>50</v>
      </c>
      <c r="B221" s="11">
        <v>1039125.929062943</v>
      </c>
      <c r="C221" s="11">
        <v>1135233.5617391586</v>
      </c>
      <c r="D221" s="11">
        <v>1177960.8572688398</v>
      </c>
      <c r="E221" s="11">
        <v>1286276.2860477844</v>
      </c>
    </row>
    <row r="222" spans="1:10" ht="15.75" thickBot="1" x14ac:dyDescent="0.3">
      <c r="A222" s="10" t="s">
        <v>51</v>
      </c>
      <c r="B222" s="11"/>
      <c r="C222" s="47"/>
      <c r="D222" s="47"/>
      <c r="E222" s="47"/>
    </row>
    <row r="223" spans="1:10" ht="24.75" thickBot="1" x14ac:dyDescent="0.3">
      <c r="A223" s="1" t="s">
        <v>31</v>
      </c>
      <c r="B223" s="8">
        <f>B224+B225</f>
        <v>177379.93266414237</v>
      </c>
      <c r="C223" s="8">
        <f>C224+C225</f>
        <v>179197.23728544239</v>
      </c>
      <c r="D223" s="8">
        <f>D224+D225</f>
        <v>185454.28053520498</v>
      </c>
      <c r="E223" s="8">
        <f>E224+E225</f>
        <v>202993.52617446065</v>
      </c>
      <c r="G223" s="9"/>
      <c r="H223" s="9"/>
      <c r="I223" s="9"/>
      <c r="J223" s="9"/>
    </row>
    <row r="224" spans="1:10" ht="15.75" thickBot="1" x14ac:dyDescent="0.3">
      <c r="A224" s="10" t="s">
        <v>50</v>
      </c>
      <c r="B224" s="11">
        <v>177379.93266414237</v>
      </c>
      <c r="C224" s="8">
        <v>179197.23728544239</v>
      </c>
      <c r="D224" s="8">
        <v>185454.28053520498</v>
      </c>
      <c r="E224" s="8">
        <v>202993.52617446065</v>
      </c>
      <c r="G224" s="9"/>
      <c r="H224" s="9"/>
      <c r="I224" s="9"/>
      <c r="J224" s="9"/>
    </row>
    <row r="225" spans="1:5" ht="15.75" thickBot="1" x14ac:dyDescent="0.3">
      <c r="A225" s="10" t="s">
        <v>51</v>
      </c>
      <c r="B225" s="11"/>
      <c r="C225" s="8"/>
      <c r="D225" s="8"/>
      <c r="E225" s="8"/>
    </row>
    <row r="226" spans="1:5" ht="15.75" thickBot="1" x14ac:dyDescent="0.3">
      <c r="A226" s="1" t="s">
        <v>1</v>
      </c>
      <c r="B226" s="11">
        <f>B227+B228</f>
        <v>1090178.5567414884</v>
      </c>
      <c r="C226" s="11">
        <f>C227+C228</f>
        <v>1152390.744032444</v>
      </c>
      <c r="D226" s="11">
        <f>D227+D228</f>
        <v>1224557.4101671367</v>
      </c>
      <c r="E226" s="11">
        <f>E227+E228</f>
        <v>1338000.5980057046</v>
      </c>
    </row>
    <row r="227" spans="1:5" ht="15.75" thickBot="1" x14ac:dyDescent="0.3">
      <c r="A227" s="10" t="s">
        <v>50</v>
      </c>
      <c r="B227" s="11">
        <v>1090178.5567414884</v>
      </c>
      <c r="C227" s="8">
        <v>1152390.744032444</v>
      </c>
      <c r="D227" s="8">
        <v>1224557.4101671367</v>
      </c>
      <c r="E227" s="8">
        <v>1338000.5980057046</v>
      </c>
    </row>
    <row r="228" spans="1:5" ht="15.75" thickBot="1" x14ac:dyDescent="0.3">
      <c r="A228" s="10" t="s">
        <v>51</v>
      </c>
      <c r="B228" s="11"/>
      <c r="C228" s="8"/>
      <c r="D228" s="8"/>
      <c r="E228" s="8"/>
    </row>
    <row r="229" spans="1:5" ht="15.75" thickBot="1" x14ac:dyDescent="0.3">
      <c r="A229" s="1" t="s">
        <v>2</v>
      </c>
      <c r="B229" s="11">
        <f>B230+B231</f>
        <v>0</v>
      </c>
      <c r="C229" s="11">
        <f>C230+C231</f>
        <v>0</v>
      </c>
      <c r="D229" s="11">
        <f>D230+D231</f>
        <v>0</v>
      </c>
      <c r="E229" s="11">
        <f>E230+E231</f>
        <v>0</v>
      </c>
    </row>
    <row r="230" spans="1:5" ht="15.75" thickBot="1" x14ac:dyDescent="0.3">
      <c r="A230" s="10" t="s">
        <v>50</v>
      </c>
      <c r="B230" s="11">
        <f>B193+B156+B119+B82+B45</f>
        <v>0</v>
      </c>
      <c r="C230" s="8">
        <f>C193+C156+C119+C82+C45</f>
        <v>0</v>
      </c>
      <c r="D230" s="8">
        <f>D193+D156+D119+D82+D45</f>
        <v>0</v>
      </c>
      <c r="E230" s="8">
        <f>E193+E156+E119+E82+E45</f>
        <v>0</v>
      </c>
    </row>
    <row r="231" spans="1:5" ht="15.75" thickBot="1" x14ac:dyDescent="0.3">
      <c r="A231" s="10" t="s">
        <v>51</v>
      </c>
      <c r="B231" s="11"/>
      <c r="C231" s="8"/>
      <c r="D231" s="8"/>
      <c r="E231" s="8"/>
    </row>
    <row r="232" spans="1:5" ht="15.75" thickBot="1" x14ac:dyDescent="0.3">
      <c r="A232" s="1" t="s">
        <v>24</v>
      </c>
      <c r="B232" s="11">
        <f>B233+B234</f>
        <v>0</v>
      </c>
      <c r="C232" s="11">
        <f>C233+C234</f>
        <v>0</v>
      </c>
      <c r="D232" s="11">
        <f>D233+D234</f>
        <v>0</v>
      </c>
      <c r="E232" s="11">
        <f>E233+E234</f>
        <v>0</v>
      </c>
    </row>
    <row r="233" spans="1:5" ht="15.75" thickBot="1" x14ac:dyDescent="0.3">
      <c r="A233" s="10" t="s">
        <v>50</v>
      </c>
      <c r="B233" s="11"/>
      <c r="C233" s="8"/>
      <c r="D233" s="8"/>
      <c r="E233" s="8"/>
    </row>
    <row r="234" spans="1:5" ht="15.75" thickBot="1" x14ac:dyDescent="0.3">
      <c r="A234" s="10" t="s">
        <v>51</v>
      </c>
      <c r="B234" s="11"/>
      <c r="C234" s="8"/>
      <c r="D234" s="8"/>
      <c r="E234" s="8"/>
    </row>
    <row r="235" spans="1:5" ht="15.75" thickBot="1" x14ac:dyDescent="0.3">
      <c r="A235" s="1" t="s">
        <v>25</v>
      </c>
      <c r="B235" s="11">
        <f>B236+B237</f>
        <v>0</v>
      </c>
      <c r="C235" s="11">
        <f>C236+C237</f>
        <v>0</v>
      </c>
      <c r="D235" s="11">
        <f>D236+D237</f>
        <v>0</v>
      </c>
      <c r="E235" s="11">
        <f>E236+E237</f>
        <v>0</v>
      </c>
    </row>
    <row r="236" spans="1:5" ht="15.75" thickBot="1" x14ac:dyDescent="0.3">
      <c r="A236" s="10" t="s">
        <v>50</v>
      </c>
      <c r="B236" s="11">
        <f>B199+B162+B125+B88+B51</f>
        <v>0</v>
      </c>
      <c r="C236" s="8">
        <f>C199+C162+C125+C88+C51</f>
        <v>0</v>
      </c>
      <c r="D236" s="8">
        <f>D199+D162+D125+D88+D51</f>
        <v>0</v>
      </c>
      <c r="E236" s="8">
        <f>E199+E162+E125+E88+E51</f>
        <v>0</v>
      </c>
    </row>
    <row r="237" spans="1:5" ht="15.75" thickBot="1" x14ac:dyDescent="0.3">
      <c r="A237" s="10" t="s">
        <v>51</v>
      </c>
      <c r="B237" s="11"/>
      <c r="C237" s="8"/>
      <c r="D237" s="8"/>
      <c r="E237" s="8"/>
    </row>
    <row r="238" spans="1:5" ht="24.75" customHeight="1" thickBot="1" x14ac:dyDescent="0.3">
      <c r="A238" s="1" t="s">
        <v>3</v>
      </c>
      <c r="B238" s="11">
        <f>B239+B240</f>
        <v>0</v>
      </c>
      <c r="C238" s="11">
        <f>C239+C240</f>
        <v>0</v>
      </c>
      <c r="D238" s="11">
        <f>D239+D240</f>
        <v>0</v>
      </c>
      <c r="E238" s="11">
        <f>E239+E240</f>
        <v>0</v>
      </c>
    </row>
    <row r="239" spans="1:5" ht="15.75" thickBot="1" x14ac:dyDescent="0.3">
      <c r="A239" s="10" t="s">
        <v>50</v>
      </c>
      <c r="B239" s="11"/>
      <c r="C239" s="36"/>
      <c r="D239" s="36"/>
      <c r="E239" s="36"/>
    </row>
    <row r="240" spans="1:5" ht="15.75" thickBot="1" x14ac:dyDescent="0.3">
      <c r="A240" s="10" t="s">
        <v>51</v>
      </c>
      <c r="B240" s="11"/>
      <c r="C240" s="37"/>
      <c r="D240" s="36"/>
      <c r="E240" s="36"/>
    </row>
    <row r="241" spans="1:7" ht="15.75" thickBot="1" x14ac:dyDescent="0.3">
      <c r="A241" s="22" t="s">
        <v>66</v>
      </c>
      <c r="B241" s="11">
        <f>ROUND(B238+B235+B232+B229+B226+B223+B220,4)</f>
        <v>2306684.4185000001</v>
      </c>
      <c r="C241" s="11">
        <f>ROUND(C238+C235+C232+C229+C226+C223+C220,4)</f>
        <v>2466821.5430999999</v>
      </c>
      <c r="D241" s="11">
        <f>ROUND(D238+D235+D232+D229+D226+D223+D220,4)</f>
        <v>2587972.548</v>
      </c>
      <c r="E241" s="11">
        <f>ROUND(E238+E235+E232+E229+E226+E223+E220,4)</f>
        <v>2827270.4101999998</v>
      </c>
    </row>
    <row r="242" spans="1:7" ht="15.75" thickBot="1" x14ac:dyDescent="0.3">
      <c r="A242" s="23" t="s">
        <v>35</v>
      </c>
      <c r="B242" s="24">
        <v>0</v>
      </c>
      <c r="C242" s="24">
        <f t="shared" ref="C242:E242" si="14">IF(C241-C212=0,0,"Error")</f>
        <v>0</v>
      </c>
      <c r="D242" s="24">
        <f t="shared" si="14"/>
        <v>0</v>
      </c>
      <c r="E242" s="24">
        <f t="shared" si="14"/>
        <v>0</v>
      </c>
    </row>
    <row r="243" spans="1:7" ht="21.75" customHeight="1" thickBot="1" x14ac:dyDescent="0.3">
      <c r="A243" s="113" t="s">
        <v>155</v>
      </c>
      <c r="B243" s="525" t="s">
        <v>330</v>
      </c>
      <c r="C243" s="581"/>
      <c r="D243" s="581"/>
      <c r="E243" s="582"/>
    </row>
    <row r="244" spans="1:7" ht="18.75" customHeight="1" thickBot="1" x14ac:dyDescent="0.3">
      <c r="A244" s="517" t="s">
        <v>331</v>
      </c>
      <c r="B244" s="518"/>
      <c r="C244" s="518"/>
      <c r="D244" s="518"/>
      <c r="E244" s="519"/>
    </row>
    <row r="245" spans="1:7" ht="15.75" thickBot="1" x14ac:dyDescent="0.3">
      <c r="A245" s="100" t="s">
        <v>332</v>
      </c>
      <c r="B245" s="95">
        <v>0.02</v>
      </c>
      <c r="C245" s="95">
        <v>0.02</v>
      </c>
      <c r="D245" s="95">
        <v>0.02</v>
      </c>
      <c r="E245" s="95">
        <v>0.02</v>
      </c>
      <c r="G245" s="114"/>
    </row>
    <row r="246" spans="1:7" ht="22.5" customHeight="1" thickBot="1" x14ac:dyDescent="0.3">
      <c r="A246" s="537" t="s">
        <v>157</v>
      </c>
      <c r="B246" s="538"/>
      <c r="C246" s="538"/>
      <c r="D246" s="538"/>
      <c r="E246" s="539"/>
    </row>
    <row r="247" spans="1:7" ht="15.75" thickBot="1" x14ac:dyDescent="0.3">
      <c r="A247" s="511" t="s">
        <v>44</v>
      </c>
      <c r="B247" s="512"/>
      <c r="C247" s="512"/>
      <c r="D247" s="512"/>
      <c r="E247" s="513"/>
    </row>
    <row r="248" spans="1:7" ht="19.5" customHeight="1" thickBot="1" x14ac:dyDescent="0.3">
      <c r="A248" s="19" t="s">
        <v>28</v>
      </c>
      <c r="B248" s="525" t="s">
        <v>333</v>
      </c>
      <c r="C248" s="581"/>
      <c r="D248" s="581"/>
      <c r="E248" s="582"/>
    </row>
    <row r="249" spans="1:7" ht="26.25" customHeight="1" thickBot="1" x14ac:dyDescent="0.3">
      <c r="A249" s="4" t="s">
        <v>9</v>
      </c>
      <c r="B249" s="517" t="s">
        <v>334</v>
      </c>
      <c r="C249" s="518"/>
      <c r="D249" s="518"/>
      <c r="E249" s="519"/>
    </row>
    <row r="250" spans="1:7" ht="15.75" thickBot="1" x14ac:dyDescent="0.3">
      <c r="A250" s="4" t="s">
        <v>14</v>
      </c>
      <c r="B250" s="520" t="s">
        <v>335</v>
      </c>
      <c r="C250" s="521"/>
      <c r="D250" s="521"/>
      <c r="E250" s="522"/>
    </row>
    <row r="251" spans="1:7" x14ac:dyDescent="0.25">
      <c r="A251" s="523"/>
      <c r="B251" s="17">
        <v>2019</v>
      </c>
      <c r="C251" s="17">
        <v>2020</v>
      </c>
      <c r="D251" s="17">
        <v>2021</v>
      </c>
      <c r="E251" s="17">
        <v>2022</v>
      </c>
    </row>
    <row r="252" spans="1:7" ht="15.75" thickBot="1" x14ac:dyDescent="0.3">
      <c r="A252" s="524"/>
      <c r="B252" s="18" t="s">
        <v>5</v>
      </c>
      <c r="C252" s="18" t="s">
        <v>6</v>
      </c>
      <c r="D252" s="18" t="s">
        <v>6</v>
      </c>
      <c r="E252" s="18" t="s">
        <v>6</v>
      </c>
    </row>
    <row r="253" spans="1:7" ht="15.75" thickBot="1" x14ac:dyDescent="0.3">
      <c r="A253" s="4" t="s">
        <v>8</v>
      </c>
      <c r="B253" s="39">
        <v>3050.64</v>
      </c>
      <c r="C253" s="39">
        <v>3508.2359999999994</v>
      </c>
      <c r="D253" s="39">
        <v>3894.1419599999999</v>
      </c>
      <c r="E253" s="39">
        <v>4322.4975756000003</v>
      </c>
    </row>
    <row r="254" spans="1:7" ht="15.75" thickBot="1" x14ac:dyDescent="0.3">
      <c r="A254" s="4" t="s">
        <v>15</v>
      </c>
      <c r="B254" s="6">
        <v>615030.76560000004</v>
      </c>
      <c r="C254" s="6">
        <v>716743.95330000005</v>
      </c>
      <c r="D254" s="6">
        <v>819271.41040000005</v>
      </c>
      <c r="E254" s="6">
        <v>937260.51249999995</v>
      </c>
      <c r="G254" s="9"/>
    </row>
    <row r="255" spans="1:7" ht="15.75" thickBot="1" x14ac:dyDescent="0.3">
      <c r="A255" s="4" t="s">
        <v>23</v>
      </c>
      <c r="B255" s="6">
        <f>B254/B253</f>
        <v>201.60712689796242</v>
      </c>
      <c r="C255" s="6">
        <f>C254/C253</f>
        <v>204.30323196615055</v>
      </c>
      <c r="D255" s="6">
        <f>D254/D253</f>
        <v>210.38560453507455</v>
      </c>
      <c r="E255" s="6">
        <f>E254/E253</f>
        <v>216.83309154196576</v>
      </c>
    </row>
    <row r="256" spans="1:7" ht="15.75" thickBot="1" x14ac:dyDescent="0.3">
      <c r="A256" s="4" t="s">
        <v>16</v>
      </c>
      <c r="B256" s="99" t="s">
        <v>22</v>
      </c>
      <c r="C256" s="7">
        <f>C253/B253-1</f>
        <v>0.14999999999999991</v>
      </c>
      <c r="D256" s="7">
        <f t="shared" ref="D256:E258" si="15">D253/C253-1</f>
        <v>0.1100000000000001</v>
      </c>
      <c r="E256" s="7">
        <f t="shared" si="15"/>
        <v>0.1100000000000001</v>
      </c>
    </row>
    <row r="257" spans="1:5" ht="15.75" thickBot="1" x14ac:dyDescent="0.3">
      <c r="A257" s="4" t="s">
        <v>17</v>
      </c>
      <c r="B257" s="99" t="s">
        <v>22</v>
      </c>
      <c r="C257" s="7">
        <f>C254/B254-1</f>
        <v>0.16537902392699433</v>
      </c>
      <c r="D257" s="7">
        <f t="shared" si="15"/>
        <v>0.14304614169111263</v>
      </c>
      <c r="E257" s="7">
        <f t="shared" si="15"/>
        <v>0.1440171115484099</v>
      </c>
    </row>
    <row r="258" spans="1:5" ht="15.75" thickBot="1" x14ac:dyDescent="0.3">
      <c r="A258" s="4" t="s">
        <v>18</v>
      </c>
      <c r="B258" s="99" t="s">
        <v>22</v>
      </c>
      <c r="C258" s="115">
        <f>C255/B255-1</f>
        <v>1.3373064284342817E-2</v>
      </c>
      <c r="D258" s="7">
        <f t="shared" si="15"/>
        <v>2.9771298820822079E-2</v>
      </c>
      <c r="E258" s="7">
        <f t="shared" si="15"/>
        <v>3.0646046440008679E-2</v>
      </c>
    </row>
    <row r="259" spans="1:5" ht="15.75" thickBot="1" x14ac:dyDescent="0.3">
      <c r="A259" s="528" t="s">
        <v>34</v>
      </c>
      <c r="B259" s="529"/>
      <c r="C259" s="529"/>
      <c r="D259" s="529"/>
      <c r="E259" s="530"/>
    </row>
    <row r="260" spans="1:5" x14ac:dyDescent="0.25">
      <c r="A260" s="523"/>
      <c r="B260" s="17">
        <v>2019</v>
      </c>
      <c r="C260" s="17">
        <v>2020</v>
      </c>
      <c r="D260" s="17">
        <v>2021</v>
      </c>
      <c r="E260" s="17">
        <v>2022</v>
      </c>
    </row>
    <row r="261" spans="1:5" ht="15.75" thickBot="1" x14ac:dyDescent="0.3">
      <c r="A261" s="524"/>
      <c r="B261" s="18" t="s">
        <v>5</v>
      </c>
      <c r="C261" s="18" t="s">
        <v>6</v>
      </c>
      <c r="D261" s="18" t="s">
        <v>6</v>
      </c>
      <c r="E261" s="18" t="s">
        <v>6</v>
      </c>
    </row>
    <row r="262" spans="1:5" ht="15.75" thickBot="1" x14ac:dyDescent="0.3">
      <c r="A262" s="1" t="s">
        <v>0</v>
      </c>
      <c r="B262" s="8">
        <f>B263+B264</f>
        <v>4969.1906326220869</v>
      </c>
      <c r="C262" s="8">
        <f>C263+C264</f>
        <v>5933.0039210351088</v>
      </c>
      <c r="D262" s="8">
        <f>D263+D264</f>
        <v>6626.1932343053259</v>
      </c>
      <c r="E262" s="8">
        <f>E263+E264</f>
        <v>7839.4533759219785</v>
      </c>
    </row>
    <row r="263" spans="1:5" ht="15.75" thickBot="1" x14ac:dyDescent="0.3">
      <c r="A263" s="10" t="s">
        <v>50</v>
      </c>
      <c r="B263" s="11">
        <v>4969.1906326220869</v>
      </c>
      <c r="C263" s="93">
        <v>5933.0039210351088</v>
      </c>
      <c r="D263" s="93">
        <v>6626.1932343053259</v>
      </c>
      <c r="E263" s="93">
        <v>7839.4533759219785</v>
      </c>
    </row>
    <row r="264" spans="1:5" ht="15.75" thickBot="1" x14ac:dyDescent="0.3">
      <c r="A264" s="10" t="s">
        <v>51</v>
      </c>
      <c r="B264" s="11"/>
      <c r="C264" s="47"/>
      <c r="D264" s="47"/>
      <c r="E264" s="47"/>
    </row>
    <row r="265" spans="1:5" ht="24.75" thickBot="1" x14ac:dyDescent="0.3">
      <c r="A265" s="1" t="s">
        <v>31</v>
      </c>
      <c r="B265" s="8">
        <f>B266+B267</f>
        <v>848.24627618006593</v>
      </c>
      <c r="C265" s="8">
        <f>C266+C267</f>
        <v>936.52790693081488</v>
      </c>
      <c r="D265" s="8">
        <f>D266+D267</f>
        <v>1043.2060550844619</v>
      </c>
      <c r="E265" s="8">
        <f>E266+E267</f>
        <v>1237.1823233624973</v>
      </c>
    </row>
    <row r="266" spans="1:5" ht="15.75" thickBot="1" x14ac:dyDescent="0.3">
      <c r="A266" s="10" t="s">
        <v>50</v>
      </c>
      <c r="B266" s="11">
        <v>848.24627618006593</v>
      </c>
      <c r="C266" s="11">
        <v>936.52790693081488</v>
      </c>
      <c r="D266" s="11">
        <v>1043.2060550844619</v>
      </c>
      <c r="E266" s="11">
        <v>1237.1823233624973</v>
      </c>
    </row>
    <row r="267" spans="1:5" ht="15.75" thickBot="1" x14ac:dyDescent="0.3">
      <c r="A267" s="10" t="s">
        <v>51</v>
      </c>
      <c r="B267" s="11"/>
      <c r="C267" s="8"/>
      <c r="D267" s="8"/>
      <c r="E267" s="8"/>
    </row>
    <row r="268" spans="1:5" ht="15.75" thickBot="1" x14ac:dyDescent="0.3">
      <c r="A268" s="1" t="s">
        <v>1</v>
      </c>
      <c r="B268" s="11">
        <f>B269+B270</f>
        <v>5213.3287415226523</v>
      </c>
      <c r="C268" s="11">
        <f>C269+C270</f>
        <v>6022.671486592305</v>
      </c>
      <c r="D268" s="11">
        <f>D269+D270</f>
        <v>6888.305308447174</v>
      </c>
      <c r="E268" s="11">
        <f>E269+E270</f>
        <v>8154.696948701875</v>
      </c>
    </row>
    <row r="269" spans="1:5" ht="15.75" thickBot="1" x14ac:dyDescent="0.3">
      <c r="A269" s="10" t="s">
        <v>50</v>
      </c>
      <c r="B269" s="11">
        <v>5213.3287415226523</v>
      </c>
      <c r="C269" s="11">
        <v>6022.671486592305</v>
      </c>
      <c r="D269" s="11">
        <v>6888.305308447174</v>
      </c>
      <c r="E269" s="11">
        <v>8154.696948701875</v>
      </c>
    </row>
    <row r="270" spans="1:5" ht="15.75" thickBot="1" x14ac:dyDescent="0.3">
      <c r="A270" s="10" t="s">
        <v>51</v>
      </c>
      <c r="B270" s="11"/>
      <c r="C270" s="8"/>
      <c r="D270" s="8"/>
      <c r="E270" s="8"/>
    </row>
    <row r="271" spans="1:5" ht="15.75" thickBot="1" x14ac:dyDescent="0.3">
      <c r="A271" s="1" t="s">
        <v>2</v>
      </c>
      <c r="B271" s="11">
        <f>B272+B273</f>
        <v>0</v>
      </c>
      <c r="C271" s="11">
        <f>C272+C273</f>
        <v>0</v>
      </c>
      <c r="D271" s="11">
        <f>D272+D273</f>
        <v>0</v>
      </c>
      <c r="E271" s="11">
        <f>E272+E273</f>
        <v>0</v>
      </c>
    </row>
    <row r="272" spans="1:5" ht="15.75" thickBot="1" x14ac:dyDescent="0.3">
      <c r="A272" s="10" t="s">
        <v>50</v>
      </c>
      <c r="B272" s="11"/>
      <c r="C272" s="8"/>
      <c r="D272" s="8"/>
      <c r="E272" s="8"/>
    </row>
    <row r="273" spans="1:10" ht="15.75" thickBot="1" x14ac:dyDescent="0.3">
      <c r="A273" s="10" t="s">
        <v>51</v>
      </c>
      <c r="B273" s="11"/>
      <c r="C273" s="8"/>
      <c r="D273" s="8"/>
      <c r="E273" s="8"/>
    </row>
    <row r="274" spans="1:10" ht="15.75" thickBot="1" x14ac:dyDescent="0.3">
      <c r="A274" s="1" t="s">
        <v>24</v>
      </c>
      <c r="B274" s="11">
        <f>B275+B276</f>
        <v>264030.76564965595</v>
      </c>
      <c r="C274" s="11">
        <f>C275+C276</f>
        <v>361743.95331455802</v>
      </c>
      <c r="D274" s="11">
        <f>D275+D276</f>
        <v>460271.41037283698</v>
      </c>
      <c r="E274" s="11">
        <f>E275+E276</f>
        <v>574260.51246054377</v>
      </c>
    </row>
    <row r="275" spans="1:10" ht="15.75" thickBot="1" x14ac:dyDescent="0.3">
      <c r="A275" s="10" t="s">
        <v>50</v>
      </c>
      <c r="B275" s="11">
        <v>264030.76564965595</v>
      </c>
      <c r="C275" s="11">
        <v>361743.95331455802</v>
      </c>
      <c r="D275" s="11">
        <v>460271.41037283698</v>
      </c>
      <c r="E275" s="11">
        <v>574260.51246054377</v>
      </c>
      <c r="G275" s="9"/>
      <c r="H275" s="9"/>
      <c r="I275" s="9"/>
      <c r="J275" s="9"/>
    </row>
    <row r="276" spans="1:10" ht="15.75" thickBot="1" x14ac:dyDescent="0.3">
      <c r="A276" s="10" t="s">
        <v>51</v>
      </c>
      <c r="B276" s="11"/>
      <c r="C276" s="8"/>
      <c r="D276" s="8"/>
      <c r="E276" s="8"/>
    </row>
    <row r="277" spans="1:10" ht="15.75" thickBot="1" x14ac:dyDescent="0.3">
      <c r="A277" s="1" t="s">
        <v>25</v>
      </c>
      <c r="B277" s="11">
        <f>B278+B279</f>
        <v>0</v>
      </c>
      <c r="C277" s="11">
        <f>C278+C279</f>
        <v>0</v>
      </c>
      <c r="D277" s="11">
        <f>D278+D279</f>
        <v>0</v>
      </c>
      <c r="E277" s="11">
        <f>E278+E279</f>
        <v>0</v>
      </c>
    </row>
    <row r="278" spans="1:10" ht="15.75" thickBot="1" x14ac:dyDescent="0.3">
      <c r="A278" s="10" t="s">
        <v>50</v>
      </c>
      <c r="B278" s="11"/>
      <c r="C278" s="8"/>
      <c r="D278" s="8"/>
      <c r="E278" s="8"/>
    </row>
    <row r="279" spans="1:10" ht="15.75" thickBot="1" x14ac:dyDescent="0.3">
      <c r="A279" s="10" t="s">
        <v>51</v>
      </c>
      <c r="B279" s="11"/>
      <c r="C279" s="8"/>
      <c r="D279" s="8"/>
      <c r="E279" s="8"/>
    </row>
    <row r="280" spans="1:10" ht="24.75" customHeight="1" thickBot="1" x14ac:dyDescent="0.3">
      <c r="A280" s="1" t="s">
        <v>3</v>
      </c>
      <c r="B280" s="11">
        <f>B281+B282</f>
        <v>339969.23435034405</v>
      </c>
      <c r="C280" s="11">
        <f>C281+C282</f>
        <v>342107.79668544175</v>
      </c>
      <c r="D280" s="11">
        <f>D281+D282</f>
        <v>344442.29540216306</v>
      </c>
      <c r="E280" s="11">
        <f>E281+E282</f>
        <v>345768.66735201364</v>
      </c>
    </row>
    <row r="281" spans="1:10" ht="15.75" thickBot="1" x14ac:dyDescent="0.3">
      <c r="A281" s="10" t="s">
        <v>50</v>
      </c>
      <c r="B281" s="11">
        <v>339969.23435034405</v>
      </c>
      <c r="C281" s="11">
        <v>342107.79668544175</v>
      </c>
      <c r="D281" s="11">
        <v>344442.29540216306</v>
      </c>
      <c r="E281" s="11">
        <v>345768.66735201364</v>
      </c>
    </row>
    <row r="282" spans="1:10" ht="15.75" thickBot="1" x14ac:dyDescent="0.3">
      <c r="A282" s="10" t="s">
        <v>51</v>
      </c>
      <c r="B282" s="11"/>
      <c r="C282" s="37"/>
      <c r="D282" s="36"/>
      <c r="E282" s="36"/>
    </row>
    <row r="283" spans="1:10" ht="15.75" thickBot="1" x14ac:dyDescent="0.3">
      <c r="A283" s="20" t="s">
        <v>33</v>
      </c>
      <c r="B283" s="11">
        <f>ROUND(B280+B277+B274+B271+B268+B265+B262,4)</f>
        <v>615030.76569999999</v>
      </c>
      <c r="C283" s="11">
        <f>ROUND(C280+C277+C274+C271+C268+C265+C262,4)</f>
        <v>716743.95330000005</v>
      </c>
      <c r="D283" s="11">
        <f>ROUND(D280+D277+D274+D271+D268+D265+D262,4)</f>
        <v>819271.41040000005</v>
      </c>
      <c r="E283" s="11">
        <f>ROUND(E280+E277+E274+E271+E268+E265+E262,4)</f>
        <v>937260.51249999995</v>
      </c>
    </row>
    <row r="284" spans="1:10" ht="15.75" thickBot="1" x14ac:dyDescent="0.3">
      <c r="A284" s="23" t="s">
        <v>35</v>
      </c>
      <c r="B284" s="24">
        <v>0</v>
      </c>
      <c r="C284" s="24">
        <f>IF(C283-C254=0,0,"Error")</f>
        <v>0</v>
      </c>
      <c r="D284" s="24">
        <f>IF(D283-D254=0,0,"Error")</f>
        <v>0</v>
      </c>
      <c r="E284" s="24">
        <f>IF(E283-E254=0,0,"Error")</f>
        <v>0</v>
      </c>
    </row>
    <row r="285" spans="1:10" ht="21.75" customHeight="1" thickBot="1" x14ac:dyDescent="0.3">
      <c r="A285" s="38" t="s">
        <v>55</v>
      </c>
      <c r="B285" s="525" t="s">
        <v>336</v>
      </c>
      <c r="C285" s="581"/>
      <c r="D285" s="581"/>
      <c r="E285" s="582"/>
    </row>
    <row r="286" spans="1:10" ht="28.5" customHeight="1" thickBot="1" x14ac:dyDescent="0.3">
      <c r="A286" s="4" t="s">
        <v>9</v>
      </c>
      <c r="B286" s="517" t="s">
        <v>337</v>
      </c>
      <c r="C286" s="518"/>
      <c r="D286" s="518"/>
      <c r="E286" s="519"/>
    </row>
    <row r="287" spans="1:10" ht="15.75" thickBot="1" x14ac:dyDescent="0.3">
      <c r="A287" s="4" t="s">
        <v>14</v>
      </c>
      <c r="B287" s="520" t="s">
        <v>338</v>
      </c>
      <c r="C287" s="521"/>
      <c r="D287" s="521"/>
      <c r="E287" s="522"/>
    </row>
    <row r="288" spans="1:10" x14ac:dyDescent="0.25">
      <c r="A288" s="523"/>
      <c r="B288" s="17">
        <v>2019</v>
      </c>
      <c r="C288" s="17">
        <v>2020</v>
      </c>
      <c r="D288" s="17">
        <v>2021</v>
      </c>
      <c r="E288" s="17">
        <v>2022</v>
      </c>
    </row>
    <row r="289" spans="1:10" ht="15.75" thickBot="1" x14ac:dyDescent="0.3">
      <c r="A289" s="524"/>
      <c r="B289" s="18" t="s">
        <v>5</v>
      </c>
      <c r="C289" s="18" t="s">
        <v>6</v>
      </c>
      <c r="D289" s="18" t="s">
        <v>6</v>
      </c>
      <c r="E289" s="18" t="s">
        <v>6</v>
      </c>
    </row>
    <row r="290" spans="1:10" ht="15.75" thickBot="1" x14ac:dyDescent="0.3">
      <c r="A290" s="4" t="s">
        <v>8</v>
      </c>
      <c r="B290" s="39">
        <v>27775.531999999999</v>
      </c>
      <c r="C290" s="39">
        <v>28053.287319999999</v>
      </c>
      <c r="D290" s="39">
        <v>28333.820193200001</v>
      </c>
      <c r="E290" s="39">
        <v>28617.158395132003</v>
      </c>
    </row>
    <row r="291" spans="1:10" ht="15.75" thickBot="1" x14ac:dyDescent="0.3">
      <c r="A291" s="4" t="s">
        <v>15</v>
      </c>
      <c r="B291" s="6">
        <v>4042503.3476</v>
      </c>
      <c r="C291" s="6">
        <v>3936134.1779</v>
      </c>
      <c r="D291" s="6">
        <v>4089349.8168000001</v>
      </c>
      <c r="E291" s="6">
        <v>4250478.3256999999</v>
      </c>
      <c r="G291" s="9"/>
      <c r="H291" s="9"/>
      <c r="I291" s="9"/>
      <c r="J291" s="9"/>
    </row>
    <row r="292" spans="1:10" ht="15.75" thickBot="1" x14ac:dyDescent="0.3">
      <c r="A292" s="4" t="s">
        <v>23</v>
      </c>
      <c r="B292" s="6">
        <f>B291/B290</f>
        <v>145.54188728410315</v>
      </c>
      <c r="C292" s="6">
        <f>C291/C290</f>
        <v>140.30919560339069</v>
      </c>
      <c r="D292" s="6">
        <f>D291/D290</f>
        <v>144.32751351268288</v>
      </c>
      <c r="E292" s="6">
        <f>E291/E290</f>
        <v>148.52901420229895</v>
      </c>
      <c r="G292" s="9"/>
      <c r="H292" s="9"/>
      <c r="I292" s="9"/>
      <c r="J292" s="9"/>
    </row>
    <row r="293" spans="1:10" ht="15.75" thickBot="1" x14ac:dyDescent="0.3">
      <c r="A293" s="4" t="s">
        <v>16</v>
      </c>
      <c r="B293" s="99"/>
      <c r="C293" s="7">
        <f t="shared" ref="C293:E295" si="16">C290/B290-1</f>
        <v>1.0000000000000009E-2</v>
      </c>
      <c r="D293" s="7">
        <f t="shared" si="16"/>
        <v>1.0000000000000009E-2</v>
      </c>
      <c r="E293" s="7">
        <f t="shared" si="16"/>
        <v>1.0000000000000009E-2</v>
      </c>
      <c r="G293" s="9"/>
      <c r="H293" s="9"/>
    </row>
    <row r="294" spans="1:10" ht="15.75" thickBot="1" x14ac:dyDescent="0.3">
      <c r="A294" s="4" t="s">
        <v>17</v>
      </c>
      <c r="B294" s="99"/>
      <c r="C294" s="7">
        <f t="shared" si="16"/>
        <v>-2.6312697987782907E-2</v>
      </c>
      <c r="D294" s="7">
        <f t="shared" si="16"/>
        <v>3.8925410561522877E-2</v>
      </c>
      <c r="E294" s="7">
        <f t="shared" si="16"/>
        <v>3.9401987141830297E-2</v>
      </c>
    </row>
    <row r="295" spans="1:10" ht="15.75" thickBot="1" x14ac:dyDescent="0.3">
      <c r="A295" s="4" t="s">
        <v>18</v>
      </c>
      <c r="B295" s="99"/>
      <c r="C295" s="7">
        <f t="shared" si="16"/>
        <v>-3.59531663245376E-2</v>
      </c>
      <c r="D295" s="7">
        <f t="shared" si="16"/>
        <v>2.8639020357943634E-2</v>
      </c>
      <c r="E295" s="7">
        <f t="shared" si="16"/>
        <v>2.911087835824766E-2</v>
      </c>
    </row>
    <row r="296" spans="1:10" ht="15.75" thickBot="1" x14ac:dyDescent="0.3">
      <c r="A296" s="528" t="s">
        <v>75</v>
      </c>
      <c r="B296" s="529"/>
      <c r="C296" s="529"/>
      <c r="D296" s="529"/>
      <c r="E296" s="530"/>
    </row>
    <row r="297" spans="1:10" x14ac:dyDescent="0.25">
      <c r="A297" s="523"/>
      <c r="B297" s="17">
        <v>2019</v>
      </c>
      <c r="C297" s="17">
        <v>2020</v>
      </c>
      <c r="D297" s="17">
        <v>2021</v>
      </c>
      <c r="E297" s="17">
        <v>2022</v>
      </c>
    </row>
    <row r="298" spans="1:10" ht="15.75" thickBot="1" x14ac:dyDescent="0.3">
      <c r="A298" s="524"/>
      <c r="B298" s="18" t="s">
        <v>5</v>
      </c>
      <c r="C298" s="18" t="s">
        <v>6</v>
      </c>
      <c r="D298" s="18" t="s">
        <v>6</v>
      </c>
      <c r="E298" s="18" t="s">
        <v>6</v>
      </c>
      <c r="G298" s="9"/>
      <c r="H298" s="9"/>
    </row>
    <row r="299" spans="1:10" ht="15.75" thickBot="1" x14ac:dyDescent="0.3">
      <c r="A299" s="1" t="s">
        <v>0</v>
      </c>
      <c r="B299" s="8">
        <f>B300+B301</f>
        <v>32661.733131638553</v>
      </c>
      <c r="C299" s="8">
        <f>C300+C301</f>
        <v>32582.206523476205</v>
      </c>
      <c r="D299" s="8">
        <f>D300+D301</f>
        <v>33074.292286753225</v>
      </c>
      <c r="E299" s="8">
        <f>E300+E301</f>
        <v>35551.936965586923</v>
      </c>
      <c r="G299" s="9"/>
      <c r="H299" s="9"/>
      <c r="I299" s="9"/>
    </row>
    <row r="300" spans="1:10" ht="15.75" thickBot="1" x14ac:dyDescent="0.3">
      <c r="A300" s="10" t="s">
        <v>50</v>
      </c>
      <c r="B300" s="11">
        <v>32661.733131638553</v>
      </c>
      <c r="C300" s="93">
        <v>32582.206523476205</v>
      </c>
      <c r="D300" s="93">
        <v>33074.292286753225</v>
      </c>
      <c r="E300" s="93">
        <v>35551.936965586923</v>
      </c>
      <c r="G300" s="9"/>
      <c r="H300" s="9"/>
      <c r="I300" s="9"/>
    </row>
    <row r="301" spans="1:10" ht="15.75" thickBot="1" x14ac:dyDescent="0.3">
      <c r="A301" s="10" t="s">
        <v>51</v>
      </c>
      <c r="B301" s="11"/>
      <c r="C301" s="47"/>
      <c r="D301" s="47"/>
      <c r="E301" s="47"/>
      <c r="G301" s="9"/>
      <c r="H301" s="9"/>
      <c r="I301" s="9"/>
    </row>
    <row r="302" spans="1:10" ht="24.75" thickBot="1" x14ac:dyDescent="0.3">
      <c r="A302" s="1" t="s">
        <v>31</v>
      </c>
      <c r="B302" s="8">
        <f>B303+B304</f>
        <v>5575.393570256394</v>
      </c>
      <c r="C302" s="8">
        <f>C303+C304</f>
        <v>5143.1190817913748</v>
      </c>
      <c r="D302" s="8">
        <f>D303+D304</f>
        <v>5207.1077255252312</v>
      </c>
      <c r="E302" s="8">
        <f>E303+E304</f>
        <v>5610.6243466176629</v>
      </c>
      <c r="G302" s="9"/>
      <c r="H302" s="9"/>
      <c r="I302" s="9"/>
    </row>
    <row r="303" spans="1:10" ht="15.75" thickBot="1" x14ac:dyDescent="0.3">
      <c r="A303" s="10" t="s">
        <v>50</v>
      </c>
      <c r="B303" s="11">
        <v>5575.393570256394</v>
      </c>
      <c r="C303" s="11">
        <v>5143.1190817913748</v>
      </c>
      <c r="D303" s="11">
        <v>5207.1077255252312</v>
      </c>
      <c r="E303" s="11">
        <v>5610.6243466176629</v>
      </c>
    </row>
    <row r="304" spans="1:10" ht="15.75" thickBot="1" x14ac:dyDescent="0.3">
      <c r="A304" s="10" t="s">
        <v>51</v>
      </c>
      <c r="B304" s="11"/>
      <c r="C304" s="8"/>
      <c r="D304" s="8"/>
      <c r="E304" s="8"/>
    </row>
    <row r="305" spans="1:12" ht="15.75" thickBot="1" x14ac:dyDescent="0.3">
      <c r="A305" s="1" t="s">
        <v>1</v>
      </c>
      <c r="B305" s="11">
        <f>B306+B307</f>
        <v>34266.415734842602</v>
      </c>
      <c r="C305" s="11">
        <f>C306+C307</f>
        <v>33074.632818541286</v>
      </c>
      <c r="D305" s="11">
        <f>D306+D307</f>
        <v>34382.610810754653</v>
      </c>
      <c r="E305" s="11">
        <f>E306+E307</f>
        <v>36981.567207754058</v>
      </c>
    </row>
    <row r="306" spans="1:12" ht="15.75" thickBot="1" x14ac:dyDescent="0.3">
      <c r="A306" s="10" t="s">
        <v>50</v>
      </c>
      <c r="B306" s="11">
        <v>34266.415734842602</v>
      </c>
      <c r="C306" s="11">
        <v>33074.632818541286</v>
      </c>
      <c r="D306" s="11">
        <v>34382.610810754653</v>
      </c>
      <c r="E306" s="11">
        <v>36981.567207754058</v>
      </c>
    </row>
    <row r="307" spans="1:12" ht="15.75" thickBot="1" x14ac:dyDescent="0.3">
      <c r="A307" s="10" t="s">
        <v>51</v>
      </c>
      <c r="B307" s="11"/>
      <c r="C307" s="8"/>
      <c r="D307" s="8"/>
      <c r="E307" s="8"/>
    </row>
    <row r="308" spans="1:12" ht="15.75" thickBot="1" x14ac:dyDescent="0.3">
      <c r="A308" s="1" t="s">
        <v>2</v>
      </c>
      <c r="B308" s="11">
        <f>B309+B310</f>
        <v>0</v>
      </c>
      <c r="C308" s="11">
        <f>C309+C310</f>
        <v>0</v>
      </c>
      <c r="D308" s="11">
        <f>D309+D310</f>
        <v>0</v>
      </c>
      <c r="E308" s="11">
        <f>E309+E310</f>
        <v>0</v>
      </c>
    </row>
    <row r="309" spans="1:12" ht="15.75" thickBot="1" x14ac:dyDescent="0.3">
      <c r="A309" s="10" t="s">
        <v>50</v>
      </c>
      <c r="B309" s="11"/>
      <c r="C309" s="8"/>
      <c r="D309" s="8"/>
      <c r="E309" s="8"/>
      <c r="G309" s="9"/>
    </row>
    <row r="310" spans="1:12" ht="15.75" thickBot="1" x14ac:dyDescent="0.3">
      <c r="A310" s="10" t="s">
        <v>51</v>
      </c>
      <c r="B310" s="11"/>
      <c r="C310" s="8"/>
      <c r="D310" s="8"/>
      <c r="E310" s="8"/>
      <c r="G310" s="9"/>
      <c r="H310" s="9"/>
      <c r="I310" s="9"/>
    </row>
    <row r="311" spans="1:12" ht="15.75" thickBot="1" x14ac:dyDescent="0.3">
      <c r="A311" s="1" t="s">
        <v>24</v>
      </c>
      <c r="B311" s="11">
        <f>B312+B313</f>
        <v>3380736.2016323414</v>
      </c>
      <c r="C311" s="11">
        <f>C312+C313</f>
        <v>3048134.177924728</v>
      </c>
      <c r="D311" s="11">
        <f t="shared" ref="D311:E311" si="17">D312+D313</f>
        <v>3191349.8168096398</v>
      </c>
      <c r="E311" s="11">
        <f t="shared" si="17"/>
        <v>3342478.3256539367</v>
      </c>
      <c r="G311" s="9"/>
      <c r="H311" s="9"/>
      <c r="I311" s="9"/>
      <c r="J311" s="9"/>
      <c r="K311" s="9">
        <f>G311</f>
        <v>0</v>
      </c>
      <c r="L311" s="9">
        <f>K311+K317</f>
        <v>0</v>
      </c>
    </row>
    <row r="312" spans="1:12" ht="15.75" thickBot="1" x14ac:dyDescent="0.3">
      <c r="A312" s="10" t="s">
        <v>50</v>
      </c>
      <c r="B312" s="11">
        <v>3380736.2016323414</v>
      </c>
      <c r="C312" s="11">
        <v>3048134.177924728</v>
      </c>
      <c r="D312" s="11">
        <v>3191349.8168096398</v>
      </c>
      <c r="E312" s="11">
        <v>3342478.3256539367</v>
      </c>
      <c r="G312" s="9"/>
      <c r="H312" s="9"/>
      <c r="I312" s="9"/>
      <c r="J312" s="9"/>
    </row>
    <row r="313" spans="1:12" ht="15.75" thickBot="1" x14ac:dyDescent="0.3">
      <c r="A313" s="10" t="s">
        <v>51</v>
      </c>
      <c r="B313" s="11"/>
      <c r="C313" s="8"/>
      <c r="D313" s="8"/>
      <c r="E313" s="8"/>
      <c r="G313" s="9"/>
      <c r="H313" s="9"/>
      <c r="I313" s="9"/>
    </row>
    <row r="314" spans="1:12" ht="15.75" thickBot="1" x14ac:dyDescent="0.3">
      <c r="A314" s="1" t="s">
        <v>25</v>
      </c>
      <c r="B314" s="11">
        <f>B315+B316</f>
        <v>0</v>
      </c>
      <c r="C314" s="11">
        <f>C315+C316</f>
        <v>0</v>
      </c>
      <c r="D314" s="11">
        <f>D315+D316</f>
        <v>0</v>
      </c>
      <c r="E314" s="11">
        <f>E315+E316</f>
        <v>0</v>
      </c>
      <c r="G314" s="9"/>
      <c r="H314" s="9"/>
      <c r="I314" s="9"/>
    </row>
    <row r="315" spans="1:12" ht="15.75" thickBot="1" x14ac:dyDescent="0.3">
      <c r="A315" s="10" t="s">
        <v>50</v>
      </c>
      <c r="B315" s="11"/>
      <c r="C315" s="8"/>
      <c r="D315" s="8"/>
      <c r="E315" s="8"/>
      <c r="H315" s="9"/>
      <c r="I315" s="9"/>
    </row>
    <row r="316" spans="1:12" ht="15.75" thickBot="1" x14ac:dyDescent="0.3">
      <c r="A316" s="10" t="s">
        <v>51</v>
      </c>
      <c r="B316" s="11"/>
      <c r="C316" s="8"/>
      <c r="D316" s="8"/>
      <c r="E316" s="8"/>
    </row>
    <row r="317" spans="1:12" ht="24.75" customHeight="1" thickBot="1" x14ac:dyDescent="0.3">
      <c r="A317" s="1" t="s">
        <v>3</v>
      </c>
      <c r="B317" s="40">
        <f>B318+B319</f>
        <v>589263.11976765865</v>
      </c>
      <c r="C317" s="11">
        <f>C318+C319</f>
        <v>817200.04157619108</v>
      </c>
      <c r="D317" s="11">
        <f>D318+D319</f>
        <v>825335.98917696683</v>
      </c>
      <c r="E317" s="11">
        <f>E318+E319</f>
        <v>829855.87148004142</v>
      </c>
      <c r="G317" s="9"/>
      <c r="H317" s="9"/>
      <c r="I317" s="9"/>
      <c r="K317" s="9">
        <f>G317</f>
        <v>0</v>
      </c>
    </row>
    <row r="318" spans="1:12" ht="15.75" thickBot="1" x14ac:dyDescent="0.3">
      <c r="A318" s="10" t="s">
        <v>50</v>
      </c>
      <c r="B318" s="40">
        <v>589263.11976765865</v>
      </c>
      <c r="C318" s="11">
        <v>817200.04157619108</v>
      </c>
      <c r="D318" s="11">
        <v>825335.98917696683</v>
      </c>
      <c r="E318" s="11">
        <v>829855.87148004142</v>
      </c>
      <c r="G318" s="9"/>
    </row>
    <row r="319" spans="1:12" ht="15.75" thickBot="1" x14ac:dyDescent="0.3">
      <c r="A319" s="10" t="s">
        <v>51</v>
      </c>
      <c r="B319" s="11"/>
      <c r="C319" s="37"/>
      <c r="D319" s="36"/>
      <c r="E319" s="36"/>
    </row>
    <row r="320" spans="1:12" ht="15.75" thickBot="1" x14ac:dyDescent="0.3">
      <c r="A320" s="22" t="s">
        <v>57</v>
      </c>
      <c r="B320" s="11">
        <f>ROUND(B317+B314+B311+B308+B305+B302+B299,4)</f>
        <v>4042502.8637999999</v>
      </c>
      <c r="C320" s="11">
        <f>ROUND(C317+C314+C311+C308+C305+C302+C299,4)</f>
        <v>3936134.1779</v>
      </c>
      <c r="D320" s="11">
        <f>ROUND(D317+D314+D311+D308+D305+D302+D299,4)</f>
        <v>4089349.8168000001</v>
      </c>
      <c r="E320" s="11">
        <f>ROUND(E317+E314+E311+E308+E305+E302+E299,4)</f>
        <v>4250478.3256999999</v>
      </c>
      <c r="G320" s="9"/>
      <c r="H320" s="9"/>
      <c r="I320" s="9"/>
      <c r="J320" s="9"/>
    </row>
    <row r="321" spans="1:10" ht="15.75" thickBot="1" x14ac:dyDescent="0.3">
      <c r="A321" s="23" t="s">
        <v>35</v>
      </c>
      <c r="B321" s="24">
        <v>0</v>
      </c>
      <c r="C321" s="24">
        <f t="shared" ref="C321:E321" si="18">IF(C320-C291=0,0,"Error")</f>
        <v>0</v>
      </c>
      <c r="D321" s="24">
        <f t="shared" si="18"/>
        <v>0</v>
      </c>
      <c r="E321" s="24">
        <f t="shared" si="18"/>
        <v>0</v>
      </c>
      <c r="G321" s="9"/>
      <c r="H321" s="9"/>
      <c r="I321" s="9"/>
      <c r="J321" s="9"/>
    </row>
    <row r="322" spans="1:10" ht="15.75" thickBot="1" x14ac:dyDescent="0.3">
      <c r="A322" s="38" t="s">
        <v>56</v>
      </c>
      <c r="B322" s="525" t="s">
        <v>339</v>
      </c>
      <c r="C322" s="581"/>
      <c r="D322" s="581"/>
      <c r="E322" s="582"/>
    </row>
    <row r="323" spans="1:10" ht="28.5" customHeight="1" thickBot="1" x14ac:dyDescent="0.3">
      <c r="A323" s="4" t="s">
        <v>9</v>
      </c>
      <c r="B323" s="517" t="s">
        <v>340</v>
      </c>
      <c r="C323" s="518"/>
      <c r="D323" s="518"/>
      <c r="E323" s="519"/>
      <c r="G323" s="9"/>
    </row>
    <row r="324" spans="1:10" ht="15.75" thickBot="1" x14ac:dyDescent="0.3">
      <c r="A324" s="4" t="s">
        <v>14</v>
      </c>
      <c r="B324" s="520" t="s">
        <v>341</v>
      </c>
      <c r="C324" s="521"/>
      <c r="D324" s="521"/>
      <c r="E324" s="522"/>
    </row>
    <row r="325" spans="1:10" x14ac:dyDescent="0.25">
      <c r="A325" s="523"/>
      <c r="B325" s="17">
        <v>2019</v>
      </c>
      <c r="C325" s="17">
        <v>2020</v>
      </c>
      <c r="D325" s="17">
        <v>2021</v>
      </c>
      <c r="E325" s="17">
        <v>2022</v>
      </c>
    </row>
    <row r="326" spans="1:10" ht="15.75" thickBot="1" x14ac:dyDescent="0.3">
      <c r="A326" s="524"/>
      <c r="B326" s="18" t="s">
        <v>5</v>
      </c>
      <c r="C326" s="18" t="s">
        <v>6</v>
      </c>
      <c r="D326" s="18" t="s">
        <v>6</v>
      </c>
      <c r="E326" s="18" t="s">
        <v>6</v>
      </c>
    </row>
    <row r="327" spans="1:10" ht="15.75" thickBot="1" x14ac:dyDescent="0.3">
      <c r="A327" s="4" t="s">
        <v>8</v>
      </c>
      <c r="B327" s="6">
        <v>920.50400000000002</v>
      </c>
      <c r="C327" s="6">
        <v>999.49770000000012</v>
      </c>
      <c r="D327" s="6">
        <v>1069.4625390000001</v>
      </c>
      <c r="E327" s="6">
        <v>1144.3249167300003</v>
      </c>
    </row>
    <row r="328" spans="1:10" ht="15.75" thickBot="1" x14ac:dyDescent="0.3">
      <c r="A328" s="4" t="s">
        <v>15</v>
      </c>
      <c r="B328" s="6">
        <v>169031.63430000001</v>
      </c>
      <c r="C328" s="6">
        <v>183318.99470000001</v>
      </c>
      <c r="D328" s="6">
        <v>201991.00399999999</v>
      </c>
      <c r="E328" s="6">
        <v>222753.91579999999</v>
      </c>
      <c r="G328" s="9"/>
    </row>
    <row r="329" spans="1:10" ht="15.75" thickBot="1" x14ac:dyDescent="0.3">
      <c r="A329" s="4" t="s">
        <v>23</v>
      </c>
      <c r="B329" s="6">
        <f>B328/B327</f>
        <v>183.62944028488741</v>
      </c>
      <c r="C329" s="6">
        <f>C328/C327</f>
        <v>183.41112210663414</v>
      </c>
      <c r="D329" s="6">
        <f>D328/D327</f>
        <v>188.87150941151381</v>
      </c>
      <c r="E329" s="6">
        <f>E328/E327</f>
        <v>194.6596744887257</v>
      </c>
    </row>
    <row r="330" spans="1:10" ht="15.75" thickBot="1" x14ac:dyDescent="0.3">
      <c r="A330" s="4" t="s">
        <v>16</v>
      </c>
      <c r="B330" s="99"/>
      <c r="C330" s="7">
        <f t="shared" ref="C330:E332" si="19">C327/B327-1</f>
        <v>8.5815705309265411E-2</v>
      </c>
      <c r="D330" s="7">
        <f t="shared" si="19"/>
        <v>7.0000000000000062E-2</v>
      </c>
      <c r="E330" s="7">
        <f t="shared" si="19"/>
        <v>7.0000000000000062E-2</v>
      </c>
    </row>
    <row r="331" spans="1:10" ht="15.75" thickBot="1" x14ac:dyDescent="0.3">
      <c r="A331" s="4" t="s">
        <v>17</v>
      </c>
      <c r="B331" s="99"/>
      <c r="C331" s="7">
        <f t="shared" si="19"/>
        <v>8.4524772295832884E-2</v>
      </c>
      <c r="D331" s="7">
        <f t="shared" si="19"/>
        <v>0.10185528963082402</v>
      </c>
      <c r="E331" s="7">
        <f t="shared" si="19"/>
        <v>0.10279126985279019</v>
      </c>
    </row>
    <row r="332" spans="1:10" ht="15.75" thickBot="1" x14ac:dyDescent="0.3">
      <c r="A332" s="4" t="s">
        <v>18</v>
      </c>
      <c r="B332" s="99"/>
      <c r="C332" s="7">
        <f t="shared" si="19"/>
        <v>-1.1889061901760867E-3</v>
      </c>
      <c r="D332" s="7">
        <f t="shared" si="19"/>
        <v>2.9771298720396189E-2</v>
      </c>
      <c r="E332" s="7">
        <f t="shared" si="19"/>
        <v>3.0646046591392473E-2</v>
      </c>
    </row>
    <row r="333" spans="1:10" ht="15.75" thickBot="1" x14ac:dyDescent="0.3">
      <c r="A333" s="528" t="s">
        <v>76</v>
      </c>
      <c r="B333" s="529"/>
      <c r="C333" s="529"/>
      <c r="D333" s="529"/>
      <c r="E333" s="530"/>
    </row>
    <row r="334" spans="1:10" x14ac:dyDescent="0.25">
      <c r="A334" s="523"/>
      <c r="B334" s="17">
        <v>2019</v>
      </c>
      <c r="C334" s="17">
        <v>2020</v>
      </c>
      <c r="D334" s="17">
        <v>2021</v>
      </c>
      <c r="E334" s="17">
        <v>2022</v>
      </c>
    </row>
    <row r="335" spans="1:10" ht="15.75" thickBot="1" x14ac:dyDescent="0.3">
      <c r="A335" s="524"/>
      <c r="B335" s="18" t="s">
        <v>5</v>
      </c>
      <c r="C335" s="18" t="s">
        <v>6</v>
      </c>
      <c r="D335" s="18" t="s">
        <v>6</v>
      </c>
      <c r="E335" s="18" t="s">
        <v>6</v>
      </c>
    </row>
    <row r="336" spans="1:10" ht="15.75" thickBot="1" x14ac:dyDescent="0.3">
      <c r="A336" s="1" t="s">
        <v>0</v>
      </c>
      <c r="B336" s="8">
        <f>B337+B338</f>
        <v>1365.7047102901763</v>
      </c>
      <c r="C336" s="8">
        <f>C337+C338</f>
        <v>1517.4628392288821</v>
      </c>
      <c r="D336" s="8">
        <f>D337+D338</f>
        <v>1633.6850123896204</v>
      </c>
      <c r="E336" s="8">
        <f>E337+E338</f>
        <v>1863.1628174596353</v>
      </c>
    </row>
    <row r="337" spans="1:10" ht="15.75" thickBot="1" x14ac:dyDescent="0.3">
      <c r="A337" s="10" t="s">
        <v>50</v>
      </c>
      <c r="B337" s="11">
        <v>1365.7047102901763</v>
      </c>
      <c r="C337" s="93">
        <v>1517.4628392288821</v>
      </c>
      <c r="D337" s="93">
        <v>1633.6850123896204</v>
      </c>
      <c r="E337" s="93">
        <v>1863.1628174596353</v>
      </c>
    </row>
    <row r="338" spans="1:10" ht="15.75" thickBot="1" x14ac:dyDescent="0.3">
      <c r="A338" s="10" t="s">
        <v>51</v>
      </c>
      <c r="B338" s="11"/>
      <c r="C338" s="47"/>
      <c r="D338" s="47"/>
      <c r="E338" s="47"/>
    </row>
    <row r="339" spans="1:10" ht="24.75" thickBot="1" x14ac:dyDescent="0.3">
      <c r="A339" s="1" t="s">
        <v>31</v>
      </c>
      <c r="B339" s="8">
        <f>B340+B341</f>
        <v>233.12728782432276</v>
      </c>
      <c r="C339" s="8">
        <f>C340+C341</f>
        <v>239.53233734259436</v>
      </c>
      <c r="D339" s="8">
        <f>D340+D341</f>
        <v>257.20199166577095</v>
      </c>
      <c r="E339" s="8">
        <f>E340+E341</f>
        <v>294.03479972048876</v>
      </c>
    </row>
    <row r="340" spans="1:10" ht="15.75" thickBot="1" x14ac:dyDescent="0.3">
      <c r="A340" s="10" t="s">
        <v>50</v>
      </c>
      <c r="B340" s="11">
        <v>233.12728782432276</v>
      </c>
      <c r="C340" s="11">
        <v>239.53233734259436</v>
      </c>
      <c r="D340" s="11">
        <v>257.20199166577095</v>
      </c>
      <c r="E340" s="11">
        <v>294.03479972048876</v>
      </c>
    </row>
    <row r="341" spans="1:10" ht="15.75" thickBot="1" x14ac:dyDescent="0.3">
      <c r="A341" s="10" t="s">
        <v>51</v>
      </c>
      <c r="B341" s="11"/>
      <c r="C341" s="8"/>
      <c r="D341" s="8"/>
      <c r="E341" s="8"/>
    </row>
    <row r="342" spans="1:10" ht="15.75" thickBot="1" x14ac:dyDescent="0.3">
      <c r="A342" s="1" t="s">
        <v>1</v>
      </c>
      <c r="B342" s="11">
        <f>B343+B344</f>
        <v>1432.8022700211263</v>
      </c>
      <c r="C342" s="11">
        <f>C343+C344</f>
        <v>1540.3967864212559</v>
      </c>
      <c r="D342" s="11">
        <f>D343+D344</f>
        <v>1698.3086283860509</v>
      </c>
      <c r="E342" s="11">
        <f>E343+E344</f>
        <v>1938.0851462345747</v>
      </c>
    </row>
    <row r="343" spans="1:10" ht="15.75" thickBot="1" x14ac:dyDescent="0.3">
      <c r="A343" s="10" t="s">
        <v>50</v>
      </c>
      <c r="B343" s="11">
        <v>1432.8022700211263</v>
      </c>
      <c r="C343" s="11">
        <v>1540.3967864212559</v>
      </c>
      <c r="D343" s="11">
        <v>1698.3086283860509</v>
      </c>
      <c r="E343" s="11">
        <v>1938.0851462345747</v>
      </c>
    </row>
    <row r="344" spans="1:10" ht="15.75" thickBot="1" x14ac:dyDescent="0.3">
      <c r="A344" s="10" t="s">
        <v>51</v>
      </c>
      <c r="B344" s="11"/>
      <c r="C344" s="8"/>
      <c r="D344" s="8"/>
      <c r="E344" s="8"/>
    </row>
    <row r="345" spans="1:10" ht="15.75" thickBot="1" x14ac:dyDescent="0.3">
      <c r="A345" s="1" t="s">
        <v>2</v>
      </c>
      <c r="B345" s="11">
        <f>B346+B347</f>
        <v>0</v>
      </c>
      <c r="C345" s="11">
        <f>C346+C347</f>
        <v>0</v>
      </c>
      <c r="D345" s="11">
        <f>D346+D347</f>
        <v>0</v>
      </c>
      <c r="E345" s="11">
        <f>E346+E347</f>
        <v>0</v>
      </c>
    </row>
    <row r="346" spans="1:10" ht="15.75" thickBot="1" x14ac:dyDescent="0.3">
      <c r="A346" s="10" t="s">
        <v>50</v>
      </c>
      <c r="B346" s="11"/>
      <c r="C346" s="8"/>
      <c r="D346" s="8"/>
      <c r="E346" s="8"/>
    </row>
    <row r="347" spans="1:10" ht="15.75" thickBot="1" x14ac:dyDescent="0.3">
      <c r="A347" s="10" t="s">
        <v>51</v>
      </c>
      <c r="B347" s="11"/>
      <c r="C347" s="8"/>
      <c r="D347" s="8"/>
      <c r="E347" s="8"/>
    </row>
    <row r="348" spans="1:10" ht="15.75" thickBot="1" x14ac:dyDescent="0.3">
      <c r="A348" s="1" t="s">
        <v>24</v>
      </c>
      <c r="B348" s="11">
        <f>B349+B350</f>
        <v>121031.6342679518</v>
      </c>
      <c r="C348" s="11">
        <f>C349+C350</f>
        <v>135318.99470699951</v>
      </c>
      <c r="D348" s="11">
        <f>D349+D350</f>
        <v>152991.00401661132</v>
      </c>
      <c r="E348" s="11">
        <f>E349+E350</f>
        <v>173753.91578360833</v>
      </c>
    </row>
    <row r="349" spans="1:10" ht="15.75" thickBot="1" x14ac:dyDescent="0.3">
      <c r="A349" s="10" t="s">
        <v>50</v>
      </c>
      <c r="B349" s="11">
        <v>121031.6342679518</v>
      </c>
      <c r="C349" s="11">
        <v>135318.99470699951</v>
      </c>
      <c r="D349" s="11">
        <v>152991.00401661132</v>
      </c>
      <c r="E349" s="11">
        <v>173753.91578360833</v>
      </c>
      <c r="G349" s="9"/>
      <c r="H349" s="9"/>
      <c r="I349" s="9"/>
      <c r="J349" s="9"/>
    </row>
    <row r="350" spans="1:10" ht="15.75" thickBot="1" x14ac:dyDescent="0.3">
      <c r="A350" s="10" t="s">
        <v>51</v>
      </c>
      <c r="B350" s="11"/>
      <c r="C350" s="8"/>
      <c r="D350" s="8"/>
      <c r="E350" s="8"/>
    </row>
    <row r="351" spans="1:10" ht="15.75" thickBot="1" x14ac:dyDescent="0.3">
      <c r="A351" s="1" t="s">
        <v>25</v>
      </c>
      <c r="B351" s="11">
        <f>B352+B353</f>
        <v>0</v>
      </c>
      <c r="C351" s="11">
        <f>C352+C353</f>
        <v>0</v>
      </c>
      <c r="D351" s="11">
        <f>D352+D353</f>
        <v>0</v>
      </c>
      <c r="E351" s="11">
        <f>E352+E353</f>
        <v>0</v>
      </c>
    </row>
    <row r="352" spans="1:10" ht="15.75" thickBot="1" x14ac:dyDescent="0.3">
      <c r="A352" s="10" t="s">
        <v>50</v>
      </c>
      <c r="B352" s="11"/>
      <c r="C352" s="8"/>
      <c r="D352" s="8"/>
      <c r="E352" s="8"/>
    </row>
    <row r="353" spans="1:7" ht="15.75" thickBot="1" x14ac:dyDescent="0.3">
      <c r="A353" s="10" t="s">
        <v>51</v>
      </c>
      <c r="B353" s="11"/>
      <c r="C353" s="8"/>
      <c r="D353" s="8"/>
      <c r="E353" s="8"/>
    </row>
    <row r="354" spans="1:7" ht="24.75" customHeight="1" thickBot="1" x14ac:dyDescent="0.3">
      <c r="A354" s="1" t="s">
        <v>3</v>
      </c>
      <c r="B354" s="11">
        <f>B355+B356</f>
        <v>44968.365732048194</v>
      </c>
      <c r="C354" s="11">
        <f>C355+C356</f>
        <v>44702.608037007267</v>
      </c>
      <c r="D354" s="11">
        <f>D355+D356</f>
        <v>45410.804367558558</v>
      </c>
      <c r="E354" s="11">
        <f>E355+E356</f>
        <v>44904.717236585304</v>
      </c>
    </row>
    <row r="355" spans="1:7" ht="15.75" thickBot="1" x14ac:dyDescent="0.3">
      <c r="A355" s="10" t="s">
        <v>50</v>
      </c>
      <c r="B355" s="11">
        <v>44968.365732048194</v>
      </c>
      <c r="C355" s="11">
        <v>44702.608037007267</v>
      </c>
      <c r="D355" s="11">
        <v>45410.804367558558</v>
      </c>
      <c r="E355" s="11">
        <v>44904.717236585304</v>
      </c>
    </row>
    <row r="356" spans="1:7" ht="15.75" thickBot="1" x14ac:dyDescent="0.3">
      <c r="A356" s="10" t="s">
        <v>51</v>
      </c>
      <c r="B356" s="11"/>
      <c r="C356" s="37"/>
      <c r="D356" s="36"/>
      <c r="E356" s="36"/>
    </row>
    <row r="357" spans="1:7" ht="15.75" thickBot="1" x14ac:dyDescent="0.3">
      <c r="A357" s="22" t="s">
        <v>58</v>
      </c>
      <c r="B357" s="11">
        <f>ROUND(B354+B351+B348+B345+B342+B339+B336,4)</f>
        <v>169031.63430000001</v>
      </c>
      <c r="C357" s="11">
        <f>ROUND(C354+C351+C348+C345+C342+C339+C336,4)</f>
        <v>183318.99470000001</v>
      </c>
      <c r="D357" s="11">
        <f>ROUND(D354+D351+D348+D345+D342+D339+D336,4)</f>
        <v>201991.00399999999</v>
      </c>
      <c r="E357" s="11">
        <f>ROUND(E354+E351+E348+E345+E342+E339+E336,4)</f>
        <v>222753.91579999999</v>
      </c>
    </row>
    <row r="358" spans="1:7" ht="15.75" thickBot="1" x14ac:dyDescent="0.3">
      <c r="A358" s="23" t="s">
        <v>35</v>
      </c>
      <c r="B358" s="24">
        <f>IF(B357-B328=0,0,"Error")</f>
        <v>0</v>
      </c>
      <c r="C358" s="24">
        <f>IF(C357-C328=0,0,"Error")</f>
        <v>0</v>
      </c>
      <c r="D358" s="24">
        <f>IF(D357-D328=0,0,"Error")</f>
        <v>0</v>
      </c>
      <c r="E358" s="24">
        <f>IF(E357-E328=0,0,"Error")</f>
        <v>0</v>
      </c>
    </row>
    <row r="359" spans="1:7" ht="15.75" thickBot="1" x14ac:dyDescent="0.3">
      <c r="A359" s="38" t="s">
        <v>60</v>
      </c>
      <c r="B359" s="525" t="s">
        <v>342</v>
      </c>
      <c r="C359" s="581"/>
      <c r="D359" s="581"/>
      <c r="E359" s="582"/>
    </row>
    <row r="360" spans="1:7" ht="30" customHeight="1" thickBot="1" x14ac:dyDescent="0.3">
      <c r="A360" s="4" t="s">
        <v>9</v>
      </c>
      <c r="B360" s="517" t="s">
        <v>343</v>
      </c>
      <c r="C360" s="518"/>
      <c r="D360" s="518"/>
      <c r="E360" s="519"/>
    </row>
    <row r="361" spans="1:7" ht="15.75" thickBot="1" x14ac:dyDescent="0.3">
      <c r="A361" s="4" t="s">
        <v>14</v>
      </c>
      <c r="B361" s="520" t="s">
        <v>344</v>
      </c>
      <c r="C361" s="521"/>
      <c r="D361" s="521"/>
      <c r="E361" s="522"/>
    </row>
    <row r="362" spans="1:7" x14ac:dyDescent="0.25">
      <c r="A362" s="523"/>
      <c r="B362" s="17">
        <v>2019</v>
      </c>
      <c r="C362" s="17">
        <v>2020</v>
      </c>
      <c r="D362" s="17">
        <v>2021</v>
      </c>
      <c r="E362" s="17">
        <v>2022</v>
      </c>
    </row>
    <row r="363" spans="1:7" ht="15.75" thickBot="1" x14ac:dyDescent="0.3">
      <c r="A363" s="524"/>
      <c r="B363" s="18" t="s">
        <v>5</v>
      </c>
      <c r="C363" s="18" t="s">
        <v>6</v>
      </c>
      <c r="D363" s="18" t="s">
        <v>6</v>
      </c>
      <c r="E363" s="18" t="s">
        <v>6</v>
      </c>
    </row>
    <row r="364" spans="1:7" ht="15.75" thickBot="1" x14ac:dyDescent="0.3">
      <c r="A364" s="4" t="s">
        <v>8</v>
      </c>
      <c r="B364" s="39">
        <v>7631</v>
      </c>
      <c r="C364" s="39">
        <v>7783.62</v>
      </c>
      <c r="D364" s="39">
        <v>7939.2924000000003</v>
      </c>
      <c r="E364" s="39">
        <v>8098.0782480000007</v>
      </c>
    </row>
    <row r="365" spans="1:7" ht="15.75" thickBot="1" x14ac:dyDescent="0.3">
      <c r="A365" s="4" t="s">
        <v>15</v>
      </c>
      <c r="B365" s="6">
        <v>763697.14280000003</v>
      </c>
      <c r="C365" s="6">
        <v>779012.23419999995</v>
      </c>
      <c r="D365" s="6">
        <v>814276.44869999995</v>
      </c>
      <c r="E365" s="6">
        <v>851860.00390000001</v>
      </c>
      <c r="G365" s="9"/>
    </row>
    <row r="366" spans="1:7" ht="15.75" thickBot="1" x14ac:dyDescent="0.3">
      <c r="A366" s="4" t="s">
        <v>23</v>
      </c>
      <c r="B366" s="6">
        <f>B365/B364</f>
        <v>100.07825223430743</v>
      </c>
      <c r="C366" s="6">
        <f>C365/C364</f>
        <v>100.08353879043426</v>
      </c>
      <c r="D366" s="6">
        <f>D365/D364</f>
        <v>102.56284914005685</v>
      </c>
      <c r="E366" s="6">
        <f>E365/E364</f>
        <v>105.19285907250719</v>
      </c>
    </row>
    <row r="367" spans="1:7" ht="15.75" thickBot="1" x14ac:dyDescent="0.3">
      <c r="A367" s="4" t="s">
        <v>16</v>
      </c>
      <c r="B367" s="99"/>
      <c r="C367" s="7">
        <f t="shared" ref="C367:E369" si="20">C364/B364-1</f>
        <v>2.0000000000000018E-2</v>
      </c>
      <c r="D367" s="7">
        <f t="shared" si="20"/>
        <v>2.0000000000000018E-2</v>
      </c>
      <c r="E367" s="7">
        <f t="shared" si="20"/>
        <v>2.0000000000000018E-2</v>
      </c>
    </row>
    <row r="368" spans="1:7" ht="15.75" thickBot="1" x14ac:dyDescent="0.3">
      <c r="A368" s="4" t="s">
        <v>17</v>
      </c>
      <c r="B368" s="99"/>
      <c r="C368" s="7">
        <f t="shared" si="20"/>
        <v>2.0053880709634431E-2</v>
      </c>
      <c r="D368" s="7">
        <f t="shared" si="20"/>
        <v>4.5267857103957088E-2</v>
      </c>
      <c r="E368" s="7">
        <f t="shared" si="20"/>
        <v>4.6155768424842147E-2</v>
      </c>
    </row>
    <row r="369" spans="1:5" ht="15.75" thickBot="1" x14ac:dyDescent="0.3">
      <c r="A369" s="4" t="s">
        <v>18</v>
      </c>
      <c r="B369" s="99"/>
      <c r="C369" s="7">
        <f t="shared" si="20"/>
        <v>5.2824225131864466E-5</v>
      </c>
      <c r="D369" s="7">
        <f t="shared" si="20"/>
        <v>2.4772408925448186E-2</v>
      </c>
      <c r="E369" s="7">
        <f t="shared" si="20"/>
        <v>2.5642910220433413E-2</v>
      </c>
    </row>
    <row r="370" spans="1:5" ht="15.75" thickBot="1" x14ac:dyDescent="0.3">
      <c r="A370" s="528" t="s">
        <v>77</v>
      </c>
      <c r="B370" s="529"/>
      <c r="C370" s="529"/>
      <c r="D370" s="529"/>
      <c r="E370" s="530"/>
    </row>
    <row r="371" spans="1:5" x14ac:dyDescent="0.25">
      <c r="A371" s="523"/>
      <c r="B371" s="17">
        <v>2019</v>
      </c>
      <c r="C371" s="17">
        <v>2020</v>
      </c>
      <c r="D371" s="17">
        <v>2021</v>
      </c>
      <c r="E371" s="17">
        <v>2022</v>
      </c>
    </row>
    <row r="372" spans="1:5" ht="15.75" thickBot="1" x14ac:dyDescent="0.3">
      <c r="A372" s="524"/>
      <c r="B372" s="18" t="s">
        <v>5</v>
      </c>
      <c r="C372" s="18" t="s">
        <v>6</v>
      </c>
      <c r="D372" s="18" t="s">
        <v>6</v>
      </c>
      <c r="E372" s="18" t="s">
        <v>6</v>
      </c>
    </row>
    <row r="373" spans="1:5" ht="15.75" thickBot="1" x14ac:dyDescent="0.3">
      <c r="A373" s="1" t="s">
        <v>0</v>
      </c>
      <c r="B373" s="8">
        <f>B374+B375</f>
        <v>6170.3526067327239</v>
      </c>
      <c r="C373" s="8">
        <f>C374+C375</f>
        <v>6448.4431552409433</v>
      </c>
      <c r="D373" s="8">
        <f>D374+D375</f>
        <v>6585.7944349818999</v>
      </c>
      <c r="E373" s="8">
        <f>E374+E375</f>
        <v>7125.1447115727096</v>
      </c>
    </row>
    <row r="374" spans="1:5" ht="15.75" thickBot="1" x14ac:dyDescent="0.3">
      <c r="A374" s="10" t="s">
        <v>50</v>
      </c>
      <c r="B374" s="11">
        <v>6170.3526067327239</v>
      </c>
      <c r="C374" s="93">
        <v>6448.4431552409433</v>
      </c>
      <c r="D374" s="93">
        <v>6585.7944349818999</v>
      </c>
      <c r="E374" s="93">
        <v>7125.1447115727096</v>
      </c>
    </row>
    <row r="375" spans="1:5" ht="15.75" thickBot="1" x14ac:dyDescent="0.3">
      <c r="A375" s="10" t="s">
        <v>51</v>
      </c>
      <c r="B375" s="11"/>
      <c r="C375" s="47"/>
      <c r="D375" s="47"/>
      <c r="E375" s="47"/>
    </row>
    <row r="376" spans="1:5" ht="24.75" thickBot="1" x14ac:dyDescent="0.3">
      <c r="A376" s="1" t="s">
        <v>31</v>
      </c>
      <c r="B376" s="8">
        <f>B377+B378</f>
        <v>1053.2859389653136</v>
      </c>
      <c r="C376" s="8">
        <f>C377+C378</f>
        <v>1017.8902713562532</v>
      </c>
      <c r="D376" s="8">
        <f>D377+D378</f>
        <v>1036.8458010770555</v>
      </c>
      <c r="E376" s="8">
        <f>E377+E378</f>
        <v>1124.4537936321119</v>
      </c>
    </row>
    <row r="377" spans="1:5" ht="15.75" thickBot="1" x14ac:dyDescent="0.3">
      <c r="A377" s="10" t="s">
        <v>50</v>
      </c>
      <c r="B377" s="11">
        <v>1053.2859389653136</v>
      </c>
      <c r="C377" s="11">
        <v>1017.8902713562532</v>
      </c>
      <c r="D377" s="11">
        <v>1036.8458010770555</v>
      </c>
      <c r="E377" s="11">
        <v>1124.4537936321119</v>
      </c>
    </row>
    <row r="378" spans="1:5" ht="15.75" thickBot="1" x14ac:dyDescent="0.3">
      <c r="A378" s="10" t="s">
        <v>51</v>
      </c>
      <c r="B378" s="11"/>
      <c r="C378" s="8"/>
      <c r="D378" s="8"/>
      <c r="E378" s="8"/>
    </row>
    <row r="379" spans="1:5" ht="15.75" thickBot="1" x14ac:dyDescent="0.3">
      <c r="A379" s="1" t="s">
        <v>1</v>
      </c>
      <c r="B379" s="11">
        <f>B380+B381</f>
        <v>6473.5042320231605</v>
      </c>
      <c r="C379" s="11">
        <f>C380+C381</f>
        <v>6545.9007344133406</v>
      </c>
      <c r="D379" s="11">
        <f>D380+D381</f>
        <v>6846.3084553530425</v>
      </c>
      <c r="E379" s="11">
        <f>E380+E381</f>
        <v>7411.6641878347646</v>
      </c>
    </row>
    <row r="380" spans="1:5" ht="15.75" thickBot="1" x14ac:dyDescent="0.3">
      <c r="A380" s="10" t="s">
        <v>50</v>
      </c>
      <c r="B380" s="11">
        <v>6473.5042320231605</v>
      </c>
      <c r="C380" s="11">
        <v>6545.9007344133406</v>
      </c>
      <c r="D380" s="11">
        <v>6846.3084553530425</v>
      </c>
      <c r="E380" s="11">
        <v>7411.6641878347646</v>
      </c>
    </row>
    <row r="381" spans="1:5" ht="15.75" thickBot="1" x14ac:dyDescent="0.3">
      <c r="A381" s="10" t="s">
        <v>51</v>
      </c>
      <c r="B381" s="11"/>
      <c r="C381" s="8"/>
      <c r="D381" s="8"/>
      <c r="E381" s="8"/>
    </row>
    <row r="382" spans="1:5" ht="15.75" thickBot="1" x14ac:dyDescent="0.3">
      <c r="A382" s="1" t="s">
        <v>2</v>
      </c>
      <c r="B382" s="11">
        <f>B383+B384</f>
        <v>0</v>
      </c>
      <c r="C382" s="11">
        <f>C383+C384</f>
        <v>0</v>
      </c>
      <c r="D382" s="11">
        <f>D383+D384</f>
        <v>0</v>
      </c>
      <c r="E382" s="11">
        <f>E383+E384</f>
        <v>0</v>
      </c>
    </row>
    <row r="383" spans="1:5" ht="15.75" thickBot="1" x14ac:dyDescent="0.3">
      <c r="A383" s="10" t="s">
        <v>50</v>
      </c>
      <c r="B383" s="11"/>
      <c r="C383" s="8"/>
      <c r="D383" s="8"/>
      <c r="E383" s="8"/>
    </row>
    <row r="384" spans="1:5" ht="15.75" thickBot="1" x14ac:dyDescent="0.3">
      <c r="A384" s="10" t="s">
        <v>51</v>
      </c>
      <c r="B384" s="11"/>
      <c r="C384" s="8"/>
      <c r="D384" s="8"/>
      <c r="E384" s="8"/>
    </row>
    <row r="385" spans="1:10" ht="15.75" thickBot="1" x14ac:dyDescent="0.3">
      <c r="A385" s="1" t="s">
        <v>24</v>
      </c>
      <c r="B385" s="11">
        <f>B386+B387</f>
        <v>691697.14277689066</v>
      </c>
      <c r="C385" s="11">
        <f>C386+C387</f>
        <v>706012.23416101048</v>
      </c>
      <c r="D385" s="11">
        <f>D386+D387</f>
        <v>740276.44869141199</v>
      </c>
      <c r="E385" s="11">
        <f>E386+E387</f>
        <v>776860.00394303957</v>
      </c>
      <c r="G385" s="9"/>
      <c r="H385" s="9"/>
      <c r="I385" s="9"/>
      <c r="J385" s="9"/>
    </row>
    <row r="386" spans="1:10" ht="15.75" thickBot="1" x14ac:dyDescent="0.3">
      <c r="A386" s="10" t="s">
        <v>50</v>
      </c>
      <c r="B386" s="11">
        <v>691697.14277689066</v>
      </c>
      <c r="C386" s="11">
        <v>706012.23416101048</v>
      </c>
      <c r="D386" s="11">
        <v>740276.44869141199</v>
      </c>
      <c r="E386" s="11">
        <v>776860.00394303957</v>
      </c>
    </row>
    <row r="387" spans="1:10" ht="15.75" thickBot="1" x14ac:dyDescent="0.3">
      <c r="A387" s="10" t="s">
        <v>51</v>
      </c>
      <c r="B387" s="11"/>
      <c r="C387" s="8"/>
      <c r="D387" s="8"/>
      <c r="E387" s="8"/>
    </row>
    <row r="388" spans="1:10" ht="15.75" thickBot="1" x14ac:dyDescent="0.3">
      <c r="A388" s="1" t="s">
        <v>25</v>
      </c>
      <c r="B388" s="11">
        <f>B389+B390</f>
        <v>0</v>
      </c>
      <c r="C388" s="11">
        <f>C389+C390</f>
        <v>0</v>
      </c>
      <c r="D388" s="11">
        <f>D389+D390</f>
        <v>0</v>
      </c>
      <c r="E388" s="11">
        <f>E389+E390</f>
        <v>0</v>
      </c>
    </row>
    <row r="389" spans="1:10" ht="15.75" thickBot="1" x14ac:dyDescent="0.3">
      <c r="A389" s="10" t="s">
        <v>50</v>
      </c>
      <c r="B389" s="11"/>
      <c r="C389" s="8"/>
      <c r="D389" s="8"/>
      <c r="E389" s="8"/>
    </row>
    <row r="390" spans="1:10" ht="15.75" thickBot="1" x14ac:dyDescent="0.3">
      <c r="A390" s="10" t="s">
        <v>51</v>
      </c>
      <c r="B390" s="11"/>
      <c r="C390" s="8"/>
      <c r="D390" s="8"/>
      <c r="E390" s="8"/>
    </row>
    <row r="391" spans="1:10" ht="24.75" customHeight="1" thickBot="1" x14ac:dyDescent="0.3">
      <c r="A391" s="1" t="s">
        <v>3</v>
      </c>
      <c r="B391" s="11">
        <f>B392+B393</f>
        <v>58302.85722310932</v>
      </c>
      <c r="C391" s="11">
        <f>C392+C393</f>
        <v>58987.765838989464</v>
      </c>
      <c r="D391" s="11">
        <f>D392+D393</f>
        <v>59531.051308587994</v>
      </c>
      <c r="E391" s="11">
        <f>E392+E393</f>
        <v>59338.737306960415</v>
      </c>
    </row>
    <row r="392" spans="1:10" ht="15.75" thickBot="1" x14ac:dyDescent="0.3">
      <c r="A392" s="10" t="s">
        <v>50</v>
      </c>
      <c r="B392" s="11">
        <v>58302.85722310932</v>
      </c>
      <c r="C392" s="11">
        <v>58987.765838989464</v>
      </c>
      <c r="D392" s="11">
        <v>59531.051308587994</v>
      </c>
      <c r="E392" s="11">
        <v>59338.737306960415</v>
      </c>
    </row>
    <row r="393" spans="1:10" ht="15.75" thickBot="1" x14ac:dyDescent="0.3">
      <c r="A393" s="10" t="s">
        <v>51</v>
      </c>
      <c r="B393" s="11"/>
      <c r="C393" s="37"/>
      <c r="D393" s="36"/>
      <c r="E393" s="36"/>
    </row>
    <row r="394" spans="1:10" ht="15.75" thickBot="1" x14ac:dyDescent="0.3">
      <c r="A394" s="22" t="s">
        <v>78</v>
      </c>
      <c r="B394" s="11">
        <f>ROUND(B391+B388+B385+B382+B379+B376+B373,4)</f>
        <v>763697.14280000003</v>
      </c>
      <c r="C394" s="11">
        <f>ROUND(C391+C388+C385+C382+C379+C376+C373,4)</f>
        <v>779012.23419999995</v>
      </c>
      <c r="D394" s="11">
        <f>ROUND(D391+D388+D385+D382+D379+D376+D373,4)</f>
        <v>814276.44869999995</v>
      </c>
      <c r="E394" s="11">
        <f>ROUND(E391+E388+E385+E382+E379+E376+E373,4)</f>
        <v>851860.00390000001</v>
      </c>
    </row>
    <row r="395" spans="1:10" ht="15.75" thickBot="1" x14ac:dyDescent="0.3">
      <c r="A395" s="23" t="s">
        <v>35</v>
      </c>
      <c r="B395" s="24">
        <f t="shared" ref="B395" si="21">IF(B394-B365=0,0,"Error")</f>
        <v>0</v>
      </c>
      <c r="C395" s="24">
        <f>IF(C394-C365=0,0,"Error")</f>
        <v>0</v>
      </c>
      <c r="D395" s="24">
        <f t="shared" ref="D395:E395" si="22">IF(D394-D365=0,0,"Error")</f>
        <v>0</v>
      </c>
      <c r="E395" s="24">
        <f t="shared" si="22"/>
        <v>0</v>
      </c>
    </row>
    <row r="396" spans="1:10" ht="15.75" thickBot="1" x14ac:dyDescent="0.3">
      <c r="A396" s="38" t="s">
        <v>62</v>
      </c>
      <c r="B396" s="525" t="s">
        <v>345</v>
      </c>
      <c r="C396" s="581"/>
      <c r="D396" s="581"/>
      <c r="E396" s="582"/>
    </row>
    <row r="397" spans="1:10" ht="23.25" customHeight="1" thickBot="1" x14ac:dyDescent="0.3">
      <c r="A397" s="4" t="s">
        <v>9</v>
      </c>
      <c r="B397" s="517" t="s">
        <v>346</v>
      </c>
      <c r="C397" s="518"/>
      <c r="D397" s="518"/>
      <c r="E397" s="519"/>
    </row>
    <row r="398" spans="1:10" ht="15.75" thickBot="1" x14ac:dyDescent="0.3">
      <c r="A398" s="4" t="s">
        <v>14</v>
      </c>
      <c r="B398" s="520" t="s">
        <v>347</v>
      </c>
      <c r="C398" s="521"/>
      <c r="D398" s="521"/>
      <c r="E398" s="522"/>
    </row>
    <row r="399" spans="1:10" x14ac:dyDescent="0.25">
      <c r="A399" s="523"/>
      <c r="B399" s="17">
        <v>2019</v>
      </c>
      <c r="C399" s="17">
        <v>2020</v>
      </c>
      <c r="D399" s="17">
        <v>2021</v>
      </c>
      <c r="E399" s="17">
        <v>2022</v>
      </c>
    </row>
    <row r="400" spans="1:10" ht="15.75" thickBot="1" x14ac:dyDescent="0.3">
      <c r="A400" s="524"/>
      <c r="B400" s="18" t="s">
        <v>5</v>
      </c>
      <c r="C400" s="18" t="s">
        <v>6</v>
      </c>
      <c r="D400" s="18" t="s">
        <v>6</v>
      </c>
      <c r="E400" s="18" t="s">
        <v>6</v>
      </c>
    </row>
    <row r="401" spans="1:7" ht="15.75" thickBot="1" x14ac:dyDescent="0.3">
      <c r="A401" s="4" t="s">
        <v>8</v>
      </c>
      <c r="B401" s="39">
        <v>3000</v>
      </c>
      <c r="C401" s="39">
        <v>3060</v>
      </c>
      <c r="D401" s="39">
        <v>3121.2000000000003</v>
      </c>
      <c r="E401" s="39">
        <v>3183.6240000000003</v>
      </c>
    </row>
    <row r="402" spans="1:7" ht="15.75" thickBot="1" x14ac:dyDescent="0.3">
      <c r="A402" s="4" t="s">
        <v>15</v>
      </c>
      <c r="B402" s="6">
        <v>253547.45139999999</v>
      </c>
      <c r="C402" s="6">
        <v>258632.06169999999</v>
      </c>
      <c r="D402" s="6">
        <v>270339.78100000002</v>
      </c>
      <c r="E402" s="6">
        <v>282817.52130000002</v>
      </c>
      <c r="G402" s="9"/>
    </row>
    <row r="403" spans="1:7" ht="15.75" thickBot="1" x14ac:dyDescent="0.3">
      <c r="A403" s="4" t="s">
        <v>23</v>
      </c>
      <c r="B403" s="6">
        <f>B402/B401</f>
        <v>84.515817133333329</v>
      </c>
      <c r="C403" s="6">
        <f>C402/C401</f>
        <v>84.52028160130719</v>
      </c>
      <c r="D403" s="6">
        <f>D402/D401</f>
        <v>86.614052607971288</v>
      </c>
      <c r="E403" s="6">
        <f>E402/E401</f>
        <v>88.835088974074822</v>
      </c>
    </row>
    <row r="404" spans="1:7" ht="15.75" thickBot="1" x14ac:dyDescent="0.3">
      <c r="A404" s="4" t="s">
        <v>16</v>
      </c>
      <c r="B404" s="99"/>
      <c r="C404" s="7">
        <f t="shared" ref="C404:E406" si="23">C401/B401-1</f>
        <v>2.0000000000000018E-2</v>
      </c>
      <c r="D404" s="7">
        <f t="shared" si="23"/>
        <v>2.0000000000000018E-2</v>
      </c>
      <c r="E404" s="7">
        <f t="shared" si="23"/>
        <v>2.0000000000000018E-2</v>
      </c>
    </row>
    <row r="405" spans="1:7" ht="15.75" thickBot="1" x14ac:dyDescent="0.3">
      <c r="A405" s="4" t="s">
        <v>17</v>
      </c>
      <c r="B405" s="99"/>
      <c r="C405" s="7">
        <f t="shared" si="23"/>
        <v>2.0053880533701163E-2</v>
      </c>
      <c r="D405" s="7">
        <f t="shared" si="23"/>
        <v>4.5267857445997484E-2</v>
      </c>
      <c r="E405" s="7">
        <f t="shared" si="23"/>
        <v>4.6155768321792134E-2</v>
      </c>
    </row>
    <row r="406" spans="1:7" ht="15.75" thickBot="1" x14ac:dyDescent="0.3">
      <c r="A406" s="4" t="s">
        <v>18</v>
      </c>
      <c r="B406" s="99"/>
      <c r="C406" s="7">
        <f t="shared" si="23"/>
        <v>5.2824052648281494E-5</v>
      </c>
      <c r="D406" s="7">
        <f t="shared" si="23"/>
        <v>2.4772409260781725E-2</v>
      </c>
      <c r="E406" s="7">
        <f t="shared" si="23"/>
        <v>2.5642910119404005E-2</v>
      </c>
    </row>
    <row r="407" spans="1:7" ht="15.75" thickBot="1" x14ac:dyDescent="0.3">
      <c r="A407" s="528" t="s">
        <v>246</v>
      </c>
      <c r="B407" s="529"/>
      <c r="C407" s="529"/>
      <c r="D407" s="529"/>
      <c r="E407" s="530"/>
    </row>
    <row r="408" spans="1:7" x14ac:dyDescent="0.25">
      <c r="A408" s="523"/>
      <c r="B408" s="17">
        <v>2019</v>
      </c>
      <c r="C408" s="17">
        <v>2020</v>
      </c>
      <c r="D408" s="17">
        <v>2021</v>
      </c>
      <c r="E408" s="17">
        <v>2022</v>
      </c>
    </row>
    <row r="409" spans="1:7" ht="15.75" thickBot="1" x14ac:dyDescent="0.3">
      <c r="A409" s="524"/>
      <c r="B409" s="18" t="s">
        <v>5</v>
      </c>
      <c r="C409" s="18" t="s">
        <v>6</v>
      </c>
      <c r="D409" s="18" t="s">
        <v>6</v>
      </c>
      <c r="E409" s="18" t="s">
        <v>6</v>
      </c>
    </row>
    <row r="410" spans="1:7" ht="15.75" thickBot="1" x14ac:dyDescent="0.3">
      <c r="A410" s="1" t="s">
        <v>0</v>
      </c>
      <c r="B410" s="8">
        <f>B411+B412</f>
        <v>2048.5570654352646</v>
      </c>
      <c r="C410" s="8">
        <f>C411+C412</f>
        <v>2140.883127539993</v>
      </c>
      <c r="D410" s="8">
        <f>D411+D412</f>
        <v>2186.4837524139912</v>
      </c>
      <c r="E410" s="8">
        <f>E411+E412</f>
        <v>2365.5480442421394</v>
      </c>
    </row>
    <row r="411" spans="1:7" ht="15.75" thickBot="1" x14ac:dyDescent="0.3">
      <c r="A411" s="10" t="s">
        <v>50</v>
      </c>
      <c r="B411" s="11">
        <v>2048.5570654352646</v>
      </c>
      <c r="C411" s="93">
        <v>2140.883127539993</v>
      </c>
      <c r="D411" s="93">
        <v>2186.4837524139912</v>
      </c>
      <c r="E411" s="93">
        <v>2365.5480442421394</v>
      </c>
    </row>
    <row r="412" spans="1:7" ht="15.75" thickBot="1" x14ac:dyDescent="0.3">
      <c r="A412" s="10" t="s">
        <v>51</v>
      </c>
      <c r="B412" s="11"/>
      <c r="C412" s="47"/>
      <c r="D412" s="47"/>
      <c r="E412" s="47"/>
    </row>
    <row r="413" spans="1:7" ht="24.75" thickBot="1" x14ac:dyDescent="0.3">
      <c r="A413" s="1" t="s">
        <v>31</v>
      </c>
      <c r="B413" s="8">
        <f>B414+B415</f>
        <v>349.69093173648417</v>
      </c>
      <c r="C413" s="8">
        <f>C414+C415</f>
        <v>337.93957009027605</v>
      </c>
      <c r="D413" s="8">
        <f>D414+D415</f>
        <v>344.23280595758246</v>
      </c>
      <c r="E413" s="8">
        <f>E414+E415</f>
        <v>373.31865948586113</v>
      </c>
    </row>
    <row r="414" spans="1:7" ht="15.75" thickBot="1" x14ac:dyDescent="0.3">
      <c r="A414" s="10" t="s">
        <v>50</v>
      </c>
      <c r="B414" s="11">
        <v>349.69093173648417</v>
      </c>
      <c r="C414" s="11">
        <v>337.93957009027605</v>
      </c>
      <c r="D414" s="11">
        <v>344.23280595758246</v>
      </c>
      <c r="E414" s="11">
        <v>373.31865948586113</v>
      </c>
    </row>
    <row r="415" spans="1:7" ht="15.75" thickBot="1" x14ac:dyDescent="0.3">
      <c r="A415" s="10" t="s">
        <v>51</v>
      </c>
      <c r="B415" s="11"/>
      <c r="C415" s="8"/>
      <c r="D415" s="8"/>
      <c r="E415" s="8"/>
    </row>
    <row r="416" spans="1:7" ht="15.75" thickBot="1" x14ac:dyDescent="0.3">
      <c r="A416" s="1" t="s">
        <v>1</v>
      </c>
      <c r="B416" s="11">
        <f>B417+B418</f>
        <v>2149.2034050316897</v>
      </c>
      <c r="C416" s="11">
        <f>C417+C418</f>
        <v>2173.2390438252291</v>
      </c>
      <c r="D416" s="11">
        <f>D417+D418</f>
        <v>2272.9744071772102</v>
      </c>
      <c r="E416" s="11">
        <f>E417+E418</f>
        <v>2460.6725103611416</v>
      </c>
    </row>
    <row r="417" spans="1:10" ht="15.75" thickBot="1" x14ac:dyDescent="0.3">
      <c r="A417" s="10" t="s">
        <v>50</v>
      </c>
      <c r="B417" s="11">
        <v>2149.2034050316897</v>
      </c>
      <c r="C417" s="11">
        <v>2173.2390438252291</v>
      </c>
      <c r="D417" s="11">
        <v>2272.9744071772102</v>
      </c>
      <c r="E417" s="11">
        <v>2460.6725103611416</v>
      </c>
    </row>
    <row r="418" spans="1:10" ht="15.75" thickBot="1" x14ac:dyDescent="0.3">
      <c r="A418" s="10" t="s">
        <v>51</v>
      </c>
      <c r="B418" s="11"/>
      <c r="C418" s="8"/>
      <c r="D418" s="8"/>
      <c r="E418" s="8"/>
    </row>
    <row r="419" spans="1:10" ht="15.75" thickBot="1" x14ac:dyDescent="0.3">
      <c r="A419" s="1" t="s">
        <v>2</v>
      </c>
      <c r="B419" s="11">
        <f>B420+B421</f>
        <v>0</v>
      </c>
      <c r="C419" s="11">
        <f>C420+C421</f>
        <v>0</v>
      </c>
      <c r="D419" s="11">
        <f>D420+D421</f>
        <v>0</v>
      </c>
      <c r="E419" s="11">
        <f>E420+E421</f>
        <v>0</v>
      </c>
    </row>
    <row r="420" spans="1:10" ht="15.75" thickBot="1" x14ac:dyDescent="0.3">
      <c r="A420" s="10" t="s">
        <v>50</v>
      </c>
      <c r="B420" s="11"/>
      <c r="C420" s="8"/>
      <c r="D420" s="8"/>
      <c r="E420" s="8"/>
    </row>
    <row r="421" spans="1:10" ht="15.75" thickBot="1" x14ac:dyDescent="0.3">
      <c r="A421" s="10" t="s">
        <v>51</v>
      </c>
      <c r="B421" s="11"/>
      <c r="C421" s="8"/>
      <c r="D421" s="8"/>
      <c r="E421" s="8"/>
    </row>
    <row r="422" spans="1:10" ht="15.75" thickBot="1" x14ac:dyDescent="0.3">
      <c r="A422" s="1" t="s">
        <v>24</v>
      </c>
      <c r="B422" s="11">
        <f>B423+B424</f>
        <v>244547.45140192771</v>
      </c>
      <c r="C422" s="11">
        <f>C423+C424</f>
        <v>249632.06174145549</v>
      </c>
      <c r="D422" s="11">
        <f>D423+D424</f>
        <v>261339.78096554882</v>
      </c>
      <c r="E422" s="11">
        <f>E423+E424</f>
        <v>273817.52130908909</v>
      </c>
      <c r="G422" s="9"/>
      <c r="H422" s="9"/>
      <c r="I422" s="9"/>
      <c r="J422" s="9"/>
    </row>
    <row r="423" spans="1:10" ht="15.75" thickBot="1" x14ac:dyDescent="0.3">
      <c r="A423" s="10" t="s">
        <v>50</v>
      </c>
      <c r="B423" s="11">
        <v>244547.45140192771</v>
      </c>
      <c r="C423" s="11">
        <v>249632.06174145549</v>
      </c>
      <c r="D423" s="11">
        <v>261339.78096554882</v>
      </c>
      <c r="E423" s="11">
        <v>273817.52130908909</v>
      </c>
    </row>
    <row r="424" spans="1:10" ht="15.75" thickBot="1" x14ac:dyDescent="0.3">
      <c r="A424" s="10" t="s">
        <v>51</v>
      </c>
      <c r="B424" s="11"/>
      <c r="C424" s="8"/>
      <c r="D424" s="8"/>
      <c r="E424" s="8"/>
    </row>
    <row r="425" spans="1:10" ht="15.75" thickBot="1" x14ac:dyDescent="0.3">
      <c r="A425" s="1" t="s">
        <v>25</v>
      </c>
      <c r="B425" s="11">
        <f>B426+B427</f>
        <v>0</v>
      </c>
      <c r="C425" s="11">
        <f>C426+C427</f>
        <v>0</v>
      </c>
      <c r="D425" s="11">
        <f>D426+D427</f>
        <v>0</v>
      </c>
      <c r="E425" s="11">
        <f>E426+E427</f>
        <v>0</v>
      </c>
    </row>
    <row r="426" spans="1:10" ht="15.75" thickBot="1" x14ac:dyDescent="0.3">
      <c r="A426" s="10" t="s">
        <v>50</v>
      </c>
      <c r="B426" s="11"/>
      <c r="C426" s="8"/>
      <c r="D426" s="8"/>
      <c r="E426" s="8"/>
    </row>
    <row r="427" spans="1:10" ht="15.75" thickBot="1" x14ac:dyDescent="0.3">
      <c r="A427" s="10" t="s">
        <v>51</v>
      </c>
      <c r="B427" s="11"/>
      <c r="C427" s="8"/>
      <c r="D427" s="8"/>
      <c r="E427" s="8"/>
    </row>
    <row r="428" spans="1:10" ht="24.75" customHeight="1" thickBot="1" x14ac:dyDescent="0.3">
      <c r="A428" s="1" t="s">
        <v>3</v>
      </c>
      <c r="B428" s="11">
        <f>B429+B430</f>
        <v>4452.5485980722942</v>
      </c>
      <c r="C428" s="11">
        <f>C429+C430</f>
        <v>4347.938258544501</v>
      </c>
      <c r="D428" s="11">
        <f>D429+D430</f>
        <v>4196.3090344512148</v>
      </c>
      <c r="E428" s="11">
        <f>E429+E430</f>
        <v>3800.4607859108582</v>
      </c>
    </row>
    <row r="429" spans="1:10" ht="15.75" thickBot="1" x14ac:dyDescent="0.3">
      <c r="A429" s="10" t="s">
        <v>50</v>
      </c>
      <c r="B429" s="11">
        <v>4452.5485980722942</v>
      </c>
      <c r="C429" s="11">
        <v>4347.938258544501</v>
      </c>
      <c r="D429" s="11">
        <v>4196.3090344512148</v>
      </c>
      <c r="E429" s="11">
        <v>3800.4607859108582</v>
      </c>
    </row>
    <row r="430" spans="1:10" ht="15.75" thickBot="1" x14ac:dyDescent="0.3">
      <c r="A430" s="10" t="s">
        <v>51</v>
      </c>
      <c r="B430" s="11"/>
      <c r="C430" s="37"/>
      <c r="D430" s="36"/>
      <c r="E430" s="36"/>
    </row>
    <row r="431" spans="1:10" ht="15.75" thickBot="1" x14ac:dyDescent="0.3">
      <c r="A431" s="22" t="s">
        <v>63</v>
      </c>
      <c r="B431" s="11">
        <f>ROUND(B428+B425+B422+B419+B416+B413+B410,4)</f>
        <v>253547.45139999999</v>
      </c>
      <c r="C431" s="11">
        <f>ROUND(C428+C425+C422+C419+C416+C413+C410,4)</f>
        <v>258632.06169999999</v>
      </c>
      <c r="D431" s="11">
        <f>ROUND(D428+D425+D422+D419+D416+D413+D410,4)</f>
        <v>270339.78100000002</v>
      </c>
      <c r="E431" s="11">
        <f>ROUND(E428+E425+E422+E419+E416+E413+E410,4)</f>
        <v>282817.52130000002</v>
      </c>
    </row>
    <row r="432" spans="1:10" ht="15.75" thickBot="1" x14ac:dyDescent="0.3">
      <c r="A432" s="23" t="s">
        <v>35</v>
      </c>
      <c r="B432" s="24">
        <f t="shared" ref="B432:D432" si="24">IF(B431-B402=0,0,"Error")</f>
        <v>0</v>
      </c>
      <c r="C432" s="24">
        <f t="shared" si="24"/>
        <v>0</v>
      </c>
      <c r="D432" s="24">
        <f t="shared" si="24"/>
        <v>0</v>
      </c>
      <c r="E432" s="24">
        <f>IF(E431-E402=0,0,"Error")</f>
        <v>0</v>
      </c>
    </row>
    <row r="433" spans="1:8" ht="15.75" thickBot="1" x14ac:dyDescent="0.3">
      <c r="A433" s="38" t="s">
        <v>64</v>
      </c>
      <c r="B433" s="525" t="s">
        <v>348</v>
      </c>
      <c r="C433" s="581"/>
      <c r="D433" s="581"/>
      <c r="E433" s="582"/>
    </row>
    <row r="434" spans="1:8" ht="15.75" thickBot="1" x14ac:dyDescent="0.3">
      <c r="A434" s="4" t="s">
        <v>9</v>
      </c>
      <c r="B434" s="517" t="s">
        <v>349</v>
      </c>
      <c r="C434" s="518"/>
      <c r="D434" s="518"/>
      <c r="E434" s="519"/>
    </row>
    <row r="435" spans="1:8" ht="15.75" thickBot="1" x14ac:dyDescent="0.3">
      <c r="A435" s="4" t="s">
        <v>14</v>
      </c>
      <c r="B435" s="520" t="s">
        <v>350</v>
      </c>
      <c r="C435" s="521"/>
      <c r="D435" s="521"/>
      <c r="E435" s="522"/>
    </row>
    <row r="436" spans="1:8" x14ac:dyDescent="0.25">
      <c r="A436" s="523"/>
      <c r="B436" s="17">
        <v>2019</v>
      </c>
      <c r="C436" s="17">
        <v>2020</v>
      </c>
      <c r="D436" s="17">
        <v>2021</v>
      </c>
      <c r="E436" s="17">
        <v>2022</v>
      </c>
    </row>
    <row r="437" spans="1:8" ht="15.75" thickBot="1" x14ac:dyDescent="0.3">
      <c r="A437" s="524"/>
      <c r="B437" s="18" t="s">
        <v>5</v>
      </c>
      <c r="C437" s="18" t="s">
        <v>6</v>
      </c>
      <c r="D437" s="18" t="s">
        <v>6</v>
      </c>
      <c r="E437" s="18" t="s">
        <v>6</v>
      </c>
    </row>
    <row r="438" spans="1:8" ht="15.75" thickBot="1" x14ac:dyDescent="0.3">
      <c r="A438" s="4" t="s">
        <v>8</v>
      </c>
      <c r="B438" s="39">
        <v>14364.727884412327</v>
      </c>
      <c r="C438" s="39">
        <v>14575.705100000001</v>
      </c>
      <c r="D438" s="39">
        <v>15012.976253000001</v>
      </c>
      <c r="E438" s="39">
        <v>15463.365540590001</v>
      </c>
    </row>
    <row r="439" spans="1:8" ht="15.75" thickBot="1" x14ac:dyDescent="0.3">
      <c r="A439" s="4" t="s">
        <v>15</v>
      </c>
      <c r="B439" s="6">
        <v>1305084.0000010272</v>
      </c>
      <c r="C439" s="6">
        <v>1329118.1025</v>
      </c>
      <c r="D439" s="6">
        <v>1409748.3048</v>
      </c>
      <c r="E439" s="6">
        <v>1496540.0623000001</v>
      </c>
      <c r="G439" s="9"/>
      <c r="H439" s="9"/>
    </row>
    <row r="440" spans="1:8" ht="15.75" thickBot="1" x14ac:dyDescent="0.3">
      <c r="A440" s="4" t="s">
        <v>23</v>
      </c>
      <c r="B440" s="6">
        <f>B439/B438</f>
        <v>90.853374355752322</v>
      </c>
      <c r="C440" s="6">
        <f>C439/C438</f>
        <v>91.187225138082681</v>
      </c>
      <c r="D440" s="6">
        <f>D439/D438</f>
        <v>93.901987257076627</v>
      </c>
      <c r="E440" s="6">
        <f>E439/E438</f>
        <v>96.779711917933483</v>
      </c>
    </row>
    <row r="441" spans="1:8" ht="15.75" thickBot="1" x14ac:dyDescent="0.3">
      <c r="A441" s="4" t="s">
        <v>16</v>
      </c>
      <c r="B441" s="99"/>
      <c r="C441" s="7">
        <f t="shared" ref="C441:E443" si="25">C438/B438-1</f>
        <v>1.468717105435835E-2</v>
      </c>
      <c r="D441" s="7">
        <f t="shared" si="25"/>
        <v>3.0000000000000027E-2</v>
      </c>
      <c r="E441" s="7">
        <f t="shared" si="25"/>
        <v>3.0000000000000027E-2</v>
      </c>
    </row>
    <row r="442" spans="1:8" ht="15.75" thickBot="1" x14ac:dyDescent="0.3">
      <c r="A442" s="4" t="s">
        <v>17</v>
      </c>
      <c r="B442" s="99"/>
      <c r="C442" s="7">
        <f t="shared" si="25"/>
        <v>1.8415751399108338E-2</v>
      </c>
      <c r="D442" s="7">
        <f t="shared" si="25"/>
        <v>6.0664437681150263E-2</v>
      </c>
      <c r="E442" s="7">
        <f t="shared" si="25"/>
        <v>6.1565427817494855E-2</v>
      </c>
    </row>
    <row r="443" spans="1:8" ht="15.75" thickBot="1" x14ac:dyDescent="0.3">
      <c r="A443" s="4" t="s">
        <v>18</v>
      </c>
      <c r="B443" s="99"/>
      <c r="C443" s="115">
        <f t="shared" si="25"/>
        <v>3.6746107087131108E-3</v>
      </c>
      <c r="D443" s="7">
        <f t="shared" si="25"/>
        <v>2.9771298719563521E-2</v>
      </c>
      <c r="E443" s="7">
        <f t="shared" si="25"/>
        <v>3.0646046424752216E-2</v>
      </c>
    </row>
    <row r="444" spans="1:8" ht="15.75" thickBot="1" x14ac:dyDescent="0.3">
      <c r="A444" s="528" t="s">
        <v>248</v>
      </c>
      <c r="B444" s="529"/>
      <c r="C444" s="529"/>
      <c r="D444" s="529"/>
      <c r="E444" s="530"/>
    </row>
    <row r="445" spans="1:8" x14ac:dyDescent="0.25">
      <c r="A445" s="523"/>
      <c r="B445" s="17">
        <v>2019</v>
      </c>
      <c r="C445" s="17">
        <v>2020</v>
      </c>
      <c r="D445" s="17">
        <v>2021</v>
      </c>
      <c r="E445" s="17">
        <v>2022</v>
      </c>
    </row>
    <row r="446" spans="1:8" ht="15.75" thickBot="1" x14ac:dyDescent="0.3">
      <c r="A446" s="524"/>
      <c r="B446" s="18" t="s">
        <v>5</v>
      </c>
      <c r="C446" s="18" t="s">
        <v>6</v>
      </c>
      <c r="D446" s="18" t="s">
        <v>6</v>
      </c>
      <c r="E446" s="18" t="s">
        <v>6</v>
      </c>
    </row>
    <row r="447" spans="1:8" ht="15.75" thickBot="1" x14ac:dyDescent="0.3">
      <c r="A447" s="1" t="s">
        <v>0</v>
      </c>
      <c r="B447" s="8">
        <f>B448+B449</f>
        <v>7631.770124553449</v>
      </c>
      <c r="C447" s="8">
        <f>C448+C449</f>
        <v>11002.064094111729</v>
      </c>
      <c r="D447" s="8">
        <f>D448+D449</f>
        <v>11401.917070741683</v>
      </c>
      <c r="E447" s="8">
        <f>E448+E449</f>
        <v>12517.390723174962</v>
      </c>
      <c r="G447" s="9"/>
      <c r="H447" s="9"/>
    </row>
    <row r="448" spans="1:8" ht="15.75" thickBot="1" x14ac:dyDescent="0.3">
      <c r="A448" s="10" t="s">
        <v>50</v>
      </c>
      <c r="B448" s="11">
        <v>7631.770124553449</v>
      </c>
      <c r="C448" s="93">
        <v>11002.064094111729</v>
      </c>
      <c r="D448" s="93">
        <v>11401.917070741683</v>
      </c>
      <c r="E448" s="93">
        <v>12517.390723174962</v>
      </c>
    </row>
    <row r="449" spans="1:11" ht="15.75" thickBot="1" x14ac:dyDescent="0.3">
      <c r="A449" s="10" t="s">
        <v>51</v>
      </c>
      <c r="B449" s="11"/>
      <c r="C449" s="47"/>
      <c r="D449" s="47"/>
      <c r="E449" s="47"/>
    </row>
    <row r="450" spans="1:11" ht="24.75" thickBot="1" x14ac:dyDescent="0.3">
      <c r="A450" s="1" t="s">
        <v>31</v>
      </c>
      <c r="B450" s="8">
        <f>B451+B452</f>
        <v>1302.7515077236658</v>
      </c>
      <c r="C450" s="8">
        <f>C451+C452</f>
        <v>1736.6818217405587</v>
      </c>
      <c r="D450" s="8">
        <f>D451+D452</f>
        <v>1795.0802983208821</v>
      </c>
      <c r="E450" s="8">
        <f>E451+E452</f>
        <v>1975.4304024433929</v>
      </c>
    </row>
    <row r="451" spans="1:11" ht="15.75" thickBot="1" x14ac:dyDescent="0.3">
      <c r="A451" s="10" t="s">
        <v>50</v>
      </c>
      <c r="B451" s="11">
        <v>1302.7515077236658</v>
      </c>
      <c r="C451" s="11">
        <v>1736.6818217405587</v>
      </c>
      <c r="D451" s="11">
        <v>1795.0802983208821</v>
      </c>
      <c r="E451" s="11">
        <v>1975.4304024433929</v>
      </c>
    </row>
    <row r="452" spans="1:11" ht="15.75" thickBot="1" x14ac:dyDescent="0.3">
      <c r="A452" s="10" t="s">
        <v>51</v>
      </c>
      <c r="B452" s="11"/>
      <c r="C452" s="8"/>
      <c r="D452" s="8"/>
      <c r="E452" s="8"/>
    </row>
    <row r="453" spans="1:11" ht="15.75" thickBot="1" x14ac:dyDescent="0.3">
      <c r="A453" s="1" t="s">
        <v>1</v>
      </c>
      <c r="B453" s="11">
        <f>B454+B455</f>
        <v>8006.7217139613113</v>
      </c>
      <c r="C453" s="11">
        <f>C454+C455</f>
        <v>11168.342140874107</v>
      </c>
      <c r="D453" s="11">
        <f>D454+D455</f>
        <v>11852.942271324859</v>
      </c>
      <c r="E453" s="11">
        <f>E454+E455</f>
        <v>13020.745585336066</v>
      </c>
    </row>
    <row r="454" spans="1:11" ht="15.75" thickBot="1" x14ac:dyDescent="0.3">
      <c r="A454" s="10" t="s">
        <v>50</v>
      </c>
      <c r="B454" s="11">
        <v>8006.7217139613113</v>
      </c>
      <c r="C454" s="11">
        <v>11168.342140874107</v>
      </c>
      <c r="D454" s="11">
        <v>11852.942271324859</v>
      </c>
      <c r="E454" s="11">
        <v>13020.745585336066</v>
      </c>
    </row>
    <row r="455" spans="1:11" ht="15.75" thickBot="1" x14ac:dyDescent="0.3">
      <c r="A455" s="10" t="s">
        <v>51</v>
      </c>
      <c r="B455" s="11"/>
      <c r="C455" s="8"/>
      <c r="D455" s="8"/>
      <c r="E455" s="8"/>
    </row>
    <row r="456" spans="1:11" ht="15.75" thickBot="1" x14ac:dyDescent="0.3">
      <c r="A456" s="1" t="s">
        <v>2</v>
      </c>
      <c r="B456" s="11">
        <f>B457+B458</f>
        <v>0</v>
      </c>
      <c r="C456" s="11">
        <f>C457+C458</f>
        <v>0</v>
      </c>
      <c r="D456" s="11">
        <f>D457+D458</f>
        <v>0</v>
      </c>
      <c r="E456" s="11">
        <f>E457+E458</f>
        <v>0</v>
      </c>
    </row>
    <row r="457" spans="1:11" ht="15.75" thickBot="1" x14ac:dyDescent="0.3">
      <c r="A457" s="10" t="s">
        <v>50</v>
      </c>
      <c r="B457" s="11"/>
      <c r="C457" s="8"/>
      <c r="D457" s="8"/>
      <c r="E457" s="8"/>
    </row>
    <row r="458" spans="1:11" ht="15.75" thickBot="1" x14ac:dyDescent="0.3">
      <c r="A458" s="10" t="s">
        <v>51</v>
      </c>
      <c r="B458" s="11"/>
      <c r="C458" s="8"/>
      <c r="D458" s="8"/>
      <c r="E458" s="8"/>
    </row>
    <row r="459" spans="1:11" ht="15.75" thickBot="1" x14ac:dyDescent="0.3">
      <c r="A459" s="1" t="s">
        <v>24</v>
      </c>
      <c r="B459" s="11">
        <f>B460+B461</f>
        <v>1217084</v>
      </c>
      <c r="C459" s="11">
        <f>C460+C461</f>
        <v>1241118.1024633488</v>
      </c>
      <c r="D459" s="11">
        <f>D460+D461</f>
        <v>1320748.3048243735</v>
      </c>
      <c r="E459" s="11">
        <f>E460+E461</f>
        <v>1406540.0623346451</v>
      </c>
    </row>
    <row r="460" spans="1:11" ht="15.75" thickBot="1" x14ac:dyDescent="0.3">
      <c r="A460" s="10" t="s">
        <v>50</v>
      </c>
      <c r="B460" s="11">
        <v>1217084</v>
      </c>
      <c r="C460" s="11">
        <v>1241118.1024633488</v>
      </c>
      <c r="D460" s="11">
        <v>1320748.3048243735</v>
      </c>
      <c r="E460" s="11">
        <v>1406540.0623346451</v>
      </c>
      <c r="G460" s="116"/>
      <c r="H460" s="9"/>
      <c r="I460" s="9"/>
      <c r="J460" s="9"/>
      <c r="K460" s="9"/>
    </row>
    <row r="461" spans="1:11" ht="15.75" thickBot="1" x14ac:dyDescent="0.3">
      <c r="A461" s="10" t="s">
        <v>51</v>
      </c>
      <c r="B461" s="11"/>
      <c r="C461" s="8"/>
      <c r="D461" s="8"/>
      <c r="E461" s="8"/>
      <c r="G461" s="116"/>
    </row>
    <row r="462" spans="1:11" ht="15.75" thickBot="1" x14ac:dyDescent="0.3">
      <c r="A462" s="1" t="s">
        <v>25</v>
      </c>
      <c r="B462" s="11">
        <f>B463+B464</f>
        <v>0</v>
      </c>
      <c r="C462" s="11">
        <f>C463+C464</f>
        <v>0</v>
      </c>
      <c r="D462" s="11">
        <f>D463+D464</f>
        <v>0</v>
      </c>
      <c r="E462" s="11">
        <f>E463+E464</f>
        <v>0</v>
      </c>
      <c r="G462" s="116"/>
    </row>
    <row r="463" spans="1:11" ht="15.75" thickBot="1" x14ac:dyDescent="0.3">
      <c r="A463" s="10" t="s">
        <v>50</v>
      </c>
      <c r="B463" s="11"/>
      <c r="C463" s="8"/>
      <c r="D463" s="8"/>
      <c r="E463" s="8"/>
      <c r="G463" s="116"/>
    </row>
    <row r="464" spans="1:11" ht="15.75" thickBot="1" x14ac:dyDescent="0.3">
      <c r="A464" s="10" t="s">
        <v>51</v>
      </c>
      <c r="B464" s="11"/>
      <c r="C464" s="8"/>
      <c r="D464" s="8"/>
      <c r="E464" s="8"/>
      <c r="G464" s="117"/>
    </row>
    <row r="465" spans="1:10" ht="24.75" customHeight="1" thickBot="1" x14ac:dyDescent="0.3">
      <c r="A465" s="1" t="s">
        <v>3</v>
      </c>
      <c r="B465" s="11">
        <f>B466+B467</f>
        <v>71058.756654788798</v>
      </c>
      <c r="C465" s="11">
        <f>C466+C467</f>
        <v>64092.911943273604</v>
      </c>
      <c r="D465" s="11">
        <f>D466+D467</f>
        <v>63950.060359612566</v>
      </c>
      <c r="E465" s="11">
        <f>E466+E467</f>
        <v>62486.433289045584</v>
      </c>
      <c r="G465" s="116"/>
    </row>
    <row r="466" spans="1:10" ht="15.75" thickBot="1" x14ac:dyDescent="0.3">
      <c r="A466" s="10" t="s">
        <v>50</v>
      </c>
      <c r="B466" s="11">
        <v>71058.756654788798</v>
      </c>
      <c r="C466" s="11">
        <v>64092.911943273604</v>
      </c>
      <c r="D466" s="11">
        <v>63950.060359612566</v>
      </c>
      <c r="E466" s="11">
        <v>62486.433289045584</v>
      </c>
      <c r="G466" s="116"/>
    </row>
    <row r="467" spans="1:10" ht="15.75" thickBot="1" x14ac:dyDescent="0.3">
      <c r="A467" s="10" t="s">
        <v>51</v>
      </c>
      <c r="B467" s="11"/>
      <c r="C467" s="37"/>
      <c r="D467" s="36"/>
      <c r="E467" s="36"/>
    </row>
    <row r="468" spans="1:10" ht="15.75" thickBot="1" x14ac:dyDescent="0.3">
      <c r="A468" s="22" t="s">
        <v>66</v>
      </c>
      <c r="B468" s="11">
        <f>ROUND(B465+B462+B459+B456+B453+B450+B447,4)</f>
        <v>1305084</v>
      </c>
      <c r="C468" s="11">
        <f>ROUND(C465+C462+C459+C456+C453+C450+C447,4)</f>
        <v>1329118.1025</v>
      </c>
      <c r="D468" s="11">
        <f>ROUND(D465+D462+D459+D456+D453+D450+D447,4)</f>
        <v>1409748.3048</v>
      </c>
      <c r="E468" s="11">
        <f>ROUND(E465+E462+E459+E456+E453+E450+E447,4)</f>
        <v>1496540.0623000001</v>
      </c>
    </row>
    <row r="469" spans="1:10" ht="15.75" thickBot="1" x14ac:dyDescent="0.3">
      <c r="A469" s="23" t="s">
        <v>35</v>
      </c>
      <c r="B469" s="24">
        <v>0</v>
      </c>
      <c r="C469" s="24">
        <f t="shared" ref="C469:D469" si="26">IF(C468-C439=0,0,"Error")</f>
        <v>0</v>
      </c>
      <c r="D469" s="24">
        <f t="shared" si="26"/>
        <v>0</v>
      </c>
      <c r="E469" s="24">
        <f>IF(E468-E439=0,0,"Error")</f>
        <v>0</v>
      </c>
    </row>
    <row r="470" spans="1:10" ht="15.75" thickBot="1" x14ac:dyDescent="0.3">
      <c r="A470" s="38" t="s">
        <v>67</v>
      </c>
      <c r="B470" s="549" t="s">
        <v>327</v>
      </c>
      <c r="C470" s="526"/>
      <c r="D470" s="526"/>
      <c r="E470" s="527"/>
    </row>
    <row r="471" spans="1:10" ht="24.75" customHeight="1" thickBot="1" x14ac:dyDescent="0.3">
      <c r="A471" s="4" t="s">
        <v>9</v>
      </c>
      <c r="B471" s="517" t="s">
        <v>351</v>
      </c>
      <c r="C471" s="518"/>
      <c r="D471" s="518"/>
      <c r="E471" s="519"/>
    </row>
    <row r="472" spans="1:10" ht="15.75" thickBot="1" x14ac:dyDescent="0.3">
      <c r="A472" s="4" t="s">
        <v>14</v>
      </c>
      <c r="B472" s="520" t="s">
        <v>352</v>
      </c>
      <c r="C472" s="521"/>
      <c r="D472" s="521"/>
      <c r="E472" s="522"/>
    </row>
    <row r="473" spans="1:10" x14ac:dyDescent="0.25">
      <c r="A473" s="523"/>
      <c r="B473" s="17">
        <v>2019</v>
      </c>
      <c r="C473" s="17">
        <v>2020</v>
      </c>
      <c r="D473" s="17">
        <v>2021</v>
      </c>
      <c r="E473" s="17">
        <v>2022</v>
      </c>
    </row>
    <row r="474" spans="1:10" ht="15.75" thickBot="1" x14ac:dyDescent="0.3">
      <c r="A474" s="524"/>
      <c r="B474" s="18" t="s">
        <v>5</v>
      </c>
      <c r="C474" s="18" t="s">
        <v>6</v>
      </c>
      <c r="D474" s="18" t="s">
        <v>6</v>
      </c>
      <c r="E474" s="18" t="s">
        <v>6</v>
      </c>
    </row>
    <row r="475" spans="1:10" ht="15.75" thickBot="1" x14ac:dyDescent="0.3">
      <c r="A475" s="4" t="s">
        <v>8</v>
      </c>
      <c r="B475" s="39">
        <v>52.797451678991891</v>
      </c>
      <c r="C475" s="39">
        <v>53.007195191541861</v>
      </c>
      <c r="D475" s="39">
        <v>52.900225756311812</v>
      </c>
      <c r="E475" s="39">
        <v>52.900225756311812</v>
      </c>
    </row>
    <row r="476" spans="1:10" ht="15.75" thickBot="1" x14ac:dyDescent="0.3">
      <c r="A476" s="4" t="s">
        <v>15</v>
      </c>
      <c r="B476" s="6">
        <v>121751.77989999999</v>
      </c>
      <c r="C476" s="6">
        <v>129560.93769999999</v>
      </c>
      <c r="D476" s="6">
        <v>135133.49040000001</v>
      </c>
      <c r="E476" s="6">
        <v>147845.11249999999</v>
      </c>
      <c r="G476" s="9"/>
      <c r="H476" s="9"/>
      <c r="I476" s="9"/>
      <c r="J476" s="9"/>
    </row>
    <row r="477" spans="1:10" ht="15.75" thickBot="1" x14ac:dyDescent="0.3">
      <c r="A477" s="4" t="s">
        <v>23</v>
      </c>
      <c r="B477" s="6">
        <f>B476/B475</f>
        <v>2306.0162191207619</v>
      </c>
      <c r="C477" s="6">
        <f>C476/C475</f>
        <v>2444.214171903091</v>
      </c>
      <c r="D477" s="6">
        <f>D476/D475</f>
        <v>2554.4974235554469</v>
      </c>
      <c r="E477" s="6">
        <f>E476/E475</f>
        <v>2794.7917118739288</v>
      </c>
    </row>
    <row r="478" spans="1:10" ht="15.75" thickBot="1" x14ac:dyDescent="0.3">
      <c r="A478" s="4" t="s">
        <v>16</v>
      </c>
      <c r="B478" s="99"/>
      <c r="C478" s="7">
        <f t="shared" ref="C478:E480" si="27">C475/B475-1</f>
        <v>3.9726067429393108E-3</v>
      </c>
      <c r="D478" s="7">
        <f t="shared" si="27"/>
        <v>-2.0180172680994701E-3</v>
      </c>
      <c r="E478" s="7">
        <f t="shared" si="27"/>
        <v>0</v>
      </c>
    </row>
    <row r="479" spans="1:10" ht="15.75" thickBot="1" x14ac:dyDescent="0.3">
      <c r="A479" s="4" t="s">
        <v>17</v>
      </c>
      <c r="B479" s="99"/>
      <c r="C479" s="7">
        <f t="shared" si="27"/>
        <v>6.4139988806849457E-2</v>
      </c>
      <c r="D479" s="7">
        <f t="shared" si="27"/>
        <v>4.3011055638570106E-2</v>
      </c>
      <c r="E479" s="7">
        <f t="shared" si="27"/>
        <v>9.4067148435026171E-2</v>
      </c>
    </row>
    <row r="480" spans="1:10" ht="15.75" thickBot="1" x14ac:dyDescent="0.3">
      <c r="A480" s="4" t="s">
        <v>18</v>
      </c>
      <c r="B480" s="99"/>
      <c r="C480" s="7">
        <f t="shared" si="27"/>
        <v>5.9929306496821377E-2</v>
      </c>
      <c r="D480" s="7">
        <f t="shared" si="27"/>
        <v>4.5120126100278712E-2</v>
      </c>
      <c r="E480" s="7">
        <f t="shared" si="27"/>
        <v>9.4067148435026171E-2</v>
      </c>
    </row>
    <row r="481" spans="1:8" ht="15.75" thickBot="1" x14ac:dyDescent="0.3">
      <c r="A481" s="528" t="s">
        <v>249</v>
      </c>
      <c r="B481" s="529"/>
      <c r="C481" s="529"/>
      <c r="D481" s="529"/>
      <c r="E481" s="530"/>
    </row>
    <row r="482" spans="1:8" x14ac:dyDescent="0.25">
      <c r="A482" s="523"/>
      <c r="B482" s="17">
        <v>2019</v>
      </c>
      <c r="C482" s="17">
        <v>2020</v>
      </c>
      <c r="D482" s="17">
        <v>2021</v>
      </c>
      <c r="E482" s="17">
        <v>2022</v>
      </c>
    </row>
    <row r="483" spans="1:8" ht="15.75" thickBot="1" x14ac:dyDescent="0.3">
      <c r="A483" s="524"/>
      <c r="B483" s="18" t="s">
        <v>5</v>
      </c>
      <c r="C483" s="18" t="s">
        <v>6</v>
      </c>
      <c r="D483" s="18" t="s">
        <v>6</v>
      </c>
      <c r="E483" s="18" t="s">
        <v>6</v>
      </c>
    </row>
    <row r="484" spans="1:8" ht="15.75" thickBot="1" x14ac:dyDescent="0.3">
      <c r="A484" s="1" t="s">
        <v>0</v>
      </c>
      <c r="B484" s="8">
        <f>B485+B486</f>
        <v>54847.308271272253</v>
      </c>
      <c r="C484" s="8">
        <f>C485+C486</f>
        <v>59624.063660632863</v>
      </c>
      <c r="D484" s="8">
        <f>D485+D486</f>
        <v>61508.365791585755</v>
      </c>
      <c r="E484" s="8">
        <f>E485+E486</f>
        <v>67262.636637958349</v>
      </c>
    </row>
    <row r="485" spans="1:8" ht="15.75" thickBot="1" x14ac:dyDescent="0.3">
      <c r="A485" s="10" t="s">
        <v>50</v>
      </c>
      <c r="B485" s="11">
        <v>54847.308271272253</v>
      </c>
      <c r="C485" s="11">
        <v>59624.063660632863</v>
      </c>
      <c r="D485" s="11">
        <v>61508.365791585755</v>
      </c>
      <c r="E485" s="11">
        <v>67262.636637958349</v>
      </c>
      <c r="G485" s="9"/>
      <c r="H485" s="9"/>
    </row>
    <row r="486" spans="1:8" ht="15.75" thickBot="1" x14ac:dyDescent="0.3">
      <c r="A486" s="10" t="s">
        <v>51</v>
      </c>
      <c r="B486" s="11"/>
      <c r="C486" s="47"/>
      <c r="D486" s="47"/>
      <c r="E486" s="47"/>
      <c r="G486" s="9"/>
      <c r="H486" s="9"/>
    </row>
    <row r="487" spans="1:8" ht="24.75" thickBot="1" x14ac:dyDescent="0.3">
      <c r="A487" s="1" t="s">
        <v>31</v>
      </c>
      <c r="B487" s="8">
        <f>B488+B489</f>
        <v>9362.4955126862478</v>
      </c>
      <c r="C487" s="8">
        <f>C488+C489</f>
        <v>9411.6909892518725</v>
      </c>
      <c r="D487" s="8">
        <f>D488+D489</f>
        <v>9683.6746776309828</v>
      </c>
      <c r="E487" s="8">
        <f>E488+E489</f>
        <v>10615.044325262017</v>
      </c>
      <c r="G487" s="9"/>
      <c r="H487" s="9"/>
    </row>
    <row r="488" spans="1:8" ht="15.75" thickBot="1" x14ac:dyDescent="0.3">
      <c r="A488" s="10" t="s">
        <v>50</v>
      </c>
      <c r="B488" s="11">
        <v>9362.4955126862478</v>
      </c>
      <c r="C488" s="11">
        <v>9411.6909892518725</v>
      </c>
      <c r="D488" s="11">
        <v>9683.6746776309828</v>
      </c>
      <c r="E488" s="11">
        <v>10615.044325262017</v>
      </c>
      <c r="G488" s="9"/>
      <c r="H488" s="9"/>
    </row>
    <row r="489" spans="1:8" ht="15.75" thickBot="1" x14ac:dyDescent="0.3">
      <c r="A489" s="10" t="s">
        <v>51</v>
      </c>
      <c r="B489" s="11"/>
      <c r="C489" s="8"/>
      <c r="D489" s="8"/>
      <c r="E489" s="8"/>
      <c r="G489" s="9"/>
      <c r="H489" s="9"/>
    </row>
    <row r="490" spans="1:8" ht="15.75" thickBot="1" x14ac:dyDescent="0.3">
      <c r="A490" s="1" t="s">
        <v>1</v>
      </c>
      <c r="B490" s="11">
        <f>B491+B492</f>
        <v>57541.976097402541</v>
      </c>
      <c r="C490" s="11">
        <f>C491+C492</f>
        <v>60525.183010667519</v>
      </c>
      <c r="D490" s="11">
        <f>D491+D492</f>
        <v>63941.449881442983</v>
      </c>
      <c r="E490" s="11">
        <f>E491+E492</f>
        <v>69967.431586222476</v>
      </c>
      <c r="G490" s="9"/>
      <c r="H490" s="9"/>
    </row>
    <row r="491" spans="1:8" ht="15.75" thickBot="1" x14ac:dyDescent="0.3">
      <c r="A491" s="10" t="s">
        <v>50</v>
      </c>
      <c r="B491" s="11">
        <v>57541.976097402541</v>
      </c>
      <c r="C491" s="11">
        <v>60525.183010667519</v>
      </c>
      <c r="D491" s="11">
        <v>63941.449881442983</v>
      </c>
      <c r="E491" s="11">
        <v>69967.431586222476</v>
      </c>
      <c r="G491" s="9"/>
      <c r="H491" s="9"/>
    </row>
    <row r="492" spans="1:8" ht="15.75" thickBot="1" x14ac:dyDescent="0.3">
      <c r="A492" s="10" t="s">
        <v>51</v>
      </c>
      <c r="B492" s="11"/>
      <c r="C492" s="8"/>
      <c r="D492" s="8"/>
      <c r="E492" s="8"/>
    </row>
    <row r="493" spans="1:8" ht="15.75" thickBot="1" x14ac:dyDescent="0.3">
      <c r="A493" s="1" t="s">
        <v>2</v>
      </c>
      <c r="B493" s="11">
        <f>B494+B495</f>
        <v>0</v>
      </c>
      <c r="C493" s="11">
        <f>C494+C495</f>
        <v>0</v>
      </c>
      <c r="D493" s="11">
        <f>D494+D495</f>
        <v>0</v>
      </c>
      <c r="E493" s="11">
        <f>E494+E495</f>
        <v>0</v>
      </c>
    </row>
    <row r="494" spans="1:8" ht="15.75" thickBot="1" x14ac:dyDescent="0.3">
      <c r="A494" s="10" t="s">
        <v>50</v>
      </c>
      <c r="B494" s="11"/>
      <c r="C494" s="8"/>
      <c r="D494" s="8"/>
      <c r="E494" s="8"/>
    </row>
    <row r="495" spans="1:8" ht="15.75" thickBot="1" x14ac:dyDescent="0.3">
      <c r="A495" s="10" t="s">
        <v>51</v>
      </c>
      <c r="B495" s="11"/>
      <c r="C495" s="8"/>
      <c r="D495" s="8"/>
      <c r="E495" s="8"/>
    </row>
    <row r="496" spans="1:8" ht="15.75" thickBot="1" x14ac:dyDescent="0.3">
      <c r="A496" s="1" t="s">
        <v>24</v>
      </c>
      <c r="B496" s="11">
        <f>B497+B498</f>
        <v>0</v>
      </c>
      <c r="C496" s="11">
        <f>C497+C498</f>
        <v>0</v>
      </c>
      <c r="D496" s="11">
        <f>D497+D498</f>
        <v>0</v>
      </c>
      <c r="E496" s="11">
        <f>E497+E498</f>
        <v>0</v>
      </c>
    </row>
    <row r="497" spans="1:5" ht="15.75" thickBot="1" x14ac:dyDescent="0.3">
      <c r="A497" s="10" t="s">
        <v>50</v>
      </c>
      <c r="B497" s="11"/>
      <c r="C497" s="11"/>
      <c r="D497" s="11"/>
      <c r="E497" s="11"/>
    </row>
    <row r="498" spans="1:5" ht="15.75" thickBot="1" x14ac:dyDescent="0.3">
      <c r="A498" s="10" t="s">
        <v>51</v>
      </c>
      <c r="B498" s="11"/>
      <c r="C498" s="8"/>
      <c r="D498" s="8"/>
      <c r="E498" s="8"/>
    </row>
    <row r="499" spans="1:5" ht="15.75" thickBot="1" x14ac:dyDescent="0.3">
      <c r="A499" s="1" t="s">
        <v>25</v>
      </c>
      <c r="B499" s="11">
        <f>B500+B501</f>
        <v>0</v>
      </c>
      <c r="C499" s="11">
        <f>C500+C501</f>
        <v>0</v>
      </c>
      <c r="D499" s="11">
        <f>D500+D501</f>
        <v>0</v>
      </c>
      <c r="E499" s="11">
        <f>E500+E501</f>
        <v>0</v>
      </c>
    </row>
    <row r="500" spans="1:5" ht="15.75" thickBot="1" x14ac:dyDescent="0.3">
      <c r="A500" s="10" t="s">
        <v>50</v>
      </c>
      <c r="B500" s="11"/>
      <c r="C500" s="8"/>
      <c r="D500" s="8"/>
      <c r="E500" s="8"/>
    </row>
    <row r="501" spans="1:5" ht="15.75" thickBot="1" x14ac:dyDescent="0.3">
      <c r="A501" s="10" t="s">
        <v>51</v>
      </c>
      <c r="B501" s="11"/>
      <c r="C501" s="8"/>
      <c r="D501" s="8"/>
      <c r="E501" s="8"/>
    </row>
    <row r="502" spans="1:5" ht="24.75" customHeight="1" thickBot="1" x14ac:dyDescent="0.3">
      <c r="A502" s="1" t="s">
        <v>3</v>
      </c>
      <c r="B502" s="11">
        <f>B503+B504</f>
        <v>0</v>
      </c>
      <c r="C502" s="11">
        <f>C503+C504</f>
        <v>0</v>
      </c>
      <c r="D502" s="11">
        <f>D503+D504</f>
        <v>0</v>
      </c>
      <c r="E502" s="11">
        <f>E503+E504</f>
        <v>0</v>
      </c>
    </row>
    <row r="503" spans="1:5" ht="15.75" thickBot="1" x14ac:dyDescent="0.3">
      <c r="A503" s="10" t="s">
        <v>50</v>
      </c>
      <c r="B503" s="11"/>
      <c r="C503" s="36"/>
      <c r="D503" s="36"/>
      <c r="E503" s="36"/>
    </row>
    <row r="504" spans="1:5" ht="15.75" thickBot="1" x14ac:dyDescent="0.3">
      <c r="A504" s="10" t="s">
        <v>51</v>
      </c>
      <c r="B504" s="11"/>
      <c r="C504" s="37"/>
      <c r="D504" s="36"/>
      <c r="E504" s="36"/>
    </row>
    <row r="505" spans="1:5" ht="15.75" thickBot="1" x14ac:dyDescent="0.3">
      <c r="A505" s="22" t="s">
        <v>69</v>
      </c>
      <c r="B505" s="11">
        <f>ROUND(B502+B499+B496+B493+B490+B487+B484,4)</f>
        <v>121751.77989999999</v>
      </c>
      <c r="C505" s="11">
        <f>ROUND(C502+C499+C496+C493+C490+C487+C484,4)</f>
        <v>129560.93769999999</v>
      </c>
      <c r="D505" s="11">
        <f>ROUND(D502+D499+D496+D493+D490+D487+D484,4)</f>
        <v>135133.49040000001</v>
      </c>
      <c r="E505" s="11">
        <f>ROUND(E502+E499+E496+E493+E490+E487+E484,4)</f>
        <v>147845.11249999999</v>
      </c>
    </row>
    <row r="506" spans="1:5" ht="15.75" thickBot="1" x14ac:dyDescent="0.3">
      <c r="A506" s="23" t="s">
        <v>35</v>
      </c>
      <c r="B506" s="24">
        <f t="shared" ref="B506" si="28">IF(B505-B476=0,0,"Error")</f>
        <v>0</v>
      </c>
      <c r="C506" s="24">
        <f>IF(C505-C476=0,0,"Error")</f>
        <v>0</v>
      </c>
      <c r="D506" s="24">
        <f t="shared" ref="D506:E506" si="29">IF(D505-D476=0,0,"Error")</f>
        <v>0</v>
      </c>
      <c r="E506" s="24">
        <f t="shared" si="29"/>
        <v>0</v>
      </c>
    </row>
    <row r="507" spans="1:5" ht="39.75" customHeight="1" thickBot="1" x14ac:dyDescent="0.3">
      <c r="A507" s="92" t="s">
        <v>353</v>
      </c>
      <c r="B507" s="525" t="s">
        <v>241</v>
      </c>
      <c r="C507" s="581"/>
      <c r="D507" s="581"/>
      <c r="E507" s="582"/>
    </row>
    <row r="508" spans="1:5" ht="20.25" customHeight="1" thickBot="1" x14ac:dyDescent="0.3">
      <c r="A508" s="517" t="s">
        <v>242</v>
      </c>
      <c r="B508" s="518"/>
      <c r="C508" s="518"/>
      <c r="D508" s="518"/>
      <c r="E508" s="519"/>
    </row>
    <row r="509" spans="1:5" ht="19.5" customHeight="1" thickBot="1" x14ac:dyDescent="0.3">
      <c r="A509" s="100" t="s">
        <v>243</v>
      </c>
      <c r="B509" s="96">
        <v>0.02</v>
      </c>
      <c r="C509" s="7">
        <v>0.02</v>
      </c>
      <c r="D509" s="7">
        <v>0.02</v>
      </c>
      <c r="E509" s="7">
        <v>0.02</v>
      </c>
    </row>
    <row r="510" spans="1:5" ht="15.75" thickBot="1" x14ac:dyDescent="0.3">
      <c r="A510" s="537" t="s">
        <v>354</v>
      </c>
      <c r="B510" s="538"/>
      <c r="C510" s="538"/>
      <c r="D510" s="538"/>
      <c r="E510" s="539"/>
    </row>
    <row r="511" spans="1:5" ht="15.75" thickBot="1" x14ac:dyDescent="0.3">
      <c r="A511" s="511" t="s">
        <v>44</v>
      </c>
      <c r="B511" s="512"/>
      <c r="C511" s="512"/>
      <c r="D511" s="512"/>
      <c r="E511" s="513"/>
    </row>
    <row r="512" spans="1:5" ht="15.75" thickBot="1" x14ac:dyDescent="0.3">
      <c r="A512" s="19" t="s">
        <v>28</v>
      </c>
      <c r="B512" s="549" t="s">
        <v>244</v>
      </c>
      <c r="C512" s="526"/>
      <c r="D512" s="526"/>
      <c r="E512" s="527"/>
    </row>
    <row r="513" spans="1:10" ht="26.25" customHeight="1" thickBot="1" x14ac:dyDescent="0.3">
      <c r="A513" s="4" t="s">
        <v>9</v>
      </c>
      <c r="B513" s="517" t="s">
        <v>355</v>
      </c>
      <c r="C513" s="518"/>
      <c r="D513" s="518"/>
      <c r="E513" s="519"/>
    </row>
    <row r="514" spans="1:10" ht="15.75" thickBot="1" x14ac:dyDescent="0.3">
      <c r="A514" s="4" t="s">
        <v>14</v>
      </c>
      <c r="B514" s="520" t="s">
        <v>356</v>
      </c>
      <c r="C514" s="521"/>
      <c r="D514" s="521"/>
      <c r="E514" s="522"/>
    </row>
    <row r="515" spans="1:10" x14ac:dyDescent="0.25">
      <c r="A515" s="523"/>
      <c r="B515" s="17">
        <v>2019</v>
      </c>
      <c r="C515" s="17">
        <v>2020</v>
      </c>
      <c r="D515" s="17">
        <v>2021</v>
      </c>
      <c r="E515" s="17">
        <v>2022</v>
      </c>
    </row>
    <row r="516" spans="1:10" ht="15.75" thickBot="1" x14ac:dyDescent="0.3">
      <c r="A516" s="524"/>
      <c r="B516" s="18" t="s">
        <v>5</v>
      </c>
      <c r="C516" s="18" t="s">
        <v>6</v>
      </c>
      <c r="D516" s="18" t="s">
        <v>6</v>
      </c>
      <c r="E516" s="18" t="s">
        <v>6</v>
      </c>
    </row>
    <row r="517" spans="1:10" ht="15.75" thickBot="1" x14ac:dyDescent="0.3">
      <c r="A517" s="4" t="s">
        <v>8</v>
      </c>
      <c r="B517" s="39">
        <v>520345.36086448858</v>
      </c>
      <c r="C517" s="39">
        <v>506423.24119219038</v>
      </c>
      <c r="D517" s="39">
        <v>487977.27050552535</v>
      </c>
      <c r="E517" s="39">
        <v>463879.17762380803</v>
      </c>
    </row>
    <row r="518" spans="1:10" ht="15.75" thickBot="1" x14ac:dyDescent="0.3">
      <c r="A518" s="4" t="s">
        <v>15</v>
      </c>
      <c r="B518" s="6">
        <v>5091777</v>
      </c>
      <c r="C518" s="6">
        <v>4799258.3129000003</v>
      </c>
      <c r="D518" s="6">
        <v>4656160.7130000005</v>
      </c>
      <c r="E518" s="6">
        <v>4516869.5932</v>
      </c>
      <c r="G518" s="9"/>
      <c r="H518" s="9"/>
      <c r="I518" s="9"/>
      <c r="J518" s="9"/>
    </row>
    <row r="519" spans="1:10" ht="15.75" thickBot="1" x14ac:dyDescent="0.3">
      <c r="A519" s="4" t="s">
        <v>23</v>
      </c>
      <c r="B519" s="6">
        <f>B518/B517</f>
        <v>9.7853798322342129</v>
      </c>
      <c r="C519" s="6">
        <f>C518/C517</f>
        <v>9.4767734229611627</v>
      </c>
      <c r="D519" s="6">
        <f>D518/D517</f>
        <v>9.5417573613139819</v>
      </c>
      <c r="E519" s="6">
        <f>E518/E517</f>
        <v>9.7371682349213877</v>
      </c>
    </row>
    <row r="520" spans="1:10" ht="15.75" thickBot="1" x14ac:dyDescent="0.3">
      <c r="A520" s="4" t="s">
        <v>16</v>
      </c>
      <c r="B520" s="99" t="s">
        <v>22</v>
      </c>
      <c r="C520" s="7">
        <f>C517/B517-1</f>
        <v>-2.6755537224677717E-2</v>
      </c>
      <c r="D520" s="7">
        <f t="shared" ref="D520:E522" si="30">D517/C517-1</f>
        <v>-3.6424020831351767E-2</v>
      </c>
      <c r="E520" s="7">
        <f t="shared" si="30"/>
        <v>-4.93836380058289E-2</v>
      </c>
    </row>
    <row r="521" spans="1:10" ht="15.75" thickBot="1" x14ac:dyDescent="0.3">
      <c r="A521" s="4" t="s">
        <v>17</v>
      </c>
      <c r="B521" s="99" t="s">
        <v>22</v>
      </c>
      <c r="C521" s="7">
        <f>C518/B518-1</f>
        <v>-5.7449233754738205E-2</v>
      </c>
      <c r="D521" s="7">
        <f t="shared" si="30"/>
        <v>-2.981660718602408E-2</v>
      </c>
      <c r="E521" s="7">
        <f t="shared" si="30"/>
        <v>-2.9915445016985731E-2</v>
      </c>
    </row>
    <row r="522" spans="1:10" ht="15.75" thickBot="1" x14ac:dyDescent="0.3">
      <c r="A522" s="4" t="s">
        <v>18</v>
      </c>
      <c r="B522" s="99" t="s">
        <v>22</v>
      </c>
      <c r="C522" s="7">
        <f>C519/B519-1</f>
        <v>-3.1537499265635427E-2</v>
      </c>
      <c r="D522" s="7">
        <f t="shared" si="30"/>
        <v>6.8571797016239167E-3</v>
      </c>
      <c r="E522" s="7">
        <f t="shared" si="30"/>
        <v>2.0479547551657262E-2</v>
      </c>
    </row>
    <row r="523" spans="1:10" ht="15.75" thickBot="1" x14ac:dyDescent="0.3">
      <c r="A523" s="528" t="s">
        <v>34</v>
      </c>
      <c r="B523" s="529"/>
      <c r="C523" s="529"/>
      <c r="D523" s="529"/>
      <c r="E523" s="530"/>
    </row>
    <row r="524" spans="1:10" x14ac:dyDescent="0.25">
      <c r="A524" s="523"/>
      <c r="B524" s="17">
        <v>2019</v>
      </c>
      <c r="C524" s="17">
        <v>2020</v>
      </c>
      <c r="D524" s="17">
        <v>2021</v>
      </c>
      <c r="E524" s="17">
        <v>2022</v>
      </c>
    </row>
    <row r="525" spans="1:10" ht="15.75" thickBot="1" x14ac:dyDescent="0.3">
      <c r="A525" s="524"/>
      <c r="B525" s="18" t="s">
        <v>5</v>
      </c>
      <c r="C525" s="18" t="s">
        <v>6</v>
      </c>
      <c r="D525" s="18" t="s">
        <v>6</v>
      </c>
      <c r="E525" s="18" t="s">
        <v>6</v>
      </c>
    </row>
    <row r="526" spans="1:10" ht="15.75" thickBot="1" x14ac:dyDescent="0.3">
      <c r="A526" s="1" t="s">
        <v>0</v>
      </c>
      <c r="B526" s="8">
        <f>B527+B528</f>
        <v>40339.99967934419</v>
      </c>
      <c r="C526" s="8">
        <f>C527+C528</f>
        <v>39726.904227132254</v>
      </c>
      <c r="D526" s="8">
        <f>D527+D528</f>
        <v>37658.607664633455</v>
      </c>
      <c r="E526" s="8">
        <f>E527+E528</f>
        <v>37780.092204778848</v>
      </c>
    </row>
    <row r="527" spans="1:10" ht="15.75" thickBot="1" x14ac:dyDescent="0.3">
      <c r="A527" s="10" t="s">
        <v>50</v>
      </c>
      <c r="B527" s="11">
        <f>'[2]strukt sipas artikujve'!I$27</f>
        <v>40339.99967934419</v>
      </c>
      <c r="C527" s="93">
        <f>'[2]strukt sipas artikujve'!L$27</f>
        <v>39726.904227132254</v>
      </c>
      <c r="D527" s="93">
        <f>'[2]strukt sipas artikujve'!O$27</f>
        <v>37658.607664633455</v>
      </c>
      <c r="E527" s="93">
        <f>'[2]strukt sipas artikujve'!R$27</f>
        <v>37780.092204778848</v>
      </c>
    </row>
    <row r="528" spans="1:10" ht="15.75" thickBot="1" x14ac:dyDescent="0.3">
      <c r="A528" s="10" t="s">
        <v>51</v>
      </c>
      <c r="B528" s="11"/>
      <c r="C528" s="47"/>
      <c r="D528" s="47"/>
      <c r="E528" s="47"/>
    </row>
    <row r="529" spans="1:5" ht="24.75" thickBot="1" x14ac:dyDescent="0.3">
      <c r="A529" s="1" t="s">
        <v>31</v>
      </c>
      <c r="B529" s="8">
        <f>B530+B531</f>
        <v>6886.0820682689036</v>
      </c>
      <c r="C529" s="8">
        <f>C530+C531</f>
        <v>6270.9135136027417</v>
      </c>
      <c r="D529" s="8">
        <f>D530+D531</f>
        <v>5928.847250998464</v>
      </c>
      <c r="E529" s="8">
        <f>E530+E531</f>
        <v>5962.2603782959031</v>
      </c>
    </row>
    <row r="530" spans="1:5" ht="15.75" thickBot="1" x14ac:dyDescent="0.3">
      <c r="A530" s="10" t="s">
        <v>50</v>
      </c>
      <c r="B530" s="11">
        <f>'[2]strukt sipas artikujve'!J$27</f>
        <v>6886.0820682689036</v>
      </c>
      <c r="C530" s="11">
        <f>'[2]strukt sipas artikujve'!M$27</f>
        <v>6270.9135136027417</v>
      </c>
      <c r="D530" s="11">
        <f>'[2]strukt sipas artikujve'!P$27</f>
        <v>5928.847250998464</v>
      </c>
      <c r="E530" s="11">
        <f>'[2]strukt sipas artikujve'!S$27</f>
        <v>5962.2603782959031</v>
      </c>
    </row>
    <row r="531" spans="1:5" ht="15.75" thickBot="1" x14ac:dyDescent="0.3">
      <c r="A531" s="10" t="s">
        <v>51</v>
      </c>
      <c r="B531" s="11"/>
      <c r="C531" s="8"/>
      <c r="D531" s="8"/>
      <c r="E531" s="8"/>
    </row>
    <row r="532" spans="1:5" ht="15.75" thickBot="1" x14ac:dyDescent="0.3">
      <c r="A532" s="1" t="s">
        <v>1</v>
      </c>
      <c r="B532" s="11">
        <f>B533+B534</f>
        <v>42321.918257816542</v>
      </c>
      <c r="C532" s="11">
        <f>C533+C534</f>
        <v>40327.310840136714</v>
      </c>
      <c r="D532" s="11">
        <f>D533+D534</f>
        <v>39148.267777949783</v>
      </c>
      <c r="E532" s="11">
        <f>E533+E534</f>
        <v>39299.322012710159</v>
      </c>
    </row>
    <row r="533" spans="1:5" ht="15.75" thickBot="1" x14ac:dyDescent="0.3">
      <c r="A533" s="10" t="s">
        <v>50</v>
      </c>
      <c r="B533" s="11">
        <f>'[2]strukt sipas artikujve'!K$27</f>
        <v>42321.918257816542</v>
      </c>
      <c r="C533" s="11">
        <f>'[2]strukt sipas artikujve'!N$27</f>
        <v>40327.310840136714</v>
      </c>
      <c r="D533" s="11">
        <f>'[2]strukt sipas artikujve'!Q$27</f>
        <v>39148.267777949783</v>
      </c>
      <c r="E533" s="11">
        <f>'[2]strukt sipas artikujve'!T$27</f>
        <v>39299.322012710159</v>
      </c>
    </row>
    <row r="534" spans="1:5" ht="15.75" thickBot="1" x14ac:dyDescent="0.3">
      <c r="A534" s="10" t="s">
        <v>51</v>
      </c>
      <c r="B534" s="11"/>
      <c r="C534" s="8"/>
      <c r="D534" s="8"/>
      <c r="E534" s="8"/>
    </row>
    <row r="535" spans="1:5" ht="15.75" thickBot="1" x14ac:dyDescent="0.3">
      <c r="A535" s="1" t="s">
        <v>2</v>
      </c>
      <c r="B535" s="11">
        <f>B536+B537</f>
        <v>0</v>
      </c>
      <c r="C535" s="11">
        <f>C536+C537</f>
        <v>0</v>
      </c>
      <c r="D535" s="11">
        <f>D536+D537</f>
        <v>0</v>
      </c>
      <c r="E535" s="11">
        <f>E536+E537</f>
        <v>0</v>
      </c>
    </row>
    <row r="536" spans="1:5" ht="15.75" thickBot="1" x14ac:dyDescent="0.3">
      <c r="A536" s="10" t="s">
        <v>50</v>
      </c>
      <c r="B536" s="11"/>
      <c r="C536" s="8"/>
      <c r="D536" s="8"/>
      <c r="E536" s="8"/>
    </row>
    <row r="537" spans="1:5" ht="15.75" thickBot="1" x14ac:dyDescent="0.3">
      <c r="A537" s="10" t="s">
        <v>51</v>
      </c>
      <c r="B537" s="11"/>
      <c r="C537" s="8"/>
      <c r="D537" s="8"/>
      <c r="E537" s="8"/>
    </row>
    <row r="538" spans="1:5" ht="15.75" thickBot="1" x14ac:dyDescent="0.3">
      <c r="A538" s="1" t="s">
        <v>24</v>
      </c>
      <c r="B538" s="11">
        <f>B539+B540</f>
        <v>5002229</v>
      </c>
      <c r="C538" s="11">
        <f>C539+C540</f>
        <v>4712933.1843541116</v>
      </c>
      <c r="D538" s="11">
        <f>D539+D540</f>
        <v>4573424.990270609</v>
      </c>
      <c r="E538" s="11">
        <f>E539+E540</f>
        <v>4433827.9185591284</v>
      </c>
    </row>
    <row r="539" spans="1:5" ht="15.75" thickBot="1" x14ac:dyDescent="0.3">
      <c r="A539" s="10" t="s">
        <v>50</v>
      </c>
      <c r="B539" s="11">
        <f>'[2]shpenz dhe administ'!C24</f>
        <v>5002229</v>
      </c>
      <c r="C539" s="11">
        <f>'[2]shpenz dhe administ'!D24</f>
        <v>4712933.1843541116</v>
      </c>
      <c r="D539" s="11">
        <f>'[2]shpenz dhe administ'!E24</f>
        <v>4573424.990270609</v>
      </c>
      <c r="E539" s="11">
        <f>'[2]shpenz dhe administ'!F24</f>
        <v>4433827.9185591284</v>
      </c>
    </row>
    <row r="540" spans="1:5" ht="15.75" thickBot="1" x14ac:dyDescent="0.3">
      <c r="A540" s="10" t="s">
        <v>51</v>
      </c>
      <c r="B540" s="11"/>
      <c r="C540" s="8"/>
      <c r="D540" s="8"/>
      <c r="E540" s="8"/>
    </row>
    <row r="541" spans="1:5" ht="15.75" thickBot="1" x14ac:dyDescent="0.3">
      <c r="A541" s="1" t="s">
        <v>25</v>
      </c>
      <c r="B541" s="11">
        <f>B542+B543</f>
        <v>0</v>
      </c>
      <c r="C541" s="11">
        <f>C542+C543</f>
        <v>0</v>
      </c>
      <c r="D541" s="11">
        <f>D542+D543</f>
        <v>0</v>
      </c>
      <c r="E541" s="11">
        <f>E542+E543</f>
        <v>0</v>
      </c>
    </row>
    <row r="542" spans="1:5" ht="15.75" thickBot="1" x14ac:dyDescent="0.3">
      <c r="A542" s="10" t="s">
        <v>50</v>
      </c>
      <c r="B542" s="11"/>
      <c r="C542" s="8"/>
      <c r="D542" s="8"/>
      <c r="E542" s="8"/>
    </row>
    <row r="543" spans="1:5" ht="15.75" thickBot="1" x14ac:dyDescent="0.3">
      <c r="A543" s="10" t="s">
        <v>51</v>
      </c>
      <c r="B543" s="11"/>
      <c r="C543" s="8"/>
      <c r="D543" s="8"/>
      <c r="E543" s="8"/>
    </row>
    <row r="544" spans="1:5" ht="24.75" customHeight="1" thickBot="1" x14ac:dyDescent="0.3">
      <c r="A544" s="1" t="s">
        <v>3</v>
      </c>
      <c r="B544" s="11">
        <f>B545+B546</f>
        <v>0</v>
      </c>
      <c r="C544" s="11">
        <f>C545+C546</f>
        <v>0</v>
      </c>
      <c r="D544" s="11">
        <f>D545+D546</f>
        <v>0</v>
      </c>
      <c r="E544" s="11">
        <f>E545+E546</f>
        <v>0</v>
      </c>
    </row>
    <row r="545" spans="1:10" ht="15.75" thickBot="1" x14ac:dyDescent="0.3">
      <c r="A545" s="10" t="s">
        <v>50</v>
      </c>
      <c r="B545" s="11"/>
      <c r="C545" s="11"/>
      <c r="D545" s="11"/>
      <c r="E545" s="11"/>
    </row>
    <row r="546" spans="1:10" ht="15.75" thickBot="1" x14ac:dyDescent="0.3">
      <c r="A546" s="10" t="s">
        <v>51</v>
      </c>
      <c r="B546" s="11"/>
      <c r="C546" s="37"/>
      <c r="D546" s="36"/>
      <c r="E546" s="36"/>
    </row>
    <row r="547" spans="1:10" ht="15.75" thickBot="1" x14ac:dyDescent="0.3">
      <c r="A547" s="20" t="s">
        <v>33</v>
      </c>
      <c r="B547" s="11">
        <f>ROUND(B544+B541+B538+B535+B532+B529+B526,4)</f>
        <v>5091777</v>
      </c>
      <c r="C547" s="11">
        <f>ROUND(C544+C541+C538+C535+C532+C529+C526,4)</f>
        <v>4799258.3129000003</v>
      </c>
      <c r="D547" s="11">
        <f>ROUND(D544+D541+D538+D535+D532+D529+D526,4)</f>
        <v>4656160.7130000005</v>
      </c>
      <c r="E547" s="11">
        <f>ROUND(E544+E541+E538+E535+E532+E529+E526,4)</f>
        <v>4516869.5932</v>
      </c>
      <c r="H547" s="9"/>
    </row>
    <row r="548" spans="1:10" ht="15.75" thickBot="1" x14ac:dyDescent="0.3">
      <c r="A548" s="23" t="s">
        <v>35</v>
      </c>
      <c r="B548" s="24">
        <f t="shared" ref="B548" si="31">IF(B547-B518=0,0,"Error")</f>
        <v>0</v>
      </c>
      <c r="C548" s="24">
        <f>IF(C547-C518=0,0,"Error")</f>
        <v>0</v>
      </c>
      <c r="D548" s="24">
        <f t="shared" ref="D548:E548" si="32">IF(D547-D518=0,0,"Error")</f>
        <v>0</v>
      </c>
      <c r="E548" s="24">
        <f t="shared" si="32"/>
        <v>0</v>
      </c>
    </row>
    <row r="549" spans="1:10" ht="19.5" customHeight="1" thickBot="1" x14ac:dyDescent="0.3">
      <c r="A549" s="38" t="s">
        <v>55</v>
      </c>
      <c r="B549" s="525" t="s">
        <v>245</v>
      </c>
      <c r="C549" s="581"/>
      <c r="D549" s="581"/>
      <c r="E549" s="582"/>
    </row>
    <row r="550" spans="1:10" ht="24.75" customHeight="1" thickBot="1" x14ac:dyDescent="0.3">
      <c r="A550" s="4" t="s">
        <v>9</v>
      </c>
      <c r="B550" s="517" t="s">
        <v>357</v>
      </c>
      <c r="C550" s="518"/>
      <c r="D550" s="518"/>
      <c r="E550" s="519"/>
    </row>
    <row r="551" spans="1:10" ht="15.75" thickBot="1" x14ac:dyDescent="0.3">
      <c r="A551" s="4" t="s">
        <v>14</v>
      </c>
      <c r="B551" s="520" t="s">
        <v>358</v>
      </c>
      <c r="C551" s="521"/>
      <c r="D551" s="521"/>
      <c r="E551" s="522"/>
    </row>
    <row r="552" spans="1:10" x14ac:dyDescent="0.25">
      <c r="A552" s="523"/>
      <c r="B552" s="17">
        <v>2019</v>
      </c>
      <c r="C552" s="17">
        <v>2020</v>
      </c>
      <c r="D552" s="17">
        <v>2021</v>
      </c>
      <c r="E552" s="17">
        <v>2022</v>
      </c>
    </row>
    <row r="553" spans="1:10" ht="15.75" thickBot="1" x14ac:dyDescent="0.3">
      <c r="A553" s="524"/>
      <c r="B553" s="18" t="s">
        <v>5</v>
      </c>
      <c r="C553" s="18" t="s">
        <v>6</v>
      </c>
      <c r="D553" s="18" t="s">
        <v>6</v>
      </c>
      <c r="E553" s="18" t="s">
        <v>6</v>
      </c>
    </row>
    <row r="554" spans="1:10" ht="15.75" thickBot="1" x14ac:dyDescent="0.3">
      <c r="A554" s="4" t="s">
        <v>8</v>
      </c>
      <c r="B554" s="6">
        <v>273.60720000000003</v>
      </c>
      <c r="C554" s="6">
        <v>273.60720000000003</v>
      </c>
      <c r="D554" s="6">
        <v>290.02363200000008</v>
      </c>
      <c r="E554" s="6">
        <v>307.42504992000011</v>
      </c>
    </row>
    <row r="555" spans="1:10" ht="15.75" thickBot="1" x14ac:dyDescent="0.3">
      <c r="A555" s="4" t="s">
        <v>15</v>
      </c>
      <c r="B555" s="6">
        <v>95330</v>
      </c>
      <c r="C555" s="6">
        <v>100177.3719</v>
      </c>
      <c r="D555" s="6">
        <v>103291.1744</v>
      </c>
      <c r="E555" s="6">
        <v>106611.4287</v>
      </c>
      <c r="G555" s="9"/>
      <c r="H555" s="9"/>
      <c r="I555" s="9"/>
      <c r="J555" s="9"/>
    </row>
    <row r="556" spans="1:10" ht="15.75" thickBot="1" x14ac:dyDescent="0.3">
      <c r="A556" s="4" t="s">
        <v>23</v>
      </c>
      <c r="B556" s="6">
        <f>B555/B554</f>
        <v>348.41919364695076</v>
      </c>
      <c r="C556" s="6">
        <f>C555/C554</f>
        <v>366.1357299807899</v>
      </c>
      <c r="D556" s="6">
        <f>D555/D554</f>
        <v>356.14744111610867</v>
      </c>
      <c r="E556" s="6">
        <f>E555/E554</f>
        <v>346.78835939928462</v>
      </c>
    </row>
    <row r="557" spans="1:10" ht="15.75" thickBot="1" x14ac:dyDescent="0.3">
      <c r="A557" s="4" t="s">
        <v>16</v>
      </c>
      <c r="B557" s="99"/>
      <c r="C557" s="7">
        <f t="shared" ref="C557:E559" si="33">C554/B554-1</f>
        <v>0</v>
      </c>
      <c r="D557" s="7">
        <f t="shared" si="33"/>
        <v>6.0000000000000053E-2</v>
      </c>
      <c r="E557" s="7">
        <f t="shared" si="33"/>
        <v>6.0000000000000053E-2</v>
      </c>
    </row>
    <row r="558" spans="1:10" ht="15.75" thickBot="1" x14ac:dyDescent="0.3">
      <c r="A558" s="4" t="s">
        <v>17</v>
      </c>
      <c r="B558" s="99"/>
      <c r="C558" s="7">
        <f t="shared" si="33"/>
        <v>5.0848336305465258E-2</v>
      </c>
      <c r="D558" s="7">
        <f t="shared" si="33"/>
        <v>3.1082892682673835E-2</v>
      </c>
      <c r="E558" s="7">
        <f t="shared" si="33"/>
        <v>3.2144607894011967E-2</v>
      </c>
    </row>
    <row r="559" spans="1:10" ht="15.75" thickBot="1" x14ac:dyDescent="0.3">
      <c r="A559" s="4" t="s">
        <v>18</v>
      </c>
      <c r="B559" s="99"/>
      <c r="C559" s="7">
        <f t="shared" si="33"/>
        <v>5.0848336305465258E-2</v>
      </c>
      <c r="D559" s="7">
        <f t="shared" si="33"/>
        <v>-2.7280289922005929E-2</v>
      </c>
      <c r="E559" s="7">
        <f t="shared" si="33"/>
        <v>-2.6278671798101949E-2</v>
      </c>
    </row>
    <row r="560" spans="1:10" ht="15.75" thickBot="1" x14ac:dyDescent="0.3">
      <c r="A560" s="528" t="s">
        <v>75</v>
      </c>
      <c r="B560" s="529"/>
      <c r="C560" s="529"/>
      <c r="D560" s="529"/>
      <c r="E560" s="530"/>
    </row>
    <row r="561" spans="1:5" x14ac:dyDescent="0.25">
      <c r="A561" s="523"/>
      <c r="B561" s="17">
        <v>2019</v>
      </c>
      <c r="C561" s="17">
        <v>2020</v>
      </c>
      <c r="D561" s="17">
        <v>2021</v>
      </c>
      <c r="E561" s="17">
        <v>2022</v>
      </c>
    </row>
    <row r="562" spans="1:5" ht="15.75" thickBot="1" x14ac:dyDescent="0.3">
      <c r="A562" s="524"/>
      <c r="B562" s="18" t="s">
        <v>5</v>
      </c>
      <c r="C562" s="18" t="s">
        <v>6</v>
      </c>
      <c r="D562" s="18" t="s">
        <v>6</v>
      </c>
      <c r="E562" s="18" t="s">
        <v>6</v>
      </c>
    </row>
    <row r="563" spans="1:5" ht="15.75" thickBot="1" x14ac:dyDescent="0.3">
      <c r="A563" s="1" t="s">
        <v>0</v>
      </c>
      <c r="B563" s="8">
        <f>B564+B565</f>
        <v>734.28998388943558</v>
      </c>
      <c r="C563" s="8">
        <f>C564+C565</f>
        <v>829.23997859538758</v>
      </c>
      <c r="D563" s="8">
        <f>D564+D565</f>
        <v>835.40969696477703</v>
      </c>
      <c r="E563" s="8">
        <f>E564+E565</f>
        <v>891.72147259350629</v>
      </c>
    </row>
    <row r="564" spans="1:5" ht="15.75" thickBot="1" x14ac:dyDescent="0.3">
      <c r="A564" s="10" t="s">
        <v>50</v>
      </c>
      <c r="B564" s="11">
        <f>'[2]strukt sipas artikujve'!I$28</f>
        <v>734.28998388943558</v>
      </c>
      <c r="C564" s="93">
        <f>'[2]strukt sipas artikujve'!L$28</f>
        <v>829.23997859538758</v>
      </c>
      <c r="D564" s="93">
        <f>'[2]strukt sipas artikujve'!O$28</f>
        <v>835.40969696477703</v>
      </c>
      <c r="E564" s="93">
        <f>'[2]strukt sipas artikujve'!R$28</f>
        <v>891.72147259350629</v>
      </c>
    </row>
    <row r="565" spans="1:5" ht="15.75" thickBot="1" x14ac:dyDescent="0.3">
      <c r="A565" s="10" t="s">
        <v>51</v>
      </c>
      <c r="B565" s="11"/>
      <c r="C565" s="47"/>
      <c r="D565" s="47"/>
      <c r="E565" s="47"/>
    </row>
    <row r="566" spans="1:5" ht="24.75" thickBot="1" x14ac:dyDescent="0.3">
      <c r="A566" s="1" t="s">
        <v>31</v>
      </c>
      <c r="B566" s="8">
        <f>B567+B568</f>
        <v>125.34410340016906</v>
      </c>
      <c r="C566" s="8">
        <f>C567+C568</f>
        <v>130.89598318718126</v>
      </c>
      <c r="D566" s="8">
        <f>D567+D568</f>
        <v>131.52415324049892</v>
      </c>
      <c r="E566" s="8">
        <f>E567+E568</f>
        <v>140.7269091801588</v>
      </c>
    </row>
    <row r="567" spans="1:5" ht="15.75" thickBot="1" x14ac:dyDescent="0.3">
      <c r="A567" s="10" t="s">
        <v>50</v>
      </c>
      <c r="B567" s="11">
        <f>'[2]strukt sipas artikujve'!J$28</f>
        <v>125.34410340016906</v>
      </c>
      <c r="C567" s="11">
        <f>'[2]strukt sipas artikujve'!M$28</f>
        <v>130.89598318718126</v>
      </c>
      <c r="D567" s="11">
        <f>'[2]strukt sipas artikujve'!P$28</f>
        <v>131.52415324049892</v>
      </c>
      <c r="E567" s="11">
        <f>'[2]strukt sipas artikujve'!S$28</f>
        <v>140.7269091801588</v>
      </c>
    </row>
    <row r="568" spans="1:5" ht="15.75" thickBot="1" x14ac:dyDescent="0.3">
      <c r="A568" s="10" t="s">
        <v>51</v>
      </c>
      <c r="B568" s="11"/>
      <c r="C568" s="8"/>
      <c r="D568" s="8"/>
      <c r="E568" s="8"/>
    </row>
    <row r="569" spans="1:5" ht="15.75" thickBot="1" x14ac:dyDescent="0.3">
      <c r="A569" s="1" t="s">
        <v>1</v>
      </c>
      <c r="B569" s="11">
        <f>B570+B571</f>
        <v>770.36591280923221</v>
      </c>
      <c r="C569" s="11">
        <f>C570+C571</f>
        <v>841.7725727303291</v>
      </c>
      <c r="D569" s="11">
        <f>D570+D571</f>
        <v>868.45596662319667</v>
      </c>
      <c r="E569" s="11">
        <f>E570+E571</f>
        <v>927.5797715673001</v>
      </c>
    </row>
    <row r="570" spans="1:5" ht="15.75" thickBot="1" x14ac:dyDescent="0.3">
      <c r="A570" s="10" t="s">
        <v>50</v>
      </c>
      <c r="B570" s="11">
        <f>'[2]strukt sipas artikujve'!K$28</f>
        <v>770.36591280923221</v>
      </c>
      <c r="C570" s="11">
        <f>'[2]strukt sipas artikujve'!N$28</f>
        <v>841.7725727303291</v>
      </c>
      <c r="D570" s="11">
        <f>'[2]strukt sipas artikujve'!Q$28</f>
        <v>868.45596662319667</v>
      </c>
      <c r="E570" s="11">
        <f>'[2]strukt sipas artikujve'!T$28</f>
        <v>927.5797715673001</v>
      </c>
    </row>
    <row r="571" spans="1:5" ht="15.75" thickBot="1" x14ac:dyDescent="0.3">
      <c r="A571" s="10" t="s">
        <v>51</v>
      </c>
      <c r="B571" s="11"/>
      <c r="C571" s="8"/>
      <c r="D571" s="8"/>
      <c r="E571" s="8"/>
    </row>
    <row r="572" spans="1:5" ht="15.75" thickBot="1" x14ac:dyDescent="0.3">
      <c r="A572" s="1" t="s">
        <v>2</v>
      </c>
      <c r="B572" s="11">
        <f>B573+B574</f>
        <v>0</v>
      </c>
      <c r="C572" s="11">
        <f>C573+C574</f>
        <v>0</v>
      </c>
      <c r="D572" s="11">
        <f>D573+D574</f>
        <v>0</v>
      </c>
      <c r="E572" s="11">
        <f>E573+E574</f>
        <v>0</v>
      </c>
    </row>
    <row r="573" spans="1:5" ht="15.75" thickBot="1" x14ac:dyDescent="0.3">
      <c r="A573" s="10" t="s">
        <v>50</v>
      </c>
      <c r="B573" s="11"/>
      <c r="C573" s="8"/>
      <c r="D573" s="8"/>
      <c r="E573" s="8"/>
    </row>
    <row r="574" spans="1:5" ht="15.75" thickBot="1" x14ac:dyDescent="0.3">
      <c r="A574" s="10" t="s">
        <v>51</v>
      </c>
      <c r="B574" s="11"/>
      <c r="C574" s="8"/>
      <c r="D574" s="8"/>
      <c r="E574" s="8"/>
    </row>
    <row r="575" spans="1:5" ht="15.75" thickBot="1" x14ac:dyDescent="0.3">
      <c r="A575" s="1" t="s">
        <v>24</v>
      </c>
      <c r="B575" s="11">
        <f>B576+B577</f>
        <v>93700</v>
      </c>
      <c r="C575" s="11">
        <f>C576+C577</f>
        <v>98375.463403114787</v>
      </c>
      <c r="D575" s="11">
        <f>D576+D577</f>
        <v>101455.78453770737</v>
      </c>
      <c r="E575" s="11">
        <f>E576+E577</f>
        <v>104651.40051361849</v>
      </c>
    </row>
    <row r="576" spans="1:5" ht="15.75" thickBot="1" x14ac:dyDescent="0.3">
      <c r="A576" s="10" t="s">
        <v>50</v>
      </c>
      <c r="B576" s="11">
        <f>'[2]shpenz dhe administ'!C$25</f>
        <v>93700</v>
      </c>
      <c r="C576" s="11">
        <f>'[2]shpenz dhe administ'!D$25</f>
        <v>98375.463403114787</v>
      </c>
      <c r="D576" s="11">
        <f>'[2]shpenz dhe administ'!E$25</f>
        <v>101455.78453770737</v>
      </c>
      <c r="E576" s="11">
        <f>'[2]shpenz dhe administ'!F$25</f>
        <v>104651.40051361849</v>
      </c>
    </row>
    <row r="577" spans="1:10" ht="15.75" thickBot="1" x14ac:dyDescent="0.3">
      <c r="A577" s="10" t="s">
        <v>51</v>
      </c>
      <c r="B577" s="11"/>
      <c r="C577" s="8"/>
      <c r="D577" s="8"/>
      <c r="E577" s="8"/>
    </row>
    <row r="578" spans="1:10" ht="15.75" thickBot="1" x14ac:dyDescent="0.3">
      <c r="A578" s="1" t="s">
        <v>25</v>
      </c>
      <c r="B578" s="11">
        <f>B579+B580</f>
        <v>0</v>
      </c>
      <c r="C578" s="11">
        <f>C579+C580</f>
        <v>0</v>
      </c>
      <c r="D578" s="11">
        <f>D579+D580</f>
        <v>0</v>
      </c>
      <c r="E578" s="11">
        <f>E579+E580</f>
        <v>0</v>
      </c>
    </row>
    <row r="579" spans="1:10" ht="15.75" thickBot="1" x14ac:dyDescent="0.3">
      <c r="A579" s="10" t="s">
        <v>50</v>
      </c>
      <c r="B579" s="11"/>
      <c r="C579" s="8"/>
      <c r="D579" s="8"/>
      <c r="E579" s="8"/>
    </row>
    <row r="580" spans="1:10" ht="15.75" thickBot="1" x14ac:dyDescent="0.3">
      <c r="A580" s="10" t="s">
        <v>51</v>
      </c>
      <c r="B580" s="11"/>
      <c r="C580" s="8"/>
      <c r="D580" s="8"/>
      <c r="E580" s="8"/>
    </row>
    <row r="581" spans="1:10" ht="24.75" customHeight="1" thickBot="1" x14ac:dyDescent="0.3">
      <c r="A581" s="1" t="s">
        <v>3</v>
      </c>
      <c r="B581" s="11">
        <f>B582+B583</f>
        <v>0</v>
      </c>
      <c r="C581" s="11">
        <f>C582+C583</f>
        <v>0</v>
      </c>
      <c r="D581" s="11">
        <f>D582+D583</f>
        <v>0</v>
      </c>
      <c r="E581" s="11">
        <f>E582+E583</f>
        <v>0</v>
      </c>
    </row>
    <row r="582" spans="1:10" ht="15.75" thickBot="1" x14ac:dyDescent="0.3">
      <c r="A582" s="10" t="s">
        <v>50</v>
      </c>
      <c r="B582" s="11"/>
      <c r="C582" s="11"/>
      <c r="D582" s="11"/>
      <c r="E582" s="11"/>
    </row>
    <row r="583" spans="1:10" ht="15.75" thickBot="1" x14ac:dyDescent="0.3">
      <c r="A583" s="10" t="s">
        <v>51</v>
      </c>
      <c r="B583" s="11"/>
      <c r="C583" s="37"/>
      <c r="D583" s="36"/>
      <c r="E583" s="36"/>
    </row>
    <row r="584" spans="1:10" ht="15.75" thickBot="1" x14ac:dyDescent="0.3">
      <c r="A584" s="20" t="s">
        <v>57</v>
      </c>
      <c r="B584" s="11">
        <f>ROUND(B581+B578+B575+B572+B569+B566+B563,4)</f>
        <v>95330</v>
      </c>
      <c r="C584" s="11">
        <f>ROUND(C581+C578+C575+C572+C569+C566+C563,4)</f>
        <v>100177.3719</v>
      </c>
      <c r="D584" s="11">
        <f>ROUND(D581+D578+D575+D572+D569+D566+D563,4)</f>
        <v>103291.1744</v>
      </c>
      <c r="E584" s="11">
        <f>ROUND(E581+E578+E575+E572+E569+E566+E563,4)</f>
        <v>106611.4287</v>
      </c>
    </row>
    <row r="585" spans="1:10" ht="15.75" thickBot="1" x14ac:dyDescent="0.3">
      <c r="A585" s="23" t="s">
        <v>35</v>
      </c>
      <c r="B585" s="24">
        <f t="shared" ref="B585" si="34">IF(B584-B555=0,0,"Error")</f>
        <v>0</v>
      </c>
      <c r="C585" s="24">
        <f>IF(C584-C555=0,0,"Error")</f>
        <v>0</v>
      </c>
      <c r="D585" s="24">
        <f t="shared" ref="D585:E585" si="35">IF(D584-D555=0,0,"Error")</f>
        <v>0</v>
      </c>
      <c r="E585" s="24">
        <f t="shared" si="35"/>
        <v>0</v>
      </c>
    </row>
    <row r="586" spans="1:10" ht="19.5" customHeight="1" thickBot="1" x14ac:dyDescent="0.3">
      <c r="A586" s="38" t="s">
        <v>56</v>
      </c>
      <c r="B586" s="525" t="s">
        <v>359</v>
      </c>
      <c r="C586" s="581"/>
      <c r="D586" s="581"/>
      <c r="E586" s="582"/>
    </row>
    <row r="587" spans="1:10" ht="21.75" customHeight="1" thickBot="1" x14ac:dyDescent="0.3">
      <c r="A587" s="4" t="s">
        <v>9</v>
      </c>
      <c r="B587" s="517" t="s">
        <v>360</v>
      </c>
      <c r="C587" s="518"/>
      <c r="D587" s="518"/>
      <c r="E587" s="519"/>
    </row>
    <row r="588" spans="1:10" ht="15.75" thickBot="1" x14ac:dyDescent="0.3">
      <c r="A588" s="4" t="s">
        <v>14</v>
      </c>
      <c r="B588" s="520" t="s">
        <v>361</v>
      </c>
      <c r="C588" s="521"/>
      <c r="D588" s="521"/>
      <c r="E588" s="522"/>
    </row>
    <row r="589" spans="1:10" x14ac:dyDescent="0.25">
      <c r="A589" s="523"/>
      <c r="B589" s="17">
        <v>2019</v>
      </c>
      <c r="C589" s="17">
        <v>2020</v>
      </c>
      <c r="D589" s="17">
        <v>2021</v>
      </c>
      <c r="E589" s="17">
        <v>2022</v>
      </c>
    </row>
    <row r="590" spans="1:10" ht="15.75" thickBot="1" x14ac:dyDescent="0.3">
      <c r="A590" s="524"/>
      <c r="B590" s="18" t="s">
        <v>5</v>
      </c>
      <c r="C590" s="18" t="s">
        <v>6</v>
      </c>
      <c r="D590" s="18" t="s">
        <v>6</v>
      </c>
      <c r="E590" s="18" t="s">
        <v>6</v>
      </c>
    </row>
    <row r="591" spans="1:10" ht="15.75" thickBot="1" x14ac:dyDescent="0.3">
      <c r="A591" s="4" t="s">
        <v>8</v>
      </c>
      <c r="B591" s="39">
        <v>3050.3519718749994</v>
      </c>
      <c r="C591" s="39">
        <v>2843.7774999999997</v>
      </c>
      <c r="D591" s="39">
        <v>2701.5886249999994</v>
      </c>
      <c r="E591" s="39">
        <v>2566.5091937499992</v>
      </c>
    </row>
    <row r="592" spans="1:10" ht="15.75" thickBot="1" x14ac:dyDescent="0.3">
      <c r="A592" s="4" t="s">
        <v>15</v>
      </c>
      <c r="B592" s="6">
        <v>128958</v>
      </c>
      <c r="C592" s="6">
        <v>113485.61289999999</v>
      </c>
      <c r="D592" s="6">
        <v>111021.0156</v>
      </c>
      <c r="E592" s="6">
        <v>108702.2023</v>
      </c>
      <c r="G592" s="9"/>
      <c r="H592" s="9"/>
      <c r="I592" s="9"/>
      <c r="J592" s="9"/>
    </row>
    <row r="593" spans="1:5" ht="15.75" thickBot="1" x14ac:dyDescent="0.3">
      <c r="A593" s="4" t="s">
        <v>23</v>
      </c>
      <c r="B593" s="6">
        <f>B592/B591</f>
        <v>42.276432749080989</v>
      </c>
      <c r="C593" s="6">
        <f>C592/C591</f>
        <v>39.906642801695988</v>
      </c>
      <c r="D593" s="6">
        <f>D592/D591</f>
        <v>41.094715373255625</v>
      </c>
      <c r="E593" s="6">
        <f>E592/E591</f>
        <v>42.35410594464777</v>
      </c>
    </row>
    <row r="594" spans="1:5" ht="15.75" thickBot="1" x14ac:dyDescent="0.3">
      <c r="A594" s="4" t="s">
        <v>16</v>
      </c>
      <c r="B594" s="99"/>
      <c r="C594" s="7">
        <f t="shared" ref="C594:E596" si="36">C591/B591-1</f>
        <v>-6.772151993595088E-2</v>
      </c>
      <c r="D594" s="7">
        <f t="shared" si="36"/>
        <v>-5.0000000000000155E-2</v>
      </c>
      <c r="E594" s="7">
        <f t="shared" si="36"/>
        <v>-5.0000000000000044E-2</v>
      </c>
    </row>
    <row r="595" spans="1:5" ht="15.75" thickBot="1" x14ac:dyDescent="0.3">
      <c r="A595" s="4" t="s">
        <v>17</v>
      </c>
      <c r="B595" s="99"/>
      <c r="C595" s="7">
        <f t="shared" si="36"/>
        <v>-0.11998004854293653</v>
      </c>
      <c r="D595" s="7">
        <f t="shared" si="36"/>
        <v>-2.1717266506475319E-2</v>
      </c>
      <c r="E595" s="7">
        <f t="shared" si="36"/>
        <v>-2.0886255520797037E-2</v>
      </c>
    </row>
    <row r="596" spans="1:5" ht="15.75" thickBot="1" x14ac:dyDescent="0.3">
      <c r="A596" s="4" t="s">
        <v>18</v>
      </c>
      <c r="B596" s="99"/>
      <c r="C596" s="7">
        <f t="shared" si="36"/>
        <v>-5.6054633593382253E-2</v>
      </c>
      <c r="D596" s="7">
        <f t="shared" si="36"/>
        <v>2.9771298414236647E-2</v>
      </c>
      <c r="E596" s="7">
        <f t="shared" si="36"/>
        <v>3.0646046820213657E-2</v>
      </c>
    </row>
    <row r="597" spans="1:5" ht="15.75" thickBot="1" x14ac:dyDescent="0.3">
      <c r="A597" s="528" t="s">
        <v>76</v>
      </c>
      <c r="B597" s="529"/>
      <c r="C597" s="529"/>
      <c r="D597" s="529"/>
      <c r="E597" s="530"/>
    </row>
    <row r="598" spans="1:5" x14ac:dyDescent="0.25">
      <c r="A598" s="523"/>
      <c r="B598" s="17">
        <v>2019</v>
      </c>
      <c r="C598" s="17">
        <v>2020</v>
      </c>
      <c r="D598" s="17">
        <v>2021</v>
      </c>
      <c r="E598" s="17">
        <v>2022</v>
      </c>
    </row>
    <row r="599" spans="1:5" ht="15.75" thickBot="1" x14ac:dyDescent="0.3">
      <c r="A599" s="524"/>
      <c r="B599" s="18" t="s">
        <v>5</v>
      </c>
      <c r="C599" s="18" t="s">
        <v>6</v>
      </c>
      <c r="D599" s="18" t="s">
        <v>6</v>
      </c>
      <c r="E599" s="18" t="s">
        <v>6</v>
      </c>
    </row>
    <row r="600" spans="1:5" ht="15.75" thickBot="1" x14ac:dyDescent="0.3">
      <c r="A600" s="1" t="s">
        <v>0</v>
      </c>
      <c r="B600" s="8">
        <f>B601+B602</f>
        <v>1017.1943457805808</v>
      </c>
      <c r="C600" s="8">
        <f>C601+C602</f>
        <v>939.40183667241956</v>
      </c>
      <c r="D600" s="8">
        <f>D601+D602</f>
        <v>897.92795550833091</v>
      </c>
      <c r="E600" s="8">
        <f>E601+E602</f>
        <v>909.20916355879501</v>
      </c>
    </row>
    <row r="601" spans="1:5" ht="15.75" thickBot="1" x14ac:dyDescent="0.3">
      <c r="A601" s="10" t="s">
        <v>50</v>
      </c>
      <c r="B601" s="11">
        <f>'[2]strukt sipas artikujve'!I$29</f>
        <v>1017.1943457805808</v>
      </c>
      <c r="C601" s="93">
        <f>'[2]strukt sipas artikujve'!L$29</f>
        <v>939.40183667241956</v>
      </c>
      <c r="D601" s="93">
        <f>'[2]strukt sipas artikujve'!O$29</f>
        <v>897.92795550833091</v>
      </c>
      <c r="E601" s="93">
        <f>'[2]strukt sipas artikujve'!R$29</f>
        <v>909.20916355879501</v>
      </c>
    </row>
    <row r="602" spans="1:5" ht="15.75" thickBot="1" x14ac:dyDescent="0.3">
      <c r="A602" s="10" t="s">
        <v>51</v>
      </c>
      <c r="B602" s="11"/>
      <c r="C602" s="47"/>
      <c r="D602" s="47"/>
      <c r="E602" s="47"/>
    </row>
    <row r="603" spans="1:5" ht="24.75" thickBot="1" x14ac:dyDescent="0.3">
      <c r="A603" s="1" t="s">
        <v>31</v>
      </c>
      <c r="B603" s="8">
        <f>B604+B605</f>
        <v>173.63618740955945</v>
      </c>
      <c r="C603" s="8">
        <f>C604+C605</f>
        <v>148.28509260656162</v>
      </c>
      <c r="D603" s="8">
        <f>D604+D605</f>
        <v>141.36682210930209</v>
      </c>
      <c r="E603" s="8">
        <f>E604+E605</f>
        <v>143.48672687422561</v>
      </c>
    </row>
    <row r="604" spans="1:5" ht="15.75" thickBot="1" x14ac:dyDescent="0.3">
      <c r="A604" s="10" t="s">
        <v>50</v>
      </c>
      <c r="B604" s="11">
        <f>'[2]strukt sipas artikujve'!J$29</f>
        <v>173.63618740955945</v>
      </c>
      <c r="C604" s="8">
        <f>'[2]strukt sipas artikujve'!M$29</f>
        <v>148.28509260656162</v>
      </c>
      <c r="D604" s="8">
        <f>'[2]strukt sipas artikujve'!P$29</f>
        <v>141.36682210930209</v>
      </c>
      <c r="E604" s="8">
        <f>'[2]strukt sipas artikujve'!S$29</f>
        <v>143.48672687422561</v>
      </c>
    </row>
    <row r="605" spans="1:5" ht="15.75" thickBot="1" x14ac:dyDescent="0.3">
      <c r="A605" s="10" t="s">
        <v>51</v>
      </c>
      <c r="B605" s="11"/>
      <c r="C605" s="8"/>
      <c r="D605" s="8"/>
      <c r="E605" s="8"/>
    </row>
    <row r="606" spans="1:5" ht="15.75" thickBot="1" x14ac:dyDescent="0.3">
      <c r="A606" s="1" t="s">
        <v>1</v>
      </c>
      <c r="B606" s="11">
        <f>B607+B608</f>
        <v>1067.1694669467774</v>
      </c>
      <c r="C606" s="11">
        <f>C607+C608</f>
        <v>953.59934553900371</v>
      </c>
      <c r="D606" s="11">
        <f>D607+D608</f>
        <v>933.44725754584715</v>
      </c>
      <c r="E606" s="11">
        <f>E607+E608</f>
        <v>945.77068531040402</v>
      </c>
    </row>
    <row r="607" spans="1:5" ht="15.75" thickBot="1" x14ac:dyDescent="0.3">
      <c r="A607" s="10" t="s">
        <v>50</v>
      </c>
      <c r="B607" s="11">
        <f>'[2]strukt sipas artikujve'!K$29</f>
        <v>1067.1694669467774</v>
      </c>
      <c r="C607" s="8">
        <f>'[2]strukt sipas artikujve'!N$29</f>
        <v>953.59934553900371</v>
      </c>
      <c r="D607" s="8">
        <f>'[2]strukt sipas artikujve'!Q$29</f>
        <v>933.44725754584715</v>
      </c>
      <c r="E607" s="8">
        <f>'[2]strukt sipas artikujve'!T$29</f>
        <v>945.77068531040402</v>
      </c>
    </row>
    <row r="608" spans="1:5" ht="15.75" thickBot="1" x14ac:dyDescent="0.3">
      <c r="A608" s="10" t="s">
        <v>51</v>
      </c>
      <c r="B608" s="11"/>
      <c r="C608" s="8"/>
      <c r="D608" s="8"/>
      <c r="E608" s="8"/>
    </row>
    <row r="609" spans="1:5" ht="15.75" thickBot="1" x14ac:dyDescent="0.3">
      <c r="A609" s="1" t="s">
        <v>2</v>
      </c>
      <c r="B609" s="11">
        <f>B610+B611</f>
        <v>0</v>
      </c>
      <c r="C609" s="11">
        <f>C610+C611</f>
        <v>0</v>
      </c>
      <c r="D609" s="11">
        <f>D610+D611</f>
        <v>0</v>
      </c>
      <c r="E609" s="11">
        <f>E610+E611</f>
        <v>0</v>
      </c>
    </row>
    <row r="610" spans="1:5" ht="15.75" thickBot="1" x14ac:dyDescent="0.3">
      <c r="A610" s="10" t="s">
        <v>50</v>
      </c>
      <c r="B610" s="11"/>
      <c r="C610" s="8"/>
      <c r="D610" s="8"/>
      <c r="E610" s="8"/>
    </row>
    <row r="611" spans="1:5" ht="15.75" thickBot="1" x14ac:dyDescent="0.3">
      <c r="A611" s="10" t="s">
        <v>51</v>
      </c>
      <c r="B611" s="11"/>
      <c r="C611" s="8"/>
      <c r="D611" s="8"/>
      <c r="E611" s="8"/>
    </row>
    <row r="612" spans="1:5" ht="15.75" thickBot="1" x14ac:dyDescent="0.3">
      <c r="A612" s="1" t="s">
        <v>24</v>
      </c>
      <c r="B612" s="11">
        <f>B613+B614</f>
        <v>126700</v>
      </c>
      <c r="C612" s="11">
        <f>C613+C614</f>
        <v>111444.3266000302</v>
      </c>
      <c r="D612" s="11">
        <f>D613+D614</f>
        <v>109048.27357812955</v>
      </c>
      <c r="E612" s="11">
        <f>E613+E614</f>
        <v>106703.73569619974</v>
      </c>
    </row>
    <row r="613" spans="1:5" ht="15.75" thickBot="1" x14ac:dyDescent="0.3">
      <c r="A613" s="10" t="s">
        <v>50</v>
      </c>
      <c r="B613" s="11">
        <f>'[2]shpenz dhe administ'!C$26</f>
        <v>126700</v>
      </c>
      <c r="C613" s="8">
        <f>'[2]shpenz dhe administ'!D$26</f>
        <v>111444.3266000302</v>
      </c>
      <c r="D613" s="8">
        <f>'[2]shpenz dhe administ'!E$26</f>
        <v>109048.27357812955</v>
      </c>
      <c r="E613" s="8">
        <f>'[2]shpenz dhe administ'!F$26</f>
        <v>106703.73569619974</v>
      </c>
    </row>
    <row r="614" spans="1:5" ht="15.75" thickBot="1" x14ac:dyDescent="0.3">
      <c r="A614" s="10" t="s">
        <v>51</v>
      </c>
      <c r="B614" s="11"/>
      <c r="C614" s="8"/>
      <c r="D614" s="8"/>
      <c r="E614" s="8"/>
    </row>
    <row r="615" spans="1:5" ht="15.75" thickBot="1" x14ac:dyDescent="0.3">
      <c r="A615" s="1" t="s">
        <v>25</v>
      </c>
      <c r="B615" s="11">
        <f>B616+B617</f>
        <v>0</v>
      </c>
      <c r="C615" s="11">
        <f>C616+C617</f>
        <v>0</v>
      </c>
      <c r="D615" s="11">
        <f>D616+D617</f>
        <v>0</v>
      </c>
      <c r="E615" s="11">
        <f>E616+E617</f>
        <v>0</v>
      </c>
    </row>
    <row r="616" spans="1:5" ht="15.75" thickBot="1" x14ac:dyDescent="0.3">
      <c r="A616" s="10" t="s">
        <v>50</v>
      </c>
      <c r="B616" s="11"/>
      <c r="C616" s="8"/>
      <c r="D616" s="8"/>
      <c r="E616" s="8"/>
    </row>
    <row r="617" spans="1:5" ht="15.75" thickBot="1" x14ac:dyDescent="0.3">
      <c r="A617" s="10" t="s">
        <v>51</v>
      </c>
      <c r="B617" s="11"/>
      <c r="C617" s="8"/>
      <c r="D617" s="8"/>
      <c r="E617" s="8"/>
    </row>
    <row r="618" spans="1:5" ht="24.75" customHeight="1" thickBot="1" x14ac:dyDescent="0.3">
      <c r="A618" s="1" t="s">
        <v>3</v>
      </c>
      <c r="B618" s="11">
        <f>B619+B620</f>
        <v>0</v>
      </c>
      <c r="C618" s="11">
        <f>C619+C620</f>
        <v>0</v>
      </c>
      <c r="D618" s="11">
        <f>D619+D620</f>
        <v>0</v>
      </c>
      <c r="E618" s="11">
        <f>E619+E620</f>
        <v>0</v>
      </c>
    </row>
    <row r="619" spans="1:5" ht="15.75" thickBot="1" x14ac:dyDescent="0.3">
      <c r="A619" s="10" t="s">
        <v>50</v>
      </c>
      <c r="B619" s="11"/>
      <c r="C619" s="36"/>
      <c r="D619" s="36"/>
      <c r="E619" s="36"/>
    </row>
    <row r="620" spans="1:5" ht="15.75" thickBot="1" x14ac:dyDescent="0.3">
      <c r="A620" s="10" t="s">
        <v>51</v>
      </c>
      <c r="B620" s="11"/>
      <c r="C620" s="37"/>
      <c r="D620" s="36"/>
      <c r="E620" s="36"/>
    </row>
    <row r="621" spans="1:5" ht="15.75" thickBot="1" x14ac:dyDescent="0.3">
      <c r="A621" s="22" t="s">
        <v>58</v>
      </c>
      <c r="B621" s="11">
        <f>ROUND(B618+B615+B612+B609+B606+B603+B600,4)</f>
        <v>128958</v>
      </c>
      <c r="C621" s="11">
        <f>ROUND(C618+C615+C612+C609+C606+C603+C600,4)</f>
        <v>113485.61289999999</v>
      </c>
      <c r="D621" s="11">
        <f>ROUND(D618+D615+D612+D609+D606+D603+D600,4)</f>
        <v>111021.0156</v>
      </c>
      <c r="E621" s="11">
        <f>ROUND(E618+E615+E612+E609+E606+E603+E600,4)</f>
        <v>108702.2023</v>
      </c>
    </row>
    <row r="622" spans="1:5" ht="15.75" thickBot="1" x14ac:dyDescent="0.3">
      <c r="A622" s="23" t="s">
        <v>35</v>
      </c>
      <c r="B622" s="24">
        <f t="shared" ref="B622" si="37">IF(B621-B592=0,0,"Error")</f>
        <v>0</v>
      </c>
      <c r="C622" s="24">
        <f>IF(C621-C592=0,0,"Error")</f>
        <v>0</v>
      </c>
      <c r="D622" s="24">
        <f t="shared" ref="D622:E622" si="38">IF(D621-D592=0,0,"Error")</f>
        <v>0</v>
      </c>
      <c r="E622" s="24">
        <f t="shared" si="38"/>
        <v>0</v>
      </c>
    </row>
    <row r="623" spans="1:5" ht="15.75" thickBot="1" x14ac:dyDescent="0.3">
      <c r="A623" s="38" t="s">
        <v>60</v>
      </c>
      <c r="B623" s="549" t="s">
        <v>247</v>
      </c>
      <c r="C623" s="526"/>
      <c r="D623" s="526"/>
      <c r="E623" s="527"/>
    </row>
    <row r="624" spans="1:5" ht="15.75" thickBot="1" x14ac:dyDescent="0.3">
      <c r="A624" s="4" t="s">
        <v>9</v>
      </c>
      <c r="B624" s="517" t="s">
        <v>362</v>
      </c>
      <c r="C624" s="518"/>
      <c r="D624" s="518"/>
      <c r="E624" s="519"/>
    </row>
    <row r="625" spans="1:10" ht="15.75" thickBot="1" x14ac:dyDescent="0.3">
      <c r="A625" s="4" t="s">
        <v>14</v>
      </c>
      <c r="B625" s="520" t="s">
        <v>363</v>
      </c>
      <c r="C625" s="521"/>
      <c r="D625" s="521"/>
      <c r="E625" s="522"/>
    </row>
    <row r="626" spans="1:10" x14ac:dyDescent="0.25">
      <c r="A626" s="523"/>
      <c r="B626" s="17">
        <v>2019</v>
      </c>
      <c r="C626" s="17">
        <v>2020</v>
      </c>
      <c r="D626" s="17">
        <v>2021</v>
      </c>
      <c r="E626" s="17">
        <v>2022</v>
      </c>
    </row>
    <row r="627" spans="1:10" ht="15.75" thickBot="1" x14ac:dyDescent="0.3">
      <c r="A627" s="524"/>
      <c r="B627" s="18" t="s">
        <v>5</v>
      </c>
      <c r="C627" s="18" t="s">
        <v>6</v>
      </c>
      <c r="D627" s="18" t="s">
        <v>6</v>
      </c>
      <c r="E627" s="18" t="s">
        <v>6</v>
      </c>
    </row>
    <row r="628" spans="1:10" ht="15.75" thickBot="1" x14ac:dyDescent="0.3">
      <c r="A628" s="4" t="s">
        <v>8</v>
      </c>
      <c r="B628" s="39">
        <v>521.64</v>
      </c>
      <c r="C628" s="39">
        <v>1049.9545220068001</v>
      </c>
      <c r="D628" s="39">
        <v>1060.4540672268681</v>
      </c>
      <c r="E628" s="39">
        <v>1071.0586078991369</v>
      </c>
    </row>
    <row r="629" spans="1:10" ht="15.75" thickBot="1" x14ac:dyDescent="0.3">
      <c r="A629" s="4" t="s">
        <v>15</v>
      </c>
      <c r="B629" s="6">
        <v>43051</v>
      </c>
      <c r="C629" s="6">
        <v>89811.638099999996</v>
      </c>
      <c r="D629" s="6">
        <v>90689.613200000007</v>
      </c>
      <c r="E629" s="6">
        <v>91653.9614</v>
      </c>
      <c r="G629" s="9"/>
      <c r="H629" s="9"/>
      <c r="I629" s="9"/>
      <c r="J629" s="9"/>
    </row>
    <row r="630" spans="1:10" ht="15.75" thickBot="1" x14ac:dyDescent="0.3">
      <c r="A630" s="4" t="s">
        <v>23</v>
      </c>
      <c r="B630" s="6">
        <f>B629/B628</f>
        <v>82.530097385169853</v>
      </c>
      <c r="C630" s="6">
        <f>C629/C628</f>
        <v>85.538598308373523</v>
      </c>
      <c r="D630" s="6">
        <f>D629/D628</f>
        <v>85.519605235856332</v>
      </c>
      <c r="E630" s="6">
        <f>E629/E628</f>
        <v>85.573245687999915</v>
      </c>
    </row>
    <row r="631" spans="1:10" ht="15.75" thickBot="1" x14ac:dyDescent="0.3">
      <c r="A631" s="4" t="s">
        <v>16</v>
      </c>
      <c r="B631" s="99"/>
      <c r="C631" s="7">
        <f t="shared" ref="C631:E633" si="39">C628/B628-1</f>
        <v>1.0127952649467069</v>
      </c>
      <c r="D631" s="7">
        <f t="shared" si="39"/>
        <v>1.0000000000000009E-2</v>
      </c>
      <c r="E631" s="7">
        <f t="shared" si="39"/>
        <v>1.0000000000000009E-2</v>
      </c>
    </row>
    <row r="632" spans="1:10" ht="15.75" thickBot="1" x14ac:dyDescent="0.3">
      <c r="A632" s="4" t="s">
        <v>17</v>
      </c>
      <c r="B632" s="99"/>
      <c r="C632" s="7">
        <f t="shared" si="39"/>
        <v>1.0861684536944551</v>
      </c>
      <c r="D632" s="7">
        <f t="shared" si="39"/>
        <v>9.7757386300252325E-3</v>
      </c>
      <c r="E632" s="7">
        <f t="shared" si="39"/>
        <v>1.0633502183687638E-2</v>
      </c>
    </row>
    <row r="633" spans="1:10" ht="15.75" thickBot="1" x14ac:dyDescent="0.3">
      <c r="A633" s="4" t="s">
        <v>18</v>
      </c>
      <c r="B633" s="99"/>
      <c r="C633" s="7">
        <f t="shared" si="39"/>
        <v>3.645337905228585E-2</v>
      </c>
      <c r="D633" s="7">
        <f t="shared" si="39"/>
        <v>-2.220409603711504E-4</v>
      </c>
      <c r="E633" s="7">
        <f t="shared" si="39"/>
        <v>6.2722988483931985E-4</v>
      </c>
    </row>
    <row r="634" spans="1:10" ht="15.75" thickBot="1" x14ac:dyDescent="0.3">
      <c r="A634" s="528" t="s">
        <v>77</v>
      </c>
      <c r="B634" s="529"/>
      <c r="C634" s="529"/>
      <c r="D634" s="529"/>
      <c r="E634" s="530"/>
    </row>
    <row r="635" spans="1:10" x14ac:dyDescent="0.25">
      <c r="A635" s="523"/>
      <c r="B635" s="17">
        <v>2019</v>
      </c>
      <c r="C635" s="17">
        <v>2020</v>
      </c>
      <c r="D635" s="17">
        <v>2021</v>
      </c>
      <c r="E635" s="17">
        <v>2022</v>
      </c>
    </row>
    <row r="636" spans="1:10" ht="15.75" thickBot="1" x14ac:dyDescent="0.3">
      <c r="A636" s="524"/>
      <c r="B636" s="18" t="s">
        <v>5</v>
      </c>
      <c r="C636" s="18" t="s">
        <v>6</v>
      </c>
      <c r="D636" s="18" t="s">
        <v>6</v>
      </c>
      <c r="E636" s="18" t="s">
        <v>6</v>
      </c>
    </row>
    <row r="637" spans="1:10" ht="15.75" thickBot="1" x14ac:dyDescent="0.3">
      <c r="A637" s="1" t="s">
        <v>0</v>
      </c>
      <c r="B637" s="8">
        <f>B638+B639</f>
        <v>473.45936998024405</v>
      </c>
      <c r="C637" s="8">
        <f>C638+C639</f>
        <v>743.43536243518713</v>
      </c>
      <c r="D637" s="8">
        <f>D638+D639</f>
        <v>733.48940781090062</v>
      </c>
      <c r="E637" s="8">
        <f>E638+E639</f>
        <v>766.61392172597346</v>
      </c>
    </row>
    <row r="638" spans="1:10" ht="15.75" thickBot="1" x14ac:dyDescent="0.3">
      <c r="A638" s="10" t="s">
        <v>50</v>
      </c>
      <c r="B638" s="11">
        <f>'[2]strukt sipas artikujve'!I$30</f>
        <v>473.45936998024405</v>
      </c>
      <c r="C638" s="93">
        <f>'[2]strukt sipas artikujve'!L$30</f>
        <v>743.43536243518713</v>
      </c>
      <c r="D638" s="93">
        <f>'[2]strukt sipas artikujve'!O$30</f>
        <v>733.48940781090062</v>
      </c>
      <c r="E638" s="93">
        <f>'[2]strukt sipas artikujve'!R$30</f>
        <v>766.61392172597346</v>
      </c>
    </row>
    <row r="639" spans="1:10" ht="15.75" thickBot="1" x14ac:dyDescent="0.3">
      <c r="A639" s="10" t="s">
        <v>51</v>
      </c>
      <c r="B639" s="11"/>
      <c r="C639" s="47"/>
      <c r="D639" s="47"/>
      <c r="E639" s="47"/>
    </row>
    <row r="640" spans="1:10" ht="24.75" thickBot="1" x14ac:dyDescent="0.3">
      <c r="A640" s="1" t="s">
        <v>31</v>
      </c>
      <c r="B640" s="8">
        <f>B641+B642</f>
        <v>80.820032315078421</v>
      </c>
      <c r="C640" s="8">
        <f>C641+C642</f>
        <v>117.35167769757783</v>
      </c>
      <c r="D640" s="8">
        <f>D641+D642</f>
        <v>115.47815834997566</v>
      </c>
      <c r="E640" s="8">
        <f>E641+E642</f>
        <v>120.98307717678487</v>
      </c>
    </row>
    <row r="641" spans="1:5" ht="15.75" thickBot="1" x14ac:dyDescent="0.3">
      <c r="A641" s="10" t="s">
        <v>50</v>
      </c>
      <c r="B641" s="11">
        <f>'[2]strukt sipas artikujve'!J$30</f>
        <v>80.820032315078421</v>
      </c>
      <c r="C641" s="8">
        <f>'[2]strukt sipas artikujve'!M$30</f>
        <v>117.35167769757783</v>
      </c>
      <c r="D641" s="8">
        <f>'[2]strukt sipas artikujve'!P$30</f>
        <v>115.47815834997566</v>
      </c>
      <c r="E641" s="8">
        <f>'[2]strukt sipas artikujve'!S$30</f>
        <v>120.98307717678487</v>
      </c>
    </row>
    <row r="642" spans="1:5" ht="15.75" thickBot="1" x14ac:dyDescent="0.3">
      <c r="A642" s="10" t="s">
        <v>51</v>
      </c>
      <c r="B642" s="11"/>
      <c r="C642" s="8"/>
      <c r="D642" s="8"/>
      <c r="E642" s="8"/>
    </row>
    <row r="643" spans="1:5" ht="15.75" thickBot="1" x14ac:dyDescent="0.3">
      <c r="A643" s="1" t="s">
        <v>1</v>
      </c>
      <c r="B643" s="8">
        <f>B644+B645</f>
        <v>496.7205977684074</v>
      </c>
      <c r="C643" s="8">
        <f>C644+C645</f>
        <v>754.67116136367747</v>
      </c>
      <c r="D643" s="8">
        <f>D644+D645</f>
        <v>762.50402046165084</v>
      </c>
      <c r="E643" s="8">
        <f>E644+E645</f>
        <v>797.4413404296763</v>
      </c>
    </row>
    <row r="644" spans="1:5" ht="15.75" thickBot="1" x14ac:dyDescent="0.3">
      <c r="A644" s="10" t="s">
        <v>50</v>
      </c>
      <c r="B644" s="11">
        <f>'[2]strukt sipas artikujve'!K$30</f>
        <v>496.7205977684074</v>
      </c>
      <c r="C644" s="8">
        <f>'[2]strukt sipas artikujve'!N$30</f>
        <v>754.67116136367747</v>
      </c>
      <c r="D644" s="8">
        <f>'[2]strukt sipas artikujve'!Q$30</f>
        <v>762.50402046165084</v>
      </c>
      <c r="E644" s="8">
        <f>'[2]strukt sipas artikujve'!T$30</f>
        <v>797.4413404296763</v>
      </c>
    </row>
    <row r="645" spans="1:5" ht="15.75" thickBot="1" x14ac:dyDescent="0.3">
      <c r="A645" s="10" t="s">
        <v>51</v>
      </c>
      <c r="B645" s="11"/>
      <c r="C645" s="8"/>
      <c r="D645" s="8"/>
      <c r="E645" s="8"/>
    </row>
    <row r="646" spans="1:5" ht="15.75" thickBot="1" x14ac:dyDescent="0.3">
      <c r="A646" s="1" t="s">
        <v>2</v>
      </c>
      <c r="B646" s="11">
        <f>B647+B648</f>
        <v>0</v>
      </c>
      <c r="C646" s="11">
        <f>C647+C648</f>
        <v>0</v>
      </c>
      <c r="D646" s="11">
        <f>D647+D648</f>
        <v>0</v>
      </c>
      <c r="E646" s="11">
        <f>E647+E648</f>
        <v>0</v>
      </c>
    </row>
    <row r="647" spans="1:5" ht="15.75" thickBot="1" x14ac:dyDescent="0.3">
      <c r="A647" s="10" t="s">
        <v>50</v>
      </c>
      <c r="B647" s="11"/>
      <c r="C647" s="8"/>
      <c r="D647" s="8"/>
      <c r="E647" s="8"/>
    </row>
    <row r="648" spans="1:5" ht="15.75" thickBot="1" x14ac:dyDescent="0.3">
      <c r="A648" s="10" t="s">
        <v>51</v>
      </c>
      <c r="B648" s="11"/>
      <c r="C648" s="8"/>
      <c r="D648" s="8"/>
      <c r="E648" s="8"/>
    </row>
    <row r="649" spans="1:5" ht="15.75" thickBot="1" x14ac:dyDescent="0.3">
      <c r="A649" s="1" t="s">
        <v>24</v>
      </c>
      <c r="B649" s="8">
        <f>B650+B651</f>
        <v>42000</v>
      </c>
      <c r="C649" s="8">
        <f>C650+C651</f>
        <v>88196.179848571192</v>
      </c>
      <c r="D649" s="8">
        <f>D650+D651</f>
        <v>89078.141647056924</v>
      </c>
      <c r="E649" s="8">
        <f>E650+E651</f>
        <v>89968.923063527502</v>
      </c>
    </row>
    <row r="650" spans="1:5" ht="15.75" thickBot="1" x14ac:dyDescent="0.3">
      <c r="A650" s="10" t="s">
        <v>50</v>
      </c>
      <c r="B650" s="11">
        <f>'[2]shpenz dhe administ'!C$27</f>
        <v>42000</v>
      </c>
      <c r="C650" s="8">
        <f>'[2]shpenz dhe administ'!D$27</f>
        <v>88196.179848571192</v>
      </c>
      <c r="D650" s="8">
        <f>'[2]shpenz dhe administ'!E$27</f>
        <v>89078.141647056924</v>
      </c>
      <c r="E650" s="8">
        <f>'[2]shpenz dhe administ'!F$27</f>
        <v>89968.923063527502</v>
      </c>
    </row>
    <row r="651" spans="1:5" ht="15.75" thickBot="1" x14ac:dyDescent="0.3">
      <c r="A651" s="10" t="s">
        <v>51</v>
      </c>
      <c r="B651" s="11"/>
      <c r="C651" s="8"/>
      <c r="D651" s="8"/>
      <c r="E651" s="8"/>
    </row>
    <row r="652" spans="1:5" ht="15.75" thickBot="1" x14ac:dyDescent="0.3">
      <c r="A652" s="1" t="s">
        <v>25</v>
      </c>
      <c r="B652" s="11">
        <f>B653+B654</f>
        <v>0</v>
      </c>
      <c r="C652" s="11">
        <f>C653+C654</f>
        <v>0</v>
      </c>
      <c r="D652" s="11">
        <f>D653+D654</f>
        <v>0</v>
      </c>
      <c r="E652" s="11">
        <f>E653+E654</f>
        <v>0</v>
      </c>
    </row>
    <row r="653" spans="1:5" ht="15.75" thickBot="1" x14ac:dyDescent="0.3">
      <c r="A653" s="10" t="s">
        <v>50</v>
      </c>
      <c r="B653" s="11"/>
      <c r="C653" s="8"/>
      <c r="D653" s="8"/>
      <c r="E653" s="8"/>
    </row>
    <row r="654" spans="1:5" ht="15.75" thickBot="1" x14ac:dyDescent="0.3">
      <c r="A654" s="10" t="s">
        <v>51</v>
      </c>
      <c r="B654" s="11"/>
      <c r="C654" s="8"/>
      <c r="D654" s="8"/>
      <c r="E654" s="8"/>
    </row>
    <row r="655" spans="1:5" ht="24.75" customHeight="1" thickBot="1" x14ac:dyDescent="0.3">
      <c r="A655" s="1" t="s">
        <v>3</v>
      </c>
      <c r="B655" s="11">
        <f>B656+B657</f>
        <v>0</v>
      </c>
      <c r="C655" s="11">
        <f>C656+C657</f>
        <v>0</v>
      </c>
      <c r="D655" s="11">
        <f>D656+D657</f>
        <v>0</v>
      </c>
      <c r="E655" s="11">
        <f>E656+E657</f>
        <v>0</v>
      </c>
    </row>
    <row r="656" spans="1:5" ht="15.75" thickBot="1" x14ac:dyDescent="0.3">
      <c r="A656" s="10" t="s">
        <v>50</v>
      </c>
      <c r="B656" s="11"/>
      <c r="C656" s="36"/>
      <c r="D656" s="36"/>
      <c r="E656" s="36"/>
    </row>
    <row r="657" spans="1:10" ht="15.75" thickBot="1" x14ac:dyDescent="0.3">
      <c r="A657" s="10" t="s">
        <v>51</v>
      </c>
      <c r="B657" s="11"/>
      <c r="C657" s="37"/>
      <c r="D657" s="36"/>
      <c r="E657" s="36"/>
    </row>
    <row r="658" spans="1:10" ht="15.75" thickBot="1" x14ac:dyDescent="0.3">
      <c r="A658" s="22" t="s">
        <v>78</v>
      </c>
      <c r="B658" s="11">
        <f>ROUND(B655+B652+B649+B646+B643+B640+B637,4)</f>
        <v>43051</v>
      </c>
      <c r="C658" s="11">
        <f>ROUND(C655+C652+C649+C646+C643+C640+C637,4)</f>
        <v>89811.638099999996</v>
      </c>
      <c r="D658" s="11">
        <f>ROUND(D655+D652+D649+D646+D643+D640+D637,4)</f>
        <v>90689.613200000007</v>
      </c>
      <c r="E658" s="11">
        <f>ROUND(E655+E652+E649+E646+E643+E640+E637,4)</f>
        <v>91653.9614</v>
      </c>
    </row>
    <row r="659" spans="1:10" ht="15.75" thickBot="1" x14ac:dyDescent="0.3">
      <c r="A659" s="23" t="s">
        <v>35</v>
      </c>
      <c r="B659" s="24">
        <f t="shared" ref="B659" si="40">IF(B658-B629=0,0,"Error")</f>
        <v>0</v>
      </c>
      <c r="C659" s="24">
        <f>IF(C658-C629=0,0,"Error")</f>
        <v>0</v>
      </c>
      <c r="D659" s="24">
        <f t="shared" ref="D659:E659" si="41">IF(D658-D629=0,0,"Error")</f>
        <v>0</v>
      </c>
      <c r="E659" s="24">
        <f t="shared" si="41"/>
        <v>0</v>
      </c>
    </row>
    <row r="660" spans="1:10" ht="15.75" thickBot="1" x14ac:dyDescent="0.3">
      <c r="A660" s="38" t="s">
        <v>62</v>
      </c>
      <c r="B660" s="549" t="s">
        <v>364</v>
      </c>
      <c r="C660" s="526"/>
      <c r="D660" s="526"/>
      <c r="E660" s="527"/>
    </row>
    <row r="661" spans="1:10" ht="24.75" customHeight="1" thickBot="1" x14ac:dyDescent="0.3">
      <c r="A661" s="4" t="s">
        <v>9</v>
      </c>
      <c r="B661" s="517" t="s">
        <v>365</v>
      </c>
      <c r="C661" s="518"/>
      <c r="D661" s="518"/>
      <c r="E661" s="519"/>
    </row>
    <row r="662" spans="1:10" ht="15.75" thickBot="1" x14ac:dyDescent="0.3">
      <c r="A662" s="4" t="s">
        <v>14</v>
      </c>
      <c r="B662" s="520" t="s">
        <v>366</v>
      </c>
      <c r="C662" s="521"/>
      <c r="D662" s="521"/>
      <c r="E662" s="522"/>
    </row>
    <row r="663" spans="1:10" x14ac:dyDescent="0.25">
      <c r="A663" s="523"/>
      <c r="B663" s="17">
        <v>2019</v>
      </c>
      <c r="C663" s="17">
        <v>2020</v>
      </c>
      <c r="D663" s="17">
        <v>2021</v>
      </c>
      <c r="E663" s="17">
        <v>2022</v>
      </c>
    </row>
    <row r="664" spans="1:10" ht="15.75" thickBot="1" x14ac:dyDescent="0.3">
      <c r="A664" s="524"/>
      <c r="B664" s="18" t="s">
        <v>5</v>
      </c>
      <c r="C664" s="18" t="s">
        <v>6</v>
      </c>
      <c r="D664" s="18" t="s">
        <v>6</v>
      </c>
      <c r="E664" s="18" t="s">
        <v>6</v>
      </c>
    </row>
    <row r="665" spans="1:10" ht="15.75" thickBot="1" x14ac:dyDescent="0.3">
      <c r="A665" s="4" t="s">
        <v>8</v>
      </c>
      <c r="B665" s="39">
        <v>337906.6668012967</v>
      </c>
      <c r="C665" s="39">
        <v>343098.45752314903</v>
      </c>
      <c r="D665" s="39">
        <v>333429.81714071543</v>
      </c>
      <c r="E665" s="39">
        <v>324108.99770716409</v>
      </c>
      <c r="G665" s="9"/>
      <c r="H665" s="9"/>
      <c r="I665" s="9"/>
      <c r="J665" s="9"/>
    </row>
    <row r="666" spans="1:10" ht="15.75" thickBot="1" x14ac:dyDescent="0.3">
      <c r="A666" s="4" t="s">
        <v>15</v>
      </c>
      <c r="B666" s="6">
        <v>4589778</v>
      </c>
      <c r="C666" s="6">
        <v>4435110.5190000003</v>
      </c>
      <c r="D666" s="6">
        <v>4271117.6283</v>
      </c>
      <c r="E666" s="6">
        <v>4116749.2278</v>
      </c>
      <c r="H666" s="9"/>
    </row>
    <row r="667" spans="1:10" ht="15.75" thickBot="1" x14ac:dyDescent="0.3">
      <c r="A667" s="4" t="s">
        <v>23</v>
      </c>
      <c r="B667" s="6">
        <f>B666/B665</f>
        <v>13.582975569697718</v>
      </c>
      <c r="C667" s="6">
        <f>C666/C665</f>
        <v>12.926640798729796</v>
      </c>
      <c r="D667" s="6">
        <f>D666/D665</f>
        <v>12.809645114904301</v>
      </c>
      <c r="E667" s="6">
        <f>E666/E665</f>
        <v>12.701743107790938</v>
      </c>
    </row>
    <row r="668" spans="1:10" ht="15.75" thickBot="1" x14ac:dyDescent="0.3">
      <c r="A668" s="4" t="s">
        <v>16</v>
      </c>
      <c r="B668" s="99"/>
      <c r="C668" s="7">
        <f t="shared" ref="C668:E670" si="42">C665/B665-1</f>
        <v>1.5364570255446575E-2</v>
      </c>
      <c r="D668" s="7">
        <f t="shared" si="42"/>
        <v>-2.8180366802672774E-2</v>
      </c>
      <c r="E668" s="7">
        <f t="shared" si="42"/>
        <v>-2.7954366869408442E-2</v>
      </c>
    </row>
    <row r="669" spans="1:10" ht="15.75" thickBot="1" x14ac:dyDescent="0.3">
      <c r="A669" s="4" t="s">
        <v>17</v>
      </c>
      <c r="B669" s="99"/>
      <c r="C669" s="7">
        <f t="shared" si="42"/>
        <v>-3.3698248804190478E-2</v>
      </c>
      <c r="D669" s="7">
        <f t="shared" si="42"/>
        <v>-3.6976055049238399E-2</v>
      </c>
      <c r="E669" s="7">
        <f t="shared" si="42"/>
        <v>-3.6142390337641439E-2</v>
      </c>
    </row>
    <row r="670" spans="1:10" ht="15.75" thickBot="1" x14ac:dyDescent="0.3">
      <c r="A670" s="4" t="s">
        <v>18</v>
      </c>
      <c r="B670" s="99"/>
      <c r="C670" s="7">
        <f t="shared" si="42"/>
        <v>-4.8320396926292086E-2</v>
      </c>
      <c r="D670" s="7">
        <f t="shared" si="42"/>
        <v>-9.0507414607661207E-3</v>
      </c>
      <c r="E670" s="7">
        <f t="shared" si="42"/>
        <v>-8.4234969935128579E-3</v>
      </c>
    </row>
    <row r="671" spans="1:10" ht="15.75" thickBot="1" x14ac:dyDescent="0.3">
      <c r="A671" s="528" t="s">
        <v>246</v>
      </c>
      <c r="B671" s="529"/>
      <c r="C671" s="529"/>
      <c r="D671" s="529"/>
      <c r="E671" s="530"/>
    </row>
    <row r="672" spans="1:10" x14ac:dyDescent="0.25">
      <c r="A672" s="523"/>
      <c r="B672" s="17">
        <v>2019</v>
      </c>
      <c r="C672" s="17">
        <v>2020</v>
      </c>
      <c r="D672" s="17">
        <v>2021</v>
      </c>
      <c r="E672" s="17">
        <v>2022</v>
      </c>
    </row>
    <row r="673" spans="1:5" ht="15.75" thickBot="1" x14ac:dyDescent="0.3">
      <c r="A673" s="524"/>
      <c r="B673" s="18" t="s">
        <v>5</v>
      </c>
      <c r="C673" s="18" t="s">
        <v>6</v>
      </c>
      <c r="D673" s="18" t="s">
        <v>6</v>
      </c>
      <c r="E673" s="18" t="s">
        <v>6</v>
      </c>
    </row>
    <row r="674" spans="1:5" ht="15.75" thickBot="1" x14ac:dyDescent="0.3">
      <c r="A674" s="1" t="s">
        <v>0</v>
      </c>
      <c r="B674" s="8">
        <f>B675+B676</f>
        <v>36209.055414150265</v>
      </c>
      <c r="C674" s="8">
        <f>C675+C676</f>
        <v>36712.591682891492</v>
      </c>
      <c r="D674" s="8">
        <f>D675+D676</f>
        <v>34544.413942831867</v>
      </c>
      <c r="E674" s="8">
        <f>E675+E676</f>
        <v>34433.397334903464</v>
      </c>
    </row>
    <row r="675" spans="1:5" ht="15.75" thickBot="1" x14ac:dyDescent="0.3">
      <c r="A675" s="10" t="s">
        <v>50</v>
      </c>
      <c r="B675" s="11">
        <f>'[2]strukt sipas artikujve'!I$31</f>
        <v>36209.055414150265</v>
      </c>
      <c r="C675" s="93">
        <f>'[2]strukt sipas artikujve'!L$31</f>
        <v>36712.591682891492</v>
      </c>
      <c r="D675" s="93">
        <f>'[2]strukt sipas artikujve'!O$31</f>
        <v>34544.413942831867</v>
      </c>
      <c r="E675" s="93">
        <f>'[2]strukt sipas artikujve'!R$31</f>
        <v>34433.397334903464</v>
      </c>
    </row>
    <row r="676" spans="1:5" ht="15.75" thickBot="1" x14ac:dyDescent="0.3">
      <c r="A676" s="10" t="s">
        <v>51</v>
      </c>
      <c r="B676" s="11"/>
      <c r="C676" s="47"/>
      <c r="D676" s="47"/>
      <c r="E676" s="47"/>
    </row>
    <row r="677" spans="1:5" ht="24.75" thickBot="1" x14ac:dyDescent="0.3">
      <c r="A677" s="1" t="s">
        <v>31</v>
      </c>
      <c r="B677" s="8">
        <f>B678+B679</f>
        <v>6180.9253638642749</v>
      </c>
      <c r="C677" s="8">
        <f>C678+C679</f>
        <v>5795.1026334035278</v>
      </c>
      <c r="D677" s="8">
        <f>D678+D679</f>
        <v>5438.5588406831821</v>
      </c>
      <c r="E677" s="8">
        <f>E678+E679</f>
        <v>5434.1021590742948</v>
      </c>
    </row>
    <row r="678" spans="1:5" ht="15.75" thickBot="1" x14ac:dyDescent="0.3">
      <c r="A678" s="10" t="s">
        <v>50</v>
      </c>
      <c r="B678" s="11">
        <f>'[2]strukt sipas artikujve'!J$31</f>
        <v>6180.9253638642749</v>
      </c>
      <c r="C678" s="8">
        <f>'[2]strukt sipas artikujve'!M$31</f>
        <v>5795.1026334035278</v>
      </c>
      <c r="D678" s="8">
        <f>'[2]strukt sipas artikujve'!P$31</f>
        <v>5438.5588406831821</v>
      </c>
      <c r="E678" s="8">
        <f>'[2]strukt sipas artikujve'!S$31</f>
        <v>5434.1021590742948</v>
      </c>
    </row>
    <row r="679" spans="1:5" ht="15.75" thickBot="1" x14ac:dyDescent="0.3">
      <c r="A679" s="10" t="s">
        <v>51</v>
      </c>
      <c r="B679" s="11"/>
      <c r="C679" s="8"/>
      <c r="D679" s="8"/>
      <c r="E679" s="8"/>
    </row>
    <row r="680" spans="1:5" ht="15.75" thickBot="1" x14ac:dyDescent="0.3">
      <c r="A680" s="1" t="s">
        <v>1</v>
      </c>
      <c r="B680" s="8">
        <f>B681+B682</f>
        <v>37988.019226859105</v>
      </c>
      <c r="C680" s="8">
        <f>C681+C682</f>
        <v>37267.441935025818</v>
      </c>
      <c r="D680" s="8">
        <f>D681+D682</f>
        <v>35910.886013355404</v>
      </c>
      <c r="E680" s="8">
        <f>E681+E682</f>
        <v>35818.04836582156</v>
      </c>
    </row>
    <row r="681" spans="1:5" ht="15.75" thickBot="1" x14ac:dyDescent="0.3">
      <c r="A681" s="10" t="s">
        <v>50</v>
      </c>
      <c r="B681" s="11">
        <f>'[2]strukt sipas artikujve'!K$31</f>
        <v>37988.019226859105</v>
      </c>
      <c r="C681" s="8">
        <f>'[2]strukt sipas artikujve'!N$31</f>
        <v>37267.441935025818</v>
      </c>
      <c r="D681" s="8">
        <f>'[2]strukt sipas artikujve'!Q$31</f>
        <v>35910.886013355404</v>
      </c>
      <c r="E681" s="8">
        <f>'[2]strukt sipas artikujve'!T$31</f>
        <v>35818.04836582156</v>
      </c>
    </row>
    <row r="682" spans="1:5" ht="15.75" thickBot="1" x14ac:dyDescent="0.3">
      <c r="A682" s="10" t="s">
        <v>51</v>
      </c>
      <c r="B682" s="11"/>
      <c r="C682" s="8"/>
      <c r="D682" s="8"/>
      <c r="E682" s="8"/>
    </row>
    <row r="683" spans="1:5" ht="15.75" thickBot="1" x14ac:dyDescent="0.3">
      <c r="A683" s="1" t="s">
        <v>2</v>
      </c>
      <c r="B683" s="11">
        <f>B684+B685</f>
        <v>0</v>
      </c>
      <c r="C683" s="11">
        <f>C684+C685</f>
        <v>0</v>
      </c>
      <c r="D683" s="11">
        <f>D684+D685</f>
        <v>0</v>
      </c>
      <c r="E683" s="11">
        <f>E684+E685</f>
        <v>0</v>
      </c>
    </row>
    <row r="684" spans="1:5" ht="15.75" thickBot="1" x14ac:dyDescent="0.3">
      <c r="A684" s="10" t="s">
        <v>50</v>
      </c>
      <c r="B684" s="11"/>
      <c r="C684" s="8"/>
      <c r="D684" s="8"/>
      <c r="E684" s="8"/>
    </row>
    <row r="685" spans="1:5" ht="15.75" thickBot="1" x14ac:dyDescent="0.3">
      <c r="A685" s="10" t="s">
        <v>51</v>
      </c>
      <c r="B685" s="11"/>
      <c r="C685" s="8"/>
      <c r="D685" s="8"/>
      <c r="E685" s="8"/>
    </row>
    <row r="686" spans="1:5" ht="15.75" thickBot="1" x14ac:dyDescent="0.3">
      <c r="A686" s="1" t="s">
        <v>24</v>
      </c>
      <c r="B686" s="8">
        <f>B687+B688</f>
        <v>4509400</v>
      </c>
      <c r="C686" s="8">
        <f>C687+C688</f>
        <v>4355335.3827095348</v>
      </c>
      <c r="D686" s="8">
        <f>D687+D688</f>
        <v>4195223.7694855165</v>
      </c>
      <c r="E686" s="8">
        <f>E687+E688</f>
        <v>4041063.6799616604</v>
      </c>
    </row>
    <row r="687" spans="1:5" ht="15.75" thickBot="1" x14ac:dyDescent="0.3">
      <c r="A687" s="10" t="s">
        <v>50</v>
      </c>
      <c r="B687" s="11">
        <f>'[2]shpenz dhe administ'!C$28</f>
        <v>4509400</v>
      </c>
      <c r="C687" s="8">
        <f>'[2]shpenz dhe administ'!D$28</f>
        <v>4355335.3827095348</v>
      </c>
      <c r="D687" s="8">
        <f>'[2]shpenz dhe administ'!E$28</f>
        <v>4195223.7694855165</v>
      </c>
      <c r="E687" s="8">
        <f>'[2]shpenz dhe administ'!F$28</f>
        <v>4041063.6799616604</v>
      </c>
    </row>
    <row r="688" spans="1:5" ht="15.75" thickBot="1" x14ac:dyDescent="0.3">
      <c r="A688" s="10" t="s">
        <v>51</v>
      </c>
      <c r="B688" s="11"/>
      <c r="C688" s="8"/>
      <c r="D688" s="8"/>
      <c r="E688" s="8"/>
    </row>
    <row r="689" spans="1:8" ht="15.75" thickBot="1" x14ac:dyDescent="0.3">
      <c r="A689" s="1" t="s">
        <v>25</v>
      </c>
      <c r="B689" s="11">
        <f>B690+B691</f>
        <v>0</v>
      </c>
      <c r="C689" s="11">
        <f>C690+C691</f>
        <v>0</v>
      </c>
      <c r="D689" s="11">
        <f>D690+D691</f>
        <v>0</v>
      </c>
      <c r="E689" s="11">
        <f>E690+E691</f>
        <v>0</v>
      </c>
    </row>
    <row r="690" spans="1:8" ht="15.75" thickBot="1" x14ac:dyDescent="0.3">
      <c r="A690" s="10" t="s">
        <v>50</v>
      </c>
      <c r="B690" s="11"/>
      <c r="C690" s="8"/>
      <c r="D690" s="8"/>
      <c r="E690" s="8"/>
    </row>
    <row r="691" spans="1:8" ht="15.75" thickBot="1" x14ac:dyDescent="0.3">
      <c r="A691" s="10" t="s">
        <v>51</v>
      </c>
      <c r="B691" s="11"/>
      <c r="C691" s="8"/>
      <c r="D691" s="8"/>
      <c r="E691" s="8"/>
    </row>
    <row r="692" spans="1:8" ht="24.75" customHeight="1" thickBot="1" x14ac:dyDescent="0.3">
      <c r="A692" s="1" t="s">
        <v>3</v>
      </c>
      <c r="B692" s="11">
        <f>B693+B694</f>
        <v>0</v>
      </c>
      <c r="C692" s="11">
        <f>C693+C694</f>
        <v>0</v>
      </c>
      <c r="D692" s="11">
        <f>D693+D694</f>
        <v>0</v>
      </c>
      <c r="E692" s="11">
        <f>E693+E694</f>
        <v>0</v>
      </c>
    </row>
    <row r="693" spans="1:8" ht="15.75" thickBot="1" x14ac:dyDescent="0.3">
      <c r="A693" s="10" t="s">
        <v>50</v>
      </c>
      <c r="B693" s="11"/>
      <c r="C693" s="36"/>
      <c r="D693" s="36"/>
      <c r="E693" s="36"/>
    </row>
    <row r="694" spans="1:8" ht="15.75" thickBot="1" x14ac:dyDescent="0.3">
      <c r="A694" s="10" t="s">
        <v>51</v>
      </c>
      <c r="B694" s="11"/>
      <c r="C694" s="37"/>
      <c r="D694" s="36"/>
      <c r="E694" s="36"/>
    </row>
    <row r="695" spans="1:8" ht="15.75" thickBot="1" x14ac:dyDescent="0.3">
      <c r="A695" s="22" t="s">
        <v>63</v>
      </c>
      <c r="B695" s="11">
        <f>ROUND(B692+B689+B686+B683+B680+B677+B674,4)</f>
        <v>4589778</v>
      </c>
      <c r="C695" s="11">
        <f>ROUND(C692+C689+C686+C683+C680+C677+C674,4)</f>
        <v>4435110.5190000003</v>
      </c>
      <c r="D695" s="11">
        <f>ROUND(D692+D689+D686+D683+D680+D677+D674,4)</f>
        <v>4271117.6283</v>
      </c>
      <c r="E695" s="11">
        <f>ROUND(E692+E689+E686+E683+E680+E677+E674,4)</f>
        <v>4116749.2278</v>
      </c>
    </row>
    <row r="696" spans="1:8" ht="15.75" thickBot="1" x14ac:dyDescent="0.3">
      <c r="A696" s="23" t="s">
        <v>35</v>
      </c>
      <c r="B696" s="24">
        <f t="shared" ref="B696" si="43">IF(B695-B666=0,0,"Error")</f>
        <v>0</v>
      </c>
      <c r="C696" s="24">
        <f>IF(C695-C666=0,0,"Error")</f>
        <v>0</v>
      </c>
      <c r="D696" s="24">
        <f t="shared" ref="D696:E696" si="44">IF(D695-D666=0,0,"Error")</f>
        <v>0</v>
      </c>
      <c r="E696" s="24">
        <f t="shared" si="44"/>
        <v>0</v>
      </c>
    </row>
    <row r="697" spans="1:8" ht="15.75" thickBot="1" x14ac:dyDescent="0.3">
      <c r="A697" s="38" t="s">
        <v>64</v>
      </c>
      <c r="B697" s="549" t="s">
        <v>367</v>
      </c>
      <c r="C697" s="526"/>
      <c r="D697" s="526"/>
      <c r="E697" s="527"/>
    </row>
    <row r="698" spans="1:8" ht="26.25" customHeight="1" thickBot="1" x14ac:dyDescent="0.3">
      <c r="A698" s="4" t="s">
        <v>9</v>
      </c>
      <c r="B698" s="517" t="s">
        <v>368</v>
      </c>
      <c r="C698" s="518"/>
      <c r="D698" s="518"/>
      <c r="E698" s="519"/>
    </row>
    <row r="699" spans="1:8" ht="15.75" thickBot="1" x14ac:dyDescent="0.3">
      <c r="A699" s="4" t="s">
        <v>14</v>
      </c>
      <c r="B699" s="520" t="s">
        <v>369</v>
      </c>
      <c r="C699" s="521"/>
      <c r="D699" s="521"/>
      <c r="E699" s="522"/>
    </row>
    <row r="700" spans="1:8" x14ac:dyDescent="0.25">
      <c r="A700" s="523"/>
      <c r="B700" s="17">
        <v>2019</v>
      </c>
      <c r="C700" s="17">
        <v>2020</v>
      </c>
      <c r="D700" s="17">
        <v>2021</v>
      </c>
      <c r="E700" s="17">
        <v>2022</v>
      </c>
    </row>
    <row r="701" spans="1:8" ht="15.75" thickBot="1" x14ac:dyDescent="0.3">
      <c r="A701" s="524"/>
      <c r="B701" s="18" t="s">
        <v>5</v>
      </c>
      <c r="C701" s="18" t="s">
        <v>6</v>
      </c>
      <c r="D701" s="18" t="s">
        <v>6</v>
      </c>
      <c r="E701" s="18" t="s">
        <v>6</v>
      </c>
    </row>
    <row r="702" spans="1:8" ht="15.75" thickBot="1" x14ac:dyDescent="0.3">
      <c r="A702" s="4" t="s">
        <v>8</v>
      </c>
      <c r="B702" s="39">
        <v>2884.0271250000001</v>
      </c>
      <c r="C702" s="39">
        <v>2982.0560000000005</v>
      </c>
      <c r="D702" s="39">
        <v>3101.3382400000005</v>
      </c>
      <c r="E702" s="39">
        <v>3256.4051520000007</v>
      </c>
    </row>
    <row r="703" spans="1:8" ht="15.75" thickBot="1" x14ac:dyDescent="0.3">
      <c r="A703" s="4" t="s">
        <v>15</v>
      </c>
      <c r="B703" s="6">
        <v>198982</v>
      </c>
      <c r="C703" s="6">
        <v>208559.0601</v>
      </c>
      <c r="D703" s="6">
        <v>223358.8596</v>
      </c>
      <c r="E703" s="6">
        <v>241714.12179999999</v>
      </c>
      <c r="H703" s="9"/>
    </row>
    <row r="704" spans="1:8" ht="15.75" thickBot="1" x14ac:dyDescent="0.3">
      <c r="A704" s="4" t="s">
        <v>23</v>
      </c>
      <c r="B704" s="6">
        <f>B703/B702</f>
        <v>68.994496714381626</v>
      </c>
      <c r="C704" s="6">
        <f>C703/C702</f>
        <v>69.93800924596988</v>
      </c>
      <c r="D704" s="6">
        <f>D703/D702</f>
        <v>72.020154628474174</v>
      </c>
      <c r="E704" s="6">
        <f>E703/E702</f>
        <v>74.227287612398399</v>
      </c>
    </row>
    <row r="705" spans="1:5" ht="15.75" thickBot="1" x14ac:dyDescent="0.3">
      <c r="A705" s="4" t="s">
        <v>16</v>
      </c>
      <c r="B705" s="99"/>
      <c r="C705" s="7">
        <f t="shared" ref="C705:E707" si="45">C702/B702-1</f>
        <v>3.3990274970108203E-2</v>
      </c>
      <c r="D705" s="7">
        <f t="shared" si="45"/>
        <v>4.0000000000000036E-2</v>
      </c>
      <c r="E705" s="7">
        <f t="shared" si="45"/>
        <v>5.0000000000000044E-2</v>
      </c>
    </row>
    <row r="706" spans="1:5" ht="15.75" thickBot="1" x14ac:dyDescent="0.3">
      <c r="A706" s="4" t="s">
        <v>17</v>
      </c>
      <c r="B706" s="99"/>
      <c r="C706" s="7">
        <f t="shared" si="45"/>
        <v>4.8130283643746719E-2</v>
      </c>
      <c r="D706" s="7">
        <f t="shared" si="45"/>
        <v>7.0962150926954681E-2</v>
      </c>
      <c r="E706" s="7">
        <f t="shared" si="45"/>
        <v>8.217834847863803E-2</v>
      </c>
    </row>
    <row r="707" spans="1:5" ht="15.75" thickBot="1" x14ac:dyDescent="0.3">
      <c r="A707" s="4" t="s">
        <v>18</v>
      </c>
      <c r="B707" s="99"/>
      <c r="C707" s="7">
        <f t="shared" si="45"/>
        <v>1.3675185362886921E-2</v>
      </c>
      <c r="D707" s="7">
        <f t="shared" si="45"/>
        <v>2.9771298968225501E-2</v>
      </c>
      <c r="E707" s="7">
        <f t="shared" si="45"/>
        <v>3.0646046170131447E-2</v>
      </c>
    </row>
    <row r="708" spans="1:5" ht="15.75" thickBot="1" x14ac:dyDescent="0.3">
      <c r="A708" s="528" t="s">
        <v>248</v>
      </c>
      <c r="B708" s="529"/>
      <c r="C708" s="529"/>
      <c r="D708" s="529"/>
      <c r="E708" s="530"/>
    </row>
    <row r="709" spans="1:5" x14ac:dyDescent="0.25">
      <c r="A709" s="523"/>
      <c r="B709" s="17">
        <v>2019</v>
      </c>
      <c r="C709" s="17">
        <v>2020</v>
      </c>
      <c r="D709" s="17">
        <v>2021</v>
      </c>
      <c r="E709" s="17">
        <v>2022</v>
      </c>
    </row>
    <row r="710" spans="1:5" ht="15.75" thickBot="1" x14ac:dyDescent="0.3">
      <c r="A710" s="524"/>
      <c r="B710" s="18" t="s">
        <v>5</v>
      </c>
      <c r="C710" s="18" t="s">
        <v>6</v>
      </c>
      <c r="D710" s="18" t="s">
        <v>6</v>
      </c>
      <c r="E710" s="18" t="s">
        <v>6</v>
      </c>
    </row>
    <row r="711" spans="1:5" ht="15.75" thickBot="1" x14ac:dyDescent="0.3">
      <c r="A711" s="1" t="s">
        <v>0</v>
      </c>
      <c r="B711" s="8">
        <f>B712+B713</f>
        <v>1343.3452343302383</v>
      </c>
      <c r="C711" s="8">
        <f>C712+C713</f>
        <v>1726.3929687398261</v>
      </c>
      <c r="D711" s="8">
        <f>D712+D713</f>
        <v>1806.50629978285</v>
      </c>
      <c r="E711" s="8">
        <f>E712+E713</f>
        <v>2021.7501571245532</v>
      </c>
    </row>
    <row r="712" spans="1:5" ht="15.75" thickBot="1" x14ac:dyDescent="0.3">
      <c r="A712" s="10" t="s">
        <v>50</v>
      </c>
      <c r="B712" s="11">
        <f>'[2]strukt sipas artikujve'!I$32</f>
        <v>1343.3452343302383</v>
      </c>
      <c r="C712" s="93">
        <f>'[2]strukt sipas artikujve'!L$32</f>
        <v>1726.3929687398261</v>
      </c>
      <c r="D712" s="93">
        <f>'[2]strukt sipas artikujve'!O$32</f>
        <v>1806.50629978285</v>
      </c>
      <c r="E712" s="93">
        <f>'[2]strukt sipas artikujve'!R$32</f>
        <v>2021.7501571245532</v>
      </c>
    </row>
    <row r="713" spans="1:5" ht="15.75" thickBot="1" x14ac:dyDescent="0.3">
      <c r="A713" s="10" t="s">
        <v>51</v>
      </c>
      <c r="B713" s="11"/>
      <c r="C713" s="47"/>
      <c r="D713" s="47"/>
      <c r="E713" s="47"/>
    </row>
    <row r="714" spans="1:5" ht="24.75" thickBot="1" x14ac:dyDescent="0.3">
      <c r="A714" s="1" t="s">
        <v>31</v>
      </c>
      <c r="B714" s="8">
        <f>B715+B716</f>
        <v>229.31050082165808</v>
      </c>
      <c r="C714" s="8">
        <f>C715+C716</f>
        <v>272.51207231157628</v>
      </c>
      <c r="D714" s="8">
        <f>D715+D716</f>
        <v>284.41040637404046</v>
      </c>
      <c r="E714" s="8">
        <f>E715+E716</f>
        <v>319.06224027458808</v>
      </c>
    </row>
    <row r="715" spans="1:5" ht="15.75" thickBot="1" x14ac:dyDescent="0.3">
      <c r="A715" s="10" t="s">
        <v>50</v>
      </c>
      <c r="B715" s="11">
        <f>'[2]strukt sipas artikujve'!J$32</f>
        <v>229.31050082165808</v>
      </c>
      <c r="C715" s="8">
        <f>'[2]strukt sipas artikujve'!M$32</f>
        <v>272.51207231157628</v>
      </c>
      <c r="D715" s="8">
        <f>'[2]strukt sipas artikujve'!P$32</f>
        <v>284.41040637404046</v>
      </c>
      <c r="E715" s="8">
        <f>'[2]strukt sipas artikujve'!S$32</f>
        <v>319.06224027458808</v>
      </c>
    </row>
    <row r="716" spans="1:5" ht="15.75" thickBot="1" x14ac:dyDescent="0.3">
      <c r="A716" s="10" t="s">
        <v>51</v>
      </c>
      <c r="B716" s="11"/>
      <c r="C716" s="8"/>
      <c r="D716" s="8"/>
      <c r="E716" s="8"/>
    </row>
    <row r="717" spans="1:5" ht="15.75" thickBot="1" x14ac:dyDescent="0.3">
      <c r="A717" s="1" t="s">
        <v>1</v>
      </c>
      <c r="B717" s="8">
        <f>B718+B719</f>
        <v>1409.3442650289089</v>
      </c>
      <c r="C717" s="8">
        <f>C718+C719</f>
        <v>1752.4845501313573</v>
      </c>
      <c r="D717" s="8">
        <f>D718+D719</f>
        <v>1877.9662008818614</v>
      </c>
      <c r="E717" s="8">
        <f>E718+E719</f>
        <v>2103.0496702714509</v>
      </c>
    </row>
    <row r="718" spans="1:5" ht="15.75" thickBot="1" x14ac:dyDescent="0.3">
      <c r="A718" s="10" t="s">
        <v>50</v>
      </c>
      <c r="B718" s="11">
        <f>'[2]strukt sipas artikujve'!K$32</f>
        <v>1409.3442650289089</v>
      </c>
      <c r="C718" s="8">
        <f>'[2]strukt sipas artikujve'!N$32</f>
        <v>1752.4845501313573</v>
      </c>
      <c r="D718" s="8">
        <f>'[2]strukt sipas artikujve'!Q$32</f>
        <v>1877.9662008818614</v>
      </c>
      <c r="E718" s="8">
        <f>'[2]strukt sipas artikujve'!T$32</f>
        <v>2103.0496702714509</v>
      </c>
    </row>
    <row r="719" spans="1:5" ht="15.75" thickBot="1" x14ac:dyDescent="0.3">
      <c r="A719" s="10" t="s">
        <v>51</v>
      </c>
      <c r="B719" s="11"/>
      <c r="C719" s="8"/>
      <c r="D719" s="8"/>
      <c r="E719" s="8"/>
    </row>
    <row r="720" spans="1:5" ht="15.75" thickBot="1" x14ac:dyDescent="0.3">
      <c r="A720" s="1" t="s">
        <v>2</v>
      </c>
      <c r="B720" s="11">
        <f>B721+B722</f>
        <v>0</v>
      </c>
      <c r="C720" s="11">
        <f>C721+C722</f>
        <v>0</v>
      </c>
      <c r="D720" s="11">
        <f>D721+D722</f>
        <v>0</v>
      </c>
      <c r="E720" s="11">
        <f>E721+E722</f>
        <v>0</v>
      </c>
    </row>
    <row r="721" spans="1:5" ht="15.75" thickBot="1" x14ac:dyDescent="0.3">
      <c r="A721" s="10" t="s">
        <v>50</v>
      </c>
      <c r="B721" s="11"/>
      <c r="C721" s="8"/>
      <c r="D721" s="8"/>
      <c r="E721" s="8"/>
    </row>
    <row r="722" spans="1:5" ht="15.75" thickBot="1" x14ac:dyDescent="0.3">
      <c r="A722" s="10" t="s">
        <v>51</v>
      </c>
      <c r="B722" s="11"/>
      <c r="C722" s="8"/>
      <c r="D722" s="8"/>
      <c r="E722" s="8"/>
    </row>
    <row r="723" spans="1:5" ht="15.75" thickBot="1" x14ac:dyDescent="0.3">
      <c r="A723" s="1" t="s">
        <v>24</v>
      </c>
      <c r="B723" s="8">
        <f>B724+B725</f>
        <v>196000</v>
      </c>
      <c r="C723" s="8">
        <f>C724+C725</f>
        <v>204807.67051696524</v>
      </c>
      <c r="D723" s="8">
        <f>D724+D725</f>
        <v>219389.97665777319</v>
      </c>
      <c r="E723" s="8">
        <f>E724+E725</f>
        <v>237270.2597553817</v>
      </c>
    </row>
    <row r="724" spans="1:5" ht="15.75" thickBot="1" x14ac:dyDescent="0.3">
      <c r="A724" s="10" t="s">
        <v>50</v>
      </c>
      <c r="B724" s="11">
        <f>'[2]shpenz dhe administ'!C$29</f>
        <v>196000</v>
      </c>
      <c r="C724" s="8">
        <f>'[2]shpenz dhe administ'!D$29</f>
        <v>204807.67051696524</v>
      </c>
      <c r="D724" s="8">
        <f>'[2]shpenz dhe administ'!E$29</f>
        <v>219389.97665777319</v>
      </c>
      <c r="E724" s="8">
        <f>'[2]shpenz dhe administ'!F$29</f>
        <v>237270.2597553817</v>
      </c>
    </row>
    <row r="725" spans="1:5" ht="15.75" thickBot="1" x14ac:dyDescent="0.3">
      <c r="A725" s="10" t="s">
        <v>51</v>
      </c>
      <c r="B725" s="11"/>
      <c r="C725" s="8"/>
      <c r="D725" s="8"/>
      <c r="E725" s="8"/>
    </row>
    <row r="726" spans="1:5" ht="15.75" thickBot="1" x14ac:dyDescent="0.3">
      <c r="A726" s="1" t="s">
        <v>25</v>
      </c>
      <c r="B726" s="11">
        <f>B727+B728</f>
        <v>0</v>
      </c>
      <c r="C726" s="11">
        <f>C727+C728</f>
        <v>0</v>
      </c>
      <c r="D726" s="11">
        <f>D727+D728</f>
        <v>0</v>
      </c>
      <c r="E726" s="11">
        <f>E727+E728</f>
        <v>0</v>
      </c>
    </row>
    <row r="727" spans="1:5" ht="15.75" thickBot="1" x14ac:dyDescent="0.3">
      <c r="A727" s="10" t="s">
        <v>50</v>
      </c>
      <c r="B727" s="11"/>
      <c r="C727" s="8"/>
      <c r="D727" s="8"/>
      <c r="E727" s="8"/>
    </row>
    <row r="728" spans="1:5" ht="15.75" thickBot="1" x14ac:dyDescent="0.3">
      <c r="A728" s="10" t="s">
        <v>51</v>
      </c>
      <c r="B728" s="11"/>
      <c r="C728" s="8"/>
      <c r="D728" s="8"/>
      <c r="E728" s="8"/>
    </row>
    <row r="729" spans="1:5" ht="24.75" customHeight="1" thickBot="1" x14ac:dyDescent="0.3">
      <c r="A729" s="1" t="s">
        <v>3</v>
      </c>
      <c r="B729" s="11">
        <f>B730+B731</f>
        <v>0</v>
      </c>
      <c r="C729" s="11">
        <f>C730+C731</f>
        <v>0</v>
      </c>
      <c r="D729" s="11">
        <f>D730+D731</f>
        <v>0</v>
      </c>
      <c r="E729" s="11">
        <f>E730+E731</f>
        <v>0</v>
      </c>
    </row>
    <row r="730" spans="1:5" ht="15.75" thickBot="1" x14ac:dyDescent="0.3">
      <c r="A730" s="10" t="s">
        <v>50</v>
      </c>
      <c r="B730" s="11"/>
      <c r="C730" s="36"/>
      <c r="D730" s="36"/>
      <c r="E730" s="36"/>
    </row>
    <row r="731" spans="1:5" ht="15.75" thickBot="1" x14ac:dyDescent="0.3">
      <c r="A731" s="10" t="s">
        <v>51</v>
      </c>
      <c r="B731" s="11"/>
      <c r="C731" s="37"/>
      <c r="D731" s="36"/>
      <c r="E731" s="36"/>
    </row>
    <row r="732" spans="1:5" ht="15.75" thickBot="1" x14ac:dyDescent="0.3">
      <c r="A732" s="22" t="s">
        <v>66</v>
      </c>
      <c r="B732" s="11">
        <f>ROUND(B729+B726+B723+B720+B717+B714+B711,4)</f>
        <v>198982</v>
      </c>
      <c r="C732" s="11">
        <f>ROUND(C729+C726+C723+C720+C717+C714+C711,4)</f>
        <v>208559.0601</v>
      </c>
      <c r="D732" s="11">
        <f>ROUND(D729+D726+D723+D720+D717+D714+D711,4)</f>
        <v>223358.8596</v>
      </c>
      <c r="E732" s="11">
        <f>ROUND(E729+E726+E723+E720+E717+E714+E711,4)</f>
        <v>241714.12179999999</v>
      </c>
    </row>
    <row r="733" spans="1:5" ht="15.75" thickBot="1" x14ac:dyDescent="0.3">
      <c r="A733" s="23" t="s">
        <v>35</v>
      </c>
      <c r="B733" s="24">
        <f t="shared" ref="B733" si="46">IF(B732-B703=0,0,"Error")</f>
        <v>0</v>
      </c>
      <c r="C733" s="24">
        <f>IF(C732-C703=0,0,"Error")</f>
        <v>0</v>
      </c>
      <c r="D733" s="24">
        <f t="shared" ref="D733:E733" si="47">IF(D732-D703=0,0,"Error")</f>
        <v>0</v>
      </c>
      <c r="E733" s="24">
        <f t="shared" si="47"/>
        <v>0</v>
      </c>
    </row>
    <row r="734" spans="1:5" ht="15.75" thickBot="1" x14ac:dyDescent="0.3">
      <c r="A734" s="38" t="s">
        <v>67</v>
      </c>
      <c r="B734" s="525" t="s">
        <v>252</v>
      </c>
      <c r="C734" s="581"/>
      <c r="D734" s="581"/>
      <c r="E734" s="582"/>
    </row>
    <row r="735" spans="1:5" ht="25.5" customHeight="1" thickBot="1" x14ac:dyDescent="0.3">
      <c r="A735" s="4" t="s">
        <v>9</v>
      </c>
      <c r="B735" s="517" t="s">
        <v>370</v>
      </c>
      <c r="C735" s="518"/>
      <c r="D735" s="518"/>
      <c r="E735" s="519"/>
    </row>
    <row r="736" spans="1:5" ht="15.75" thickBot="1" x14ac:dyDescent="0.3">
      <c r="A736" s="4" t="s">
        <v>14</v>
      </c>
      <c r="B736" s="520" t="s">
        <v>371</v>
      </c>
      <c r="C736" s="521"/>
      <c r="D736" s="521"/>
      <c r="E736" s="522"/>
    </row>
    <row r="737" spans="1:8" x14ac:dyDescent="0.25">
      <c r="A737" s="523"/>
      <c r="B737" s="17">
        <v>2019</v>
      </c>
      <c r="C737" s="17">
        <v>2020</v>
      </c>
      <c r="D737" s="17">
        <v>2021</v>
      </c>
      <c r="E737" s="17">
        <v>2022</v>
      </c>
    </row>
    <row r="738" spans="1:8" ht="15.75" thickBot="1" x14ac:dyDescent="0.3">
      <c r="A738" s="524"/>
      <c r="B738" s="18" t="s">
        <v>5</v>
      </c>
      <c r="C738" s="18" t="s">
        <v>6</v>
      </c>
      <c r="D738" s="18" t="s">
        <v>6</v>
      </c>
      <c r="E738" s="18" t="s">
        <v>6</v>
      </c>
    </row>
    <row r="739" spans="1:8" ht="15.75" thickBot="1" x14ac:dyDescent="0.3">
      <c r="A739" s="4" t="s">
        <v>8</v>
      </c>
      <c r="B739" s="39">
        <v>344.99520000000001</v>
      </c>
      <c r="C739" s="39">
        <v>342.79739999999998</v>
      </c>
      <c r="D739" s="39">
        <v>339.36942599999998</v>
      </c>
      <c r="E739" s="39">
        <v>335.97573173999996</v>
      </c>
    </row>
    <row r="740" spans="1:8" ht="15.75" thickBot="1" x14ac:dyDescent="0.3">
      <c r="A740" s="4" t="s">
        <v>15</v>
      </c>
      <c r="B740" s="6">
        <v>29495</v>
      </c>
      <c r="C740" s="6">
        <v>29322.409100000001</v>
      </c>
      <c r="D740" s="6">
        <v>29022.739399999999</v>
      </c>
      <c r="E740" s="6">
        <v>28750.533800000001</v>
      </c>
      <c r="H740" s="9"/>
    </row>
    <row r="741" spans="1:8" ht="15.75" thickBot="1" x14ac:dyDescent="0.3">
      <c r="A741" s="4" t="s">
        <v>23</v>
      </c>
      <c r="B741" s="6">
        <f>B740/B739</f>
        <v>85.493943104135937</v>
      </c>
      <c r="C741" s="6">
        <f>C740/C739</f>
        <v>85.538598309088698</v>
      </c>
      <c r="D741" s="6">
        <f>D740/D739</f>
        <v>85.519605410771447</v>
      </c>
      <c r="E741" s="6">
        <f>E740/E739</f>
        <v>85.57324557670448</v>
      </c>
    </row>
    <row r="742" spans="1:8" ht="15.75" thickBot="1" x14ac:dyDescent="0.3">
      <c r="A742" s="4" t="s">
        <v>16</v>
      </c>
      <c r="B742" s="99"/>
      <c r="C742" s="7">
        <f t="shared" ref="C742:E744" si="48">C739/B739-1</f>
        <v>-6.3705234159779911E-3</v>
      </c>
      <c r="D742" s="7">
        <f t="shared" si="48"/>
        <v>-1.0000000000000009E-2</v>
      </c>
      <c r="E742" s="7">
        <f t="shared" si="48"/>
        <v>-1.0000000000000009E-2</v>
      </c>
    </row>
    <row r="743" spans="1:8" ht="15.75" thickBot="1" x14ac:dyDescent="0.3">
      <c r="A743" s="4" t="s">
        <v>17</v>
      </c>
      <c r="B743" s="99"/>
      <c r="C743" s="7">
        <f t="shared" si="48"/>
        <v>-5.8515307679267714E-3</v>
      </c>
      <c r="D743" s="7">
        <f t="shared" si="48"/>
        <v>-1.0219818534623837E-2</v>
      </c>
      <c r="E743" s="7">
        <f t="shared" si="48"/>
        <v>-9.3790457285365392E-3</v>
      </c>
    </row>
    <row r="744" spans="1:8" ht="15.75" thickBot="1" x14ac:dyDescent="0.3">
      <c r="A744" s="4" t="s">
        <v>18</v>
      </c>
      <c r="B744" s="99"/>
      <c r="C744" s="7">
        <f t="shared" si="48"/>
        <v>5.2232010048203215E-4</v>
      </c>
      <c r="D744" s="7">
        <f t="shared" si="48"/>
        <v>-2.2203892386241098E-4</v>
      </c>
      <c r="E744" s="7">
        <f t="shared" si="48"/>
        <v>6.27226536831893E-4</v>
      </c>
    </row>
    <row r="745" spans="1:8" ht="15.75" thickBot="1" x14ac:dyDescent="0.3">
      <c r="A745" s="528" t="s">
        <v>249</v>
      </c>
      <c r="B745" s="529"/>
      <c r="C745" s="529"/>
      <c r="D745" s="529"/>
      <c r="E745" s="530"/>
    </row>
    <row r="746" spans="1:8" x14ac:dyDescent="0.25">
      <c r="A746" s="523"/>
      <c r="B746" s="17">
        <v>2019</v>
      </c>
      <c r="C746" s="17">
        <v>2020</v>
      </c>
      <c r="D746" s="17">
        <v>2021</v>
      </c>
      <c r="E746" s="17">
        <v>2022</v>
      </c>
    </row>
    <row r="747" spans="1:8" ht="15.75" thickBot="1" x14ac:dyDescent="0.3">
      <c r="A747" s="524"/>
      <c r="B747" s="18" t="s">
        <v>5</v>
      </c>
      <c r="C747" s="18" t="s">
        <v>6</v>
      </c>
      <c r="D747" s="18" t="s">
        <v>6</v>
      </c>
      <c r="E747" s="18" t="s">
        <v>6</v>
      </c>
    </row>
    <row r="748" spans="1:8" ht="15.75" thickBot="1" x14ac:dyDescent="0.3">
      <c r="A748" s="1" t="s">
        <v>0</v>
      </c>
      <c r="B748" s="8">
        <f>B749+B750</f>
        <v>223.21514540933393</v>
      </c>
      <c r="C748" s="8">
        <f>C749+C750</f>
        <v>242.72261699844296</v>
      </c>
      <c r="D748" s="8">
        <f>D749+D750</f>
        <v>234.73329680069185</v>
      </c>
      <c r="E748" s="8">
        <f>E749+E750</f>
        <v>240.47579788295769</v>
      </c>
    </row>
    <row r="749" spans="1:8" ht="15.75" thickBot="1" x14ac:dyDescent="0.3">
      <c r="A749" s="10" t="s">
        <v>50</v>
      </c>
      <c r="B749" s="11">
        <f>'[2]strukt sipas artikujve'!I$33</f>
        <v>223.21514540933393</v>
      </c>
      <c r="C749" s="93">
        <f>'[2]strukt sipas artikujve'!L$33</f>
        <v>242.72261699844296</v>
      </c>
      <c r="D749" s="93">
        <f>'[2]strukt sipas artikujve'!O$33</f>
        <v>234.73329680069185</v>
      </c>
      <c r="E749" s="93">
        <f>'[2]strukt sipas artikujve'!R$33</f>
        <v>240.47579788295769</v>
      </c>
    </row>
    <row r="750" spans="1:8" ht="15.75" thickBot="1" x14ac:dyDescent="0.3">
      <c r="A750" s="10" t="s">
        <v>51</v>
      </c>
      <c r="B750" s="11"/>
      <c r="C750" s="47"/>
      <c r="D750" s="47"/>
      <c r="E750" s="47"/>
    </row>
    <row r="751" spans="1:8" ht="24.75" thickBot="1" x14ac:dyDescent="0.3">
      <c r="A751" s="1" t="s">
        <v>31</v>
      </c>
      <c r="B751" s="8">
        <f>B752+B753</f>
        <v>38.103069469192384</v>
      </c>
      <c r="C751" s="8">
        <f>C752+C753</f>
        <v>38.313897561467073</v>
      </c>
      <c r="D751" s="8">
        <f>D752+D753</f>
        <v>36.955637708336774</v>
      </c>
      <c r="E751" s="8">
        <f>E752+E753</f>
        <v>37.950657025535051</v>
      </c>
    </row>
    <row r="752" spans="1:8" ht="15.75" thickBot="1" x14ac:dyDescent="0.3">
      <c r="A752" s="10" t="s">
        <v>50</v>
      </c>
      <c r="B752" s="11">
        <f>'[2]strukt sipas artikujve'!J$33</f>
        <v>38.103069469192384</v>
      </c>
      <c r="C752" s="8">
        <f>'[2]strukt sipas artikujve'!M$33</f>
        <v>38.313897561467073</v>
      </c>
      <c r="D752" s="8">
        <f>'[2]strukt sipas artikujve'!P$33</f>
        <v>36.955637708336774</v>
      </c>
      <c r="E752" s="8">
        <f>'[2]strukt sipas artikujve'!S$33</f>
        <v>37.950657025535051</v>
      </c>
    </row>
    <row r="753" spans="1:5" ht="15.75" thickBot="1" x14ac:dyDescent="0.3">
      <c r="A753" s="10" t="s">
        <v>51</v>
      </c>
      <c r="B753" s="11"/>
      <c r="C753" s="8"/>
      <c r="D753" s="8"/>
      <c r="E753" s="8"/>
    </row>
    <row r="754" spans="1:5" ht="15.75" thickBot="1" x14ac:dyDescent="0.3">
      <c r="A754" s="1" t="s">
        <v>1</v>
      </c>
      <c r="B754" s="11">
        <f>B755+B756</f>
        <v>234.18178515151746</v>
      </c>
      <c r="C754" s="11">
        <f>C755+C756</f>
        <v>246.39096889262561</v>
      </c>
      <c r="D754" s="11">
        <f>D755+D756</f>
        <v>244.01863290831497</v>
      </c>
      <c r="E754" s="11">
        <f>E755+E756</f>
        <v>250.1459172211959</v>
      </c>
    </row>
    <row r="755" spans="1:5" ht="15.75" thickBot="1" x14ac:dyDescent="0.3">
      <c r="A755" s="10" t="s">
        <v>50</v>
      </c>
      <c r="B755" s="11">
        <f>'[2]strukt sipas artikujve'!K$33</f>
        <v>234.18178515151746</v>
      </c>
      <c r="C755" s="8">
        <f>'[2]strukt sipas artikujve'!N$33</f>
        <v>246.39096889262561</v>
      </c>
      <c r="D755" s="8">
        <f>'[2]strukt sipas artikujve'!Q$33</f>
        <v>244.01863290831497</v>
      </c>
      <c r="E755" s="8">
        <f>'[2]strukt sipas artikujve'!T$33</f>
        <v>250.1459172211959</v>
      </c>
    </row>
    <row r="756" spans="1:5" ht="15.75" thickBot="1" x14ac:dyDescent="0.3">
      <c r="A756" s="10" t="s">
        <v>51</v>
      </c>
      <c r="B756" s="11"/>
      <c r="C756" s="8"/>
      <c r="D756" s="8"/>
      <c r="E756" s="8"/>
    </row>
    <row r="757" spans="1:5" ht="15.75" thickBot="1" x14ac:dyDescent="0.3">
      <c r="A757" s="1" t="s">
        <v>2</v>
      </c>
      <c r="B757" s="11">
        <f>B758+B759</f>
        <v>0</v>
      </c>
      <c r="C757" s="11">
        <f>C758+C759</f>
        <v>0</v>
      </c>
      <c r="D757" s="11">
        <f>D758+D759</f>
        <v>0</v>
      </c>
      <c r="E757" s="11">
        <f>E758+E759</f>
        <v>0</v>
      </c>
    </row>
    <row r="758" spans="1:5" ht="15.75" thickBot="1" x14ac:dyDescent="0.3">
      <c r="A758" s="10" t="s">
        <v>50</v>
      </c>
      <c r="B758" s="11"/>
      <c r="C758" s="8"/>
      <c r="D758" s="8"/>
      <c r="E758" s="8"/>
    </row>
    <row r="759" spans="1:5" ht="15.75" thickBot="1" x14ac:dyDescent="0.3">
      <c r="A759" s="10" t="s">
        <v>51</v>
      </c>
      <c r="B759" s="11"/>
      <c r="C759" s="8"/>
      <c r="D759" s="8"/>
      <c r="E759" s="8"/>
    </row>
    <row r="760" spans="1:5" ht="15.75" thickBot="1" x14ac:dyDescent="0.3">
      <c r="A760" s="1" t="s">
        <v>24</v>
      </c>
      <c r="B760" s="11">
        <f>B761+B762</f>
        <v>28999.5</v>
      </c>
      <c r="C760" s="11">
        <f>C761+C762</f>
        <v>28794.981599999996</v>
      </c>
      <c r="D760" s="11">
        <f>D761+D762</f>
        <v>28507.031783999999</v>
      </c>
      <c r="E760" s="11">
        <f>E761+E762</f>
        <v>28221.961466159992</v>
      </c>
    </row>
    <row r="761" spans="1:5" ht="15.75" thickBot="1" x14ac:dyDescent="0.3">
      <c r="A761" s="10" t="s">
        <v>50</v>
      </c>
      <c r="B761" s="11">
        <f>'[2]shpenz dhe administ'!C$30</f>
        <v>28999.5</v>
      </c>
      <c r="C761" s="8">
        <f>'[2]shpenz dhe administ'!D$30</f>
        <v>28794.981599999996</v>
      </c>
      <c r="D761" s="8">
        <f>'[2]shpenz dhe administ'!E$30</f>
        <v>28507.031783999999</v>
      </c>
      <c r="E761" s="8">
        <f>'[2]shpenz dhe administ'!F$30</f>
        <v>28221.961466159992</v>
      </c>
    </row>
    <row r="762" spans="1:5" ht="15.75" thickBot="1" x14ac:dyDescent="0.3">
      <c r="A762" s="10" t="s">
        <v>51</v>
      </c>
      <c r="B762" s="11"/>
      <c r="C762" s="8"/>
      <c r="D762" s="8"/>
      <c r="E762" s="8"/>
    </row>
    <row r="763" spans="1:5" ht="15.75" thickBot="1" x14ac:dyDescent="0.3">
      <c r="A763" s="1" t="s">
        <v>25</v>
      </c>
      <c r="B763" s="11">
        <f>B764+B765</f>
        <v>0</v>
      </c>
      <c r="C763" s="11">
        <f>C764+C765</f>
        <v>0</v>
      </c>
      <c r="D763" s="11">
        <f>D764+D765</f>
        <v>0</v>
      </c>
      <c r="E763" s="11">
        <f>E764+E765</f>
        <v>0</v>
      </c>
    </row>
    <row r="764" spans="1:5" ht="15.75" thickBot="1" x14ac:dyDescent="0.3">
      <c r="A764" s="10" t="s">
        <v>50</v>
      </c>
      <c r="B764" s="11"/>
      <c r="C764" s="8"/>
      <c r="D764" s="8"/>
      <c r="E764" s="8"/>
    </row>
    <row r="765" spans="1:5" ht="15.75" thickBot="1" x14ac:dyDescent="0.3">
      <c r="A765" s="10" t="s">
        <v>51</v>
      </c>
      <c r="B765" s="11"/>
      <c r="C765" s="8"/>
      <c r="D765" s="8"/>
      <c r="E765" s="8"/>
    </row>
    <row r="766" spans="1:5" ht="24.75" customHeight="1" thickBot="1" x14ac:dyDescent="0.3">
      <c r="A766" s="1" t="s">
        <v>3</v>
      </c>
      <c r="B766" s="11">
        <f>B767+B768</f>
        <v>0</v>
      </c>
      <c r="C766" s="11">
        <f>C767+C768</f>
        <v>0</v>
      </c>
      <c r="D766" s="11">
        <f>D767+D768</f>
        <v>0</v>
      </c>
      <c r="E766" s="11">
        <f>E767+E768</f>
        <v>0</v>
      </c>
    </row>
    <row r="767" spans="1:5" ht="15.75" thickBot="1" x14ac:dyDescent="0.3">
      <c r="A767" s="10" t="s">
        <v>50</v>
      </c>
      <c r="B767" s="11"/>
      <c r="C767" s="36"/>
      <c r="D767" s="36"/>
      <c r="E767" s="36"/>
    </row>
    <row r="768" spans="1:5" ht="15.75" thickBot="1" x14ac:dyDescent="0.3">
      <c r="A768" s="10" t="s">
        <v>51</v>
      </c>
      <c r="B768" s="11"/>
      <c r="C768" s="37"/>
      <c r="D768" s="36"/>
      <c r="E768" s="36"/>
    </row>
    <row r="769" spans="1:8" ht="15.75" thickBot="1" x14ac:dyDescent="0.3">
      <c r="A769" s="22" t="s">
        <v>69</v>
      </c>
      <c r="B769" s="11">
        <f>ROUND(B766+B763+B760+B757+B754+B751+B748,4)</f>
        <v>29495</v>
      </c>
      <c r="C769" s="11">
        <f>ROUND(C766+C763+C760+C757+C754+C751+C748,4)</f>
        <v>29322.409100000001</v>
      </c>
      <c r="D769" s="11">
        <f>ROUND(D766+D763+D760+D757+D754+D751+D748,4)</f>
        <v>29022.739399999999</v>
      </c>
      <c r="E769" s="11">
        <f>ROUND(E766+E763+E760+E757+E754+E751+E748,4)</f>
        <v>28750.533800000001</v>
      </c>
    </row>
    <row r="770" spans="1:8" ht="15.75" thickBot="1" x14ac:dyDescent="0.3">
      <c r="A770" s="23" t="s">
        <v>35</v>
      </c>
      <c r="B770" s="24">
        <f t="shared" ref="B770" si="49">IF(B769-B740=0,0,"Error")</f>
        <v>0</v>
      </c>
      <c r="C770" s="24">
        <f>IF(C769-C740=0,0,"Error")</f>
        <v>0</v>
      </c>
      <c r="D770" s="24">
        <f t="shared" ref="D770:E770" si="50">IF(D769-D740=0,0,"Error")</f>
        <v>0</v>
      </c>
      <c r="E770" s="24">
        <f t="shared" si="50"/>
        <v>0</v>
      </c>
    </row>
    <row r="771" spans="1:8" ht="15.75" thickBot="1" x14ac:dyDescent="0.3">
      <c r="A771" s="38" t="s">
        <v>70</v>
      </c>
      <c r="B771" s="525" t="s">
        <v>255</v>
      </c>
      <c r="C771" s="581"/>
      <c r="D771" s="581"/>
      <c r="E771" s="582"/>
    </row>
    <row r="772" spans="1:8" ht="26.25" customHeight="1" thickBot="1" x14ac:dyDescent="0.3">
      <c r="A772" s="4" t="s">
        <v>9</v>
      </c>
      <c r="B772" s="517" t="s">
        <v>372</v>
      </c>
      <c r="C772" s="518"/>
      <c r="D772" s="518"/>
      <c r="E772" s="519"/>
    </row>
    <row r="773" spans="1:8" ht="15.75" thickBot="1" x14ac:dyDescent="0.3">
      <c r="A773" s="4" t="s">
        <v>14</v>
      </c>
      <c r="B773" s="520" t="s">
        <v>373</v>
      </c>
      <c r="C773" s="521"/>
      <c r="D773" s="521"/>
      <c r="E773" s="522"/>
    </row>
    <row r="774" spans="1:8" x14ac:dyDescent="0.25">
      <c r="A774" s="523"/>
      <c r="B774" s="17">
        <v>2019</v>
      </c>
      <c r="C774" s="17">
        <v>2020</v>
      </c>
      <c r="D774" s="17">
        <v>2021</v>
      </c>
      <c r="E774" s="17">
        <v>2022</v>
      </c>
    </row>
    <row r="775" spans="1:8" ht="15.75" thickBot="1" x14ac:dyDescent="0.3">
      <c r="A775" s="524"/>
      <c r="B775" s="18" t="s">
        <v>5</v>
      </c>
      <c r="C775" s="18" t="s">
        <v>6</v>
      </c>
      <c r="D775" s="18" t="s">
        <v>6</v>
      </c>
      <c r="E775" s="18" t="s">
        <v>6</v>
      </c>
    </row>
    <row r="776" spans="1:8" ht="15.75" thickBot="1" x14ac:dyDescent="0.3">
      <c r="A776" s="4" t="s">
        <v>8</v>
      </c>
      <c r="B776" s="6">
        <v>233.17272</v>
      </c>
      <c r="C776" s="6">
        <v>234.87173999999999</v>
      </c>
      <c r="D776" s="6">
        <v>233.93225303999998</v>
      </c>
      <c r="E776" s="6">
        <v>232.99652402783997</v>
      </c>
    </row>
    <row r="777" spans="1:8" ht="15.75" thickBot="1" x14ac:dyDescent="0.3">
      <c r="A777" s="4" t="s">
        <v>15</v>
      </c>
      <c r="B777" s="6">
        <v>73458</v>
      </c>
      <c r="C777" s="6">
        <v>77103.851299999995</v>
      </c>
      <c r="D777" s="6">
        <v>79081.735799999995</v>
      </c>
      <c r="E777" s="6">
        <v>81179.257199999993</v>
      </c>
      <c r="H777" s="9"/>
    </row>
    <row r="778" spans="1:8" ht="15.75" thickBot="1" x14ac:dyDescent="0.3">
      <c r="A778" s="4" t="s">
        <v>23</v>
      </c>
      <c r="B778" s="6">
        <f>B777/B776</f>
        <v>315.03685336775243</v>
      </c>
      <c r="C778" s="6">
        <f>C777/C776</f>
        <v>328.28066629046134</v>
      </c>
      <c r="D778" s="6">
        <f>D777/D776</f>
        <v>338.05400825373937</v>
      </c>
      <c r="E778" s="6">
        <f>E777/E776</f>
        <v>348.414026941879</v>
      </c>
    </row>
    <row r="779" spans="1:8" ht="15.75" thickBot="1" x14ac:dyDescent="0.3">
      <c r="A779" s="4" t="s">
        <v>16</v>
      </c>
      <c r="B779" s="99"/>
      <c r="C779" s="7">
        <f t="shared" ref="C779:E781" si="51">C776/B776-1</f>
        <v>7.2865299165356667E-3</v>
      </c>
      <c r="D779" s="7">
        <f t="shared" si="51"/>
        <v>-4.0000000000000036E-3</v>
      </c>
      <c r="E779" s="7">
        <f t="shared" si="51"/>
        <v>-4.0000000000000036E-3</v>
      </c>
    </row>
    <row r="780" spans="1:8" ht="15.75" thickBot="1" x14ac:dyDescent="0.3">
      <c r="A780" s="4" t="s">
        <v>17</v>
      </c>
      <c r="B780" s="99"/>
      <c r="C780" s="7">
        <f t="shared" si="51"/>
        <v>4.9631780064798958E-2</v>
      </c>
      <c r="D780" s="7">
        <f t="shared" si="51"/>
        <v>2.5652214080777114E-2</v>
      </c>
      <c r="E780" s="7">
        <f t="shared" si="51"/>
        <v>2.6523461818095173E-2</v>
      </c>
    </row>
    <row r="781" spans="1:8" ht="15.75" thickBot="1" x14ac:dyDescent="0.3">
      <c r="A781" s="4" t="s">
        <v>18</v>
      </c>
      <c r="B781" s="99"/>
      <c r="C781" s="7">
        <f t="shared" si="51"/>
        <v>4.2038932211048374E-2</v>
      </c>
      <c r="D781" s="7">
        <f t="shared" si="51"/>
        <v>2.9771299277888685E-2</v>
      </c>
      <c r="E781" s="7">
        <f t="shared" si="51"/>
        <v>3.0646046002103633E-2</v>
      </c>
    </row>
    <row r="782" spans="1:8" ht="15.75" thickBot="1" x14ac:dyDescent="0.3">
      <c r="A782" s="528" t="s">
        <v>250</v>
      </c>
      <c r="B782" s="529"/>
      <c r="C782" s="529"/>
      <c r="D782" s="529"/>
      <c r="E782" s="530"/>
    </row>
    <row r="783" spans="1:8" x14ac:dyDescent="0.25">
      <c r="A783" s="523"/>
      <c r="B783" s="17">
        <v>2019</v>
      </c>
      <c r="C783" s="17">
        <v>2020</v>
      </c>
      <c r="D783" s="17">
        <v>2021</v>
      </c>
      <c r="E783" s="17">
        <v>2022</v>
      </c>
    </row>
    <row r="784" spans="1:8" ht="15.75" thickBot="1" x14ac:dyDescent="0.3">
      <c r="A784" s="524"/>
      <c r="B784" s="18" t="s">
        <v>5</v>
      </c>
      <c r="C784" s="18" t="s">
        <v>6</v>
      </c>
      <c r="D784" s="18" t="s">
        <v>6</v>
      </c>
      <c r="E784" s="18" t="s">
        <v>6</v>
      </c>
    </row>
    <row r="785" spans="1:5" ht="15.75" thickBot="1" x14ac:dyDescent="0.3">
      <c r="A785" s="1" t="s">
        <v>0</v>
      </c>
      <c r="B785" s="8">
        <f>B786+B787</f>
        <v>1557.9529705386933</v>
      </c>
      <c r="C785" s="8">
        <f>C786+C787</f>
        <v>638.24389443123061</v>
      </c>
      <c r="D785" s="8">
        <f>D786+D787</f>
        <v>639.60594230592517</v>
      </c>
      <c r="E785" s="8">
        <f>E786+E787</f>
        <v>679.00118843822656</v>
      </c>
    </row>
    <row r="786" spans="1:5" ht="15.75" thickBot="1" x14ac:dyDescent="0.3">
      <c r="A786" s="10" t="s">
        <v>50</v>
      </c>
      <c r="B786" s="11">
        <f>'[2]strukt sipas artikujve'!I$34</f>
        <v>1557.9529705386933</v>
      </c>
      <c r="C786" s="11">
        <f>'[2]strukt sipas artikujve'!L$34</f>
        <v>638.24389443123061</v>
      </c>
      <c r="D786" s="11">
        <f>'[2]strukt sipas artikujve'!O$34</f>
        <v>639.60594230592517</v>
      </c>
      <c r="E786" s="11">
        <f>'[2]strukt sipas artikujve'!R$34</f>
        <v>679.00118843822656</v>
      </c>
    </row>
    <row r="787" spans="1:5" ht="15.75" thickBot="1" x14ac:dyDescent="0.3">
      <c r="A787" s="10" t="s">
        <v>51</v>
      </c>
      <c r="B787" s="11"/>
      <c r="C787" s="47"/>
      <c r="D787" s="47"/>
      <c r="E787" s="47"/>
    </row>
    <row r="788" spans="1:5" ht="24.75" thickBot="1" x14ac:dyDescent="0.3">
      <c r="A788" s="1" t="s">
        <v>31</v>
      </c>
      <c r="B788" s="8">
        <f>B789+B790</f>
        <v>265.94427612566545</v>
      </c>
      <c r="C788" s="8">
        <f>C789+C790</f>
        <v>100.74714706387185</v>
      </c>
      <c r="D788" s="8">
        <f>D789+D790</f>
        <v>100.69745452442967</v>
      </c>
      <c r="E788" s="8">
        <f>E789+E790</f>
        <v>107.15648497355927</v>
      </c>
    </row>
    <row r="789" spans="1:5" ht="15.75" thickBot="1" x14ac:dyDescent="0.3">
      <c r="A789" s="10" t="s">
        <v>50</v>
      </c>
      <c r="B789" s="11">
        <f>'[2]strukt sipas artikujve'!J$34</f>
        <v>265.94427612566545</v>
      </c>
      <c r="C789" s="8">
        <f>'[2]strukt sipas artikujve'!M$34</f>
        <v>100.74714706387185</v>
      </c>
      <c r="D789" s="8">
        <f>'[2]strukt sipas artikujve'!P$34</f>
        <v>100.69745452442967</v>
      </c>
      <c r="E789" s="8">
        <f>'[2]strukt sipas artikujve'!S$34</f>
        <v>107.15648497355927</v>
      </c>
    </row>
    <row r="790" spans="1:5" ht="15.75" thickBot="1" x14ac:dyDescent="0.3">
      <c r="A790" s="10" t="s">
        <v>51</v>
      </c>
      <c r="B790" s="11"/>
      <c r="C790" s="8"/>
      <c r="D790" s="8"/>
      <c r="E790" s="8"/>
    </row>
    <row r="791" spans="1:5" ht="15.75" thickBot="1" x14ac:dyDescent="0.3">
      <c r="A791" s="1" t="s">
        <v>1</v>
      </c>
      <c r="B791" s="11">
        <f>B792+B793</f>
        <v>1634.4957558941894</v>
      </c>
      <c r="C791" s="11">
        <f>C792+C793</f>
        <v>647.88989787351522</v>
      </c>
      <c r="D791" s="11">
        <f>D792+D793</f>
        <v>664.90681027688959</v>
      </c>
      <c r="E791" s="11">
        <f>E792+E793</f>
        <v>706.30548509014568</v>
      </c>
    </row>
    <row r="792" spans="1:5" ht="15.75" thickBot="1" x14ac:dyDescent="0.3">
      <c r="A792" s="10" t="s">
        <v>50</v>
      </c>
      <c r="B792" s="11">
        <f>'[2]strukt sipas artikujve'!K$34</f>
        <v>1634.4957558941894</v>
      </c>
      <c r="C792" s="8">
        <f>'[2]strukt sipas artikujve'!N$34</f>
        <v>647.88989787351522</v>
      </c>
      <c r="D792" s="8">
        <f>'[2]strukt sipas artikujve'!Q$34</f>
        <v>664.90681027688959</v>
      </c>
      <c r="E792" s="8">
        <f>'[2]strukt sipas artikujve'!T$34</f>
        <v>706.30548509014568</v>
      </c>
    </row>
    <row r="793" spans="1:5" ht="15.75" thickBot="1" x14ac:dyDescent="0.3">
      <c r="A793" s="10" t="s">
        <v>51</v>
      </c>
      <c r="B793" s="11"/>
      <c r="C793" s="8"/>
      <c r="D793" s="8"/>
      <c r="E793" s="8"/>
    </row>
    <row r="794" spans="1:5" ht="15.75" thickBot="1" x14ac:dyDescent="0.3">
      <c r="A794" s="1" t="s">
        <v>2</v>
      </c>
      <c r="B794" s="11">
        <f>B795+B796</f>
        <v>0</v>
      </c>
      <c r="C794" s="11">
        <f>C795+C796</f>
        <v>0</v>
      </c>
      <c r="D794" s="11">
        <f>D795+D796</f>
        <v>0</v>
      </c>
      <c r="E794" s="11">
        <f>E795+E796</f>
        <v>0</v>
      </c>
    </row>
    <row r="795" spans="1:5" ht="15.75" thickBot="1" x14ac:dyDescent="0.3">
      <c r="A795" s="10" t="s">
        <v>50</v>
      </c>
      <c r="B795" s="11"/>
      <c r="C795" s="8"/>
      <c r="D795" s="8"/>
      <c r="E795" s="8"/>
    </row>
    <row r="796" spans="1:5" ht="15.75" thickBot="1" x14ac:dyDescent="0.3">
      <c r="A796" s="10" t="s">
        <v>51</v>
      </c>
      <c r="B796" s="11"/>
      <c r="C796" s="8"/>
      <c r="D796" s="8"/>
      <c r="E796" s="8"/>
    </row>
    <row r="797" spans="1:5" ht="15.75" thickBot="1" x14ac:dyDescent="0.3">
      <c r="A797" s="1" t="s">
        <v>24</v>
      </c>
      <c r="B797" s="11">
        <f>B798+B799</f>
        <v>69999.60699765115</v>
      </c>
      <c r="C797" s="11">
        <f>C798+C799</f>
        <v>75716.970357886006</v>
      </c>
      <c r="D797" s="11">
        <f>D798+D799</f>
        <v>77676.525550748105</v>
      </c>
      <c r="E797" s="11">
        <f>E798+E799</f>
        <v>79686.794032001475</v>
      </c>
    </row>
    <row r="798" spans="1:5" ht="15.75" thickBot="1" x14ac:dyDescent="0.3">
      <c r="A798" s="10" t="s">
        <v>50</v>
      </c>
      <c r="B798" s="11">
        <f>'[2]shpenz dhe administ'!C$31</f>
        <v>69999.60699765115</v>
      </c>
      <c r="C798" s="8">
        <f>'[2]shpenz dhe administ'!D$31</f>
        <v>75716.970357886006</v>
      </c>
      <c r="D798" s="8">
        <f>'[2]shpenz dhe administ'!E$31</f>
        <v>77676.525550748105</v>
      </c>
      <c r="E798" s="8">
        <f>'[2]shpenz dhe administ'!F$31</f>
        <v>79686.794032001475</v>
      </c>
    </row>
    <row r="799" spans="1:5" ht="15.75" thickBot="1" x14ac:dyDescent="0.3">
      <c r="A799" s="10" t="s">
        <v>51</v>
      </c>
      <c r="B799" s="11"/>
      <c r="C799" s="8"/>
      <c r="D799" s="8"/>
      <c r="E799" s="8"/>
    </row>
    <row r="800" spans="1:5" ht="15.75" thickBot="1" x14ac:dyDescent="0.3">
      <c r="A800" s="1" t="s">
        <v>25</v>
      </c>
      <c r="B800" s="11">
        <f>B801+B802</f>
        <v>0</v>
      </c>
      <c r="C800" s="11">
        <f>C801+C802</f>
        <v>0</v>
      </c>
      <c r="D800" s="11">
        <f>D801+D802</f>
        <v>0</v>
      </c>
      <c r="E800" s="11">
        <f>E801+E802</f>
        <v>0</v>
      </c>
    </row>
    <row r="801" spans="1:5" ht="15.75" thickBot="1" x14ac:dyDescent="0.3">
      <c r="A801" s="10" t="s">
        <v>50</v>
      </c>
      <c r="B801" s="11"/>
      <c r="C801" s="8"/>
      <c r="D801" s="8"/>
      <c r="E801" s="8"/>
    </row>
    <row r="802" spans="1:5" ht="15.75" thickBot="1" x14ac:dyDescent="0.3">
      <c r="A802" s="10" t="s">
        <v>51</v>
      </c>
      <c r="B802" s="11"/>
      <c r="C802" s="8"/>
      <c r="D802" s="8"/>
      <c r="E802" s="8"/>
    </row>
    <row r="803" spans="1:5" ht="24.75" customHeight="1" thickBot="1" x14ac:dyDescent="0.3">
      <c r="A803" s="1" t="s">
        <v>3</v>
      </c>
      <c r="B803" s="11">
        <f>B804+B805</f>
        <v>0</v>
      </c>
      <c r="C803" s="11">
        <f>C804+C805</f>
        <v>0</v>
      </c>
      <c r="D803" s="11">
        <f>D804+D805</f>
        <v>0</v>
      </c>
      <c r="E803" s="11">
        <f>E804+E805</f>
        <v>0</v>
      </c>
    </row>
    <row r="804" spans="1:5" ht="15.75" thickBot="1" x14ac:dyDescent="0.3">
      <c r="A804" s="10" t="s">
        <v>50</v>
      </c>
      <c r="B804" s="11"/>
      <c r="C804" s="36"/>
      <c r="D804" s="36"/>
      <c r="E804" s="36"/>
    </row>
    <row r="805" spans="1:5" ht="15.75" thickBot="1" x14ac:dyDescent="0.3">
      <c r="A805" s="10" t="s">
        <v>51</v>
      </c>
      <c r="B805" s="11"/>
      <c r="C805" s="37"/>
      <c r="D805" s="36"/>
      <c r="E805" s="36"/>
    </row>
    <row r="806" spans="1:5" ht="15.75" thickBot="1" x14ac:dyDescent="0.3">
      <c r="A806" s="22" t="s">
        <v>71</v>
      </c>
      <c r="B806" s="11">
        <f>ROUND(B803+B800+B797+B794+B791+B788+B785,4)</f>
        <v>73458</v>
      </c>
      <c r="C806" s="11">
        <f>ROUND(C803+C800+C797+C794+C791+C788+C785,4)</f>
        <v>77103.851299999995</v>
      </c>
      <c r="D806" s="11">
        <f>ROUND(D803+D800+D797+D794+D791+D788+D785,4)</f>
        <v>79081.735799999995</v>
      </c>
      <c r="E806" s="11">
        <f>ROUND(E803+E800+E797+E794+E791+E788+E785,4)</f>
        <v>81179.257199999993</v>
      </c>
    </row>
    <row r="807" spans="1:5" ht="15.75" thickBot="1" x14ac:dyDescent="0.3">
      <c r="A807" s="23" t="s">
        <v>35</v>
      </c>
      <c r="B807" s="24">
        <f t="shared" ref="B807" si="52">IF(B806-B777=0,0,"Error")</f>
        <v>0</v>
      </c>
      <c r="C807" s="24">
        <f>IF(C806-C777=0,0,"Error")</f>
        <v>0</v>
      </c>
      <c r="D807" s="24">
        <f t="shared" ref="D807:E807" si="53">IF(D806-D777=0,0,"Error")</f>
        <v>0</v>
      </c>
      <c r="E807" s="24">
        <f t="shared" si="53"/>
        <v>0</v>
      </c>
    </row>
    <row r="808" spans="1:5" ht="15.75" thickBot="1" x14ac:dyDescent="0.3">
      <c r="A808" s="38" t="s">
        <v>73</v>
      </c>
      <c r="B808" s="525" t="s">
        <v>259</v>
      </c>
      <c r="C808" s="581"/>
      <c r="D808" s="581"/>
      <c r="E808" s="582"/>
    </row>
    <row r="809" spans="1:5" ht="15.75" thickBot="1" x14ac:dyDescent="0.3">
      <c r="A809" s="4" t="s">
        <v>9</v>
      </c>
      <c r="B809" s="517" t="s">
        <v>374</v>
      </c>
      <c r="C809" s="518"/>
      <c r="D809" s="518"/>
      <c r="E809" s="519"/>
    </row>
    <row r="810" spans="1:5" ht="15.75" thickBot="1" x14ac:dyDescent="0.3">
      <c r="A810" s="4" t="s">
        <v>14</v>
      </c>
      <c r="B810" s="520" t="s">
        <v>375</v>
      </c>
      <c r="C810" s="521"/>
      <c r="D810" s="521"/>
      <c r="E810" s="522"/>
    </row>
    <row r="811" spans="1:5" x14ac:dyDescent="0.25">
      <c r="A811" s="523"/>
      <c r="B811" s="17">
        <v>2019</v>
      </c>
      <c r="C811" s="17">
        <v>2020</v>
      </c>
      <c r="D811" s="17">
        <v>2021</v>
      </c>
      <c r="E811" s="17">
        <v>2022</v>
      </c>
    </row>
    <row r="812" spans="1:5" ht="15.75" thickBot="1" x14ac:dyDescent="0.3">
      <c r="A812" s="524"/>
      <c r="B812" s="18" t="s">
        <v>5</v>
      </c>
      <c r="C812" s="18" t="s">
        <v>6</v>
      </c>
      <c r="D812" s="18" t="s">
        <v>6</v>
      </c>
      <c r="E812" s="18" t="s">
        <v>6</v>
      </c>
    </row>
    <row r="813" spans="1:5" ht="15.75" thickBot="1" x14ac:dyDescent="0.3">
      <c r="A813" s="4" t="s">
        <v>8</v>
      </c>
      <c r="B813" s="39">
        <v>455.08800000000002</v>
      </c>
      <c r="C813" s="39">
        <v>409.68180000000001</v>
      </c>
      <c r="D813" s="39">
        <v>405.58498200000002</v>
      </c>
      <c r="E813" s="39">
        <v>401.52913218000003</v>
      </c>
    </row>
    <row r="814" spans="1:5" ht="15.75" thickBot="1" x14ac:dyDescent="0.3">
      <c r="A814" s="4" t="s">
        <v>15</v>
      </c>
      <c r="B814" s="6">
        <v>85049</v>
      </c>
      <c r="C814" s="6">
        <v>76731.037200000006</v>
      </c>
      <c r="D814" s="6">
        <v>78225.265599999999</v>
      </c>
      <c r="E814" s="6">
        <v>79816.335200000001</v>
      </c>
    </row>
    <row r="815" spans="1:5" ht="15.75" thickBot="1" x14ac:dyDescent="0.3">
      <c r="A815" s="4" t="s">
        <v>23</v>
      </c>
      <c r="B815" s="6">
        <f>B814/B813</f>
        <v>186.88473438104279</v>
      </c>
      <c r="C815" s="6">
        <f>C814/C813</f>
        <v>187.294229814456</v>
      </c>
      <c r="D815" s="6">
        <f>D814/D813</f>
        <v>192.87022220166918</v>
      </c>
      <c r="E815" s="6">
        <f>E814/E813</f>
        <v>198.78093219950833</v>
      </c>
    </row>
    <row r="816" spans="1:5" ht="15.75" thickBot="1" x14ac:dyDescent="0.3">
      <c r="A816" s="4" t="s">
        <v>16</v>
      </c>
      <c r="B816" s="99"/>
      <c r="C816" s="7">
        <f t="shared" ref="C816:E818" si="54">C813/B813-1</f>
        <v>-9.9774549098196386E-2</v>
      </c>
      <c r="D816" s="7">
        <f t="shared" si="54"/>
        <v>-1.0000000000000009E-2</v>
      </c>
      <c r="E816" s="7">
        <f t="shared" si="54"/>
        <v>-1.0000000000000009E-2</v>
      </c>
    </row>
    <row r="817" spans="1:5" ht="15.75" thickBot="1" x14ac:dyDescent="0.3">
      <c r="A817" s="4" t="s">
        <v>17</v>
      </c>
      <c r="B817" s="99"/>
      <c r="C817" s="7">
        <f t="shared" si="54"/>
        <v>-9.7802005902479672E-2</v>
      </c>
      <c r="D817" s="7">
        <f t="shared" si="54"/>
        <v>1.9473585325130882E-2</v>
      </c>
      <c r="E817" s="7">
        <f t="shared" si="54"/>
        <v>2.0339587060475228E-2</v>
      </c>
    </row>
    <row r="818" spans="1:5" ht="15.75" thickBot="1" x14ac:dyDescent="0.3">
      <c r="A818" s="4" t="s">
        <v>18</v>
      </c>
      <c r="B818" s="99"/>
      <c r="C818" s="7">
        <f t="shared" si="54"/>
        <v>2.1911657726858547E-3</v>
      </c>
      <c r="D818" s="7">
        <f t="shared" si="54"/>
        <v>2.9771298308213012E-2</v>
      </c>
      <c r="E818" s="7">
        <f t="shared" si="54"/>
        <v>3.0646047535833665E-2</v>
      </c>
    </row>
    <row r="819" spans="1:5" ht="15.75" thickBot="1" x14ac:dyDescent="0.3">
      <c r="A819" s="528" t="s">
        <v>376</v>
      </c>
      <c r="B819" s="529"/>
      <c r="C819" s="529"/>
      <c r="D819" s="529"/>
      <c r="E819" s="530"/>
    </row>
    <row r="820" spans="1:5" x14ac:dyDescent="0.25">
      <c r="A820" s="523"/>
      <c r="B820" s="17">
        <v>2019</v>
      </c>
      <c r="C820" s="17">
        <v>2020</v>
      </c>
      <c r="D820" s="17">
        <v>2021</v>
      </c>
      <c r="E820" s="17">
        <v>2022</v>
      </c>
    </row>
    <row r="821" spans="1:5" ht="15.75" thickBot="1" x14ac:dyDescent="0.3">
      <c r="A821" s="524"/>
      <c r="B821" s="18" t="s">
        <v>5</v>
      </c>
      <c r="C821" s="18" t="s">
        <v>6</v>
      </c>
      <c r="D821" s="18" t="s">
        <v>6</v>
      </c>
      <c r="E821" s="18" t="s">
        <v>6</v>
      </c>
    </row>
    <row r="822" spans="1:5" ht="15.75" thickBot="1" x14ac:dyDescent="0.3">
      <c r="A822" s="1" t="s">
        <v>0</v>
      </c>
      <c r="B822" s="8">
        <f>B823+B824</f>
        <v>1373.5277060606641</v>
      </c>
      <c r="C822" s="8">
        <f>C823+C824</f>
        <v>635.15784474207067</v>
      </c>
      <c r="D822" s="8">
        <f>D823+D824</f>
        <v>632.6788893046056</v>
      </c>
      <c r="E822" s="8">
        <f>E823+E824</f>
        <v>667.6014083488285</v>
      </c>
    </row>
    <row r="823" spans="1:5" ht="15.75" thickBot="1" x14ac:dyDescent="0.3">
      <c r="A823" s="10" t="s">
        <v>50</v>
      </c>
      <c r="B823" s="11">
        <f>'[2]strukt sipas artikujve'!I$35</f>
        <v>1373.5277060606641</v>
      </c>
      <c r="C823" s="11">
        <f>'[2]strukt sipas artikujve'!L$35</f>
        <v>635.15784474207067</v>
      </c>
      <c r="D823" s="11">
        <f>'[2]strukt sipas artikujve'!O$35</f>
        <v>632.6788893046056</v>
      </c>
      <c r="E823" s="11">
        <f>'[2]strukt sipas artikujve'!R$35</f>
        <v>667.6014083488285</v>
      </c>
    </row>
    <row r="824" spans="1:5" ht="15.75" thickBot="1" x14ac:dyDescent="0.3">
      <c r="A824" s="10" t="s">
        <v>51</v>
      </c>
      <c r="B824" s="11"/>
      <c r="C824" s="47"/>
      <c r="D824" s="47"/>
      <c r="E824" s="47"/>
    </row>
    <row r="825" spans="1:5" ht="24.75" thickBot="1" x14ac:dyDescent="0.3">
      <c r="A825" s="1" t="s">
        <v>31</v>
      </c>
      <c r="B825" s="8">
        <f>B826+B827</f>
        <v>234.4626817589658</v>
      </c>
      <c r="C825" s="8">
        <f>C826+C827</f>
        <v>100.26001243619589</v>
      </c>
      <c r="D825" s="8">
        <f>D826+D827</f>
        <v>99.606882097797879</v>
      </c>
      <c r="E825" s="8">
        <f>E826+E827</f>
        <v>105.35743014913226</v>
      </c>
    </row>
    <row r="826" spans="1:5" ht="15.75" thickBot="1" x14ac:dyDescent="0.3">
      <c r="A826" s="10" t="s">
        <v>50</v>
      </c>
      <c r="B826" s="11">
        <f>'[2]strukt sipas artikujve'!J$35</f>
        <v>234.4626817589658</v>
      </c>
      <c r="C826" s="8">
        <f>'[2]strukt sipas artikujve'!M$35</f>
        <v>100.26001243619589</v>
      </c>
      <c r="D826" s="8">
        <f>'[2]strukt sipas artikujve'!P$35</f>
        <v>99.606882097797879</v>
      </c>
      <c r="E826" s="8">
        <f>'[2]strukt sipas artikujve'!S$35</f>
        <v>105.35743014913226</v>
      </c>
    </row>
    <row r="827" spans="1:5" ht="15.75" thickBot="1" x14ac:dyDescent="0.3">
      <c r="A827" s="10" t="s">
        <v>51</v>
      </c>
      <c r="B827" s="11"/>
      <c r="C827" s="8"/>
      <c r="D827" s="8"/>
      <c r="E827" s="8"/>
    </row>
    <row r="828" spans="1:5" ht="15.75" thickBot="1" x14ac:dyDescent="0.3">
      <c r="A828" s="1" t="s">
        <v>1</v>
      </c>
      <c r="B828" s="11">
        <f>B829+B830</f>
        <v>1441.0096123652404</v>
      </c>
      <c r="C828" s="11">
        <f>C829+C830</f>
        <v>644.75720763489699</v>
      </c>
      <c r="D828" s="11">
        <f>D829+D830</f>
        <v>657.70574410304948</v>
      </c>
      <c r="E828" s="11">
        <f>E829+E830</f>
        <v>694.4472919926003</v>
      </c>
    </row>
    <row r="829" spans="1:5" ht="15.75" thickBot="1" x14ac:dyDescent="0.3">
      <c r="A829" s="10" t="s">
        <v>50</v>
      </c>
      <c r="B829" s="11">
        <f>'[2]strukt sipas artikujve'!K$35</f>
        <v>1441.0096123652404</v>
      </c>
      <c r="C829" s="8">
        <f>'[2]strukt sipas artikujve'!N$35</f>
        <v>644.75720763489699</v>
      </c>
      <c r="D829" s="8">
        <f>'[2]strukt sipas artikujve'!Q$35</f>
        <v>657.70574410304948</v>
      </c>
      <c r="E829" s="8">
        <f>'[2]strukt sipas artikujve'!T$35</f>
        <v>694.4472919926003</v>
      </c>
    </row>
    <row r="830" spans="1:5" ht="15.75" thickBot="1" x14ac:dyDescent="0.3">
      <c r="A830" s="10" t="s">
        <v>51</v>
      </c>
      <c r="B830" s="11"/>
      <c r="C830" s="8"/>
      <c r="D830" s="8"/>
      <c r="E830" s="8"/>
    </row>
    <row r="831" spans="1:5" ht="15.75" thickBot="1" x14ac:dyDescent="0.3">
      <c r="A831" s="1" t="s">
        <v>2</v>
      </c>
      <c r="B831" s="11">
        <f>B832+B833</f>
        <v>0</v>
      </c>
      <c r="C831" s="11">
        <f>C832+C833</f>
        <v>0</v>
      </c>
      <c r="D831" s="11">
        <f>D832+D833</f>
        <v>0</v>
      </c>
      <c r="E831" s="11">
        <f>E832+E833</f>
        <v>0</v>
      </c>
    </row>
    <row r="832" spans="1:5" ht="15.75" thickBot="1" x14ac:dyDescent="0.3">
      <c r="A832" s="10" t="s">
        <v>50</v>
      </c>
      <c r="B832" s="11"/>
      <c r="C832" s="8"/>
      <c r="D832" s="8"/>
      <c r="E832" s="8"/>
    </row>
    <row r="833" spans="1:5" ht="15.75" thickBot="1" x14ac:dyDescent="0.3">
      <c r="A833" s="10" t="s">
        <v>51</v>
      </c>
      <c r="B833" s="11"/>
      <c r="C833" s="8"/>
      <c r="D833" s="8"/>
      <c r="E833" s="8"/>
    </row>
    <row r="834" spans="1:5" ht="15.75" thickBot="1" x14ac:dyDescent="0.3">
      <c r="A834" s="1" t="s">
        <v>24</v>
      </c>
      <c r="B834" s="11">
        <f>B835+B836</f>
        <v>82000</v>
      </c>
      <c r="C834" s="11">
        <f>C835+C836</f>
        <v>75350.862143023536</v>
      </c>
      <c r="D834" s="11">
        <f>D835+D836</f>
        <v>76835.274127241108</v>
      </c>
      <c r="E834" s="11">
        <f>E835+E836</f>
        <v>78348.929027547769</v>
      </c>
    </row>
    <row r="835" spans="1:5" ht="15.75" thickBot="1" x14ac:dyDescent="0.3">
      <c r="A835" s="10" t="s">
        <v>50</v>
      </c>
      <c r="B835" s="11">
        <f>'[2]shpenz dhe administ'!C$32</f>
        <v>82000</v>
      </c>
      <c r="C835" s="8">
        <f>'[2]shpenz dhe administ'!D$32</f>
        <v>75350.862143023536</v>
      </c>
      <c r="D835" s="8">
        <f>'[2]shpenz dhe administ'!E$32</f>
        <v>76835.274127241108</v>
      </c>
      <c r="E835" s="8">
        <f>'[2]shpenz dhe administ'!F$32</f>
        <v>78348.929027547769</v>
      </c>
    </row>
    <row r="836" spans="1:5" ht="15.75" thickBot="1" x14ac:dyDescent="0.3">
      <c r="A836" s="10" t="s">
        <v>51</v>
      </c>
      <c r="B836" s="11"/>
      <c r="C836" s="8"/>
      <c r="D836" s="8"/>
      <c r="E836" s="8"/>
    </row>
    <row r="837" spans="1:5" ht="15.75" thickBot="1" x14ac:dyDescent="0.3">
      <c r="A837" s="1" t="s">
        <v>25</v>
      </c>
      <c r="B837" s="11">
        <f>B838+B839</f>
        <v>0</v>
      </c>
      <c r="C837" s="11">
        <f>C838+C839</f>
        <v>0</v>
      </c>
      <c r="D837" s="11">
        <f>D838+D839</f>
        <v>0</v>
      </c>
      <c r="E837" s="11">
        <f>E838+E839</f>
        <v>0</v>
      </c>
    </row>
    <row r="838" spans="1:5" ht="15.75" thickBot="1" x14ac:dyDescent="0.3">
      <c r="A838" s="10" t="s">
        <v>50</v>
      </c>
      <c r="B838" s="11"/>
      <c r="C838" s="8"/>
      <c r="D838" s="8"/>
      <c r="E838" s="8"/>
    </row>
    <row r="839" spans="1:5" ht="15.75" thickBot="1" x14ac:dyDescent="0.3">
      <c r="A839" s="10" t="s">
        <v>51</v>
      </c>
      <c r="B839" s="11"/>
      <c r="C839" s="8"/>
      <c r="D839" s="8"/>
      <c r="E839" s="8"/>
    </row>
    <row r="840" spans="1:5" ht="24.75" customHeight="1" thickBot="1" x14ac:dyDescent="0.3">
      <c r="A840" s="1" t="s">
        <v>3</v>
      </c>
      <c r="B840" s="11">
        <f>B841+B842</f>
        <v>0</v>
      </c>
      <c r="C840" s="11">
        <f>C841+C842</f>
        <v>0</v>
      </c>
      <c r="D840" s="11">
        <f>D841+D842</f>
        <v>0</v>
      </c>
      <c r="E840" s="11">
        <f>E841+E842</f>
        <v>0</v>
      </c>
    </row>
    <row r="841" spans="1:5" ht="15.75" thickBot="1" x14ac:dyDescent="0.3">
      <c r="A841" s="10" t="s">
        <v>50</v>
      </c>
      <c r="B841" s="11"/>
      <c r="C841" s="36"/>
      <c r="D841" s="36"/>
      <c r="E841" s="36"/>
    </row>
    <row r="842" spans="1:5" ht="15.75" thickBot="1" x14ac:dyDescent="0.3">
      <c r="A842" s="10" t="s">
        <v>51</v>
      </c>
      <c r="B842" s="11"/>
      <c r="C842" s="37"/>
      <c r="D842" s="36"/>
      <c r="E842" s="36"/>
    </row>
    <row r="843" spans="1:5" ht="15.75" thickBot="1" x14ac:dyDescent="0.3">
      <c r="A843" s="22" t="s">
        <v>128</v>
      </c>
      <c r="B843" s="11">
        <f>ROUND(B840+B837+B834+B831+B828+B825+B822,4)</f>
        <v>85049</v>
      </c>
      <c r="C843" s="11">
        <f>ROUND(C840+C837+C834+C831+C828+C825+C822,4)</f>
        <v>76731.037200000006</v>
      </c>
      <c r="D843" s="11">
        <f>ROUND(D840+D837+D834+D831+D828+D825+D822,4)</f>
        <v>78225.265599999999</v>
      </c>
      <c r="E843" s="11">
        <f>ROUND(E840+E837+E834+E831+E828+E825+E822,4)</f>
        <v>79816.335200000001</v>
      </c>
    </row>
    <row r="844" spans="1:5" ht="15.75" thickBot="1" x14ac:dyDescent="0.3">
      <c r="A844" s="23" t="s">
        <v>35</v>
      </c>
      <c r="B844" s="24">
        <f t="shared" ref="B844" si="55">IF(B843-B814=0,0,"Error")</f>
        <v>0</v>
      </c>
      <c r="C844" s="24">
        <f>IF(C843-C814=0,0,"Error")</f>
        <v>0</v>
      </c>
      <c r="D844" s="24">
        <f t="shared" ref="D844:E844" si="56">IF(D843-D814=0,0,"Error")</f>
        <v>0</v>
      </c>
      <c r="E844" s="24">
        <f t="shared" si="56"/>
        <v>0</v>
      </c>
    </row>
    <row r="845" spans="1:5" ht="15.75" thickBot="1" x14ac:dyDescent="0.3">
      <c r="A845" s="38" t="s">
        <v>251</v>
      </c>
      <c r="B845" s="525" t="s">
        <v>262</v>
      </c>
      <c r="C845" s="581"/>
      <c r="D845" s="581"/>
      <c r="E845" s="582"/>
    </row>
    <row r="846" spans="1:5" ht="15.75" thickBot="1" x14ac:dyDescent="0.3">
      <c r="A846" s="4" t="s">
        <v>9</v>
      </c>
      <c r="B846" s="517" t="s">
        <v>377</v>
      </c>
      <c r="C846" s="518"/>
      <c r="D846" s="518"/>
      <c r="E846" s="519"/>
    </row>
    <row r="847" spans="1:5" ht="15.75" thickBot="1" x14ac:dyDescent="0.3">
      <c r="A847" s="4" t="s">
        <v>14</v>
      </c>
      <c r="B847" s="520" t="s">
        <v>378</v>
      </c>
      <c r="C847" s="521"/>
      <c r="D847" s="521"/>
      <c r="E847" s="522"/>
    </row>
    <row r="848" spans="1:5" x14ac:dyDescent="0.25">
      <c r="A848" s="523"/>
      <c r="B848" s="17">
        <v>2019</v>
      </c>
      <c r="C848" s="17">
        <v>2020</v>
      </c>
      <c r="D848" s="17">
        <v>2021</v>
      </c>
      <c r="E848" s="17">
        <v>2022</v>
      </c>
    </row>
    <row r="849" spans="1:5" ht="15.75" thickBot="1" x14ac:dyDescent="0.3">
      <c r="A849" s="524"/>
      <c r="B849" s="18" t="s">
        <v>5</v>
      </c>
      <c r="C849" s="18" t="s">
        <v>6</v>
      </c>
      <c r="D849" s="18" t="s">
        <v>6</v>
      </c>
      <c r="E849" s="18" t="s">
        <v>6</v>
      </c>
    </row>
    <row r="850" spans="1:5" ht="15.75" thickBot="1" x14ac:dyDescent="0.3">
      <c r="A850" s="4" t="s">
        <v>8</v>
      </c>
      <c r="B850" s="39">
        <v>60.756244000000002</v>
      </c>
      <c r="C850" s="39">
        <v>59.401500000000006</v>
      </c>
      <c r="D850" s="39">
        <v>58.807485000000007</v>
      </c>
      <c r="E850" s="39">
        <v>58.219410150000009</v>
      </c>
    </row>
    <row r="851" spans="1:5" ht="15.75" thickBot="1" x14ac:dyDescent="0.3">
      <c r="A851" s="4" t="s">
        <v>15</v>
      </c>
      <c r="B851" s="6">
        <v>12660</v>
      </c>
      <c r="C851" s="6">
        <v>12968.394700000001</v>
      </c>
      <c r="D851" s="6">
        <v>13287.7083</v>
      </c>
      <c r="E851" s="6">
        <v>13626.4494</v>
      </c>
    </row>
    <row r="852" spans="1:5" ht="15.75" thickBot="1" x14ac:dyDescent="0.3">
      <c r="A852" s="4" t="s">
        <v>23</v>
      </c>
      <c r="B852" s="6">
        <f>B851/B850</f>
        <v>208.37364469074157</v>
      </c>
      <c r="C852" s="6">
        <f>C851/C850</f>
        <v>218.3176300261778</v>
      </c>
      <c r="D852" s="6">
        <f>D851/D850</f>
        <v>225.95267082072968</v>
      </c>
      <c r="E852" s="6">
        <f>E851/E850</f>
        <v>234.05337437964403</v>
      </c>
    </row>
    <row r="853" spans="1:5" ht="15.75" thickBot="1" x14ac:dyDescent="0.3">
      <c r="A853" s="4" t="s">
        <v>16</v>
      </c>
      <c r="B853" s="99"/>
      <c r="C853" s="7">
        <f t="shared" ref="C853:E855" si="57">C850/B850-1</f>
        <v>-2.2298020924400697E-2</v>
      </c>
      <c r="D853" s="7">
        <f t="shared" si="57"/>
        <v>-1.0000000000000009E-2</v>
      </c>
      <c r="E853" s="7">
        <f t="shared" si="57"/>
        <v>-1.0000000000000009E-2</v>
      </c>
    </row>
    <row r="854" spans="1:5" ht="15.75" thickBot="1" x14ac:dyDescent="0.3">
      <c r="A854" s="4" t="s">
        <v>17</v>
      </c>
      <c r="B854" s="99"/>
      <c r="C854" s="7">
        <f t="shared" si="57"/>
        <v>2.4359770932069535E-2</v>
      </c>
      <c r="D854" s="7">
        <f t="shared" si="57"/>
        <v>2.4622446138225618E-2</v>
      </c>
      <c r="E854" s="7">
        <f t="shared" si="57"/>
        <v>2.549281579277296E-2</v>
      </c>
    </row>
    <row r="855" spans="1:5" ht="15.75" thickBot="1" x14ac:dyDescent="0.3">
      <c r="A855" s="4" t="s">
        <v>18</v>
      </c>
      <c r="B855" s="99"/>
      <c r="C855" s="7">
        <f t="shared" si="57"/>
        <v>4.7721895685006732E-2</v>
      </c>
      <c r="D855" s="7">
        <f t="shared" si="57"/>
        <v>3.4972167816389232E-2</v>
      </c>
      <c r="E855" s="7">
        <f t="shared" si="57"/>
        <v>3.5851329083608885E-2</v>
      </c>
    </row>
    <row r="856" spans="1:5" ht="15.75" thickBot="1" x14ac:dyDescent="0.3">
      <c r="A856" s="528" t="s">
        <v>253</v>
      </c>
      <c r="B856" s="529"/>
      <c r="C856" s="529"/>
      <c r="D856" s="529"/>
      <c r="E856" s="530"/>
    </row>
    <row r="857" spans="1:5" x14ac:dyDescent="0.25">
      <c r="A857" s="523"/>
      <c r="B857" s="17">
        <v>2019</v>
      </c>
      <c r="C857" s="17">
        <v>2020</v>
      </c>
      <c r="D857" s="17">
        <v>2021</v>
      </c>
      <c r="E857" s="17">
        <v>2022</v>
      </c>
    </row>
    <row r="858" spans="1:5" ht="15.75" thickBot="1" x14ac:dyDescent="0.3">
      <c r="A858" s="524"/>
      <c r="B858" s="18" t="s">
        <v>5</v>
      </c>
      <c r="C858" s="18" t="s">
        <v>6</v>
      </c>
      <c r="D858" s="18" t="s">
        <v>6</v>
      </c>
      <c r="E858" s="18" t="s">
        <v>6</v>
      </c>
    </row>
    <row r="859" spans="1:5" ht="15.75" thickBot="1" x14ac:dyDescent="0.3">
      <c r="A859" s="1" t="s">
        <v>0</v>
      </c>
      <c r="B859" s="8">
        <f>B860+B861</f>
        <v>297.38883372354138</v>
      </c>
      <c r="C859" s="8">
        <f>C860+C861</f>
        <v>107.34870730023002</v>
      </c>
      <c r="D859" s="8">
        <f>D860+D861</f>
        <v>107.46978556160533</v>
      </c>
      <c r="E859" s="8">
        <f>E860+E861</f>
        <v>113.97462425365481</v>
      </c>
    </row>
    <row r="860" spans="1:5" ht="15.75" thickBot="1" x14ac:dyDescent="0.3">
      <c r="A860" s="10" t="s">
        <v>50</v>
      </c>
      <c r="B860" s="11">
        <f>'[2]strukt sipas artikujve'!I$36</f>
        <v>297.38883372354138</v>
      </c>
      <c r="C860" s="11">
        <f>'[2]strukt sipas artikujve'!L$36</f>
        <v>107.34870730023002</v>
      </c>
      <c r="D860" s="11">
        <f>'[2]strukt sipas artikujve'!O$36</f>
        <v>107.46978556160533</v>
      </c>
      <c r="E860" s="11">
        <f>'[2]strukt sipas artikujve'!R$36</f>
        <v>113.97462425365481</v>
      </c>
    </row>
    <row r="861" spans="1:5" ht="15.75" thickBot="1" x14ac:dyDescent="0.3">
      <c r="A861" s="10" t="s">
        <v>51</v>
      </c>
      <c r="B861" s="11"/>
      <c r="C861" s="47"/>
      <c r="D861" s="47"/>
      <c r="E861" s="47"/>
    </row>
    <row r="862" spans="1:5" ht="24.75" thickBot="1" x14ac:dyDescent="0.3">
      <c r="A862" s="1" t="s">
        <v>31</v>
      </c>
      <c r="B862" s="8">
        <f>B863+B864</f>
        <v>50.764599193977311</v>
      </c>
      <c r="C862" s="8">
        <f>C863+C864</f>
        <v>16.945052033957385</v>
      </c>
      <c r="D862" s="8">
        <f>D863+D864</f>
        <v>16.919689340790715</v>
      </c>
      <c r="E862" s="8">
        <f>E863+E864</f>
        <v>17.986890625766463</v>
      </c>
    </row>
    <row r="863" spans="1:5" ht="15.75" thickBot="1" x14ac:dyDescent="0.3">
      <c r="A863" s="10" t="s">
        <v>50</v>
      </c>
      <c r="B863" s="11">
        <f>'[2]strukt sipas artikujve'!J$36</f>
        <v>50.764599193977311</v>
      </c>
      <c r="C863" s="8">
        <f>'[2]strukt sipas artikujve'!M$36</f>
        <v>16.945052033957385</v>
      </c>
      <c r="D863" s="8">
        <f>'[2]strukt sipas artikujve'!P$36</f>
        <v>16.919689340790715</v>
      </c>
      <c r="E863" s="8">
        <f>'[2]strukt sipas artikujve'!S$36</f>
        <v>17.986890625766463</v>
      </c>
    </row>
    <row r="864" spans="1:5" ht="15.75" thickBot="1" x14ac:dyDescent="0.3">
      <c r="A864" s="10" t="s">
        <v>51</v>
      </c>
      <c r="B864" s="11"/>
      <c r="C864" s="8"/>
      <c r="D864" s="8"/>
      <c r="E864" s="8"/>
    </row>
    <row r="865" spans="1:5" ht="15.75" thickBot="1" x14ac:dyDescent="0.3">
      <c r="A865" s="1" t="s">
        <v>1</v>
      </c>
      <c r="B865" s="11">
        <f>B866+B867</f>
        <v>311.99965323945503</v>
      </c>
      <c r="C865" s="11">
        <f>C866+C867</f>
        <v>108.97110589922578</v>
      </c>
      <c r="D865" s="11">
        <f>D866+D867</f>
        <v>111.72096378793503</v>
      </c>
      <c r="E865" s="11">
        <f>E866+E867</f>
        <v>118.55782234579765</v>
      </c>
    </row>
    <row r="866" spans="1:5" ht="15.75" thickBot="1" x14ac:dyDescent="0.3">
      <c r="A866" s="10" t="s">
        <v>50</v>
      </c>
      <c r="B866" s="11">
        <f>'[2]strukt sipas artikujve'!K$36</f>
        <v>311.99965323945503</v>
      </c>
      <c r="C866" s="8">
        <f>'[2]strukt sipas artikujve'!N$36</f>
        <v>108.97110589922578</v>
      </c>
      <c r="D866" s="8">
        <f>'[2]strukt sipas artikujve'!Q$36</f>
        <v>111.72096378793503</v>
      </c>
      <c r="E866" s="8">
        <f>'[2]strukt sipas artikujve'!T$36</f>
        <v>118.55782234579765</v>
      </c>
    </row>
    <row r="867" spans="1:5" ht="15.75" thickBot="1" x14ac:dyDescent="0.3">
      <c r="A867" s="10" t="s">
        <v>51</v>
      </c>
      <c r="B867" s="11"/>
      <c r="C867" s="8"/>
      <c r="D867" s="8"/>
      <c r="E867" s="8"/>
    </row>
    <row r="868" spans="1:5" ht="15.75" thickBot="1" x14ac:dyDescent="0.3">
      <c r="A868" s="1" t="s">
        <v>2</v>
      </c>
      <c r="B868" s="11">
        <f>B869+B870</f>
        <v>0</v>
      </c>
      <c r="C868" s="11">
        <f>C869+C870</f>
        <v>0</v>
      </c>
      <c r="D868" s="11">
        <f>D869+D870</f>
        <v>0</v>
      </c>
      <c r="E868" s="11">
        <f>E869+E870</f>
        <v>0</v>
      </c>
    </row>
    <row r="869" spans="1:5" ht="15.75" thickBot="1" x14ac:dyDescent="0.3">
      <c r="A869" s="10" t="s">
        <v>50</v>
      </c>
      <c r="B869" s="11"/>
      <c r="C869" s="8"/>
      <c r="D869" s="8"/>
      <c r="E869" s="8"/>
    </row>
    <row r="870" spans="1:5" ht="15.75" thickBot="1" x14ac:dyDescent="0.3">
      <c r="A870" s="10" t="s">
        <v>51</v>
      </c>
      <c r="B870" s="11"/>
      <c r="C870" s="8"/>
      <c r="D870" s="8"/>
      <c r="E870" s="8"/>
    </row>
    <row r="871" spans="1:5" ht="15.75" thickBot="1" x14ac:dyDescent="0.3">
      <c r="A871" s="1" t="s">
        <v>24</v>
      </c>
      <c r="B871" s="11">
        <f>B872+B873</f>
        <v>11999.846913883055</v>
      </c>
      <c r="C871" s="11">
        <f>C872+C873</f>
        <v>12735.12987672565</v>
      </c>
      <c r="D871" s="11">
        <f>D872+D873</f>
        <v>13051.597854162283</v>
      </c>
      <c r="E871" s="11">
        <f>E872+E873</f>
        <v>13375.930060838218</v>
      </c>
    </row>
    <row r="872" spans="1:5" ht="15.75" thickBot="1" x14ac:dyDescent="0.3">
      <c r="A872" s="10" t="s">
        <v>50</v>
      </c>
      <c r="B872" s="11">
        <f>'[2]shpenz dhe administ'!C$33</f>
        <v>11999.846913883055</v>
      </c>
      <c r="C872" s="8">
        <f>'[2]shpenz dhe administ'!D$33</f>
        <v>12735.12987672565</v>
      </c>
      <c r="D872" s="8">
        <f>'[2]shpenz dhe administ'!E$33</f>
        <v>13051.597854162283</v>
      </c>
      <c r="E872" s="8">
        <f>'[2]shpenz dhe administ'!F$33</f>
        <v>13375.930060838218</v>
      </c>
    </row>
    <row r="873" spans="1:5" ht="15.75" thickBot="1" x14ac:dyDescent="0.3">
      <c r="A873" s="10" t="s">
        <v>51</v>
      </c>
      <c r="B873" s="11"/>
      <c r="C873" s="8"/>
      <c r="D873" s="8"/>
      <c r="E873" s="8"/>
    </row>
    <row r="874" spans="1:5" ht="15.75" thickBot="1" x14ac:dyDescent="0.3">
      <c r="A874" s="1" t="s">
        <v>25</v>
      </c>
      <c r="B874" s="11">
        <f>B875+B876</f>
        <v>0</v>
      </c>
      <c r="C874" s="11">
        <f>C875+C876</f>
        <v>0</v>
      </c>
      <c r="D874" s="11">
        <f>D875+D876</f>
        <v>0</v>
      </c>
      <c r="E874" s="11">
        <f>E875+E876</f>
        <v>0</v>
      </c>
    </row>
    <row r="875" spans="1:5" ht="15.75" thickBot="1" x14ac:dyDescent="0.3">
      <c r="A875" s="10" t="s">
        <v>50</v>
      </c>
      <c r="B875" s="11"/>
      <c r="C875" s="8"/>
      <c r="D875" s="8"/>
      <c r="E875" s="8"/>
    </row>
    <row r="876" spans="1:5" ht="15.75" thickBot="1" x14ac:dyDescent="0.3">
      <c r="A876" s="10" t="s">
        <v>51</v>
      </c>
      <c r="B876" s="11"/>
      <c r="C876" s="8"/>
      <c r="D876" s="8"/>
      <c r="E876" s="8"/>
    </row>
    <row r="877" spans="1:5" ht="24.75" customHeight="1" thickBot="1" x14ac:dyDescent="0.3">
      <c r="A877" s="1" t="s">
        <v>3</v>
      </c>
      <c r="B877" s="11">
        <f>B878+B879</f>
        <v>0</v>
      </c>
      <c r="C877" s="11">
        <f>C878+C879</f>
        <v>0</v>
      </c>
      <c r="D877" s="11">
        <f>D878+D879</f>
        <v>0</v>
      </c>
      <c r="E877" s="11">
        <f>E878+E879</f>
        <v>0</v>
      </c>
    </row>
    <row r="878" spans="1:5" ht="15.75" thickBot="1" x14ac:dyDescent="0.3">
      <c r="A878" s="10" t="s">
        <v>50</v>
      </c>
      <c r="B878" s="11"/>
      <c r="C878" s="36"/>
      <c r="D878" s="36"/>
      <c r="E878" s="36"/>
    </row>
    <row r="879" spans="1:5" ht="15.75" thickBot="1" x14ac:dyDescent="0.3">
      <c r="A879" s="10" t="s">
        <v>51</v>
      </c>
      <c r="B879" s="11"/>
      <c r="C879" s="37"/>
      <c r="D879" s="36"/>
      <c r="E879" s="36"/>
    </row>
    <row r="880" spans="1:5" ht="15.75" thickBot="1" x14ac:dyDescent="0.3">
      <c r="A880" s="22" t="s">
        <v>154</v>
      </c>
      <c r="B880" s="11">
        <f>ROUND(B877+B874+B871+B868+B865+B862+B859,4)</f>
        <v>12660</v>
      </c>
      <c r="C880" s="11">
        <f>ROUND(C877+C874+C871+C868+C865+C862+C859,4)</f>
        <v>12968.394700000001</v>
      </c>
      <c r="D880" s="11">
        <f>ROUND(D877+D874+D871+D868+D865+D862+D859,4)</f>
        <v>13287.7083</v>
      </c>
      <c r="E880" s="11">
        <f>ROUND(E877+E874+E871+E868+E865+E862+E859,4)</f>
        <v>13626.4494</v>
      </c>
    </row>
    <row r="881" spans="1:5" ht="15.75" thickBot="1" x14ac:dyDescent="0.3">
      <c r="A881" s="23" t="s">
        <v>35</v>
      </c>
      <c r="B881" s="24">
        <f t="shared" ref="B881" si="58">IF(B880-B851=0,0,"Error")</f>
        <v>0</v>
      </c>
      <c r="C881" s="24">
        <f>IF(C880-C851=0,0,"Error")</f>
        <v>0</v>
      </c>
      <c r="D881" s="24">
        <f t="shared" ref="D881:E881" si="59">IF(D880-D851=0,0,"Error")</f>
        <v>0</v>
      </c>
      <c r="E881" s="24">
        <f t="shared" si="59"/>
        <v>0</v>
      </c>
    </row>
    <row r="882" spans="1:5" ht="15.75" thickBot="1" x14ac:dyDescent="0.3">
      <c r="A882" s="38" t="s">
        <v>254</v>
      </c>
      <c r="B882" s="525" t="s">
        <v>263</v>
      </c>
      <c r="C882" s="581"/>
      <c r="D882" s="581"/>
      <c r="E882" s="582"/>
    </row>
    <row r="883" spans="1:5" ht="27" customHeight="1" thickBot="1" x14ac:dyDescent="0.3">
      <c r="A883" s="4" t="s">
        <v>9</v>
      </c>
      <c r="B883" s="517" t="s">
        <v>379</v>
      </c>
      <c r="C883" s="518"/>
      <c r="D883" s="518"/>
      <c r="E883" s="519"/>
    </row>
    <row r="884" spans="1:5" ht="15.75" thickBot="1" x14ac:dyDescent="0.3">
      <c r="A884" s="4" t="s">
        <v>14</v>
      </c>
      <c r="B884" s="520" t="s">
        <v>380</v>
      </c>
      <c r="C884" s="521"/>
      <c r="D884" s="521"/>
      <c r="E884" s="522"/>
    </row>
    <row r="885" spans="1:5" x14ac:dyDescent="0.25">
      <c r="A885" s="523"/>
      <c r="B885" s="17">
        <v>2019</v>
      </c>
      <c r="C885" s="17">
        <v>2020</v>
      </c>
      <c r="D885" s="17">
        <v>2021</v>
      </c>
      <c r="E885" s="17">
        <v>2022</v>
      </c>
    </row>
    <row r="886" spans="1:5" ht="15.75" thickBot="1" x14ac:dyDescent="0.3">
      <c r="A886" s="524"/>
      <c r="B886" s="18" t="s">
        <v>5</v>
      </c>
      <c r="C886" s="18" t="s">
        <v>6</v>
      </c>
      <c r="D886" s="18" t="s">
        <v>6</v>
      </c>
      <c r="E886" s="18" t="s">
        <v>6</v>
      </c>
    </row>
    <row r="887" spans="1:5" ht="15.75" thickBot="1" x14ac:dyDescent="0.3">
      <c r="A887" s="4" t="s">
        <v>8</v>
      </c>
      <c r="B887" s="6">
        <v>19419.223461183246</v>
      </c>
      <c r="C887" s="6">
        <v>17819.355541279925</v>
      </c>
      <c r="D887" s="6">
        <v>17999.331032246853</v>
      </c>
      <c r="E887" s="6">
        <v>18181.124275672548</v>
      </c>
    </row>
    <row r="888" spans="1:5" ht="15.75" thickBot="1" x14ac:dyDescent="0.3">
      <c r="A888" s="4" t="s">
        <v>15</v>
      </c>
      <c r="B888" s="6">
        <v>219836</v>
      </c>
      <c r="C888" s="6">
        <v>202471.66930000001</v>
      </c>
      <c r="D888" s="6">
        <v>210605.359</v>
      </c>
      <c r="E888" s="6">
        <v>219251.8823</v>
      </c>
    </row>
    <row r="889" spans="1:5" ht="15.75" thickBot="1" x14ac:dyDescent="0.3">
      <c r="A889" s="4" t="s">
        <v>23</v>
      </c>
      <c r="B889" s="6">
        <f>B888/B887</f>
        <v>11.320535058439717</v>
      </c>
      <c r="C889" s="6">
        <f>C888/C887</f>
        <v>11.362457459864842</v>
      </c>
      <c r="D889" s="6">
        <f>D888/D887</f>
        <v>11.700732578487955</v>
      </c>
      <c r="E889" s="6">
        <f>E888/E887</f>
        <v>12.059313768256475</v>
      </c>
    </row>
    <row r="890" spans="1:5" ht="15.75" thickBot="1" x14ac:dyDescent="0.3">
      <c r="A890" s="4" t="s">
        <v>16</v>
      </c>
      <c r="B890" s="99"/>
      <c r="C890" s="7">
        <f t="shared" ref="C890:E892" si="60">C887/B887-1</f>
        <v>-8.2385782474838409E-2</v>
      </c>
      <c r="D890" s="7">
        <f t="shared" si="60"/>
        <v>1.0099999999999998E-2</v>
      </c>
      <c r="E890" s="7">
        <f t="shared" si="60"/>
        <v>1.0099999999999998E-2</v>
      </c>
    </row>
    <row r="891" spans="1:5" ht="15.75" thickBot="1" x14ac:dyDescent="0.3">
      <c r="A891" s="4" t="s">
        <v>17</v>
      </c>
      <c r="B891" s="99"/>
      <c r="C891" s="7">
        <f t="shared" si="60"/>
        <v>-7.8987657617496598E-2</v>
      </c>
      <c r="D891" s="7">
        <f t="shared" si="60"/>
        <v>4.0171989138630515E-2</v>
      </c>
      <c r="E891" s="7">
        <f t="shared" si="60"/>
        <v>4.1055571145271808E-2</v>
      </c>
    </row>
    <row r="892" spans="1:5" ht="15.75" thickBot="1" x14ac:dyDescent="0.3">
      <c r="A892" s="4" t="s">
        <v>18</v>
      </c>
      <c r="B892" s="99"/>
      <c r="C892" s="7">
        <f t="shared" si="60"/>
        <v>3.7032173133788593E-3</v>
      </c>
      <c r="D892" s="7">
        <f t="shared" si="60"/>
        <v>2.9771299018543251E-2</v>
      </c>
      <c r="E892" s="7">
        <f t="shared" si="60"/>
        <v>3.0646046079864986E-2</v>
      </c>
    </row>
    <row r="893" spans="1:5" ht="15.75" thickBot="1" x14ac:dyDescent="0.3">
      <c r="A893" s="528" t="s">
        <v>256</v>
      </c>
      <c r="B893" s="529"/>
      <c r="C893" s="529"/>
      <c r="D893" s="529"/>
      <c r="E893" s="530"/>
    </row>
    <row r="894" spans="1:5" x14ac:dyDescent="0.25">
      <c r="A894" s="523"/>
      <c r="B894" s="17">
        <v>2019</v>
      </c>
      <c r="C894" s="17">
        <v>2020</v>
      </c>
      <c r="D894" s="17">
        <v>2021</v>
      </c>
      <c r="E894" s="17">
        <v>2022</v>
      </c>
    </row>
    <row r="895" spans="1:5" ht="15.75" thickBot="1" x14ac:dyDescent="0.3">
      <c r="A895" s="524"/>
      <c r="B895" s="18" t="s">
        <v>5</v>
      </c>
      <c r="C895" s="18" t="s">
        <v>6</v>
      </c>
      <c r="D895" s="18" t="s">
        <v>6</v>
      </c>
      <c r="E895" s="18" t="s">
        <v>6</v>
      </c>
    </row>
    <row r="896" spans="1:5" ht="15.75" thickBot="1" x14ac:dyDescent="0.3">
      <c r="A896" s="1" t="s">
        <v>0</v>
      </c>
      <c r="B896" s="8">
        <f>B897+B898</f>
        <v>1826.1546610909954</v>
      </c>
      <c r="C896" s="8">
        <f>C897+C898</f>
        <v>1676.0032677340009</v>
      </c>
      <c r="D896" s="8">
        <f>D897+D898</f>
        <v>1703.3571377396884</v>
      </c>
      <c r="E896" s="8">
        <f>E897+E898</f>
        <v>1833.8710382298816</v>
      </c>
    </row>
    <row r="897" spans="1:5" ht="15.75" thickBot="1" x14ac:dyDescent="0.3">
      <c r="A897" s="10" t="s">
        <v>50</v>
      </c>
      <c r="B897" s="11">
        <f>'[2]strukt sipas artikujve'!I$37</f>
        <v>1826.1546610909954</v>
      </c>
      <c r="C897" s="11">
        <f>'[2]strukt sipas artikujve'!L$37</f>
        <v>1676.0032677340009</v>
      </c>
      <c r="D897" s="11">
        <f>'[2]strukt sipas artikujve'!O$37</f>
        <v>1703.3571377396884</v>
      </c>
      <c r="E897" s="11">
        <f>'[2]strukt sipas artikujve'!R$37</f>
        <v>1833.8710382298816</v>
      </c>
    </row>
    <row r="898" spans="1:5" ht="15.75" thickBot="1" x14ac:dyDescent="0.3">
      <c r="A898" s="10" t="s">
        <v>51</v>
      </c>
      <c r="B898" s="11"/>
      <c r="C898" s="47"/>
      <c r="D898" s="47"/>
      <c r="E898" s="47"/>
    </row>
    <row r="899" spans="1:5" ht="24.75" thickBot="1" x14ac:dyDescent="0.3">
      <c r="A899" s="1" t="s">
        <v>31</v>
      </c>
      <c r="B899" s="8">
        <f>B900+B901</f>
        <v>311.72659805605662</v>
      </c>
      <c r="C899" s="8">
        <f>C900+C901</f>
        <v>264.5580305071303</v>
      </c>
      <c r="D899" s="8">
        <f>D900+D901</f>
        <v>268.17094178021995</v>
      </c>
      <c r="E899" s="8">
        <f>E900+E901</f>
        <v>289.41212135949576</v>
      </c>
    </row>
    <row r="900" spans="1:5" ht="15.75" thickBot="1" x14ac:dyDescent="0.3">
      <c r="A900" s="10" t="s">
        <v>50</v>
      </c>
      <c r="B900" s="11">
        <f>'[2]strukt sipas artikujve'!J$37</f>
        <v>311.72659805605662</v>
      </c>
      <c r="C900" s="8">
        <f>'[2]strukt sipas artikujve'!M$37</f>
        <v>264.5580305071303</v>
      </c>
      <c r="D900" s="8">
        <f>'[2]strukt sipas artikujve'!P$37</f>
        <v>268.17094178021995</v>
      </c>
      <c r="E900" s="8">
        <f>'[2]strukt sipas artikujve'!S$37</f>
        <v>289.41212135949576</v>
      </c>
    </row>
    <row r="901" spans="1:5" ht="15.75" thickBot="1" x14ac:dyDescent="0.3">
      <c r="A901" s="10" t="s">
        <v>51</v>
      </c>
      <c r="B901" s="11"/>
      <c r="C901" s="8"/>
      <c r="D901" s="8"/>
      <c r="E901" s="8"/>
    </row>
    <row r="902" spans="1:5" ht="15.75" thickBot="1" x14ac:dyDescent="0.3">
      <c r="A902" s="1" t="s">
        <v>1</v>
      </c>
      <c r="B902" s="11">
        <f>B903+B904</f>
        <v>1915.8742912037681</v>
      </c>
      <c r="C902" s="11">
        <f>C903+C904</f>
        <v>1701.3332919314894</v>
      </c>
      <c r="D902" s="11">
        <f>D903+D904</f>
        <v>1770.7367713528149</v>
      </c>
      <c r="E902" s="11">
        <f>E903+E904</f>
        <v>1907.6154729993755</v>
      </c>
    </row>
    <row r="903" spans="1:5" ht="15.75" thickBot="1" x14ac:dyDescent="0.3">
      <c r="A903" s="10" t="s">
        <v>50</v>
      </c>
      <c r="B903" s="11">
        <f>'[2]strukt sipas artikujve'!K$37</f>
        <v>1915.8742912037681</v>
      </c>
      <c r="C903" s="8">
        <f>'[2]strukt sipas artikujve'!N$37</f>
        <v>1701.3332919314894</v>
      </c>
      <c r="D903" s="8">
        <f>'[2]strukt sipas artikujve'!Q$37</f>
        <v>1770.7367713528149</v>
      </c>
      <c r="E903" s="8">
        <f>'[2]strukt sipas artikujve'!T$37</f>
        <v>1907.6154729993755</v>
      </c>
    </row>
    <row r="904" spans="1:5" ht="15.75" thickBot="1" x14ac:dyDescent="0.3">
      <c r="A904" s="10" t="s">
        <v>51</v>
      </c>
      <c r="B904" s="11"/>
      <c r="C904" s="8"/>
      <c r="D904" s="8"/>
      <c r="E904" s="8"/>
    </row>
    <row r="905" spans="1:5" ht="15.75" thickBot="1" x14ac:dyDescent="0.3">
      <c r="A905" s="1" t="s">
        <v>2</v>
      </c>
      <c r="B905" s="11">
        <f>B906+B907</f>
        <v>0</v>
      </c>
      <c r="C905" s="11">
        <f>C906+C907</f>
        <v>0</v>
      </c>
      <c r="D905" s="11">
        <f>D906+D907</f>
        <v>0</v>
      </c>
      <c r="E905" s="11">
        <f>E906+E907</f>
        <v>0</v>
      </c>
    </row>
    <row r="906" spans="1:5" ht="15.75" thickBot="1" x14ac:dyDescent="0.3">
      <c r="A906" s="10" t="s">
        <v>50</v>
      </c>
      <c r="B906" s="11"/>
      <c r="C906" s="8"/>
      <c r="D906" s="8"/>
      <c r="E906" s="8"/>
    </row>
    <row r="907" spans="1:5" ht="15.75" thickBot="1" x14ac:dyDescent="0.3">
      <c r="A907" s="10" t="s">
        <v>51</v>
      </c>
      <c r="B907" s="11"/>
      <c r="C907" s="8"/>
      <c r="D907" s="8"/>
      <c r="E907" s="8"/>
    </row>
    <row r="908" spans="1:5" ht="15.75" thickBot="1" x14ac:dyDescent="0.3">
      <c r="A908" s="1" t="s">
        <v>24</v>
      </c>
      <c r="B908" s="11">
        <f>B909+B910</f>
        <v>215782.24444989499</v>
      </c>
      <c r="C908" s="11">
        <f>C909+C910</f>
        <v>198829.77471460766</v>
      </c>
      <c r="D908" s="11">
        <f>D909+D910</f>
        <v>206863.09410240196</v>
      </c>
      <c r="E908" s="11">
        <f>E909+E910</f>
        <v>215220.98369342135</v>
      </c>
    </row>
    <row r="909" spans="1:5" ht="15.75" thickBot="1" x14ac:dyDescent="0.3">
      <c r="A909" s="10" t="s">
        <v>50</v>
      </c>
      <c r="B909" s="11">
        <f>'[2]shpenz dhe administ'!C$34</f>
        <v>215782.24444989499</v>
      </c>
      <c r="C909" s="8">
        <f>'[2]shpenz dhe administ'!D$34</f>
        <v>198829.77471460766</v>
      </c>
      <c r="D909" s="8">
        <f>'[2]shpenz dhe administ'!E$34</f>
        <v>206863.09410240196</v>
      </c>
      <c r="E909" s="8">
        <f>'[2]shpenz dhe administ'!F$34</f>
        <v>215220.98369342135</v>
      </c>
    </row>
    <row r="910" spans="1:5" ht="15.75" thickBot="1" x14ac:dyDescent="0.3">
      <c r="A910" s="10" t="s">
        <v>51</v>
      </c>
      <c r="B910" s="11"/>
      <c r="C910" s="8"/>
      <c r="D910" s="8"/>
      <c r="E910" s="8"/>
    </row>
    <row r="911" spans="1:5" ht="15.75" thickBot="1" x14ac:dyDescent="0.3">
      <c r="A911" s="1" t="s">
        <v>25</v>
      </c>
      <c r="B911" s="11">
        <f>B912+B913</f>
        <v>0</v>
      </c>
      <c r="C911" s="11">
        <f>C912+C913</f>
        <v>0</v>
      </c>
      <c r="D911" s="11">
        <f>D912+D913</f>
        <v>0</v>
      </c>
      <c r="E911" s="11">
        <f>E912+E913</f>
        <v>0</v>
      </c>
    </row>
    <row r="912" spans="1:5" ht="15.75" thickBot="1" x14ac:dyDescent="0.3">
      <c r="A912" s="10" t="s">
        <v>50</v>
      </c>
      <c r="B912" s="11"/>
      <c r="C912" s="8"/>
      <c r="D912" s="8"/>
      <c r="E912" s="8"/>
    </row>
    <row r="913" spans="1:10" ht="15.75" thickBot="1" x14ac:dyDescent="0.3">
      <c r="A913" s="10" t="s">
        <v>51</v>
      </c>
      <c r="B913" s="11"/>
      <c r="C913" s="8"/>
      <c r="D913" s="8"/>
      <c r="E913" s="8"/>
    </row>
    <row r="914" spans="1:10" ht="24.75" customHeight="1" thickBot="1" x14ac:dyDescent="0.3">
      <c r="A914" s="1" t="s">
        <v>3</v>
      </c>
      <c r="B914" s="11">
        <f>B915+B916</f>
        <v>0</v>
      </c>
      <c r="C914" s="11">
        <f>C915+C916</f>
        <v>0</v>
      </c>
      <c r="D914" s="11">
        <f>D915+D916</f>
        <v>0</v>
      </c>
      <c r="E914" s="11">
        <f>E915+E916</f>
        <v>0</v>
      </c>
    </row>
    <row r="915" spans="1:10" ht="15.75" thickBot="1" x14ac:dyDescent="0.3">
      <c r="A915" s="10" t="s">
        <v>50</v>
      </c>
      <c r="B915" s="11"/>
      <c r="C915" s="36"/>
      <c r="D915" s="36"/>
      <c r="E915" s="36"/>
    </row>
    <row r="916" spans="1:10" ht="15.75" thickBot="1" x14ac:dyDescent="0.3">
      <c r="A916" s="10" t="s">
        <v>51</v>
      </c>
      <c r="B916" s="11"/>
      <c r="C916" s="37"/>
      <c r="D916" s="36"/>
      <c r="E916" s="36"/>
    </row>
    <row r="917" spans="1:10" ht="15.75" thickBot="1" x14ac:dyDescent="0.3">
      <c r="A917" s="22" t="s">
        <v>257</v>
      </c>
      <c r="B917" s="11">
        <f>ROUND(B914+B911+B908+B905+B902+B899+B896,4)</f>
        <v>219836</v>
      </c>
      <c r="C917" s="11">
        <f>ROUND(C914+C911+C908+C905+C902+C899+C896,4)</f>
        <v>202471.66930000001</v>
      </c>
      <c r="D917" s="11">
        <f>ROUND(D914+D911+D908+D905+D902+D899+D896,4)</f>
        <v>210605.359</v>
      </c>
      <c r="E917" s="11">
        <f>ROUND(E914+E911+E908+E905+E902+E899+E896,4)</f>
        <v>219251.8823</v>
      </c>
    </row>
    <row r="918" spans="1:10" ht="15.75" thickBot="1" x14ac:dyDescent="0.3">
      <c r="A918" s="23" t="s">
        <v>35</v>
      </c>
      <c r="B918" s="24">
        <f t="shared" ref="B918" si="61">IF(B917-B888=0,0,"Error")</f>
        <v>0</v>
      </c>
      <c r="C918" s="24">
        <f>IF(C917-C888=0,0,"Error")</f>
        <v>0</v>
      </c>
      <c r="D918" s="24">
        <f t="shared" ref="D918:E918" si="62">IF(D917-D888=0,0,"Error")</f>
        <v>0</v>
      </c>
      <c r="E918" s="24">
        <f t="shared" si="62"/>
        <v>0</v>
      </c>
    </row>
    <row r="919" spans="1:10" ht="15.75" thickBot="1" x14ac:dyDescent="0.3">
      <c r="A919" s="38" t="s">
        <v>258</v>
      </c>
      <c r="B919" s="549" t="s">
        <v>327</v>
      </c>
      <c r="C919" s="526"/>
      <c r="D919" s="526"/>
      <c r="E919" s="527"/>
    </row>
    <row r="920" spans="1:10" ht="15.75" thickBot="1" x14ac:dyDescent="0.3">
      <c r="A920" s="4" t="s">
        <v>9</v>
      </c>
      <c r="B920" s="517" t="s">
        <v>381</v>
      </c>
      <c r="C920" s="518"/>
      <c r="D920" s="518"/>
      <c r="E920" s="519"/>
    </row>
    <row r="921" spans="1:10" ht="15.75" thickBot="1" x14ac:dyDescent="0.3">
      <c r="A921" s="4" t="s">
        <v>14</v>
      </c>
      <c r="B921" s="520" t="s">
        <v>352</v>
      </c>
      <c r="C921" s="521"/>
      <c r="D921" s="521"/>
      <c r="E921" s="522"/>
    </row>
    <row r="922" spans="1:10" x14ac:dyDescent="0.25">
      <c r="A922" s="523"/>
      <c r="B922" s="17">
        <v>2019</v>
      </c>
      <c r="C922" s="17">
        <v>2020</v>
      </c>
      <c r="D922" s="17">
        <v>2021</v>
      </c>
      <c r="E922" s="17">
        <v>2022</v>
      </c>
    </row>
    <row r="923" spans="1:10" ht="15.75" thickBot="1" x14ac:dyDescent="0.3">
      <c r="A923" s="524"/>
      <c r="B923" s="18" t="s">
        <v>5</v>
      </c>
      <c r="C923" s="18" t="s">
        <v>6</v>
      </c>
      <c r="D923" s="18" t="s">
        <v>6</v>
      </c>
      <c r="E923" s="18" t="s">
        <v>6</v>
      </c>
    </row>
    <row r="924" spans="1:10" ht="15.75" thickBot="1" x14ac:dyDescent="0.3">
      <c r="A924" s="4" t="s">
        <v>8</v>
      </c>
      <c r="B924" s="39">
        <v>106.44145296946458</v>
      </c>
      <c r="C924" s="39">
        <v>106.44145296946458</v>
      </c>
      <c r="D924" s="39">
        <v>106.44145296946458</v>
      </c>
      <c r="E924" s="39">
        <v>106.44145296946458</v>
      </c>
    </row>
    <row r="925" spans="1:10" ht="15.75" thickBot="1" x14ac:dyDescent="0.3">
      <c r="A925" s="4" t="s">
        <v>15</v>
      </c>
      <c r="B925" s="6">
        <v>189563.80160000001</v>
      </c>
      <c r="C925" s="6">
        <v>182479.9504</v>
      </c>
      <c r="D925" s="6">
        <v>175307.3524</v>
      </c>
      <c r="E925" s="6">
        <v>176584.47719999999</v>
      </c>
      <c r="G925" s="9"/>
      <c r="H925" s="9"/>
      <c r="I925" s="9"/>
      <c r="J925" s="9"/>
    </row>
    <row r="926" spans="1:10" ht="15.75" thickBot="1" x14ac:dyDescent="0.3">
      <c r="A926" s="4" t="s">
        <v>23</v>
      </c>
      <c r="B926" s="6">
        <f>B925/B924</f>
        <v>1780.9208378091305</v>
      </c>
      <c r="C926" s="6">
        <f>C925/C924</f>
        <v>1714.3692171540442</v>
      </c>
      <c r="D926" s="6">
        <f>D925/D924</f>
        <v>1646.983834862639</v>
      </c>
      <c r="E926" s="6">
        <f>E925/E924</f>
        <v>1658.9822129791644</v>
      </c>
    </row>
    <row r="927" spans="1:10" ht="15.75" thickBot="1" x14ac:dyDescent="0.3">
      <c r="A927" s="4" t="s">
        <v>16</v>
      </c>
      <c r="B927" s="99"/>
      <c r="C927" s="7">
        <f t="shared" ref="C927:E929" si="63">C924/B924-1</f>
        <v>0</v>
      </c>
      <c r="D927" s="7">
        <f t="shared" si="63"/>
        <v>0</v>
      </c>
      <c r="E927" s="7">
        <f t="shared" si="63"/>
        <v>0</v>
      </c>
    </row>
    <row r="928" spans="1:10" ht="15.75" thickBot="1" x14ac:dyDescent="0.3">
      <c r="A928" s="4" t="s">
        <v>17</v>
      </c>
      <c r="B928" s="99"/>
      <c r="C928" s="7">
        <f t="shared" si="63"/>
        <v>-3.736921891315359E-2</v>
      </c>
      <c r="D928" s="7">
        <f t="shared" si="63"/>
        <v>-3.9306225063507005E-2</v>
      </c>
      <c r="E928" s="7">
        <f t="shared" si="63"/>
        <v>7.2850612510875212E-3</v>
      </c>
    </row>
    <row r="929" spans="1:5" ht="15.75" thickBot="1" x14ac:dyDescent="0.3">
      <c r="A929" s="4" t="s">
        <v>18</v>
      </c>
      <c r="B929" s="99"/>
      <c r="C929" s="7">
        <f t="shared" si="63"/>
        <v>-3.736921891315359E-2</v>
      </c>
      <c r="D929" s="7">
        <f t="shared" si="63"/>
        <v>-3.9306225063507005E-2</v>
      </c>
      <c r="E929" s="7">
        <f t="shared" si="63"/>
        <v>7.2850612510875212E-3</v>
      </c>
    </row>
    <row r="930" spans="1:5" ht="15.75" thickBot="1" x14ac:dyDescent="0.3">
      <c r="A930" s="528" t="s">
        <v>260</v>
      </c>
      <c r="B930" s="529"/>
      <c r="C930" s="529"/>
      <c r="D930" s="529"/>
      <c r="E930" s="530"/>
    </row>
    <row r="931" spans="1:5" x14ac:dyDescent="0.25">
      <c r="A931" s="523"/>
      <c r="B931" s="17">
        <v>2019</v>
      </c>
      <c r="C931" s="17">
        <v>2020</v>
      </c>
      <c r="D931" s="17">
        <v>2021</v>
      </c>
      <c r="E931" s="17">
        <v>2022</v>
      </c>
    </row>
    <row r="932" spans="1:5" ht="15.75" thickBot="1" x14ac:dyDescent="0.3">
      <c r="A932" s="524"/>
      <c r="B932" s="18" t="s">
        <v>5</v>
      </c>
      <c r="C932" s="18" t="s">
        <v>6</v>
      </c>
      <c r="D932" s="18" t="s">
        <v>6</v>
      </c>
      <c r="E932" s="18" t="s">
        <v>6</v>
      </c>
    </row>
    <row r="933" spans="1:5" ht="15.75" thickBot="1" x14ac:dyDescent="0.3">
      <c r="A933" s="1" t="s">
        <v>0</v>
      </c>
      <c r="B933" s="8">
        <f>B934+B935</f>
        <v>85395.583344298182</v>
      </c>
      <c r="C933" s="8">
        <f>C934+C935</f>
        <v>83977.442387672549</v>
      </c>
      <c r="D933" s="8">
        <f>D934+D935</f>
        <v>79794.200019244701</v>
      </c>
      <c r="E933" s="8">
        <f>E934+E935</f>
        <v>80337.70831183868</v>
      </c>
    </row>
    <row r="934" spans="1:5" ht="15.75" thickBot="1" x14ac:dyDescent="0.3">
      <c r="A934" s="10" t="s">
        <v>50</v>
      </c>
      <c r="B934" s="11">
        <f>B897+B860+B823+B786+B749+B712+B675+B638+B601+B564+B527</f>
        <v>85395.583344298182</v>
      </c>
      <c r="C934" s="93">
        <f t="shared" ref="C934:E934" si="64">C897+C860+C823+C786+C749+C712+C675+C638+C601+C564+C527</f>
        <v>83977.442387672549</v>
      </c>
      <c r="D934" s="93">
        <f t="shared" si="64"/>
        <v>79794.200019244701</v>
      </c>
      <c r="E934" s="93">
        <f t="shared" si="64"/>
        <v>80337.70831183868</v>
      </c>
    </row>
    <row r="935" spans="1:5" ht="15.75" thickBot="1" x14ac:dyDescent="0.3">
      <c r="A935" s="10" t="s">
        <v>51</v>
      </c>
      <c r="B935" s="11"/>
      <c r="C935" s="47"/>
      <c r="D935" s="47"/>
      <c r="E935" s="47"/>
    </row>
    <row r="936" spans="1:5" ht="24.75" thickBot="1" x14ac:dyDescent="0.3">
      <c r="A936" s="1" t="s">
        <v>31</v>
      </c>
      <c r="B936" s="8">
        <f>B937+B938</f>
        <v>14577.119480683501</v>
      </c>
      <c r="C936" s="8">
        <f>C937+C938</f>
        <v>13255.885112411788</v>
      </c>
      <c r="D936" s="8">
        <f>D937+D938</f>
        <v>12562.536237207038</v>
      </c>
      <c r="E936" s="8">
        <f>E937+E938</f>
        <v>12678.485075009445</v>
      </c>
    </row>
    <row r="937" spans="1:5" ht="15.75" thickBot="1" x14ac:dyDescent="0.3">
      <c r="A937" s="10" t="s">
        <v>50</v>
      </c>
      <c r="B937" s="11">
        <f>B900+B863+B826+B789+B752+B715+B678+B641+B604+B567+B530</f>
        <v>14577.119480683501</v>
      </c>
      <c r="C937" s="93">
        <f t="shared" ref="C937:E937" si="65">C900+C863+C826+C789+C752+C715+C678+C641+C604+C567+C530</f>
        <v>13255.885112411788</v>
      </c>
      <c r="D937" s="93">
        <f t="shared" si="65"/>
        <v>12562.536237207038</v>
      </c>
      <c r="E937" s="93">
        <f t="shared" si="65"/>
        <v>12678.485075009445</v>
      </c>
    </row>
    <row r="938" spans="1:5" ht="15.75" thickBot="1" x14ac:dyDescent="0.3">
      <c r="A938" s="10" t="s">
        <v>51</v>
      </c>
      <c r="B938" s="11"/>
      <c r="C938" s="8"/>
      <c r="D938" s="8"/>
      <c r="E938" s="8"/>
    </row>
    <row r="939" spans="1:5" ht="15.75" thickBot="1" x14ac:dyDescent="0.3">
      <c r="A939" s="1" t="s">
        <v>1</v>
      </c>
      <c r="B939" s="11">
        <f>B940+B941</f>
        <v>89591.098825083143</v>
      </c>
      <c r="C939" s="11">
        <f>C940+C941</f>
        <v>85246.622877158661</v>
      </c>
      <c r="D939" s="11">
        <f>D940+D941</f>
        <v>82950.61615924674</v>
      </c>
      <c r="E939" s="11">
        <f>E940+E941</f>
        <v>83568.283835759677</v>
      </c>
    </row>
    <row r="940" spans="1:5" ht="15.75" thickBot="1" x14ac:dyDescent="0.3">
      <c r="A940" s="10" t="s">
        <v>50</v>
      </c>
      <c r="B940" s="11">
        <f>B903+B866+B829+B792+B755+B718+B681+B644+B607+B570+B533</f>
        <v>89591.098825083143</v>
      </c>
      <c r="C940" s="93">
        <f t="shared" ref="C940:E940" si="66">C903+C866+C829+C792+C755+C718+C681+C644+C607+C570+C533</f>
        <v>85246.622877158661</v>
      </c>
      <c r="D940" s="93">
        <f t="shared" si="66"/>
        <v>82950.61615924674</v>
      </c>
      <c r="E940" s="93">
        <f t="shared" si="66"/>
        <v>83568.283835759677</v>
      </c>
    </row>
    <row r="941" spans="1:5" ht="15.75" thickBot="1" x14ac:dyDescent="0.3">
      <c r="A941" s="10" t="s">
        <v>51</v>
      </c>
      <c r="B941" s="11"/>
      <c r="C941" s="8"/>
      <c r="D941" s="8"/>
      <c r="E941" s="8"/>
    </row>
    <row r="942" spans="1:5" ht="15.75" thickBot="1" x14ac:dyDescent="0.3">
      <c r="A942" s="1" t="s">
        <v>2</v>
      </c>
      <c r="B942" s="11">
        <f>B943+B944</f>
        <v>0</v>
      </c>
      <c r="C942" s="11">
        <f>C943+C944</f>
        <v>0</v>
      </c>
      <c r="D942" s="11">
        <f>D943+D944</f>
        <v>0</v>
      </c>
      <c r="E942" s="11">
        <f>E943+E944</f>
        <v>0</v>
      </c>
    </row>
    <row r="943" spans="1:5" ht="15.75" thickBot="1" x14ac:dyDescent="0.3">
      <c r="A943" s="10" t="s">
        <v>50</v>
      </c>
      <c r="B943" s="11"/>
      <c r="C943" s="8"/>
      <c r="D943" s="8"/>
      <c r="E943" s="8"/>
    </row>
    <row r="944" spans="1:5" ht="15.75" thickBot="1" x14ac:dyDescent="0.3">
      <c r="A944" s="10" t="s">
        <v>51</v>
      </c>
      <c r="B944" s="11"/>
      <c r="C944" s="8"/>
      <c r="D944" s="8"/>
      <c r="E944" s="8"/>
    </row>
    <row r="945" spans="1:10" ht="15.75" thickBot="1" x14ac:dyDescent="0.3">
      <c r="A945" s="1" t="s">
        <v>24</v>
      </c>
      <c r="B945" s="11">
        <f>B946+B947</f>
        <v>0</v>
      </c>
      <c r="C945" s="11">
        <f>C946+C947</f>
        <v>0</v>
      </c>
      <c r="D945" s="11">
        <f>D946+D947</f>
        <v>0</v>
      </c>
      <c r="E945" s="11">
        <f>E946+E947</f>
        <v>0</v>
      </c>
    </row>
    <row r="946" spans="1:10" ht="15.75" thickBot="1" x14ac:dyDescent="0.3">
      <c r="A946" s="10" t="s">
        <v>50</v>
      </c>
      <c r="B946" s="11"/>
      <c r="C946" s="8"/>
      <c r="D946" s="8"/>
      <c r="E946" s="8"/>
    </row>
    <row r="947" spans="1:10" ht="15.75" thickBot="1" x14ac:dyDescent="0.3">
      <c r="A947" s="10" t="s">
        <v>51</v>
      </c>
      <c r="B947" s="11"/>
      <c r="C947" s="8"/>
      <c r="D947" s="8"/>
      <c r="E947" s="8"/>
    </row>
    <row r="948" spans="1:10" ht="15.75" thickBot="1" x14ac:dyDescent="0.3">
      <c r="A948" s="1" t="s">
        <v>25</v>
      </c>
      <c r="B948" s="11">
        <f>B949+B950</f>
        <v>0</v>
      </c>
      <c r="C948" s="11">
        <f>C949+C950</f>
        <v>0</v>
      </c>
      <c r="D948" s="11">
        <f>D949+D950</f>
        <v>0</v>
      </c>
      <c r="E948" s="11">
        <f>E949+E950</f>
        <v>0</v>
      </c>
    </row>
    <row r="949" spans="1:10" ht="15.75" thickBot="1" x14ac:dyDescent="0.3">
      <c r="A949" s="10" t="s">
        <v>50</v>
      </c>
      <c r="B949" s="11"/>
      <c r="C949" s="8"/>
      <c r="D949" s="8"/>
      <c r="E949" s="8"/>
    </row>
    <row r="950" spans="1:10" ht="15.75" thickBot="1" x14ac:dyDescent="0.3">
      <c r="A950" s="10" t="s">
        <v>51</v>
      </c>
      <c r="B950" s="11"/>
      <c r="C950" s="8"/>
      <c r="D950" s="8"/>
      <c r="E950" s="8"/>
    </row>
    <row r="951" spans="1:10" ht="24.75" customHeight="1" thickBot="1" x14ac:dyDescent="0.3">
      <c r="A951" s="1" t="s">
        <v>3</v>
      </c>
      <c r="B951" s="11">
        <f>B952+B953</f>
        <v>0</v>
      </c>
      <c r="C951" s="11">
        <f>C952+C953</f>
        <v>0</v>
      </c>
      <c r="D951" s="11">
        <f>D952+D953</f>
        <v>0</v>
      </c>
      <c r="E951" s="11">
        <f>E952+E953</f>
        <v>0</v>
      </c>
    </row>
    <row r="952" spans="1:10" ht="15.75" thickBot="1" x14ac:dyDescent="0.3">
      <c r="A952" s="10" t="s">
        <v>50</v>
      </c>
      <c r="B952" s="11"/>
      <c r="C952" s="36"/>
      <c r="D952" s="36"/>
      <c r="E952" s="36"/>
    </row>
    <row r="953" spans="1:10" ht="15.75" thickBot="1" x14ac:dyDescent="0.3">
      <c r="A953" s="10" t="s">
        <v>51</v>
      </c>
      <c r="B953" s="11"/>
      <c r="C953" s="37"/>
      <c r="D953" s="36"/>
      <c r="E953" s="36"/>
    </row>
    <row r="954" spans="1:10" ht="15.75" thickBot="1" x14ac:dyDescent="0.3">
      <c r="A954" s="22" t="s">
        <v>261</v>
      </c>
      <c r="B954" s="11">
        <f>ROUND(B951+B948+B945+B942+B939+B936+B933,4)</f>
        <v>189563.80170000001</v>
      </c>
      <c r="C954" s="11">
        <f>ROUND(C951+C948+C945+C942+C939+C936+C933,4)</f>
        <v>182479.9504</v>
      </c>
      <c r="D954" s="11">
        <f>ROUND(D951+D948+D945+D942+D939+D936+D933,4)</f>
        <v>175307.3524</v>
      </c>
      <c r="E954" s="11">
        <f>ROUND(E951+E948+E945+E942+E939+E936+E933,4)</f>
        <v>176584.47719999999</v>
      </c>
    </row>
    <row r="955" spans="1:10" ht="15.75" thickBot="1" x14ac:dyDescent="0.3">
      <c r="A955" s="23" t="s">
        <v>35</v>
      </c>
      <c r="B955" s="24">
        <v>0</v>
      </c>
      <c r="C955" s="24">
        <f>IF(C954-C925=0,0,"Error")</f>
        <v>0</v>
      </c>
      <c r="D955" s="24">
        <f t="shared" ref="D955:E955" si="67">IF(D954-D925=0,0,"Error")</f>
        <v>0</v>
      </c>
      <c r="E955" s="24">
        <f t="shared" si="67"/>
        <v>0</v>
      </c>
    </row>
    <row r="956" spans="1:10" ht="15.75" thickBot="1" x14ac:dyDescent="0.3">
      <c r="A956" s="839" t="s">
        <v>382</v>
      </c>
      <c r="B956" s="840"/>
      <c r="C956" s="840"/>
      <c r="D956" s="840"/>
      <c r="E956" s="841"/>
    </row>
    <row r="957" spans="1:10" ht="24.75" thickBot="1" x14ac:dyDescent="0.3">
      <c r="A957" s="12" t="s">
        <v>47</v>
      </c>
      <c r="B957" s="13">
        <f>ROUND(B27+B64+B101+B138+B175+B254+B291+B328+B365+B439+B402+B518+B555+B592+B629+B666+B703+B740+B777+B814+B851+B888,0)</f>
        <v>130637400</v>
      </c>
      <c r="C957" s="13">
        <f>ROUND(C27+C64+C101+C138+C175+C254+C291+C328+C365+C439+C402+C518+C555+C592+C629+C666+C703+C740+C777+C814+C851+C888,0)</f>
        <v>138326905</v>
      </c>
      <c r="D957" s="13">
        <f>ROUND(D27+D64+D101+D138+D175+D254+D291+D328+D365+D439+D402+D518+D555+D592+D629+D666+D703+D740+D777+D814+D851+D888,0)</f>
        <v>145744573</v>
      </c>
      <c r="E957" s="13">
        <f>ROUND(E27+E64+E101+E138+E175+E254+E291+E328+E365+E439+E402+E518+E555+E592+E629+E666+E703+E740+E777+E814+E851+E888,0)</f>
        <v>153929303</v>
      </c>
      <c r="G957" s="9"/>
      <c r="H957" s="9"/>
      <c r="I957" s="9"/>
      <c r="J957" s="9"/>
    </row>
    <row r="958" spans="1:10" ht="24.75" thickBot="1" x14ac:dyDescent="0.3">
      <c r="A958" s="12" t="s">
        <v>48</v>
      </c>
      <c r="B958" s="13">
        <f>ROUND(B959+B962+B965+B968+B971+B974+B977+B980+B985,0)</f>
        <v>130637400</v>
      </c>
      <c r="C958" s="13">
        <f t="shared" ref="C958:E958" si="68">ROUND(C959+C962+C965+C968+C971+C974+C977+C980+C985,0)</f>
        <v>138326905</v>
      </c>
      <c r="D958" s="13">
        <f t="shared" si="68"/>
        <v>145744573</v>
      </c>
      <c r="E958" s="13">
        <f t="shared" si="68"/>
        <v>153929303</v>
      </c>
      <c r="G958" s="118"/>
      <c r="H958" s="118"/>
      <c r="I958" s="118"/>
      <c r="J958" s="118"/>
    </row>
    <row r="959" spans="1:10" ht="15.75" thickBot="1" x14ac:dyDescent="0.3">
      <c r="A959" s="1" t="s">
        <v>0</v>
      </c>
      <c r="B959" s="21">
        <f>B960+B961</f>
        <v>1179368.8206785135</v>
      </c>
      <c r="C959" s="21">
        <f>C960+C961</f>
        <v>1278835.067787464</v>
      </c>
      <c r="D959" s="21">
        <f>D960+D961</f>
        <v>1319263.4230796704</v>
      </c>
      <c r="E959" s="21">
        <f>E960+E961</f>
        <v>1433876.6309975814</v>
      </c>
    </row>
    <row r="960" spans="1:10" ht="15.75" thickBot="1" x14ac:dyDescent="0.3">
      <c r="A960" s="10" t="s">
        <v>50</v>
      </c>
      <c r="B960" s="11">
        <f>B934+B485+B221</f>
        <v>1179368.8206785135</v>
      </c>
      <c r="C960" s="11">
        <f>C934+C485+C221</f>
        <v>1278835.067787464</v>
      </c>
      <c r="D960" s="11">
        <f t="shared" ref="D960:E960" si="69">D934+D485+D221</f>
        <v>1319263.4230796704</v>
      </c>
      <c r="E960" s="11">
        <f t="shared" si="69"/>
        <v>1433876.6309975814</v>
      </c>
    </row>
    <row r="961" spans="1:7" ht="15.75" thickBot="1" x14ac:dyDescent="0.3">
      <c r="A961" s="10" t="s">
        <v>54</v>
      </c>
      <c r="B961" s="11">
        <f>B37+B74+B111+B148+B185+B222+B264+B301+B338+B375+B486+B528+B565+B602+B639+B676+B713+B750+B787+B824+B861+B898+B935</f>
        <v>0</v>
      </c>
      <c r="C961" s="11">
        <f>C37+C74+C111+C148+C185+C222+C264+C301+C338+C375+C486+C528+C565+C602+C639+C676+C713+C750+C787+C824+C861+C898+C935</f>
        <v>0</v>
      </c>
      <c r="D961" s="11">
        <f>D37+D74+D111+D148+D185+D222+D264+D301+D338+D375+D486+D528+D565+D602+D639+D676+D713+D750+D787+D824+D861+D898+D935</f>
        <v>0</v>
      </c>
      <c r="E961" s="11">
        <f>E37+E74+E111+E148+E185+E222+E264+E301+E338+E375+E486+E528+E565+E602+E639+E676+E713+E750+E787+E824+E861+E898+E935</f>
        <v>0</v>
      </c>
    </row>
    <row r="962" spans="1:7" ht="24.75" thickBot="1" x14ac:dyDescent="0.3">
      <c r="A962" s="1" t="s">
        <v>31</v>
      </c>
      <c r="B962" s="21">
        <f>B963+B964</f>
        <v>201319.54765751213</v>
      </c>
      <c r="C962" s="21">
        <f>C963+C964</f>
        <v>201864.81338710606</v>
      </c>
      <c r="D962" s="21">
        <f>D963+D964</f>
        <v>207700.49145004299</v>
      </c>
      <c r="E962" s="21">
        <f>E963+E964</f>
        <v>226287.05557473211</v>
      </c>
    </row>
    <row r="963" spans="1:7" ht="15.75" thickBot="1" x14ac:dyDescent="0.3">
      <c r="A963" s="10" t="s">
        <v>50</v>
      </c>
      <c r="B963" s="11">
        <f>B937+B488+B224</f>
        <v>201319.54765751213</v>
      </c>
      <c r="C963" s="11">
        <f>C937+C488+C224</f>
        <v>201864.81338710606</v>
      </c>
      <c r="D963" s="11">
        <f t="shared" ref="D963:E963" si="70">D937+D488+D224</f>
        <v>207700.49145004299</v>
      </c>
      <c r="E963" s="11">
        <f t="shared" si="70"/>
        <v>226287.05557473211</v>
      </c>
    </row>
    <row r="964" spans="1:7" ht="15.75" thickBot="1" x14ac:dyDescent="0.3">
      <c r="A964" s="10" t="s">
        <v>54</v>
      </c>
      <c r="B964" s="8">
        <f>B40+B77+B114+B151+B188+B225+B267+B304+B341+B378+B489+B531+B568+B605+B642+B679+B716++B753+B790+B827+B864+B901+B938</f>
        <v>0</v>
      </c>
      <c r="C964" s="8">
        <f>C40+C77+C114+C151+C188+C225+C267+C304+C341+C378+C489+C531+C568+C605+C642+C679+C716++C753+C790+C827+C864+C901+C938</f>
        <v>0</v>
      </c>
      <c r="D964" s="8">
        <f>D40+D77+D114+D151+D188+D225+D267+D304+D341+D378+D489+D531+D568+D605+D642+D679+D716++D753+D790+D827+D864+D901+D938</f>
        <v>0</v>
      </c>
      <c r="E964" s="8">
        <f>E40+E77+E114+E151+E188+E225+E267+E304+E341+E378+E489+E531+E568+E605+E642+E679+E716++E753+E790+E827+E864+E901+E938</f>
        <v>0</v>
      </c>
    </row>
    <row r="965" spans="1:7" ht="15.75" thickBot="1" x14ac:dyDescent="0.3">
      <c r="A965" s="1" t="s">
        <v>1</v>
      </c>
      <c r="B965" s="21">
        <f>B966+B967</f>
        <v>1237311.6316639741</v>
      </c>
      <c r="C965" s="21">
        <f>C966+C967</f>
        <v>1298162.5499202702</v>
      </c>
      <c r="D965" s="21">
        <f>D966+D967</f>
        <v>1371449.4762078263</v>
      </c>
      <c r="E965" s="21">
        <f>E966+E967</f>
        <v>1491536.3134276867</v>
      </c>
    </row>
    <row r="966" spans="1:7" ht="15.75" thickBot="1" x14ac:dyDescent="0.3">
      <c r="A966" s="10" t="s">
        <v>50</v>
      </c>
      <c r="B966" s="11">
        <f>B940+B491+B227</f>
        <v>1237311.6316639741</v>
      </c>
      <c r="C966" s="11">
        <f>C940+C491+C227</f>
        <v>1298162.5499202702</v>
      </c>
      <c r="D966" s="11">
        <f t="shared" ref="D966:E966" si="71">D940+D491+D227</f>
        <v>1371449.4762078263</v>
      </c>
      <c r="E966" s="11">
        <f t="shared" si="71"/>
        <v>1491536.3134276867</v>
      </c>
    </row>
    <row r="967" spans="1:7" ht="15.75" thickBot="1" x14ac:dyDescent="0.3">
      <c r="A967" s="10" t="s">
        <v>54</v>
      </c>
      <c r="B967" s="11">
        <f>B43+B80+B117+B154+B191+B228+B270+B307+B344+B381+B492+B534+B571+B608+B645+B682+B719+B756+B793+B830+B867+B904+B941</f>
        <v>0</v>
      </c>
      <c r="C967" s="11">
        <f>C43+C80+C117+C154+C191+C228+C270+C307+C344+C381+C492+C534+C571+C608+C645+C682+C719+C756+C793+C830+C867+C904+C941</f>
        <v>0</v>
      </c>
      <c r="D967" s="11">
        <f>D43+D80+D117+D154+D191+D228+D270+D307+D344+D381+D492+D534+D571+D608+D645+D682+D719+D756+D793+D830+D867+D904+D941</f>
        <v>0</v>
      </c>
      <c r="E967" s="11">
        <f>E43+E80+E117+E154+E191+E228+E270+E307+E344+E381+E492+E534+E571+E608+E645+E682+E719+E756+E793+E830+E867+E904+E941</f>
        <v>0</v>
      </c>
    </row>
    <row r="968" spans="1:7" ht="15.75" thickBot="1" x14ac:dyDescent="0.3">
      <c r="A968" s="1" t="s">
        <v>2</v>
      </c>
      <c r="B968" s="21">
        <f>B969+B970</f>
        <v>0</v>
      </c>
      <c r="C968" s="21">
        <f>C969+C970</f>
        <v>0</v>
      </c>
      <c r="D968" s="21">
        <f>D969+D970</f>
        <v>0</v>
      </c>
      <c r="E968" s="21">
        <f>E969+E970</f>
        <v>0</v>
      </c>
    </row>
    <row r="969" spans="1:7" ht="15.75" thickBot="1" x14ac:dyDescent="0.3">
      <c r="A969" s="10" t="s">
        <v>50</v>
      </c>
      <c r="B969" s="11">
        <f>B943+B494+B230</f>
        <v>0</v>
      </c>
      <c r="C969" s="11">
        <f>C943+C494+C230</f>
        <v>0</v>
      </c>
      <c r="D969" s="11">
        <f>D943+D494+D230</f>
        <v>0</v>
      </c>
      <c r="E969" s="11">
        <f>E943+E494+E230</f>
        <v>0</v>
      </c>
    </row>
    <row r="970" spans="1:7" ht="15.75" thickBot="1" x14ac:dyDescent="0.3">
      <c r="A970" s="10" t="s">
        <v>54</v>
      </c>
      <c r="B970" s="11">
        <f>B46+B83+B120</f>
        <v>0</v>
      </c>
      <c r="C970" s="11">
        <f>C46+C83+C120</f>
        <v>0</v>
      </c>
      <c r="D970" s="11">
        <f>D46+D83+D120</f>
        <v>0</v>
      </c>
      <c r="E970" s="11">
        <f>E46+E83+E120</f>
        <v>0</v>
      </c>
    </row>
    <row r="971" spans="1:7" ht="15.75" thickBot="1" x14ac:dyDescent="0.3">
      <c r="A971" s="1" t="s">
        <v>24</v>
      </c>
      <c r="B971" s="21">
        <f>B972+B973</f>
        <v>46105835.771651216</v>
      </c>
      <c r="C971" s="21">
        <f t="shared" ref="C971:E971" si="72">C972+C973</f>
        <v>48411424.620566159</v>
      </c>
      <c r="D971" s="21">
        <f t="shared" si="72"/>
        <v>49541265.492366865</v>
      </c>
      <c r="E971" s="21">
        <f t="shared" si="72"/>
        <v>52043718.411545366</v>
      </c>
      <c r="G971" s="9"/>
    </row>
    <row r="972" spans="1:7" ht="15.75" thickBot="1" x14ac:dyDescent="0.3">
      <c r="A972" s="10" t="s">
        <v>50</v>
      </c>
      <c r="B972" s="11">
        <f>B909+B872+B835+B798+B761+B724+B687+B650+B613+B576+B539+B460+B423+B386+B349+B312+B275+B159+B122+B85+B48+B195</f>
        <v>46105835.771651216</v>
      </c>
      <c r="C972" s="11">
        <f>C909+C872+C835+C798+C761+C724+C687+C650+C613+C576+C539+C460+C423+C386+C349+C312+C275+C159+C122+C85+C48+C195</f>
        <v>48411424.620566159</v>
      </c>
      <c r="D972" s="11">
        <f t="shared" ref="D972:E972" si="73">D909+D872+D835+D798+D761+D724+D687+D650+D613+D576+D539+D460+D423+D386+D349+D312+D275+D159+D122+D85+D48+D195</f>
        <v>49541265.492366865</v>
      </c>
      <c r="E972" s="11">
        <f t="shared" si="73"/>
        <v>52043718.411545366</v>
      </c>
    </row>
    <row r="973" spans="1:7" ht="15.75" thickBot="1" x14ac:dyDescent="0.3">
      <c r="A973" s="10" t="s">
        <v>54</v>
      </c>
      <c r="B973" s="8">
        <f>B49+B86+B123+B160+B197+B234+B276+B313+B350+B387+B498+B540+B577+B614+B651+B688+B725+B762+B799+B836+B873+B910+B947</f>
        <v>0</v>
      </c>
      <c r="C973" s="8">
        <f>C49+C86+C123+C160+C197+C234+C276+C313+C350+C387+C498+C540+C577+C614+C651+C688+C725+C762+C799+C836+C873+C910+C947</f>
        <v>0</v>
      </c>
      <c r="D973" s="8">
        <f>D49+D86+D123+D160+D197+D234+D276+D313+D350+D387+D498+D540+D577+D614+D651+D688+D725+D762+D799+D836+D873+D910+D947</f>
        <v>0</v>
      </c>
      <c r="E973" s="8">
        <f>E49+E86+E123+E160+E197+E234+E276+E313+E350+E387+E498+E540+E577+E614+E651+E688+E725+E762+E799+E836+E873+E910+E947</f>
        <v>0</v>
      </c>
    </row>
    <row r="974" spans="1:7" ht="15.75" thickBot="1" x14ac:dyDescent="0.3">
      <c r="A974" s="1" t="s">
        <v>25</v>
      </c>
      <c r="B974" s="21">
        <f>B975+B976</f>
        <v>0</v>
      </c>
      <c r="C974" s="21">
        <f>C975+C976</f>
        <v>0</v>
      </c>
      <c r="D974" s="21">
        <f>D975+D976</f>
        <v>0</v>
      </c>
      <c r="E974" s="21">
        <f>E975+E976</f>
        <v>0</v>
      </c>
      <c r="G974" s="119"/>
    </row>
    <row r="975" spans="1:7" ht="15.75" thickBot="1" x14ac:dyDescent="0.3">
      <c r="A975" s="10" t="s">
        <v>50</v>
      </c>
      <c r="B975" s="11">
        <f>B912+B875+B838+B801+B764+B727+B690+B653+B616+B579+B542+B389+B352+B315+B278+B162+B125+B88+B51</f>
        <v>0</v>
      </c>
      <c r="C975" s="11">
        <f>C912+C875+C838+C801+C764+C727+C690+C653+C616+C579+C542+C389+C352+C315+C278+C162+C125+C88+C51</f>
        <v>0</v>
      </c>
      <c r="D975" s="11">
        <f>D912+D875+D838+D801+D764+D727+D690+D653+D616+D579+D542+D389+D352+D315+D278+D162+D125+D88+D51</f>
        <v>0</v>
      </c>
      <c r="E975" s="11">
        <f>E912+E875+E838+E801+E764+E727+E690+E653+E616+E579+E542+E389+E352+E315+E278+E162+E125+E88+E51</f>
        <v>0</v>
      </c>
      <c r="G975" s="9"/>
    </row>
    <row r="976" spans="1:7" ht="15.75" thickBot="1" x14ac:dyDescent="0.3">
      <c r="A976" s="10" t="s">
        <v>54</v>
      </c>
      <c r="B976" s="11">
        <f>B52+B89+B126</f>
        <v>0</v>
      </c>
      <c r="C976" s="11">
        <f>C52+C89+C126</f>
        <v>0</v>
      </c>
      <c r="D976" s="11">
        <f>D52+D89+D126</f>
        <v>0</v>
      </c>
      <c r="E976" s="11">
        <f>E52+E89+E126</f>
        <v>0</v>
      </c>
    </row>
    <row r="977" spans="1:5" ht="24.75" customHeight="1" thickBot="1" x14ac:dyDescent="0.3">
      <c r="A977" s="1" t="s">
        <v>3</v>
      </c>
      <c r="B977" s="21">
        <f>B978</f>
        <v>81913563.801599979</v>
      </c>
      <c r="C977" s="21">
        <f>C978</f>
        <v>87136617.51930514</v>
      </c>
      <c r="D977" s="21">
        <f>D978</f>
        <v>93304893.961662456</v>
      </c>
      <c r="E977" s="21">
        <f>E978</f>
        <v>98733884.477200001</v>
      </c>
    </row>
    <row r="978" spans="1:5" ht="15.75" thickBot="1" x14ac:dyDescent="0.3">
      <c r="A978" s="10" t="s">
        <v>50</v>
      </c>
      <c r="B978" s="11">
        <f>B915+B878+B841+B804+B767+B730+B693+B656+B619+B582+B545+B466+B429+B392+B355+B318+B281+B165+B128+B91+B54</f>
        <v>81913563.801599979</v>
      </c>
      <c r="C978" s="11">
        <f t="shared" ref="C978:E978" si="74">C915+C878+C841+C804+C767+C730+C693+C656+C619+C582+C545+C466+C429+C392+C355+C318+C281+C165+C128+C91+C54</f>
        <v>87136617.51930514</v>
      </c>
      <c r="D978" s="11">
        <f t="shared" si="74"/>
        <v>93304893.961662456</v>
      </c>
      <c r="E978" s="11">
        <f t="shared" si="74"/>
        <v>98733884.477200001</v>
      </c>
    </row>
    <row r="979" spans="1:5" ht="15.75" thickBot="1" x14ac:dyDescent="0.3">
      <c r="A979" s="10" t="s">
        <v>54</v>
      </c>
      <c r="B979" s="11">
        <f>B55+B92+B129</f>
        <v>0</v>
      </c>
      <c r="C979" s="11">
        <f>C55+C92+C129</f>
        <v>0</v>
      </c>
      <c r="D979" s="11">
        <f>D55+D92+D129</f>
        <v>0</v>
      </c>
      <c r="E979" s="11">
        <f>E55+E92+E129</f>
        <v>0</v>
      </c>
    </row>
    <row r="980" spans="1:5" ht="15.75" thickBot="1" x14ac:dyDescent="0.3">
      <c r="A980" s="1" t="s">
        <v>19</v>
      </c>
      <c r="B980" s="21">
        <f>B981+B982+B983+B984</f>
        <v>0</v>
      </c>
      <c r="C980" s="21">
        <f>C981+C982+C983+C984</f>
        <v>0</v>
      </c>
      <c r="D980" s="21">
        <f>D981+D982+D983+D984</f>
        <v>0</v>
      </c>
      <c r="E980" s="21">
        <f>E981+E982+E983+E984</f>
        <v>0</v>
      </c>
    </row>
    <row r="981" spans="1:5" ht="15.75" thickBot="1" x14ac:dyDescent="0.3">
      <c r="A981" s="10" t="s">
        <v>50</v>
      </c>
      <c r="B981" s="8"/>
      <c r="C981" s="8"/>
      <c r="D981" s="8"/>
      <c r="E981" s="8"/>
    </row>
    <row r="982" spans="1:5" ht="15.75" thickBot="1" x14ac:dyDescent="0.3">
      <c r="A982" s="10" t="s">
        <v>82</v>
      </c>
      <c r="B982" s="8"/>
      <c r="C982" s="8"/>
      <c r="D982" s="8"/>
      <c r="E982" s="8"/>
    </row>
    <row r="983" spans="1:5" ht="15.75" thickBot="1" x14ac:dyDescent="0.3">
      <c r="A983" s="10" t="s">
        <v>80</v>
      </c>
      <c r="B983" s="8"/>
      <c r="C983" s="8"/>
      <c r="D983" s="8"/>
      <c r="E983" s="8"/>
    </row>
    <row r="984" spans="1:5" ht="15.75" thickBot="1" x14ac:dyDescent="0.3">
      <c r="A984" s="10" t="s">
        <v>81</v>
      </c>
      <c r="B984" s="8"/>
      <c r="C984" s="8"/>
      <c r="D984" s="8"/>
      <c r="E984" s="8"/>
    </row>
    <row r="985" spans="1:5" ht="15.75" thickBot="1" x14ac:dyDescent="0.3">
      <c r="A985" s="1" t="s">
        <v>20</v>
      </c>
      <c r="B985" s="21">
        <f>B986+B987+B988+B989</f>
        <v>0</v>
      </c>
      <c r="C985" s="21">
        <f>C986+C987+C988+C989</f>
        <v>0</v>
      </c>
      <c r="D985" s="21">
        <f>D986+D987+D988+D989</f>
        <v>0</v>
      </c>
      <c r="E985" s="21">
        <f>E986+E987+E988+E989</f>
        <v>0</v>
      </c>
    </row>
    <row r="986" spans="1:5" ht="15.75" thickBot="1" x14ac:dyDescent="0.3">
      <c r="A986" s="10" t="s">
        <v>50</v>
      </c>
      <c r="B986" s="8"/>
      <c r="C986" s="8"/>
      <c r="D986" s="8"/>
      <c r="E986" s="8"/>
    </row>
    <row r="987" spans="1:5" ht="15.75" thickBot="1" x14ac:dyDescent="0.3">
      <c r="A987" s="10" t="s">
        <v>82</v>
      </c>
      <c r="B987" s="8"/>
      <c r="C987" s="8"/>
      <c r="D987" s="8"/>
      <c r="E987" s="8"/>
    </row>
    <row r="988" spans="1:5" ht="15.75" thickBot="1" x14ac:dyDescent="0.3">
      <c r="A988" s="10" t="s">
        <v>80</v>
      </c>
      <c r="B988" s="8"/>
      <c r="C988" s="8"/>
      <c r="D988" s="8"/>
      <c r="E988" s="8"/>
    </row>
    <row r="989" spans="1:5" ht="15.75" thickBot="1" x14ac:dyDescent="0.3">
      <c r="A989" s="10" t="s">
        <v>81</v>
      </c>
      <c r="B989" s="8"/>
      <c r="C989" s="8"/>
      <c r="D989" s="8"/>
      <c r="E989" s="8"/>
    </row>
    <row r="990" spans="1:5" ht="15.75" thickBot="1" x14ac:dyDescent="0.3">
      <c r="A990" s="23" t="s">
        <v>35</v>
      </c>
      <c r="B990" s="24">
        <f>IF(B958-B957=0,0,"Error")</f>
        <v>0</v>
      </c>
      <c r="C990" s="24">
        <f>IF(C958-C957=0,0,"Error")</f>
        <v>0</v>
      </c>
      <c r="D990" s="24">
        <f>IF(D958-D957=0,0,"Error")</f>
        <v>0</v>
      </c>
      <c r="E990" s="24">
        <f>IF(E958-E957=0,0,"Error")</f>
        <v>0</v>
      </c>
    </row>
    <row r="991" spans="1:5" x14ac:dyDescent="0.25">
      <c r="C991" s="9"/>
      <c r="D991" s="9"/>
      <c r="E991" s="9"/>
    </row>
    <row r="992" spans="1:5" x14ac:dyDescent="0.25">
      <c r="C992" s="9"/>
    </row>
  </sheetData>
  <mergeCells count="173">
    <mergeCell ref="A1:E1"/>
    <mergeCell ref="A922:A923"/>
    <mergeCell ref="A930:E930"/>
    <mergeCell ref="A931:A932"/>
    <mergeCell ref="A956:E956"/>
    <mergeCell ref="A885:A886"/>
    <mergeCell ref="A893:E893"/>
    <mergeCell ref="A894:A895"/>
    <mergeCell ref="B919:E919"/>
    <mergeCell ref="B920:E920"/>
    <mergeCell ref="B921:E921"/>
    <mergeCell ref="A848:A849"/>
    <mergeCell ref="A856:E856"/>
    <mergeCell ref="A857:A858"/>
    <mergeCell ref="B882:E882"/>
    <mergeCell ref="B883:E883"/>
    <mergeCell ref="B884:E884"/>
    <mergeCell ref="A811:A812"/>
    <mergeCell ref="A819:E819"/>
    <mergeCell ref="A820:A821"/>
    <mergeCell ref="B845:E845"/>
    <mergeCell ref="B846:E846"/>
    <mergeCell ref="B847:E847"/>
    <mergeCell ref="A774:A775"/>
    <mergeCell ref="A782:E782"/>
    <mergeCell ref="A783:A784"/>
    <mergeCell ref="B808:E808"/>
    <mergeCell ref="B809:E809"/>
    <mergeCell ref="B810:E810"/>
    <mergeCell ref="A737:A738"/>
    <mergeCell ref="A745:E745"/>
    <mergeCell ref="A746:A747"/>
    <mergeCell ref="B771:E771"/>
    <mergeCell ref="B772:E772"/>
    <mergeCell ref="B773:E773"/>
    <mergeCell ref="A700:A701"/>
    <mergeCell ref="A708:E708"/>
    <mergeCell ref="A709:A710"/>
    <mergeCell ref="B734:E734"/>
    <mergeCell ref="B735:E735"/>
    <mergeCell ref="B736:E736"/>
    <mergeCell ref="A663:A664"/>
    <mergeCell ref="A671:E671"/>
    <mergeCell ref="A672:A673"/>
    <mergeCell ref="B697:E697"/>
    <mergeCell ref="B698:E698"/>
    <mergeCell ref="B699:E699"/>
    <mergeCell ref="A626:A627"/>
    <mergeCell ref="A634:E634"/>
    <mergeCell ref="A635:A636"/>
    <mergeCell ref="B660:E660"/>
    <mergeCell ref="B661:E661"/>
    <mergeCell ref="B662:E662"/>
    <mergeCell ref="A589:A590"/>
    <mergeCell ref="A597:E597"/>
    <mergeCell ref="A598:A599"/>
    <mergeCell ref="B623:E623"/>
    <mergeCell ref="B624:E624"/>
    <mergeCell ref="B625:E625"/>
    <mergeCell ref="A552:A553"/>
    <mergeCell ref="A560:E560"/>
    <mergeCell ref="A561:A562"/>
    <mergeCell ref="B586:E586"/>
    <mergeCell ref="B587:E587"/>
    <mergeCell ref="B588:E588"/>
    <mergeCell ref="A515:A516"/>
    <mergeCell ref="A523:E523"/>
    <mergeCell ref="A524:A525"/>
    <mergeCell ref="B549:E549"/>
    <mergeCell ref="B550:E550"/>
    <mergeCell ref="B551:E551"/>
    <mergeCell ref="A508:E508"/>
    <mergeCell ref="A510:E510"/>
    <mergeCell ref="A511:E511"/>
    <mergeCell ref="B512:E512"/>
    <mergeCell ref="B513:E513"/>
    <mergeCell ref="B514:E514"/>
    <mergeCell ref="B471:E471"/>
    <mergeCell ref="B472:E472"/>
    <mergeCell ref="A473:A474"/>
    <mergeCell ref="A481:E481"/>
    <mergeCell ref="A482:A483"/>
    <mergeCell ref="B507:E507"/>
    <mergeCell ref="B434:E434"/>
    <mergeCell ref="B435:E435"/>
    <mergeCell ref="A436:A437"/>
    <mergeCell ref="A444:E444"/>
    <mergeCell ref="A445:A446"/>
    <mergeCell ref="B470:E470"/>
    <mergeCell ref="B397:E397"/>
    <mergeCell ref="B398:E398"/>
    <mergeCell ref="A399:A400"/>
    <mergeCell ref="A407:E407"/>
    <mergeCell ref="A408:A409"/>
    <mergeCell ref="B433:E433"/>
    <mergeCell ref="B360:E360"/>
    <mergeCell ref="B361:E361"/>
    <mergeCell ref="A362:A363"/>
    <mergeCell ref="A370:E370"/>
    <mergeCell ref="A371:A372"/>
    <mergeCell ref="B396:E396"/>
    <mergeCell ref="B323:E323"/>
    <mergeCell ref="B324:E324"/>
    <mergeCell ref="A325:A326"/>
    <mergeCell ref="A333:E333"/>
    <mergeCell ref="A334:A335"/>
    <mergeCell ref="B359:E359"/>
    <mergeCell ref="B286:E286"/>
    <mergeCell ref="B287:E287"/>
    <mergeCell ref="A288:A289"/>
    <mergeCell ref="A296:E296"/>
    <mergeCell ref="A297:A298"/>
    <mergeCell ref="B322:E322"/>
    <mergeCell ref="B249:E249"/>
    <mergeCell ref="B250:E250"/>
    <mergeCell ref="A251:A252"/>
    <mergeCell ref="A259:E259"/>
    <mergeCell ref="A260:A261"/>
    <mergeCell ref="B285:E285"/>
    <mergeCell ref="A218:A219"/>
    <mergeCell ref="B243:E243"/>
    <mergeCell ref="A244:E244"/>
    <mergeCell ref="A246:E246"/>
    <mergeCell ref="A247:E247"/>
    <mergeCell ref="B248:E248"/>
    <mergeCell ref="A181:A182"/>
    <mergeCell ref="B206:E206"/>
    <mergeCell ref="B207:E207"/>
    <mergeCell ref="B208:E208"/>
    <mergeCell ref="A209:A210"/>
    <mergeCell ref="A217:E217"/>
    <mergeCell ref="A144:A145"/>
    <mergeCell ref="B169:E169"/>
    <mergeCell ref="B170:E170"/>
    <mergeCell ref="B171:E171"/>
    <mergeCell ref="A172:A173"/>
    <mergeCell ref="A180:E180"/>
    <mergeCell ref="A107:A108"/>
    <mergeCell ref="B132:E132"/>
    <mergeCell ref="B133:E133"/>
    <mergeCell ref="B134:E134"/>
    <mergeCell ref="A135:A136"/>
    <mergeCell ref="A143:E143"/>
    <mergeCell ref="A70:A71"/>
    <mergeCell ref="B95:E95"/>
    <mergeCell ref="B96:E96"/>
    <mergeCell ref="B97:E97"/>
    <mergeCell ref="A98:A99"/>
    <mergeCell ref="A106:E106"/>
    <mergeCell ref="A33:A34"/>
    <mergeCell ref="B58:E58"/>
    <mergeCell ref="B59:E59"/>
    <mergeCell ref="B60:E60"/>
    <mergeCell ref="A61:A62"/>
    <mergeCell ref="A69:E69"/>
    <mergeCell ref="B23:E23"/>
    <mergeCell ref="A24:A25"/>
    <mergeCell ref="A32:E32"/>
    <mergeCell ref="A9:E11"/>
    <mergeCell ref="B12:E12"/>
    <mergeCell ref="A13:A14"/>
    <mergeCell ref="B16:E16"/>
    <mergeCell ref="A17:E17"/>
    <mergeCell ref="A19:E19"/>
    <mergeCell ref="A3:E3"/>
    <mergeCell ref="B5:E5"/>
    <mergeCell ref="B6:E6"/>
    <mergeCell ref="B7:E7"/>
    <mergeCell ref="A8:E8"/>
    <mergeCell ref="A2:E2"/>
    <mergeCell ref="A20:E20"/>
    <mergeCell ref="B21:E21"/>
    <mergeCell ref="B22:E22"/>
  </mergeCells>
  <pageMargins left="0.7" right="0.7" top="0.75" bottom="0.75" header="0.3" footer="0.3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9"/>
  <sheetViews>
    <sheetView view="pageBreakPreview" zoomScale="70" zoomScaleNormal="170" zoomScaleSheetLayoutView="70" workbookViewId="0">
      <selection sqref="A1:E1"/>
    </sheetView>
  </sheetViews>
  <sheetFormatPr defaultRowHeight="11.25" x14ac:dyDescent="0.2"/>
  <cols>
    <col min="1" max="1" width="43" style="386" customWidth="1"/>
    <col min="2" max="2" width="12.28515625" style="386" customWidth="1"/>
    <col min="3" max="3" width="11.140625" style="386" customWidth="1"/>
    <col min="4" max="4" width="11.5703125" style="386" customWidth="1"/>
    <col min="5" max="5" width="11.7109375" style="386" customWidth="1"/>
    <col min="6" max="16384" width="9.140625" style="386"/>
  </cols>
  <sheetData>
    <row r="1" spans="1:5" ht="15" customHeight="1" x14ac:dyDescent="0.25">
      <c r="A1" s="556" t="s">
        <v>760</v>
      </c>
      <c r="B1" s="556"/>
      <c r="C1" s="556"/>
      <c r="D1" s="556"/>
      <c r="E1" s="556"/>
    </row>
    <row r="2" spans="1:5" ht="18" customHeight="1" x14ac:dyDescent="0.2">
      <c r="A2" s="900" t="s">
        <v>298</v>
      </c>
      <c r="B2" s="900"/>
      <c r="C2" s="900"/>
      <c r="D2" s="900"/>
      <c r="E2" s="900"/>
    </row>
    <row r="3" spans="1:5" ht="18" customHeight="1" x14ac:dyDescent="0.2">
      <c r="A3" s="845" t="s">
        <v>299</v>
      </c>
      <c r="B3" s="845"/>
      <c r="C3" s="845"/>
      <c r="D3" s="845"/>
      <c r="E3" s="845"/>
    </row>
    <row r="4" spans="1:5" ht="12" thickBot="1" x14ac:dyDescent="0.25"/>
    <row r="5" spans="1:5" ht="12" thickBot="1" x14ac:dyDescent="0.25">
      <c r="A5" s="387" t="s">
        <v>21</v>
      </c>
      <c r="B5" s="846" t="s">
        <v>717</v>
      </c>
      <c r="C5" s="846"/>
      <c r="D5" s="846"/>
      <c r="E5" s="846"/>
    </row>
    <row r="6" spans="1:5" ht="12" thickBot="1" x14ac:dyDescent="0.25">
      <c r="A6" s="387" t="s">
        <v>4</v>
      </c>
      <c r="B6" s="847" t="s">
        <v>718</v>
      </c>
      <c r="C6" s="848"/>
      <c r="D6" s="848"/>
      <c r="E6" s="849"/>
    </row>
    <row r="7" spans="1:5" ht="12" thickBot="1" x14ac:dyDescent="0.25">
      <c r="A7" s="387" t="s">
        <v>26</v>
      </c>
      <c r="B7" s="517" t="s">
        <v>300</v>
      </c>
      <c r="C7" s="518"/>
      <c r="D7" s="518"/>
      <c r="E7" s="519"/>
    </row>
    <row r="8" spans="1:5" ht="12" thickBot="1" x14ac:dyDescent="0.25">
      <c r="A8" s="850" t="s">
        <v>7</v>
      </c>
      <c r="B8" s="851"/>
      <c r="C8" s="851"/>
      <c r="D8" s="851"/>
      <c r="E8" s="852"/>
    </row>
    <row r="9" spans="1:5" ht="12" thickBot="1" x14ac:dyDescent="0.25">
      <c r="A9" s="853" t="s">
        <v>719</v>
      </c>
      <c r="B9" s="854"/>
      <c r="C9" s="854"/>
      <c r="D9" s="854"/>
      <c r="E9" s="855"/>
    </row>
    <row r="10" spans="1:5" ht="36.75" customHeight="1" thickBot="1" x14ac:dyDescent="0.25">
      <c r="A10" s="853"/>
      <c r="B10" s="854"/>
      <c r="C10" s="854"/>
      <c r="D10" s="854"/>
      <c r="E10" s="855"/>
    </row>
    <row r="11" spans="1:5" ht="7.5" customHeight="1" thickBot="1" x14ac:dyDescent="0.25">
      <c r="A11" s="853"/>
      <c r="B11" s="854"/>
      <c r="C11" s="854"/>
      <c r="D11" s="854"/>
      <c r="E11" s="855"/>
    </row>
    <row r="12" spans="1:5" ht="36.75" customHeight="1" thickBot="1" x14ac:dyDescent="0.25">
      <c r="A12" s="388" t="s">
        <v>10</v>
      </c>
      <c r="B12" s="856" t="s">
        <v>720</v>
      </c>
      <c r="C12" s="857"/>
      <c r="D12" s="857"/>
      <c r="E12" s="858"/>
    </row>
    <row r="13" spans="1:5" ht="17.25" customHeight="1" x14ac:dyDescent="0.2">
      <c r="A13" s="523" t="s">
        <v>11</v>
      </c>
      <c r="B13" s="2">
        <v>2019</v>
      </c>
      <c r="C13" s="2">
        <v>2020</v>
      </c>
      <c r="D13" s="2">
        <v>2021</v>
      </c>
      <c r="E13" s="2">
        <v>2022</v>
      </c>
    </row>
    <row r="14" spans="1:5" ht="12" thickBot="1" x14ac:dyDescent="0.25">
      <c r="A14" s="524"/>
      <c r="B14" s="3" t="s">
        <v>5</v>
      </c>
      <c r="C14" s="3" t="s">
        <v>6</v>
      </c>
      <c r="D14" s="3" t="s">
        <v>6</v>
      </c>
      <c r="E14" s="3" t="s">
        <v>6</v>
      </c>
    </row>
    <row r="15" spans="1:5" ht="23.25" thickBot="1" x14ac:dyDescent="0.25">
      <c r="A15" s="4" t="s">
        <v>721</v>
      </c>
      <c r="B15" s="389">
        <v>0.6</v>
      </c>
      <c r="C15" s="45">
        <v>0.61</v>
      </c>
      <c r="D15" s="45">
        <v>0.63</v>
      </c>
      <c r="E15" s="45">
        <v>0.65</v>
      </c>
    </row>
    <row r="16" spans="1:5" ht="18.75" customHeight="1" thickBot="1" x14ac:dyDescent="0.25">
      <c r="A16" s="4" t="s">
        <v>722</v>
      </c>
      <c r="B16" s="45">
        <v>0.57999999999999996</v>
      </c>
      <c r="C16" s="45">
        <v>0.6</v>
      </c>
      <c r="D16" s="45">
        <v>0.62</v>
      </c>
      <c r="E16" s="45">
        <v>0.65</v>
      </c>
    </row>
    <row r="17" spans="1:5" ht="23.25" thickBot="1" x14ac:dyDescent="0.25">
      <c r="A17" s="4" t="s">
        <v>723</v>
      </c>
      <c r="B17" s="45">
        <v>0.57999999999999996</v>
      </c>
      <c r="C17" s="45">
        <v>0.6</v>
      </c>
      <c r="D17" s="45">
        <v>0.62</v>
      </c>
      <c r="E17" s="45">
        <v>0.64</v>
      </c>
    </row>
    <row r="18" spans="1:5" ht="23.25" thickBot="1" x14ac:dyDescent="0.25">
      <c r="A18" s="4" t="s">
        <v>724</v>
      </c>
      <c r="B18" s="45">
        <v>0.5</v>
      </c>
      <c r="C18" s="45">
        <v>0.52</v>
      </c>
      <c r="D18" s="45">
        <v>0.54</v>
      </c>
      <c r="E18" s="45">
        <v>0.55000000000000004</v>
      </c>
    </row>
    <row r="19" spans="1:5" ht="61.5" customHeight="1" thickBot="1" x14ac:dyDescent="0.25">
      <c r="A19" s="390" t="s">
        <v>725</v>
      </c>
      <c r="B19" s="859" t="s">
        <v>726</v>
      </c>
      <c r="C19" s="856"/>
      <c r="D19" s="856"/>
      <c r="E19" s="860"/>
    </row>
    <row r="20" spans="1:5" ht="23.25" customHeight="1" thickBot="1" x14ac:dyDescent="0.25">
      <c r="A20" s="517" t="s">
        <v>727</v>
      </c>
      <c r="B20" s="518"/>
      <c r="C20" s="518"/>
      <c r="D20" s="518"/>
      <c r="E20" s="519"/>
    </row>
    <row r="21" spans="1:5" ht="33" customHeight="1" thickBot="1" x14ac:dyDescent="0.25">
      <c r="A21" s="4" t="s">
        <v>728</v>
      </c>
      <c r="B21" s="90">
        <v>150</v>
      </c>
      <c r="C21" s="391">
        <v>155</v>
      </c>
      <c r="D21" s="391">
        <v>160</v>
      </c>
      <c r="E21" s="391">
        <v>170</v>
      </c>
    </row>
    <row r="22" spans="1:5" ht="37.5" customHeight="1" thickBot="1" x14ac:dyDescent="0.25">
      <c r="A22" s="4" t="s">
        <v>729</v>
      </c>
      <c r="B22" s="90">
        <v>1200</v>
      </c>
      <c r="C22" s="391">
        <v>1230</v>
      </c>
      <c r="D22" s="391">
        <v>1260</v>
      </c>
      <c r="E22" s="391">
        <v>1300</v>
      </c>
    </row>
    <row r="23" spans="1:5" ht="27" customHeight="1" thickBot="1" x14ac:dyDescent="0.25">
      <c r="A23" s="4" t="s">
        <v>730</v>
      </c>
      <c r="B23" s="90">
        <v>10000</v>
      </c>
      <c r="C23" s="54">
        <v>10100</v>
      </c>
      <c r="D23" s="54">
        <v>10200</v>
      </c>
      <c r="E23" s="54">
        <v>10300</v>
      </c>
    </row>
    <row r="24" spans="1:5" ht="27" customHeight="1" thickBot="1" x14ac:dyDescent="0.25">
      <c r="A24" s="4" t="s">
        <v>731</v>
      </c>
      <c r="B24" s="90">
        <v>2200</v>
      </c>
      <c r="C24" s="54">
        <v>2300</v>
      </c>
      <c r="D24" s="54">
        <v>2350</v>
      </c>
      <c r="E24" s="54">
        <v>2400</v>
      </c>
    </row>
    <row r="25" spans="1:5" ht="30.75" customHeight="1" thickBot="1" x14ac:dyDescent="0.25">
      <c r="A25" s="392" t="s">
        <v>732</v>
      </c>
      <c r="B25" s="444">
        <v>800</v>
      </c>
      <c r="C25" s="444">
        <v>800</v>
      </c>
      <c r="D25" s="54">
        <v>900</v>
      </c>
      <c r="E25" s="54">
        <v>950</v>
      </c>
    </row>
    <row r="26" spans="1:5" ht="30.75" customHeight="1" thickBot="1" x14ac:dyDescent="0.25">
      <c r="A26" s="442" t="s">
        <v>759</v>
      </c>
      <c r="B26" s="445">
        <v>200</v>
      </c>
      <c r="C26" s="446">
        <v>300</v>
      </c>
      <c r="D26" s="54">
        <v>300</v>
      </c>
      <c r="E26" s="54">
        <v>300</v>
      </c>
    </row>
    <row r="27" spans="1:5" ht="30.75" customHeight="1" thickBot="1" x14ac:dyDescent="0.25">
      <c r="A27" s="443" t="s">
        <v>733</v>
      </c>
      <c r="B27" s="447">
        <v>8000</v>
      </c>
      <c r="C27" s="448">
        <v>8500</v>
      </c>
      <c r="D27" s="54">
        <v>9000</v>
      </c>
      <c r="E27" s="54">
        <v>1000</v>
      </c>
    </row>
    <row r="28" spans="1:5" ht="24" customHeight="1" thickBot="1" x14ac:dyDescent="0.25">
      <c r="A28" s="842" t="s">
        <v>734</v>
      </c>
      <c r="B28" s="843"/>
      <c r="C28" s="843"/>
      <c r="D28" s="843"/>
      <c r="E28" s="844"/>
    </row>
    <row r="29" spans="1:5" ht="12" thickBot="1" x14ac:dyDescent="0.25">
      <c r="A29" s="537" t="s">
        <v>44</v>
      </c>
      <c r="B29" s="538"/>
      <c r="C29" s="538"/>
      <c r="D29" s="538"/>
      <c r="E29" s="539"/>
    </row>
    <row r="30" spans="1:5" ht="18.75" customHeight="1" thickBot="1" x14ac:dyDescent="0.25">
      <c r="A30" s="417" t="s">
        <v>28</v>
      </c>
      <c r="B30" s="861" t="s">
        <v>735</v>
      </c>
      <c r="C30" s="861"/>
      <c r="D30" s="861"/>
      <c r="E30" s="861"/>
    </row>
    <row r="31" spans="1:5" ht="66.75" customHeight="1" thickBot="1" x14ac:dyDescent="0.25">
      <c r="A31" s="4" t="s">
        <v>9</v>
      </c>
      <c r="B31" s="862" t="s">
        <v>736</v>
      </c>
      <c r="C31" s="863"/>
      <c r="D31" s="863"/>
      <c r="E31" s="864"/>
    </row>
    <row r="32" spans="1:5" ht="12" thickBot="1" x14ac:dyDescent="0.25">
      <c r="A32" s="4" t="s">
        <v>14</v>
      </c>
      <c r="B32" s="865" t="s">
        <v>737</v>
      </c>
      <c r="C32" s="857"/>
      <c r="D32" s="857"/>
      <c r="E32" s="858"/>
    </row>
    <row r="33" spans="1:5" ht="12.75" customHeight="1" x14ac:dyDescent="0.2">
      <c r="A33" s="523"/>
      <c r="B33" s="17">
        <v>2019</v>
      </c>
      <c r="C33" s="17">
        <v>2020</v>
      </c>
      <c r="D33" s="17">
        <v>2021</v>
      </c>
      <c r="E33" s="17">
        <v>2022</v>
      </c>
    </row>
    <row r="34" spans="1:5" ht="9" customHeight="1" thickBot="1" x14ac:dyDescent="0.25">
      <c r="A34" s="524"/>
      <c r="B34" s="18" t="s">
        <v>5</v>
      </c>
      <c r="C34" s="18" t="s">
        <v>6</v>
      </c>
      <c r="D34" s="18" t="s">
        <v>6</v>
      </c>
      <c r="E34" s="18" t="s">
        <v>6</v>
      </c>
    </row>
    <row r="35" spans="1:5" ht="12" thickBot="1" x14ac:dyDescent="0.25">
      <c r="A35" s="4" t="s">
        <v>8</v>
      </c>
      <c r="B35" s="6">
        <v>28000</v>
      </c>
      <c r="C35" s="6">
        <v>29000</v>
      </c>
      <c r="D35" s="6">
        <v>30000</v>
      </c>
      <c r="E35" s="6">
        <v>31000</v>
      </c>
    </row>
    <row r="36" spans="1:5" ht="12" thickBot="1" x14ac:dyDescent="0.25">
      <c r="A36" s="4" t="s">
        <v>15</v>
      </c>
      <c r="B36" s="6">
        <f>B65</f>
        <v>308908</v>
      </c>
      <c r="C36" s="6">
        <f>C65</f>
        <v>310908</v>
      </c>
      <c r="D36" s="6">
        <f t="shared" ref="D36:E36" si="0">D65</f>
        <v>318458</v>
      </c>
      <c r="E36" s="6">
        <f t="shared" si="0"/>
        <v>315908</v>
      </c>
    </row>
    <row r="37" spans="1:5" ht="12" thickBot="1" x14ac:dyDescent="0.25">
      <c r="A37" s="4" t="s">
        <v>23</v>
      </c>
      <c r="B37" s="6">
        <f>B36/B35</f>
        <v>11.032428571428571</v>
      </c>
      <c r="C37" s="6">
        <f t="shared" ref="C37:E37" si="1">C36/C35</f>
        <v>10.72096551724138</v>
      </c>
      <c r="D37" s="6">
        <f t="shared" si="1"/>
        <v>10.615266666666667</v>
      </c>
      <c r="E37" s="6">
        <f t="shared" si="1"/>
        <v>10.19058064516129</v>
      </c>
    </row>
    <row r="38" spans="1:5" ht="12" thickBot="1" x14ac:dyDescent="0.25">
      <c r="A38" s="4" t="s">
        <v>16</v>
      </c>
      <c r="B38" s="416" t="s">
        <v>22</v>
      </c>
      <c r="C38" s="7">
        <f>C35/B35-1</f>
        <v>3.5714285714285809E-2</v>
      </c>
      <c r="D38" s="7">
        <f t="shared" ref="D38:E40" si="2">D35/C35-1</f>
        <v>3.4482758620689724E-2</v>
      </c>
      <c r="E38" s="7">
        <f t="shared" si="2"/>
        <v>3.3333333333333437E-2</v>
      </c>
    </row>
    <row r="39" spans="1:5" ht="12" thickBot="1" x14ac:dyDescent="0.25">
      <c r="A39" s="4" t="s">
        <v>17</v>
      </c>
      <c r="B39" s="416" t="s">
        <v>22</v>
      </c>
      <c r="C39" s="7">
        <f>C36/B36-1</f>
        <v>6.4744195682857608E-3</v>
      </c>
      <c r="D39" s="7">
        <f t="shared" si="2"/>
        <v>2.4283710936997549E-2</v>
      </c>
      <c r="E39" s="7">
        <f t="shared" si="2"/>
        <v>-8.0073353472043252E-3</v>
      </c>
    </row>
    <row r="40" spans="1:5" ht="12" thickBot="1" x14ac:dyDescent="0.25">
      <c r="A40" s="4" t="s">
        <v>18</v>
      </c>
      <c r="B40" s="416" t="s">
        <v>22</v>
      </c>
      <c r="C40" s="7">
        <f>C37/B37-1</f>
        <v>-2.8231594899586154E-2</v>
      </c>
      <c r="D40" s="7">
        <f t="shared" si="2"/>
        <v>-9.8590794275691396E-3</v>
      </c>
      <c r="E40" s="7">
        <f t="shared" si="2"/>
        <v>-4.0007098723101042E-2</v>
      </c>
    </row>
    <row r="41" spans="1:5" ht="12" thickBot="1" x14ac:dyDescent="0.25">
      <c r="A41" s="528" t="s">
        <v>34</v>
      </c>
      <c r="B41" s="529"/>
      <c r="C41" s="529"/>
      <c r="D41" s="529"/>
      <c r="E41" s="530"/>
    </row>
    <row r="42" spans="1:5" ht="12.75" customHeight="1" x14ac:dyDescent="0.2">
      <c r="A42" s="523"/>
      <c r="B42" s="17">
        <v>2019</v>
      </c>
      <c r="C42" s="17">
        <v>2020</v>
      </c>
      <c r="D42" s="17">
        <v>2021</v>
      </c>
      <c r="E42" s="17">
        <v>2022</v>
      </c>
    </row>
    <row r="43" spans="1:5" ht="9" customHeight="1" thickBot="1" x14ac:dyDescent="0.25">
      <c r="A43" s="524"/>
      <c r="B43" s="18" t="s">
        <v>5</v>
      </c>
      <c r="C43" s="18" t="s">
        <v>6</v>
      </c>
      <c r="D43" s="18" t="s">
        <v>6</v>
      </c>
      <c r="E43" s="18" t="s">
        <v>6</v>
      </c>
    </row>
    <row r="44" spans="1:5" ht="12" thickBot="1" x14ac:dyDescent="0.25">
      <c r="A44" s="393" t="s">
        <v>0</v>
      </c>
      <c r="B44" s="8">
        <f>B45+B46</f>
        <v>200378</v>
      </c>
      <c r="C44" s="8">
        <f>C45+C46</f>
        <v>200378</v>
      </c>
      <c r="D44" s="8">
        <f t="shared" ref="D44" si="3">D45+D46</f>
        <v>200378</v>
      </c>
      <c r="E44" s="8">
        <v>200378</v>
      </c>
    </row>
    <row r="45" spans="1:5" ht="12" thickBot="1" x14ac:dyDescent="0.25">
      <c r="A45" s="394" t="s">
        <v>50</v>
      </c>
      <c r="B45" s="88">
        <v>200378</v>
      </c>
      <c r="C45" s="11">
        <v>200378</v>
      </c>
      <c r="D45" s="11">
        <v>200378</v>
      </c>
      <c r="E45" s="11">
        <v>200378</v>
      </c>
    </row>
    <row r="46" spans="1:5" ht="12" thickBot="1" x14ac:dyDescent="0.25">
      <c r="A46" s="394" t="s">
        <v>51</v>
      </c>
      <c r="B46" s="11"/>
      <c r="C46" s="11"/>
      <c r="D46" s="11"/>
      <c r="E46" s="11"/>
    </row>
    <row r="47" spans="1:5" ht="12" thickBot="1" x14ac:dyDescent="0.25">
      <c r="A47" s="393" t="s">
        <v>31</v>
      </c>
      <c r="B47" s="8">
        <f>B48+B49</f>
        <v>35530</v>
      </c>
      <c r="C47" s="8">
        <f>C48+C49</f>
        <v>35530</v>
      </c>
      <c r="D47" s="8">
        <v>35530</v>
      </c>
      <c r="E47" s="8">
        <f t="shared" ref="E47" si="4">E48+E49</f>
        <v>35530</v>
      </c>
    </row>
    <row r="48" spans="1:5" ht="12" thickBot="1" x14ac:dyDescent="0.25">
      <c r="A48" s="394" t="s">
        <v>50</v>
      </c>
      <c r="B48" s="88">
        <v>35530</v>
      </c>
      <c r="C48" s="8">
        <v>35530</v>
      </c>
      <c r="D48" s="8">
        <v>35530</v>
      </c>
      <c r="E48" s="8">
        <v>35530</v>
      </c>
    </row>
    <row r="49" spans="1:5" ht="12" thickBot="1" x14ac:dyDescent="0.25">
      <c r="A49" s="394" t="s">
        <v>51</v>
      </c>
      <c r="B49" s="11"/>
      <c r="C49" s="8"/>
      <c r="D49" s="8"/>
      <c r="E49" s="8"/>
    </row>
    <row r="50" spans="1:5" ht="12" thickBot="1" x14ac:dyDescent="0.25">
      <c r="A50" s="393" t="s">
        <v>1</v>
      </c>
      <c r="B50" s="11">
        <f>B51+B52</f>
        <v>73000</v>
      </c>
      <c r="C50" s="8">
        <f>C51+C52</f>
        <v>75000</v>
      </c>
      <c r="D50" s="8">
        <f t="shared" ref="D50:E50" si="5">D51+D52</f>
        <v>82550</v>
      </c>
      <c r="E50" s="8">
        <f t="shared" si="5"/>
        <v>80000</v>
      </c>
    </row>
    <row r="51" spans="1:5" ht="12" thickBot="1" x14ac:dyDescent="0.25">
      <c r="A51" s="394" t="s">
        <v>50</v>
      </c>
      <c r="B51" s="88">
        <v>73000</v>
      </c>
      <c r="C51" s="8">
        <v>75000</v>
      </c>
      <c r="D51" s="54">
        <v>82550</v>
      </c>
      <c r="E51" s="54">
        <v>80000</v>
      </c>
    </row>
    <row r="52" spans="1:5" ht="12" thickBot="1" x14ac:dyDescent="0.25">
      <c r="A52" s="394" t="s">
        <v>51</v>
      </c>
      <c r="B52" s="11"/>
      <c r="C52" s="8"/>
      <c r="D52" s="8"/>
      <c r="E52" s="8"/>
    </row>
    <row r="53" spans="1:5" ht="12" thickBot="1" x14ac:dyDescent="0.25">
      <c r="A53" s="393" t="s">
        <v>2</v>
      </c>
      <c r="B53" s="11"/>
      <c r="C53" s="8"/>
      <c r="D53" s="8"/>
      <c r="E53" s="8"/>
    </row>
    <row r="54" spans="1:5" ht="12" thickBot="1" x14ac:dyDescent="0.25">
      <c r="A54" s="394" t="s">
        <v>50</v>
      </c>
      <c r="B54" s="11"/>
      <c r="C54" s="8"/>
      <c r="D54" s="8"/>
      <c r="E54" s="8"/>
    </row>
    <row r="55" spans="1:5" ht="12" thickBot="1" x14ac:dyDescent="0.25">
      <c r="A55" s="394" t="s">
        <v>51</v>
      </c>
      <c r="B55" s="11"/>
      <c r="C55" s="8"/>
      <c r="D55" s="8"/>
      <c r="E55" s="8"/>
    </row>
    <row r="56" spans="1:5" ht="12" thickBot="1" x14ac:dyDescent="0.25">
      <c r="A56" s="393" t="s">
        <v>24</v>
      </c>
      <c r="B56" s="11"/>
      <c r="C56" s="8"/>
      <c r="D56" s="8"/>
      <c r="E56" s="8"/>
    </row>
    <row r="57" spans="1:5" ht="12" thickBot="1" x14ac:dyDescent="0.25">
      <c r="A57" s="394" t="s">
        <v>50</v>
      </c>
      <c r="B57" s="11"/>
      <c r="C57" s="8"/>
      <c r="D57" s="8"/>
      <c r="E57" s="8"/>
    </row>
    <row r="58" spans="1:5" ht="12" thickBot="1" x14ac:dyDescent="0.25">
      <c r="A58" s="394" t="s">
        <v>51</v>
      </c>
      <c r="B58" s="11"/>
      <c r="C58" s="8"/>
      <c r="D58" s="8"/>
      <c r="E58" s="8"/>
    </row>
    <row r="59" spans="1:5" ht="12" thickBot="1" x14ac:dyDescent="0.25">
      <c r="A59" s="393" t="s">
        <v>25</v>
      </c>
      <c r="B59" s="11">
        <f>B60+B61</f>
        <v>0</v>
      </c>
      <c r="C59" s="8">
        <f t="shared" ref="C59:E59" si="6">C60+C61</f>
        <v>0</v>
      </c>
      <c r="D59" s="8">
        <f t="shared" si="6"/>
        <v>0</v>
      </c>
      <c r="E59" s="8">
        <f t="shared" si="6"/>
        <v>0</v>
      </c>
    </row>
    <row r="60" spans="1:5" ht="12" thickBot="1" x14ac:dyDescent="0.25">
      <c r="A60" s="394" t="s">
        <v>50</v>
      </c>
      <c r="B60" s="88"/>
      <c r="C60" s="8">
        <v>0</v>
      </c>
      <c r="D60" s="54">
        <v>0</v>
      </c>
      <c r="E60" s="54">
        <v>0</v>
      </c>
    </row>
    <row r="61" spans="1:5" ht="12" thickBot="1" x14ac:dyDescent="0.25">
      <c r="A61" s="394" t="s">
        <v>51</v>
      </c>
      <c r="B61" s="11"/>
      <c r="C61" s="8"/>
      <c r="D61" s="8"/>
      <c r="E61" s="8"/>
    </row>
    <row r="62" spans="1:5" ht="12" thickBot="1" x14ac:dyDescent="0.25">
      <c r="A62" s="393" t="s">
        <v>3</v>
      </c>
      <c r="B62" s="11">
        <v>0</v>
      </c>
      <c r="C62" s="8">
        <v>0</v>
      </c>
      <c r="D62" s="8">
        <f>C62*1.03*0.99</f>
        <v>0</v>
      </c>
      <c r="E62" s="8">
        <f>D62*1.03*0.99</f>
        <v>0</v>
      </c>
    </row>
    <row r="63" spans="1:5" ht="12" thickBot="1" x14ac:dyDescent="0.25">
      <c r="A63" s="394" t="s">
        <v>50</v>
      </c>
      <c r="B63" s="11"/>
      <c r="C63" s="36"/>
      <c r="D63" s="36"/>
      <c r="E63" s="36"/>
    </row>
    <row r="64" spans="1:5" ht="12" thickBot="1" x14ac:dyDescent="0.25">
      <c r="A64" s="394" t="s">
        <v>51</v>
      </c>
      <c r="B64" s="11"/>
      <c r="C64" s="37"/>
      <c r="D64" s="36"/>
      <c r="E64" s="36"/>
    </row>
    <row r="65" spans="1:5" ht="12" thickBot="1" x14ac:dyDescent="0.25">
      <c r="A65" s="395" t="s">
        <v>33</v>
      </c>
      <c r="B65" s="11">
        <f>B62+B59+B56+B53+B50+B47+B44</f>
        <v>308908</v>
      </c>
      <c r="C65" s="11">
        <f>C62+C59+C56+C53+C50+C47+C44</f>
        <v>310908</v>
      </c>
      <c r="D65" s="11">
        <f t="shared" ref="D65:E65" si="7">D62+D59+D56+D53+D50+D47+D44</f>
        <v>318458</v>
      </c>
      <c r="E65" s="11">
        <f t="shared" si="7"/>
        <v>315908</v>
      </c>
    </row>
    <row r="66" spans="1:5" ht="12" thickBot="1" x14ac:dyDescent="0.25">
      <c r="A66" s="396" t="s">
        <v>35</v>
      </c>
      <c r="B66" s="24">
        <f>IF(B65-B36=0,0,"Error")</f>
        <v>0</v>
      </c>
      <c r="C66" s="24">
        <f>IF(C65-C36=0,0,"Error")</f>
        <v>0</v>
      </c>
      <c r="D66" s="24">
        <f>IF(D65-D36=0,0,"Error")</f>
        <v>0</v>
      </c>
      <c r="E66" s="24">
        <f>IF(E65-E36=0,0,"Error")</f>
        <v>0</v>
      </c>
    </row>
    <row r="67" spans="1:5" ht="28.5" customHeight="1" thickBot="1" x14ac:dyDescent="0.25">
      <c r="A67" s="418" t="s">
        <v>55</v>
      </c>
      <c r="B67" s="866" t="s">
        <v>738</v>
      </c>
      <c r="C67" s="867"/>
      <c r="D67" s="867"/>
      <c r="E67" s="868"/>
    </row>
    <row r="68" spans="1:5" ht="60.75" customHeight="1" thickBot="1" x14ac:dyDescent="0.25">
      <c r="A68" s="4" t="s">
        <v>9</v>
      </c>
      <c r="B68" s="859" t="s">
        <v>739</v>
      </c>
      <c r="C68" s="856"/>
      <c r="D68" s="856"/>
      <c r="E68" s="860"/>
    </row>
    <row r="69" spans="1:5" ht="16.5" customHeight="1" thickBot="1" x14ac:dyDescent="0.25">
      <c r="A69" s="4" t="s">
        <v>14</v>
      </c>
      <c r="B69" s="865" t="s">
        <v>740</v>
      </c>
      <c r="C69" s="857"/>
      <c r="D69" s="857"/>
      <c r="E69" s="858"/>
    </row>
    <row r="70" spans="1:5" ht="14.25" customHeight="1" x14ac:dyDescent="0.2">
      <c r="A70" s="523"/>
      <c r="B70" s="397">
        <v>2019</v>
      </c>
      <c r="C70" s="397">
        <v>2020</v>
      </c>
      <c r="D70" s="397">
        <v>2021</v>
      </c>
      <c r="E70" s="398">
        <v>2022</v>
      </c>
    </row>
    <row r="71" spans="1:5" ht="15" customHeight="1" thickBot="1" x14ac:dyDescent="0.25">
      <c r="A71" s="524"/>
      <c r="B71" s="18" t="s">
        <v>5</v>
      </c>
      <c r="C71" s="18" t="s">
        <v>6</v>
      </c>
      <c r="D71" s="18" t="s">
        <v>6</v>
      </c>
      <c r="E71" s="399" t="s">
        <v>6</v>
      </c>
    </row>
    <row r="72" spans="1:5" ht="12.75" customHeight="1" thickBot="1" x14ac:dyDescent="0.25">
      <c r="A72" s="4" t="s">
        <v>8</v>
      </c>
      <c r="B72" s="416">
        <v>3500</v>
      </c>
      <c r="C72" s="416">
        <v>4800</v>
      </c>
      <c r="D72" s="416">
        <v>5300</v>
      </c>
      <c r="E72" s="400">
        <v>5400</v>
      </c>
    </row>
    <row r="73" spans="1:5" ht="14.25" customHeight="1" thickBot="1" x14ac:dyDescent="0.25">
      <c r="A73" s="4" t="s">
        <v>15</v>
      </c>
      <c r="B73" s="6">
        <f>B102</f>
        <v>490000</v>
      </c>
      <c r="C73" s="6">
        <f t="shared" ref="C73:E73" si="8">C102</f>
        <v>550000</v>
      </c>
      <c r="D73" s="6">
        <f t="shared" si="8"/>
        <v>600000</v>
      </c>
      <c r="E73" s="401">
        <f t="shared" si="8"/>
        <v>600000</v>
      </c>
    </row>
    <row r="74" spans="1:5" ht="10.5" customHeight="1" thickBot="1" x14ac:dyDescent="0.25">
      <c r="A74" s="4" t="s">
        <v>23</v>
      </c>
      <c r="B74" s="6">
        <f>B73/B72</f>
        <v>140</v>
      </c>
      <c r="C74" s="6">
        <f>C73/C72</f>
        <v>114.58333333333333</v>
      </c>
      <c r="D74" s="6">
        <f>D73/D72</f>
        <v>113.20754716981132</v>
      </c>
      <c r="E74" s="401">
        <f>E73/E72</f>
        <v>111.11111111111111</v>
      </c>
    </row>
    <row r="75" spans="1:5" ht="18.75" customHeight="1" thickBot="1" x14ac:dyDescent="0.25">
      <c r="A75" s="4" t="s">
        <v>16</v>
      </c>
      <c r="B75" s="416"/>
      <c r="C75" s="7">
        <f>C72/B72-1</f>
        <v>0.37142857142857144</v>
      </c>
      <c r="D75" s="7">
        <f>D72/C72-1</f>
        <v>0.10416666666666674</v>
      </c>
      <c r="E75" s="402">
        <f>E72/D72-1</f>
        <v>1.8867924528301883E-2</v>
      </c>
    </row>
    <row r="76" spans="1:5" ht="17.25" customHeight="1" thickBot="1" x14ac:dyDescent="0.25">
      <c r="A76" s="4" t="s">
        <v>17</v>
      </c>
      <c r="B76" s="416"/>
      <c r="C76" s="7">
        <f>C73/B73-1</f>
        <v>0.12244897959183665</v>
      </c>
      <c r="D76" s="7">
        <f t="shared" ref="D76:E77" si="9">D73/C73-1</f>
        <v>9.0909090909090828E-2</v>
      </c>
      <c r="E76" s="402">
        <f t="shared" si="9"/>
        <v>0</v>
      </c>
    </row>
    <row r="77" spans="1:5" ht="18" customHeight="1" thickBot="1" x14ac:dyDescent="0.25">
      <c r="A77" s="4" t="s">
        <v>18</v>
      </c>
      <c r="B77" s="416"/>
      <c r="C77" s="7">
        <f>C74/B74-1</f>
        <v>-0.18154761904761907</v>
      </c>
      <c r="D77" s="7">
        <f t="shared" si="9"/>
        <v>-1.2006861063464824E-2</v>
      </c>
      <c r="E77" s="402">
        <f t="shared" si="9"/>
        <v>-1.851851851851849E-2</v>
      </c>
    </row>
    <row r="78" spans="1:5" ht="17.25" customHeight="1" thickBot="1" x14ac:dyDescent="0.25">
      <c r="A78" s="528" t="s">
        <v>37</v>
      </c>
      <c r="B78" s="529"/>
      <c r="C78" s="529"/>
      <c r="D78" s="529"/>
      <c r="E78" s="530"/>
    </row>
    <row r="79" spans="1:5" ht="17.25" customHeight="1" x14ac:dyDescent="0.2">
      <c r="A79" s="523"/>
      <c r="B79" s="17">
        <v>2019</v>
      </c>
      <c r="C79" s="17">
        <v>2020</v>
      </c>
      <c r="D79" s="17">
        <v>2021</v>
      </c>
      <c r="E79" s="403">
        <v>2022</v>
      </c>
    </row>
    <row r="80" spans="1:5" ht="15.75" customHeight="1" thickBot="1" x14ac:dyDescent="0.25">
      <c r="A80" s="524"/>
      <c r="B80" s="18" t="s">
        <v>5</v>
      </c>
      <c r="C80" s="18" t="s">
        <v>6</v>
      </c>
      <c r="D80" s="18" t="s">
        <v>6</v>
      </c>
      <c r="E80" s="404" t="s">
        <v>6</v>
      </c>
    </row>
    <row r="81" spans="1:5" ht="15.75" customHeight="1" thickBot="1" x14ac:dyDescent="0.25">
      <c r="A81" s="393" t="s">
        <v>0</v>
      </c>
      <c r="B81" s="8"/>
      <c r="C81" s="8"/>
      <c r="D81" s="8"/>
      <c r="E81" s="8"/>
    </row>
    <row r="82" spans="1:5" ht="16.5" customHeight="1" thickBot="1" x14ac:dyDescent="0.25">
      <c r="A82" s="394" t="s">
        <v>50</v>
      </c>
      <c r="B82" s="11"/>
      <c r="C82" s="47"/>
      <c r="D82" s="47"/>
      <c r="E82" s="47"/>
    </row>
    <row r="83" spans="1:5" ht="14.25" customHeight="1" thickBot="1" x14ac:dyDescent="0.25">
      <c r="A83" s="394" t="s">
        <v>51</v>
      </c>
      <c r="B83" s="11"/>
      <c r="C83" s="47"/>
      <c r="D83" s="47"/>
      <c r="E83" s="47"/>
    </row>
    <row r="84" spans="1:5" ht="12.75" customHeight="1" thickBot="1" x14ac:dyDescent="0.25">
      <c r="A84" s="393" t="s">
        <v>31</v>
      </c>
      <c r="B84" s="8"/>
      <c r="C84" s="8"/>
      <c r="D84" s="8"/>
      <c r="E84" s="8"/>
    </row>
    <row r="85" spans="1:5" ht="12" customHeight="1" thickBot="1" x14ac:dyDescent="0.25">
      <c r="A85" s="394" t="s">
        <v>50</v>
      </c>
      <c r="B85" s="11"/>
      <c r="C85" s="8"/>
      <c r="D85" s="8"/>
      <c r="E85" s="8"/>
    </row>
    <row r="86" spans="1:5" ht="10.5" customHeight="1" thickBot="1" x14ac:dyDescent="0.25">
      <c r="A86" s="394" t="s">
        <v>51</v>
      </c>
      <c r="B86" s="11"/>
      <c r="C86" s="8"/>
      <c r="D86" s="8"/>
      <c r="E86" s="8"/>
    </row>
    <row r="87" spans="1:5" ht="12" customHeight="1" thickBot="1" x14ac:dyDescent="0.25">
      <c r="A87" s="393" t="s">
        <v>1</v>
      </c>
      <c r="B87" s="11">
        <v>0</v>
      </c>
      <c r="C87" s="8">
        <v>0</v>
      </c>
      <c r="D87" s="8">
        <v>0</v>
      </c>
      <c r="E87" s="8">
        <v>0</v>
      </c>
    </row>
    <row r="88" spans="1:5" ht="12.75" customHeight="1" thickBot="1" x14ac:dyDescent="0.25">
      <c r="A88" s="394" t="s">
        <v>50</v>
      </c>
      <c r="B88" s="11"/>
      <c r="C88" s="8"/>
      <c r="D88" s="8"/>
      <c r="E88" s="8"/>
    </row>
    <row r="89" spans="1:5" ht="13.5" customHeight="1" thickBot="1" x14ac:dyDescent="0.25">
      <c r="A89" s="394" t="s">
        <v>51</v>
      </c>
      <c r="B89" s="11"/>
      <c r="C89" s="8"/>
      <c r="D89" s="8"/>
      <c r="E89" s="8"/>
    </row>
    <row r="90" spans="1:5" ht="14.25" customHeight="1" thickBot="1" x14ac:dyDescent="0.25">
      <c r="A90" s="393" t="s">
        <v>2</v>
      </c>
      <c r="B90" s="11">
        <v>490000</v>
      </c>
      <c r="C90" s="8">
        <v>550000</v>
      </c>
      <c r="D90" s="8">
        <v>600000</v>
      </c>
      <c r="E90" s="8">
        <v>600000</v>
      </c>
    </row>
    <row r="91" spans="1:5" ht="13.5" customHeight="1" thickBot="1" x14ac:dyDescent="0.25">
      <c r="A91" s="394" t="s">
        <v>50</v>
      </c>
      <c r="B91" s="11">
        <v>490000</v>
      </c>
      <c r="C91" s="8">
        <v>550000</v>
      </c>
      <c r="D91" s="8">
        <v>600000</v>
      </c>
      <c r="E91" s="8">
        <v>600000</v>
      </c>
    </row>
    <row r="92" spans="1:5" ht="14.25" customHeight="1" thickBot="1" x14ac:dyDescent="0.25">
      <c r="A92" s="394" t="s">
        <v>51</v>
      </c>
      <c r="B92" s="11"/>
      <c r="C92" s="8"/>
      <c r="D92" s="8"/>
      <c r="E92" s="8"/>
    </row>
    <row r="93" spans="1:5" ht="12.75" customHeight="1" thickBot="1" x14ac:dyDescent="0.25">
      <c r="A93" s="393" t="s">
        <v>24</v>
      </c>
      <c r="B93" s="11"/>
      <c r="C93" s="8"/>
      <c r="D93" s="8"/>
      <c r="E93" s="8"/>
    </row>
    <row r="94" spans="1:5" ht="13.5" customHeight="1" thickBot="1" x14ac:dyDescent="0.25">
      <c r="A94" s="394" t="s">
        <v>50</v>
      </c>
      <c r="B94" s="11"/>
      <c r="C94" s="8"/>
      <c r="D94" s="8"/>
      <c r="E94" s="8"/>
    </row>
    <row r="95" spans="1:5" ht="14.25" customHeight="1" thickBot="1" x14ac:dyDescent="0.25">
      <c r="A95" s="394" t="s">
        <v>51</v>
      </c>
      <c r="B95" s="11"/>
      <c r="C95" s="8"/>
      <c r="D95" s="8"/>
      <c r="E95" s="8"/>
    </row>
    <row r="96" spans="1:5" ht="13.5" customHeight="1" thickBot="1" x14ac:dyDescent="0.25">
      <c r="A96" s="393" t="s">
        <v>25</v>
      </c>
      <c r="B96" s="11"/>
      <c r="C96" s="8"/>
      <c r="D96" s="8"/>
      <c r="E96" s="8"/>
    </row>
    <row r="97" spans="1:5" ht="14.25" customHeight="1" thickBot="1" x14ac:dyDescent="0.25">
      <c r="A97" s="394" t="s">
        <v>50</v>
      </c>
      <c r="B97" s="11"/>
      <c r="C97" s="8"/>
      <c r="D97" s="8"/>
      <c r="E97" s="8"/>
    </row>
    <row r="98" spans="1:5" ht="12" customHeight="1" thickBot="1" x14ac:dyDescent="0.25">
      <c r="A98" s="394" t="s">
        <v>51</v>
      </c>
      <c r="B98" s="11"/>
      <c r="C98" s="8"/>
      <c r="D98" s="8"/>
      <c r="E98" s="8"/>
    </row>
    <row r="99" spans="1:5" ht="13.5" customHeight="1" thickBot="1" x14ac:dyDescent="0.25">
      <c r="A99" s="393" t="s">
        <v>3</v>
      </c>
      <c r="B99" s="11"/>
      <c r="C99" s="8"/>
      <c r="D99" s="8"/>
      <c r="E99" s="8"/>
    </row>
    <row r="100" spans="1:5" ht="14.25" customHeight="1" thickBot="1" x14ac:dyDescent="0.25">
      <c r="A100" s="394" t="s">
        <v>50</v>
      </c>
      <c r="B100" s="11"/>
      <c r="C100" s="8"/>
      <c r="D100" s="8"/>
      <c r="E100" s="8"/>
    </row>
    <row r="101" spans="1:5" ht="18.75" customHeight="1" thickBot="1" x14ac:dyDescent="0.25">
      <c r="A101" s="394" t="s">
        <v>51</v>
      </c>
      <c r="B101" s="11"/>
      <c r="C101" s="8"/>
      <c r="D101" s="8"/>
      <c r="E101" s="8"/>
    </row>
    <row r="102" spans="1:5" ht="14.25" customHeight="1" thickBot="1" x14ac:dyDescent="0.25">
      <c r="A102" s="405" t="s">
        <v>36</v>
      </c>
      <c r="B102" s="11">
        <f>B99+B96+B93+B90+B87+B84+B81</f>
        <v>490000</v>
      </c>
      <c r="C102" s="11">
        <f t="shared" ref="C102:E102" si="10">C99+C96+C93+C90+C87+C84+C81</f>
        <v>550000</v>
      </c>
      <c r="D102" s="11">
        <f t="shared" si="10"/>
        <v>600000</v>
      </c>
      <c r="E102" s="11">
        <f t="shared" si="10"/>
        <v>600000</v>
      </c>
    </row>
    <row r="103" spans="1:5" ht="18.75" customHeight="1" thickBot="1" x14ac:dyDescent="0.25">
      <c r="A103" s="396" t="s">
        <v>35</v>
      </c>
      <c r="B103" s="24">
        <f>IF(B102-B73=0,0,"Error")</f>
        <v>0</v>
      </c>
      <c r="C103" s="24">
        <f>IF(C102-C73=0,0,"Error")</f>
        <v>0</v>
      </c>
      <c r="D103" s="24">
        <f>IF(D102-D73=0,0,"Error")</f>
        <v>0</v>
      </c>
      <c r="E103" s="24">
        <f>IF(E102-E73=0,0,"Error")</f>
        <v>0</v>
      </c>
    </row>
    <row r="104" spans="1:5" ht="18.75" customHeight="1" thickBot="1" x14ac:dyDescent="0.25">
      <c r="A104" s="419" t="s">
        <v>56</v>
      </c>
      <c r="B104" s="866" t="s">
        <v>741</v>
      </c>
      <c r="C104" s="867"/>
      <c r="D104" s="867"/>
      <c r="E104" s="869"/>
    </row>
    <row r="105" spans="1:5" ht="18.75" customHeight="1" thickBot="1" x14ac:dyDescent="0.25">
      <c r="A105" s="4" t="s">
        <v>9</v>
      </c>
      <c r="B105" s="859" t="s">
        <v>742</v>
      </c>
      <c r="C105" s="856"/>
      <c r="D105" s="856"/>
      <c r="E105" s="870"/>
    </row>
    <row r="106" spans="1:5" ht="18.75" customHeight="1" thickBot="1" x14ac:dyDescent="0.25">
      <c r="A106" s="4" t="s">
        <v>14</v>
      </c>
      <c r="B106" s="865" t="s">
        <v>743</v>
      </c>
      <c r="C106" s="857"/>
      <c r="D106" s="857"/>
      <c r="E106" s="871"/>
    </row>
    <row r="107" spans="1:5" ht="18.75" customHeight="1" x14ac:dyDescent="0.2">
      <c r="A107" s="523"/>
      <c r="B107" s="17">
        <v>2019</v>
      </c>
      <c r="C107" s="17">
        <v>2020</v>
      </c>
      <c r="D107" s="17">
        <v>2021</v>
      </c>
      <c r="E107" s="406">
        <v>2022</v>
      </c>
    </row>
    <row r="108" spans="1:5" ht="18.75" customHeight="1" thickBot="1" x14ac:dyDescent="0.25">
      <c r="A108" s="524"/>
      <c r="B108" s="18" t="s">
        <v>5</v>
      </c>
      <c r="C108" s="18" t="s">
        <v>6</v>
      </c>
      <c r="D108" s="18" t="s">
        <v>6</v>
      </c>
      <c r="E108" s="399" t="s">
        <v>6</v>
      </c>
    </row>
    <row r="109" spans="1:5" ht="18.75" customHeight="1" thickBot="1" x14ac:dyDescent="0.25">
      <c r="A109" s="4" t="s">
        <v>8</v>
      </c>
      <c r="B109" s="39">
        <v>15000</v>
      </c>
      <c r="C109" s="39">
        <v>16000</v>
      </c>
      <c r="D109" s="39">
        <v>16500</v>
      </c>
      <c r="E109" s="407">
        <v>17000</v>
      </c>
    </row>
    <row r="110" spans="1:5" ht="18.75" customHeight="1" thickBot="1" x14ac:dyDescent="0.25">
      <c r="A110" s="4" t="s">
        <v>15</v>
      </c>
      <c r="B110" s="6">
        <f>B139</f>
        <v>282792</v>
      </c>
      <c r="C110" s="6">
        <f t="shared" ref="C110:E110" si="11">C139</f>
        <v>292592</v>
      </c>
      <c r="D110" s="6">
        <f t="shared" si="11"/>
        <v>294542</v>
      </c>
      <c r="E110" s="401">
        <f t="shared" si="11"/>
        <v>295532</v>
      </c>
    </row>
    <row r="111" spans="1:5" ht="18.75" customHeight="1" thickBot="1" x14ac:dyDescent="0.25">
      <c r="A111" s="4" t="s">
        <v>23</v>
      </c>
      <c r="B111" s="6">
        <f>B110/B109</f>
        <v>18.852799999999998</v>
      </c>
      <c r="C111" s="6">
        <f>C110/C109</f>
        <v>18.286999999999999</v>
      </c>
      <c r="D111" s="6">
        <f>D110/D109</f>
        <v>17.851030303030303</v>
      </c>
      <c r="E111" s="401">
        <f>E110/E109</f>
        <v>17.384235294117648</v>
      </c>
    </row>
    <row r="112" spans="1:5" ht="18.75" customHeight="1" thickBot="1" x14ac:dyDescent="0.25">
      <c r="A112" s="4" t="s">
        <v>16</v>
      </c>
      <c r="B112" s="416"/>
      <c r="C112" s="7">
        <f>C109/B109-1</f>
        <v>6.6666666666666652E-2</v>
      </c>
      <c r="D112" s="7">
        <f>D109/C109-1</f>
        <v>3.125E-2</v>
      </c>
      <c r="E112" s="402">
        <f>E109/D109-1</f>
        <v>3.0303030303030276E-2</v>
      </c>
    </row>
    <row r="113" spans="1:5" ht="18.75" customHeight="1" thickBot="1" x14ac:dyDescent="0.25">
      <c r="A113" s="4" t="s">
        <v>17</v>
      </c>
      <c r="B113" s="416"/>
      <c r="C113" s="7">
        <f>C110/B110-1</f>
        <v>3.4654445670315948E-2</v>
      </c>
      <c r="D113" s="7">
        <f t="shared" ref="D113:E114" si="12">D110/C110-1</f>
        <v>6.6645704598895517E-3</v>
      </c>
      <c r="E113" s="402">
        <f t="shared" si="12"/>
        <v>3.361150532012358E-3</v>
      </c>
    </row>
    <row r="114" spans="1:5" ht="18.75" customHeight="1" thickBot="1" x14ac:dyDescent="0.25">
      <c r="A114" s="4" t="s">
        <v>18</v>
      </c>
      <c r="B114" s="416"/>
      <c r="C114" s="7">
        <f>C111/B111-1</f>
        <v>-3.0011457184078716E-2</v>
      </c>
      <c r="D114" s="7">
        <f t="shared" si="12"/>
        <v>-2.3840416523743468E-2</v>
      </c>
      <c r="E114" s="402">
        <f t="shared" si="12"/>
        <v>-2.6149471542458502E-2</v>
      </c>
    </row>
    <row r="115" spans="1:5" ht="18.75" customHeight="1" thickBot="1" x14ac:dyDescent="0.25">
      <c r="A115" s="528" t="s">
        <v>37</v>
      </c>
      <c r="B115" s="529"/>
      <c r="C115" s="529"/>
      <c r="D115" s="529"/>
      <c r="E115" s="872"/>
    </row>
    <row r="116" spans="1:5" ht="18.75" customHeight="1" x14ac:dyDescent="0.2">
      <c r="A116" s="523"/>
      <c r="B116" s="17">
        <v>2019</v>
      </c>
      <c r="C116" s="17">
        <v>2020</v>
      </c>
      <c r="D116" s="17">
        <v>2021</v>
      </c>
      <c r="E116" s="406">
        <v>2022</v>
      </c>
    </row>
    <row r="117" spans="1:5" ht="18.75" customHeight="1" thickBot="1" x14ac:dyDescent="0.25">
      <c r="A117" s="524"/>
      <c r="B117" s="18" t="s">
        <v>5</v>
      </c>
      <c r="C117" s="18" t="s">
        <v>6</v>
      </c>
      <c r="D117" s="18" t="s">
        <v>6</v>
      </c>
      <c r="E117" s="399" t="s">
        <v>6</v>
      </c>
    </row>
    <row r="118" spans="1:5" ht="15" customHeight="1" thickBot="1" x14ac:dyDescent="0.25">
      <c r="A118" s="393" t="s">
        <v>0</v>
      </c>
      <c r="B118" s="8">
        <v>189622</v>
      </c>
      <c r="C118" s="8">
        <v>196422</v>
      </c>
      <c r="D118" s="8">
        <v>196422</v>
      </c>
      <c r="E118" s="408">
        <v>196422</v>
      </c>
    </row>
    <row r="119" spans="1:5" ht="15" customHeight="1" thickBot="1" x14ac:dyDescent="0.25">
      <c r="A119" s="394" t="s">
        <v>50</v>
      </c>
      <c r="B119" s="11">
        <v>186622</v>
      </c>
      <c r="C119" s="409">
        <v>191422</v>
      </c>
      <c r="D119" s="11">
        <v>191422</v>
      </c>
      <c r="E119" s="410">
        <v>191422</v>
      </c>
    </row>
    <row r="120" spans="1:5" ht="15" customHeight="1" thickBot="1" x14ac:dyDescent="0.25">
      <c r="A120" s="394" t="s">
        <v>51</v>
      </c>
      <c r="B120" s="11">
        <v>3000</v>
      </c>
      <c r="C120" s="11">
        <v>5000</v>
      </c>
      <c r="D120" s="409">
        <v>5000</v>
      </c>
      <c r="E120" s="410">
        <v>5000</v>
      </c>
    </row>
    <row r="121" spans="1:5" ht="15" customHeight="1" thickBot="1" x14ac:dyDescent="0.25">
      <c r="A121" s="393" t="s">
        <v>31</v>
      </c>
      <c r="B121" s="8">
        <v>31170</v>
      </c>
      <c r="C121" s="8">
        <v>31170</v>
      </c>
      <c r="D121" s="8">
        <v>31170</v>
      </c>
      <c r="E121" s="408">
        <v>31170</v>
      </c>
    </row>
    <row r="122" spans="1:5" ht="15" customHeight="1" thickBot="1" x14ac:dyDescent="0.25">
      <c r="A122" s="394" t="s">
        <v>50</v>
      </c>
      <c r="B122" s="11">
        <v>31170</v>
      </c>
      <c r="C122" s="8">
        <v>31170</v>
      </c>
      <c r="D122" s="8">
        <v>31170</v>
      </c>
      <c r="E122" s="408">
        <v>31170</v>
      </c>
    </row>
    <row r="123" spans="1:5" ht="15" customHeight="1" thickBot="1" x14ac:dyDescent="0.25">
      <c r="A123" s="394" t="s">
        <v>51</v>
      </c>
      <c r="B123" s="11"/>
      <c r="C123" s="8"/>
      <c r="D123" s="8"/>
      <c r="E123" s="408"/>
    </row>
    <row r="124" spans="1:5" ht="15" customHeight="1" thickBot="1" x14ac:dyDescent="0.25">
      <c r="A124" s="393" t="s">
        <v>1</v>
      </c>
      <c r="B124" s="40">
        <v>62000</v>
      </c>
      <c r="C124" s="87">
        <v>65000</v>
      </c>
      <c r="D124" s="87">
        <v>66950</v>
      </c>
      <c r="E124" s="411">
        <v>67940</v>
      </c>
    </row>
    <row r="125" spans="1:5" ht="15" customHeight="1" thickBot="1" x14ac:dyDescent="0.25">
      <c r="A125" s="394" t="s">
        <v>50</v>
      </c>
      <c r="B125" s="11">
        <v>57000</v>
      </c>
      <c r="C125" s="8">
        <v>62000</v>
      </c>
      <c r="D125" s="8">
        <v>63950</v>
      </c>
      <c r="E125" s="408">
        <v>64940</v>
      </c>
    </row>
    <row r="126" spans="1:5" ht="15" customHeight="1" thickBot="1" x14ac:dyDescent="0.25">
      <c r="A126" s="394" t="s">
        <v>51</v>
      </c>
      <c r="B126" s="11">
        <v>5000</v>
      </c>
      <c r="C126" s="8">
        <v>3000</v>
      </c>
      <c r="D126" s="8">
        <v>3000</v>
      </c>
      <c r="E126" s="408">
        <v>3000</v>
      </c>
    </row>
    <row r="127" spans="1:5" ht="13.5" customHeight="1" thickBot="1" x14ac:dyDescent="0.25">
      <c r="A127" s="393" t="s">
        <v>2</v>
      </c>
      <c r="B127" s="11"/>
      <c r="C127" s="8"/>
      <c r="D127" s="8"/>
      <c r="E127" s="408"/>
    </row>
    <row r="128" spans="1:5" ht="13.5" customHeight="1" thickBot="1" x14ac:dyDescent="0.25">
      <c r="A128" s="394" t="s">
        <v>50</v>
      </c>
      <c r="B128" s="11"/>
      <c r="C128" s="8"/>
      <c r="D128" s="8"/>
      <c r="E128" s="408"/>
    </row>
    <row r="129" spans="1:5" ht="13.5" customHeight="1" thickBot="1" x14ac:dyDescent="0.25">
      <c r="A129" s="394" t="s">
        <v>51</v>
      </c>
      <c r="B129" s="11"/>
      <c r="C129" s="8"/>
      <c r="D129" s="8"/>
      <c r="E129" s="408"/>
    </row>
    <row r="130" spans="1:5" ht="13.5" customHeight="1" thickBot="1" x14ac:dyDescent="0.25">
      <c r="A130" s="393" t="s">
        <v>24</v>
      </c>
      <c r="B130" s="11"/>
      <c r="C130" s="8"/>
      <c r="D130" s="8"/>
      <c r="E130" s="408"/>
    </row>
    <row r="131" spans="1:5" ht="13.5" customHeight="1" thickBot="1" x14ac:dyDescent="0.25">
      <c r="A131" s="394" t="s">
        <v>50</v>
      </c>
      <c r="B131" s="11"/>
      <c r="C131" s="8"/>
      <c r="D131" s="8"/>
      <c r="E131" s="408"/>
    </row>
    <row r="132" spans="1:5" ht="13.5" customHeight="1" thickBot="1" x14ac:dyDescent="0.25">
      <c r="A132" s="394" t="s">
        <v>51</v>
      </c>
      <c r="B132" s="11"/>
      <c r="C132" s="8"/>
      <c r="D132" s="8"/>
      <c r="E132" s="408"/>
    </row>
    <row r="133" spans="1:5" ht="13.5" customHeight="1" thickBot="1" x14ac:dyDescent="0.25">
      <c r="A133" s="393" t="s">
        <v>25</v>
      </c>
      <c r="B133" s="11">
        <v>0</v>
      </c>
      <c r="C133" s="8">
        <v>0</v>
      </c>
      <c r="D133" s="8">
        <v>0</v>
      </c>
      <c r="E133" s="408">
        <v>0</v>
      </c>
    </row>
    <row r="134" spans="1:5" ht="13.5" customHeight="1" thickBot="1" x14ac:dyDescent="0.25">
      <c r="A134" s="394" t="s">
        <v>50</v>
      </c>
      <c r="B134" s="11"/>
      <c r="C134" s="8"/>
      <c r="D134" s="8"/>
      <c r="E134" s="408"/>
    </row>
    <row r="135" spans="1:5" ht="13.5" customHeight="1" thickBot="1" x14ac:dyDescent="0.25">
      <c r="A135" s="394" t="s">
        <v>51</v>
      </c>
      <c r="B135" s="11"/>
      <c r="C135" s="8"/>
      <c r="D135" s="8"/>
      <c r="E135" s="408"/>
    </row>
    <row r="136" spans="1:5" ht="13.5" customHeight="1" thickBot="1" x14ac:dyDescent="0.25">
      <c r="A136" s="393" t="s">
        <v>3</v>
      </c>
      <c r="B136" s="11"/>
      <c r="C136" s="8"/>
      <c r="D136" s="8"/>
      <c r="E136" s="408"/>
    </row>
    <row r="137" spans="1:5" ht="13.5" customHeight="1" thickBot="1" x14ac:dyDescent="0.25">
      <c r="A137" s="394" t="s">
        <v>50</v>
      </c>
      <c r="B137" s="11"/>
      <c r="C137" s="8"/>
      <c r="D137" s="8"/>
      <c r="E137" s="408"/>
    </row>
    <row r="138" spans="1:5" ht="13.5" customHeight="1" thickBot="1" x14ac:dyDescent="0.25">
      <c r="A138" s="394" t="s">
        <v>51</v>
      </c>
      <c r="B138" s="11"/>
      <c r="C138" s="8"/>
      <c r="D138" s="8"/>
      <c r="E138" s="408"/>
    </row>
    <row r="139" spans="1:5" ht="18.75" customHeight="1" thickBot="1" x14ac:dyDescent="0.25">
      <c r="A139" s="405" t="s">
        <v>36</v>
      </c>
      <c r="B139" s="11">
        <f>B136+B133+B130+B127+B124+B121+B118</f>
        <v>282792</v>
      </c>
      <c r="C139" s="11">
        <f t="shared" ref="C139:E139" si="13">C136+C133+C130+C127+C124+C121+C118</f>
        <v>292592</v>
      </c>
      <c r="D139" s="11">
        <f t="shared" si="13"/>
        <v>294542</v>
      </c>
      <c r="E139" s="412">
        <f t="shared" si="13"/>
        <v>295532</v>
      </c>
    </row>
    <row r="140" spans="1:5" ht="18.75" customHeight="1" thickBot="1" x14ac:dyDescent="0.25">
      <c r="A140" s="396" t="s">
        <v>35</v>
      </c>
      <c r="B140" s="24">
        <f>IF(B139-B110=0,0,"Error")</f>
        <v>0</v>
      </c>
      <c r="C140" s="24">
        <f>IF(C139-C110=0,0,"Error")</f>
        <v>0</v>
      </c>
      <c r="D140" s="24">
        <f>IF(D139-D110=0,0,"Error")</f>
        <v>0</v>
      </c>
      <c r="E140" s="413">
        <f>IF(E139-E110=0,0,"Error")</f>
        <v>0</v>
      </c>
    </row>
    <row r="141" spans="1:5" ht="22.5" customHeight="1" thickBot="1" x14ac:dyDescent="0.25">
      <c r="A141" s="420" t="s">
        <v>60</v>
      </c>
      <c r="B141" s="861" t="s">
        <v>744</v>
      </c>
      <c r="C141" s="861"/>
      <c r="D141" s="861"/>
      <c r="E141" s="861"/>
    </row>
    <row r="142" spans="1:5" ht="81.75" customHeight="1" thickBot="1" x14ac:dyDescent="0.25">
      <c r="A142" s="4" t="s">
        <v>9</v>
      </c>
      <c r="B142" s="859" t="s">
        <v>745</v>
      </c>
      <c r="C142" s="856"/>
      <c r="D142" s="856"/>
      <c r="E142" s="870"/>
    </row>
    <row r="143" spans="1:5" ht="10.5" customHeight="1" thickBot="1" x14ac:dyDescent="0.25">
      <c r="A143" s="4" t="s">
        <v>14</v>
      </c>
      <c r="B143" s="865" t="s">
        <v>746</v>
      </c>
      <c r="C143" s="857"/>
      <c r="D143" s="857"/>
      <c r="E143" s="871"/>
    </row>
    <row r="144" spans="1:5" ht="12" customHeight="1" x14ac:dyDescent="0.2">
      <c r="A144" s="523"/>
      <c r="B144" s="17">
        <v>2019</v>
      </c>
      <c r="C144" s="17">
        <v>2020</v>
      </c>
      <c r="D144" s="17">
        <v>2021</v>
      </c>
      <c r="E144" s="406">
        <v>2022</v>
      </c>
    </row>
    <row r="145" spans="1:5" ht="14.25" customHeight="1" thickBot="1" x14ac:dyDescent="0.25">
      <c r="A145" s="524"/>
      <c r="B145" s="18" t="s">
        <v>5</v>
      </c>
      <c r="C145" s="18" t="s">
        <v>6</v>
      </c>
      <c r="D145" s="18" t="s">
        <v>6</v>
      </c>
      <c r="E145" s="399" t="s">
        <v>6</v>
      </c>
    </row>
    <row r="146" spans="1:5" ht="13.5" customHeight="1" thickBot="1" x14ac:dyDescent="0.25">
      <c r="A146" s="4" t="s">
        <v>8</v>
      </c>
      <c r="B146" s="39">
        <v>3500</v>
      </c>
      <c r="C146" s="39">
        <v>3800</v>
      </c>
      <c r="D146" s="39">
        <v>4000</v>
      </c>
      <c r="E146" s="407">
        <v>4000</v>
      </c>
    </row>
    <row r="147" spans="1:5" ht="15" customHeight="1" thickBot="1" x14ac:dyDescent="0.25">
      <c r="A147" s="4" t="s">
        <v>15</v>
      </c>
      <c r="B147" s="6">
        <f>B176</f>
        <v>500000</v>
      </c>
      <c r="C147" s="6">
        <f t="shared" ref="C147:E147" si="14">C176</f>
        <v>560000</v>
      </c>
      <c r="D147" s="6">
        <f t="shared" si="14"/>
        <v>600000</v>
      </c>
      <c r="E147" s="401">
        <f t="shared" si="14"/>
        <v>600000</v>
      </c>
    </row>
    <row r="148" spans="1:5" ht="12.75" customHeight="1" thickBot="1" x14ac:dyDescent="0.25">
      <c r="A148" s="4" t="s">
        <v>23</v>
      </c>
      <c r="B148" s="6">
        <f>B147/B146</f>
        <v>142.85714285714286</v>
      </c>
      <c r="C148" s="6">
        <f>C147/C146</f>
        <v>147.36842105263159</v>
      </c>
      <c r="D148" s="6">
        <f>D147/D146</f>
        <v>150</v>
      </c>
      <c r="E148" s="401">
        <f>E147/E146</f>
        <v>150</v>
      </c>
    </row>
    <row r="149" spans="1:5" ht="15" customHeight="1" thickBot="1" x14ac:dyDescent="0.25">
      <c r="A149" s="4" t="s">
        <v>16</v>
      </c>
      <c r="B149" s="416"/>
      <c r="C149" s="7">
        <f>C146/B146-1</f>
        <v>8.5714285714285632E-2</v>
      </c>
      <c r="D149" s="7">
        <f>D146/C146-1</f>
        <v>5.2631578947368363E-2</v>
      </c>
      <c r="E149" s="402">
        <f>E146/D146-1</f>
        <v>0</v>
      </c>
    </row>
    <row r="150" spans="1:5" ht="15" customHeight="1" thickBot="1" x14ac:dyDescent="0.25">
      <c r="A150" s="4" t="s">
        <v>17</v>
      </c>
      <c r="B150" s="416"/>
      <c r="C150" s="7">
        <f>C147/B147-1</f>
        <v>0.12000000000000011</v>
      </c>
      <c r="D150" s="7">
        <f t="shared" ref="D150:E151" si="15">D147/C147-1</f>
        <v>7.1428571428571397E-2</v>
      </c>
      <c r="E150" s="7">
        <f t="shared" si="15"/>
        <v>0</v>
      </c>
    </row>
    <row r="151" spans="1:5" ht="14.25" customHeight="1" thickBot="1" x14ac:dyDescent="0.25">
      <c r="A151" s="4" t="s">
        <v>18</v>
      </c>
      <c r="B151" s="416"/>
      <c r="C151" s="7">
        <f>C148/B148-1</f>
        <v>3.1578947368421151E-2</v>
      </c>
      <c r="D151" s="7">
        <f t="shared" si="15"/>
        <v>1.7857142857142794E-2</v>
      </c>
      <c r="E151" s="7">
        <f t="shared" si="15"/>
        <v>0</v>
      </c>
    </row>
    <row r="152" spans="1:5" ht="24.75" customHeight="1" thickBot="1" x14ac:dyDescent="0.25">
      <c r="A152" s="528" t="s">
        <v>37</v>
      </c>
      <c r="B152" s="529"/>
      <c r="C152" s="529"/>
      <c r="D152" s="529"/>
      <c r="E152" s="530"/>
    </row>
    <row r="153" spans="1:5" ht="26.25" customHeight="1" x14ac:dyDescent="0.2">
      <c r="A153" s="523"/>
      <c r="B153" s="17">
        <v>2019</v>
      </c>
      <c r="C153" s="17">
        <v>2020</v>
      </c>
      <c r="D153" s="17">
        <v>2021</v>
      </c>
      <c r="E153" s="414">
        <v>2022</v>
      </c>
    </row>
    <row r="154" spans="1:5" ht="17.25" customHeight="1" thickBot="1" x14ac:dyDescent="0.25">
      <c r="A154" s="524"/>
      <c r="B154" s="18" t="s">
        <v>5</v>
      </c>
      <c r="C154" s="18" t="s">
        <v>6</v>
      </c>
      <c r="D154" s="18" t="s">
        <v>6</v>
      </c>
      <c r="E154" s="18" t="s">
        <v>6</v>
      </c>
    </row>
    <row r="155" spans="1:5" ht="13.5" customHeight="1" thickBot="1" x14ac:dyDescent="0.25">
      <c r="A155" s="393" t="s">
        <v>0</v>
      </c>
      <c r="B155" s="8"/>
      <c r="C155" s="8"/>
      <c r="D155" s="8"/>
      <c r="E155" s="8"/>
    </row>
    <row r="156" spans="1:5" ht="13.5" customHeight="1" thickBot="1" x14ac:dyDescent="0.25">
      <c r="A156" s="394" t="s">
        <v>50</v>
      </c>
      <c r="B156" s="11"/>
      <c r="C156" s="409"/>
      <c r="D156" s="11"/>
      <c r="E156" s="409"/>
    </row>
    <row r="157" spans="1:5" ht="13.5" customHeight="1" thickBot="1" x14ac:dyDescent="0.25">
      <c r="A157" s="394" t="s">
        <v>51</v>
      </c>
      <c r="B157" s="11"/>
      <c r="C157" s="11"/>
      <c r="D157" s="409"/>
      <c r="E157" s="409"/>
    </row>
    <row r="158" spans="1:5" ht="13.5" customHeight="1" thickBot="1" x14ac:dyDescent="0.25">
      <c r="A158" s="393" t="s">
        <v>31</v>
      </c>
      <c r="B158" s="8"/>
      <c r="C158" s="8"/>
      <c r="D158" s="8"/>
      <c r="E158" s="8"/>
    </row>
    <row r="159" spans="1:5" ht="13.5" customHeight="1" thickBot="1" x14ac:dyDescent="0.25">
      <c r="A159" s="394" t="s">
        <v>50</v>
      </c>
      <c r="B159" s="11"/>
      <c r="C159" s="8"/>
      <c r="D159" s="8"/>
      <c r="E159" s="8"/>
    </row>
    <row r="160" spans="1:5" ht="13.5" customHeight="1" thickBot="1" x14ac:dyDescent="0.25">
      <c r="A160" s="394" t="s">
        <v>51</v>
      </c>
      <c r="B160" s="11"/>
      <c r="C160" s="8"/>
      <c r="D160" s="8"/>
      <c r="E160" s="8"/>
    </row>
    <row r="161" spans="1:5" ht="13.5" customHeight="1" thickBot="1" x14ac:dyDescent="0.25">
      <c r="A161" s="393" t="s">
        <v>1</v>
      </c>
      <c r="B161" s="40"/>
      <c r="C161" s="87"/>
      <c r="D161" s="87"/>
      <c r="E161" s="87"/>
    </row>
    <row r="162" spans="1:5" ht="13.5" customHeight="1" thickBot="1" x14ac:dyDescent="0.25">
      <c r="A162" s="394" t="s">
        <v>50</v>
      </c>
      <c r="B162" s="11"/>
      <c r="C162" s="8"/>
      <c r="D162" s="8"/>
      <c r="E162" s="8"/>
    </row>
    <row r="163" spans="1:5" ht="13.5" customHeight="1" thickBot="1" x14ac:dyDescent="0.25">
      <c r="A163" s="394" t="s">
        <v>51</v>
      </c>
      <c r="B163" s="11"/>
      <c r="C163" s="8"/>
      <c r="D163" s="8"/>
      <c r="E163" s="8"/>
    </row>
    <row r="164" spans="1:5" ht="13.5" customHeight="1" thickBot="1" x14ac:dyDescent="0.25">
      <c r="A164" s="393" t="s">
        <v>2</v>
      </c>
      <c r="B164" s="11"/>
      <c r="C164" s="8"/>
      <c r="D164" s="8"/>
      <c r="E164" s="8"/>
    </row>
    <row r="165" spans="1:5" ht="13.5" customHeight="1" thickBot="1" x14ac:dyDescent="0.25">
      <c r="A165" s="394" t="s">
        <v>50</v>
      </c>
      <c r="B165" s="11"/>
      <c r="C165" s="8"/>
      <c r="D165" s="8"/>
      <c r="E165" s="8"/>
    </row>
    <row r="166" spans="1:5" ht="13.5" customHeight="1" thickBot="1" x14ac:dyDescent="0.25">
      <c r="A166" s="394" t="s">
        <v>51</v>
      </c>
      <c r="B166" s="11"/>
      <c r="C166" s="8"/>
      <c r="D166" s="8"/>
      <c r="E166" s="8"/>
    </row>
    <row r="167" spans="1:5" ht="13.5" customHeight="1" thickBot="1" x14ac:dyDescent="0.25">
      <c r="A167" s="393" t="s">
        <v>24</v>
      </c>
      <c r="B167" s="11"/>
      <c r="C167" s="8"/>
      <c r="D167" s="8"/>
      <c r="E167" s="8"/>
    </row>
    <row r="168" spans="1:5" ht="13.5" customHeight="1" thickBot="1" x14ac:dyDescent="0.25">
      <c r="A168" s="394" t="s">
        <v>50</v>
      </c>
      <c r="B168" s="11"/>
      <c r="C168" s="8"/>
      <c r="D168" s="8"/>
      <c r="E168" s="8"/>
    </row>
    <row r="169" spans="1:5" ht="13.5" customHeight="1" thickBot="1" x14ac:dyDescent="0.25">
      <c r="A169" s="394" t="s">
        <v>51</v>
      </c>
      <c r="B169" s="11"/>
      <c r="C169" s="8"/>
      <c r="D169" s="8"/>
      <c r="E169" s="8"/>
    </row>
    <row r="170" spans="1:5" ht="13.5" customHeight="1" thickBot="1" x14ac:dyDescent="0.25">
      <c r="A170" s="393" t="s">
        <v>25</v>
      </c>
      <c r="B170" s="11">
        <v>0</v>
      </c>
      <c r="C170" s="8">
        <v>0</v>
      </c>
      <c r="D170" s="8">
        <v>0</v>
      </c>
      <c r="E170" s="8">
        <v>0</v>
      </c>
    </row>
    <row r="171" spans="1:5" ht="13.5" customHeight="1" thickBot="1" x14ac:dyDescent="0.25">
      <c r="A171" s="394" t="s">
        <v>50</v>
      </c>
      <c r="B171" s="11"/>
      <c r="C171" s="8"/>
      <c r="D171" s="8"/>
      <c r="E171" s="8"/>
    </row>
    <row r="172" spans="1:5" ht="13.5" customHeight="1" thickBot="1" x14ac:dyDescent="0.25">
      <c r="A172" s="394" t="s">
        <v>51</v>
      </c>
      <c r="B172" s="11"/>
      <c r="C172" s="8"/>
      <c r="D172" s="8"/>
      <c r="E172" s="8"/>
    </row>
    <row r="173" spans="1:5" ht="13.5" customHeight="1" thickBot="1" x14ac:dyDescent="0.25">
      <c r="A173" s="393" t="s">
        <v>3</v>
      </c>
      <c r="B173" s="11">
        <f>B174</f>
        <v>500000</v>
      </c>
      <c r="C173" s="8">
        <f>C174</f>
        <v>560000</v>
      </c>
      <c r="D173" s="8">
        <f>D174</f>
        <v>600000</v>
      </c>
      <c r="E173" s="8">
        <f>E174</f>
        <v>600000</v>
      </c>
    </row>
    <row r="174" spans="1:5" ht="13.5" customHeight="1" thickBot="1" x14ac:dyDescent="0.25">
      <c r="A174" s="394" t="s">
        <v>50</v>
      </c>
      <c r="B174" s="11">
        <v>500000</v>
      </c>
      <c r="C174" s="8">
        <v>560000</v>
      </c>
      <c r="D174" s="8">
        <v>600000</v>
      </c>
      <c r="E174" s="8">
        <v>600000</v>
      </c>
    </row>
    <row r="175" spans="1:5" ht="13.5" customHeight="1" thickBot="1" x14ac:dyDescent="0.25">
      <c r="A175" s="394" t="s">
        <v>51</v>
      </c>
      <c r="B175" s="11"/>
      <c r="C175" s="8"/>
      <c r="D175" s="8"/>
      <c r="E175" s="8"/>
    </row>
    <row r="176" spans="1:5" ht="10.5" customHeight="1" thickBot="1" x14ac:dyDescent="0.25">
      <c r="A176" s="405" t="s">
        <v>36</v>
      </c>
      <c r="B176" s="11">
        <f>B173+B170+B167+B164+B161+B158+B155</f>
        <v>500000</v>
      </c>
      <c r="C176" s="11">
        <f t="shared" ref="C176:E176" si="16">C173+C170+C167+C164+C161+C158+C155</f>
        <v>560000</v>
      </c>
      <c r="D176" s="11">
        <f t="shared" si="16"/>
        <v>600000</v>
      </c>
      <c r="E176" s="11">
        <f t="shared" si="16"/>
        <v>600000</v>
      </c>
    </row>
    <row r="177" spans="1:5" ht="18.75" customHeight="1" thickBot="1" x14ac:dyDescent="0.25">
      <c r="A177" s="396" t="s">
        <v>35</v>
      </c>
      <c r="B177" s="24">
        <f>IF(B176-B147=0,0,"Error")</f>
        <v>0</v>
      </c>
      <c r="C177" s="24">
        <f>IF(C176-C147=0,0,"Error")</f>
        <v>0</v>
      </c>
      <c r="D177" s="24">
        <f>IF(D176-D147=0,0,"Error")</f>
        <v>0</v>
      </c>
      <c r="E177" s="24">
        <f>IF(E176-E147=0,0,"Error")</f>
        <v>0</v>
      </c>
    </row>
    <row r="178" spans="1:5" ht="18.75" customHeight="1" thickBot="1" x14ac:dyDescent="0.25">
      <c r="A178" s="419" t="s">
        <v>62</v>
      </c>
      <c r="B178" s="880" t="s">
        <v>747</v>
      </c>
      <c r="C178" s="880"/>
      <c r="D178" s="880"/>
      <c r="E178" s="880"/>
    </row>
    <row r="179" spans="1:5" ht="18.75" customHeight="1" thickBot="1" x14ac:dyDescent="0.25">
      <c r="A179" s="4" t="s">
        <v>9</v>
      </c>
      <c r="B179" s="859"/>
      <c r="C179" s="856"/>
      <c r="D179" s="856"/>
      <c r="E179" s="870"/>
    </row>
    <row r="180" spans="1:5" ht="18.75" customHeight="1" thickBot="1" x14ac:dyDescent="0.25">
      <c r="A180" s="4" t="s">
        <v>14</v>
      </c>
      <c r="B180" s="865" t="s">
        <v>748</v>
      </c>
      <c r="C180" s="857"/>
      <c r="D180" s="857"/>
      <c r="E180" s="871"/>
    </row>
    <row r="181" spans="1:5" ht="18.75" customHeight="1" x14ac:dyDescent="0.2">
      <c r="A181" s="523"/>
      <c r="B181" s="17">
        <v>2019</v>
      </c>
      <c r="C181" s="17">
        <v>2020</v>
      </c>
      <c r="D181" s="17">
        <v>2021</v>
      </c>
      <c r="E181" s="406">
        <v>2022</v>
      </c>
    </row>
    <row r="182" spans="1:5" ht="18.75" customHeight="1" thickBot="1" x14ac:dyDescent="0.25">
      <c r="A182" s="524"/>
      <c r="B182" s="18" t="s">
        <v>5</v>
      </c>
      <c r="C182" s="18" t="s">
        <v>6</v>
      </c>
      <c r="D182" s="18" t="s">
        <v>6</v>
      </c>
      <c r="E182" s="399" t="s">
        <v>6</v>
      </c>
    </row>
    <row r="183" spans="1:5" ht="16.5" customHeight="1" thickBot="1" x14ac:dyDescent="0.25">
      <c r="A183" s="4" t="s">
        <v>8</v>
      </c>
      <c r="B183" s="39">
        <v>1500</v>
      </c>
      <c r="C183" s="39">
        <v>1500</v>
      </c>
      <c r="D183" s="39">
        <v>1500</v>
      </c>
      <c r="E183" s="407">
        <v>1600</v>
      </c>
    </row>
    <row r="184" spans="1:5" ht="16.5" customHeight="1" thickBot="1" x14ac:dyDescent="0.25">
      <c r="A184" s="4" t="s">
        <v>15</v>
      </c>
      <c r="B184" s="6">
        <f>B213</f>
        <v>85000</v>
      </c>
      <c r="C184" s="6">
        <f t="shared" ref="C184:E184" si="17">C213</f>
        <v>86500</v>
      </c>
      <c r="D184" s="6">
        <f t="shared" si="17"/>
        <v>87000</v>
      </c>
      <c r="E184" s="401">
        <f t="shared" si="17"/>
        <v>88560</v>
      </c>
    </row>
    <row r="185" spans="1:5" ht="16.5" customHeight="1" thickBot="1" x14ac:dyDescent="0.25">
      <c r="A185" s="4" t="s">
        <v>23</v>
      </c>
      <c r="B185" s="6">
        <f>B184/B183</f>
        <v>56.666666666666664</v>
      </c>
      <c r="C185" s="6">
        <f>C184/C183</f>
        <v>57.666666666666664</v>
      </c>
      <c r="D185" s="6">
        <f>D184/D183</f>
        <v>58</v>
      </c>
      <c r="E185" s="401">
        <f>E184/E183</f>
        <v>55.35</v>
      </c>
    </row>
    <row r="186" spans="1:5" ht="16.5" customHeight="1" thickBot="1" x14ac:dyDescent="0.25">
      <c r="A186" s="4" t="s">
        <v>16</v>
      </c>
      <c r="B186" s="416"/>
      <c r="C186" s="7">
        <f>C183/B183-1</f>
        <v>0</v>
      </c>
      <c r="D186" s="7">
        <f>D183/C183-1</f>
        <v>0</v>
      </c>
      <c r="E186" s="402">
        <f>E183/D183-1</f>
        <v>6.6666666666666652E-2</v>
      </c>
    </row>
    <row r="187" spans="1:5" ht="16.5" customHeight="1" thickBot="1" x14ac:dyDescent="0.25">
      <c r="A187" s="4" t="s">
        <v>17</v>
      </c>
      <c r="B187" s="416"/>
      <c r="C187" s="7">
        <f>C184/B184-1</f>
        <v>1.7647058823529349E-2</v>
      </c>
      <c r="D187" s="7">
        <f t="shared" ref="D187:E188" si="18">D184/C184-1</f>
        <v>5.7803468208093012E-3</v>
      </c>
      <c r="E187" s="402">
        <f t="shared" si="18"/>
        <v>1.7931034482758568E-2</v>
      </c>
    </row>
    <row r="188" spans="1:5" ht="16.5" customHeight="1" thickBot="1" x14ac:dyDescent="0.25">
      <c r="A188" s="4" t="s">
        <v>18</v>
      </c>
      <c r="B188" s="416"/>
      <c r="C188" s="7">
        <f>C185/B185-1</f>
        <v>1.7647058823529349E-2</v>
      </c>
      <c r="D188" s="7">
        <f t="shared" si="18"/>
        <v>5.7803468208093012E-3</v>
      </c>
      <c r="E188" s="402">
        <f t="shared" si="18"/>
        <v>-4.5689655172413746E-2</v>
      </c>
    </row>
    <row r="189" spans="1:5" ht="18.75" customHeight="1" thickBot="1" x14ac:dyDescent="0.25">
      <c r="A189" s="528" t="s">
        <v>37</v>
      </c>
      <c r="B189" s="529"/>
      <c r="C189" s="529"/>
      <c r="D189" s="529"/>
      <c r="E189" s="872"/>
    </row>
    <row r="190" spans="1:5" ht="18.75" customHeight="1" x14ac:dyDescent="0.2">
      <c r="A190" s="523"/>
      <c r="B190" s="17">
        <v>2019</v>
      </c>
      <c r="C190" s="17">
        <v>2020</v>
      </c>
      <c r="D190" s="17">
        <v>2021</v>
      </c>
      <c r="E190" s="406">
        <v>2022</v>
      </c>
    </row>
    <row r="191" spans="1:5" ht="18.75" customHeight="1" thickBot="1" x14ac:dyDescent="0.25">
      <c r="A191" s="524"/>
      <c r="B191" s="18" t="s">
        <v>5</v>
      </c>
      <c r="C191" s="18" t="s">
        <v>6</v>
      </c>
      <c r="D191" s="18" t="s">
        <v>6</v>
      </c>
      <c r="E191" s="399" t="s">
        <v>6</v>
      </c>
    </row>
    <row r="192" spans="1:5" ht="15.75" customHeight="1" thickBot="1" x14ac:dyDescent="0.25">
      <c r="A192" s="393" t="s">
        <v>0</v>
      </c>
      <c r="B192" s="8">
        <v>30000</v>
      </c>
      <c r="C192" s="8">
        <v>30000</v>
      </c>
      <c r="D192" s="8">
        <v>30000</v>
      </c>
      <c r="E192" s="8">
        <v>30000</v>
      </c>
    </row>
    <row r="193" spans="1:5" ht="15.75" customHeight="1" thickBot="1" x14ac:dyDescent="0.25">
      <c r="A193" s="394" t="s">
        <v>50</v>
      </c>
      <c r="B193" s="11">
        <v>30000</v>
      </c>
      <c r="C193" s="409">
        <v>30000</v>
      </c>
      <c r="D193" s="11">
        <v>30000</v>
      </c>
      <c r="E193" s="409">
        <v>30000</v>
      </c>
    </row>
    <row r="194" spans="1:5" ht="15.75" customHeight="1" thickBot="1" x14ac:dyDescent="0.25">
      <c r="A194" s="394" t="s">
        <v>51</v>
      </c>
      <c r="B194" s="11"/>
      <c r="C194" s="11"/>
      <c r="D194" s="409"/>
      <c r="E194" s="409"/>
    </row>
    <row r="195" spans="1:5" ht="15.75" customHeight="1" thickBot="1" x14ac:dyDescent="0.25">
      <c r="A195" s="393" t="s">
        <v>31</v>
      </c>
      <c r="B195" s="8">
        <v>5000</v>
      </c>
      <c r="C195" s="8">
        <v>5000</v>
      </c>
      <c r="D195" s="8">
        <v>5000</v>
      </c>
      <c r="E195" s="8">
        <v>5000</v>
      </c>
    </row>
    <row r="196" spans="1:5" ht="15.75" customHeight="1" thickBot="1" x14ac:dyDescent="0.25">
      <c r="A196" s="394" t="s">
        <v>50</v>
      </c>
      <c r="B196" s="11">
        <v>5000</v>
      </c>
      <c r="C196" s="8">
        <v>5000</v>
      </c>
      <c r="D196" s="8">
        <v>5000</v>
      </c>
      <c r="E196" s="8">
        <v>5000</v>
      </c>
    </row>
    <row r="197" spans="1:5" ht="15.75" customHeight="1" thickBot="1" x14ac:dyDescent="0.25">
      <c r="A197" s="394" t="s">
        <v>51</v>
      </c>
      <c r="B197" s="11"/>
      <c r="C197" s="8"/>
      <c r="D197" s="8"/>
      <c r="E197" s="8"/>
    </row>
    <row r="198" spans="1:5" ht="15.75" customHeight="1" thickBot="1" x14ac:dyDescent="0.25">
      <c r="A198" s="393" t="s">
        <v>1</v>
      </c>
      <c r="B198" s="40">
        <v>50000</v>
      </c>
      <c r="C198" s="87">
        <v>51500</v>
      </c>
      <c r="D198" s="87">
        <v>52000</v>
      </c>
      <c r="E198" s="87">
        <v>53560</v>
      </c>
    </row>
    <row r="199" spans="1:5" ht="15.75" customHeight="1" thickBot="1" x14ac:dyDescent="0.25">
      <c r="A199" s="394" t="s">
        <v>50</v>
      </c>
      <c r="B199" s="11">
        <v>50000</v>
      </c>
      <c r="C199" s="8">
        <v>51500</v>
      </c>
      <c r="D199" s="8">
        <v>52000</v>
      </c>
      <c r="E199" s="8">
        <v>53560</v>
      </c>
    </row>
    <row r="200" spans="1:5" ht="15.75" customHeight="1" thickBot="1" x14ac:dyDescent="0.25">
      <c r="A200" s="394" t="s">
        <v>51</v>
      </c>
      <c r="B200" s="11"/>
      <c r="C200" s="8"/>
      <c r="D200" s="8"/>
      <c r="E200" s="8"/>
    </row>
    <row r="201" spans="1:5" ht="15.75" customHeight="1" thickBot="1" x14ac:dyDescent="0.25">
      <c r="A201" s="393" t="s">
        <v>2</v>
      </c>
      <c r="B201" s="11"/>
      <c r="C201" s="8"/>
      <c r="D201" s="8"/>
      <c r="E201" s="8"/>
    </row>
    <row r="202" spans="1:5" ht="15.75" customHeight="1" thickBot="1" x14ac:dyDescent="0.25">
      <c r="A202" s="394" t="s">
        <v>50</v>
      </c>
      <c r="B202" s="11"/>
      <c r="C202" s="8"/>
      <c r="D202" s="8"/>
      <c r="E202" s="8"/>
    </row>
    <row r="203" spans="1:5" ht="15.75" customHeight="1" thickBot="1" x14ac:dyDescent="0.25">
      <c r="A203" s="394" t="s">
        <v>51</v>
      </c>
      <c r="B203" s="11"/>
      <c r="C203" s="8"/>
      <c r="D203" s="8"/>
      <c r="E203" s="8"/>
    </row>
    <row r="204" spans="1:5" ht="15.75" customHeight="1" thickBot="1" x14ac:dyDescent="0.25">
      <c r="A204" s="393" t="s">
        <v>24</v>
      </c>
      <c r="B204" s="11"/>
      <c r="C204" s="8"/>
      <c r="D204" s="8"/>
      <c r="E204" s="8"/>
    </row>
    <row r="205" spans="1:5" ht="15.75" customHeight="1" thickBot="1" x14ac:dyDescent="0.25">
      <c r="A205" s="394" t="s">
        <v>50</v>
      </c>
      <c r="B205" s="11"/>
      <c r="C205" s="8"/>
      <c r="D205" s="8"/>
      <c r="E205" s="8"/>
    </row>
    <row r="206" spans="1:5" ht="15.75" customHeight="1" thickBot="1" x14ac:dyDescent="0.25">
      <c r="A206" s="394" t="s">
        <v>51</v>
      </c>
      <c r="B206" s="11"/>
      <c r="C206" s="8"/>
      <c r="D206" s="8"/>
      <c r="E206" s="8"/>
    </row>
    <row r="207" spans="1:5" ht="15.75" customHeight="1" thickBot="1" x14ac:dyDescent="0.25">
      <c r="A207" s="393" t="s">
        <v>25</v>
      </c>
      <c r="B207" s="11">
        <v>0</v>
      </c>
      <c r="C207" s="8">
        <v>0</v>
      </c>
      <c r="D207" s="8">
        <v>0</v>
      </c>
      <c r="E207" s="8">
        <v>0</v>
      </c>
    </row>
    <row r="208" spans="1:5" ht="15.75" customHeight="1" thickBot="1" x14ac:dyDescent="0.25">
      <c r="A208" s="394" t="s">
        <v>50</v>
      </c>
      <c r="B208" s="11"/>
      <c r="C208" s="8"/>
      <c r="D208" s="8"/>
      <c r="E208" s="8"/>
    </row>
    <row r="209" spans="1:5" ht="15.75" customHeight="1" thickBot="1" x14ac:dyDescent="0.25">
      <c r="A209" s="394" t="s">
        <v>51</v>
      </c>
      <c r="B209" s="11"/>
      <c r="C209" s="8"/>
      <c r="D209" s="8"/>
      <c r="E209" s="8"/>
    </row>
    <row r="210" spans="1:5" ht="15.75" customHeight="1" thickBot="1" x14ac:dyDescent="0.25">
      <c r="A210" s="393" t="s">
        <v>3</v>
      </c>
      <c r="B210" s="11"/>
      <c r="C210" s="8"/>
      <c r="D210" s="8"/>
      <c r="E210" s="8"/>
    </row>
    <row r="211" spans="1:5" ht="15.75" customHeight="1" thickBot="1" x14ac:dyDescent="0.25">
      <c r="A211" s="394" t="s">
        <v>50</v>
      </c>
      <c r="B211" s="11"/>
      <c r="C211" s="8"/>
      <c r="D211" s="8"/>
      <c r="E211" s="8"/>
    </row>
    <row r="212" spans="1:5" ht="15.75" customHeight="1" thickBot="1" x14ac:dyDescent="0.25">
      <c r="A212" s="394" t="s">
        <v>51</v>
      </c>
      <c r="B212" s="11"/>
      <c r="C212" s="8"/>
      <c r="D212" s="8"/>
      <c r="E212" s="8"/>
    </row>
    <row r="213" spans="1:5" ht="15.75" customHeight="1" thickBot="1" x14ac:dyDescent="0.25">
      <c r="A213" s="405" t="s">
        <v>36</v>
      </c>
      <c r="B213" s="11">
        <f>B210+B207+B204+B201+B198+B195+B192</f>
        <v>85000</v>
      </c>
      <c r="C213" s="11">
        <f t="shared" ref="C213:E213" si="19">C210+C207+C204+C201+C198+C195+C192</f>
        <v>86500</v>
      </c>
      <c r="D213" s="11">
        <f t="shared" si="19"/>
        <v>87000</v>
      </c>
      <c r="E213" s="11">
        <f t="shared" si="19"/>
        <v>88560</v>
      </c>
    </row>
    <row r="214" spans="1:5" ht="15.75" customHeight="1" thickBot="1" x14ac:dyDescent="0.25">
      <c r="A214" s="396" t="s">
        <v>35</v>
      </c>
      <c r="B214" s="24">
        <f>IF(B213-B184=0,0,"Error")</f>
        <v>0</v>
      </c>
      <c r="C214" s="24">
        <f>IF(C213-C184=0,0,"Error")</f>
        <v>0</v>
      </c>
      <c r="D214" s="24">
        <f>IF(D213-D184=0,0,"Error")</f>
        <v>0</v>
      </c>
      <c r="E214" s="24">
        <f>IF(E213-E184=0,0,"Error")</f>
        <v>0</v>
      </c>
    </row>
    <row r="215" spans="1:5" ht="12" thickBot="1" x14ac:dyDescent="0.25">
      <c r="A215" s="881" t="s">
        <v>45</v>
      </c>
      <c r="B215" s="882"/>
      <c r="C215" s="882"/>
      <c r="D215" s="882"/>
      <c r="E215" s="883"/>
    </row>
    <row r="216" spans="1:5" ht="12" thickBot="1" x14ac:dyDescent="0.25">
      <c r="A216" s="881" t="s">
        <v>39</v>
      </c>
      <c r="B216" s="882"/>
      <c r="C216" s="882"/>
      <c r="D216" s="882"/>
      <c r="E216" s="883"/>
    </row>
    <row r="217" spans="1:5" ht="12" thickBot="1" x14ac:dyDescent="0.25">
      <c r="A217" s="421" t="s">
        <v>46</v>
      </c>
      <c r="B217" s="884" t="s">
        <v>749</v>
      </c>
      <c r="C217" s="885"/>
      <c r="D217" s="886"/>
      <c r="E217" s="887"/>
    </row>
    <row r="218" spans="1:5" ht="30.75" customHeight="1" thickBot="1" x14ac:dyDescent="0.25">
      <c r="A218" s="422" t="s">
        <v>52</v>
      </c>
      <c r="B218" s="422" t="s">
        <v>750</v>
      </c>
      <c r="C218" s="423" t="s">
        <v>53</v>
      </c>
      <c r="D218" s="875" t="s">
        <v>301</v>
      </c>
      <c r="E218" s="876"/>
    </row>
    <row r="219" spans="1:5" ht="12" thickBot="1" x14ac:dyDescent="0.25">
      <c r="A219" s="424"/>
      <c r="B219" s="873"/>
      <c r="C219" s="874"/>
      <c r="D219" s="875"/>
      <c r="E219" s="876"/>
    </row>
    <row r="220" spans="1:5" ht="17.25" customHeight="1" thickBot="1" x14ac:dyDescent="0.25">
      <c r="A220" s="425" t="s">
        <v>9</v>
      </c>
      <c r="B220" s="877" t="s">
        <v>750</v>
      </c>
      <c r="C220" s="878"/>
      <c r="D220" s="878"/>
      <c r="E220" s="879"/>
    </row>
    <row r="221" spans="1:5" ht="12" thickBot="1" x14ac:dyDescent="0.25">
      <c r="A221" s="425" t="s">
        <v>14</v>
      </c>
      <c r="B221" s="888" t="s">
        <v>303</v>
      </c>
      <c r="C221" s="889"/>
      <c r="D221" s="889"/>
      <c r="E221" s="890"/>
    </row>
    <row r="222" spans="1:5" ht="12.75" customHeight="1" x14ac:dyDescent="0.2">
      <c r="A222" s="891"/>
      <c r="B222" s="426">
        <v>2019</v>
      </c>
      <c r="C222" s="426">
        <v>2020</v>
      </c>
      <c r="D222" s="426">
        <v>2021</v>
      </c>
      <c r="E222" s="426">
        <v>2022</v>
      </c>
    </row>
    <row r="223" spans="1:5" ht="9" customHeight="1" thickBot="1" x14ac:dyDescent="0.25">
      <c r="A223" s="892"/>
      <c r="B223" s="427" t="s">
        <v>5</v>
      </c>
      <c r="C223" s="427" t="s">
        <v>6</v>
      </c>
      <c r="D223" s="427" t="s">
        <v>6</v>
      </c>
      <c r="E223" s="427" t="s">
        <v>6</v>
      </c>
    </row>
    <row r="224" spans="1:5" ht="12" thickBot="1" x14ac:dyDescent="0.25">
      <c r="A224" s="425" t="s">
        <v>8</v>
      </c>
      <c r="B224" s="428">
        <v>0</v>
      </c>
      <c r="C224" s="428">
        <v>0</v>
      </c>
      <c r="D224" s="428">
        <v>0</v>
      </c>
      <c r="E224" s="428">
        <v>0</v>
      </c>
    </row>
    <row r="225" spans="1:5" ht="12" thickBot="1" x14ac:dyDescent="0.25">
      <c r="A225" s="425" t="s">
        <v>15</v>
      </c>
      <c r="B225" s="428"/>
      <c r="C225" s="428">
        <f>C233</f>
        <v>2000</v>
      </c>
      <c r="D225" s="428">
        <f>D233</f>
        <v>2000</v>
      </c>
      <c r="E225" s="428">
        <f>E233</f>
        <v>2000</v>
      </c>
    </row>
    <row r="226" spans="1:5" ht="12" thickBot="1" x14ac:dyDescent="0.25">
      <c r="A226" s="425" t="s">
        <v>23</v>
      </c>
      <c r="B226" s="428"/>
      <c r="C226" s="428"/>
      <c r="D226" s="428"/>
      <c r="E226" s="428"/>
    </row>
    <row r="227" spans="1:5" ht="12" thickBot="1" x14ac:dyDescent="0.25">
      <c r="A227" s="425" t="s">
        <v>16</v>
      </c>
      <c r="B227" s="429"/>
      <c r="C227" s="430"/>
      <c r="D227" s="430"/>
      <c r="E227" s="430"/>
    </row>
    <row r="228" spans="1:5" ht="12" thickBot="1" x14ac:dyDescent="0.25">
      <c r="A228" s="425" t="s">
        <v>17</v>
      </c>
      <c r="B228" s="429"/>
      <c r="C228" s="430"/>
      <c r="D228" s="430"/>
      <c r="E228" s="430"/>
    </row>
    <row r="229" spans="1:5" ht="12" thickBot="1" x14ac:dyDescent="0.25">
      <c r="A229" s="425" t="s">
        <v>18</v>
      </c>
      <c r="B229" s="429"/>
      <c r="C229" s="430"/>
      <c r="D229" s="430"/>
      <c r="E229" s="430"/>
    </row>
    <row r="230" spans="1:5" ht="12" thickBot="1" x14ac:dyDescent="0.25">
      <c r="A230" s="893" t="s">
        <v>160</v>
      </c>
      <c r="B230" s="894"/>
      <c r="C230" s="894"/>
      <c r="D230" s="894"/>
      <c r="E230" s="895"/>
    </row>
    <row r="231" spans="1:5" ht="12.75" customHeight="1" x14ac:dyDescent="0.2">
      <c r="A231" s="891"/>
      <c r="B231" s="426">
        <v>2019</v>
      </c>
      <c r="C231" s="426">
        <v>2020</v>
      </c>
      <c r="D231" s="426">
        <v>2021</v>
      </c>
      <c r="E231" s="426">
        <v>2022</v>
      </c>
    </row>
    <row r="232" spans="1:5" ht="9" customHeight="1" thickBot="1" x14ac:dyDescent="0.25">
      <c r="A232" s="892"/>
      <c r="B232" s="427" t="s">
        <v>5</v>
      </c>
      <c r="C232" s="427" t="s">
        <v>6</v>
      </c>
      <c r="D232" s="427" t="s">
        <v>6</v>
      </c>
      <c r="E232" s="427" t="s">
        <v>6</v>
      </c>
    </row>
    <row r="233" spans="1:5" ht="12" thickBot="1" x14ac:dyDescent="0.25">
      <c r="A233" s="431" t="s">
        <v>41</v>
      </c>
      <c r="B233" s="432">
        <f>B234+B235+B236+B237</f>
        <v>0</v>
      </c>
      <c r="C233" s="432">
        <f t="shared" ref="C233:E233" si="20">C234+C235+C236+C237</f>
        <v>2000</v>
      </c>
      <c r="D233" s="432">
        <f t="shared" si="20"/>
        <v>2000</v>
      </c>
      <c r="E233" s="432">
        <f t="shared" si="20"/>
        <v>2000</v>
      </c>
    </row>
    <row r="234" spans="1:5" ht="12" thickBot="1" x14ac:dyDescent="0.25">
      <c r="A234" s="433" t="s">
        <v>50</v>
      </c>
      <c r="B234" s="432"/>
      <c r="C234" s="432">
        <v>2000</v>
      </c>
      <c r="D234" s="432">
        <v>2000</v>
      </c>
      <c r="E234" s="432">
        <v>2000</v>
      </c>
    </row>
    <row r="235" spans="1:5" ht="12" thickBot="1" x14ac:dyDescent="0.25">
      <c r="A235" s="433" t="s">
        <v>79</v>
      </c>
      <c r="B235" s="432"/>
      <c r="C235" s="432"/>
      <c r="D235" s="432"/>
      <c r="E235" s="432"/>
    </row>
    <row r="236" spans="1:5" ht="12" thickBot="1" x14ac:dyDescent="0.25">
      <c r="A236" s="433" t="s">
        <v>80</v>
      </c>
      <c r="B236" s="432"/>
      <c r="C236" s="432"/>
      <c r="D236" s="432"/>
      <c r="E236" s="432"/>
    </row>
    <row r="237" spans="1:5" ht="12" thickBot="1" x14ac:dyDescent="0.25">
      <c r="A237" s="433" t="s">
        <v>81</v>
      </c>
      <c r="B237" s="432"/>
      <c r="C237" s="432"/>
      <c r="D237" s="432"/>
      <c r="E237" s="432"/>
    </row>
    <row r="238" spans="1:5" ht="12" thickBot="1" x14ac:dyDescent="0.25">
      <c r="A238" s="431" t="s">
        <v>42</v>
      </c>
      <c r="B238" s="434">
        <f>B239+B240+B241+B242</f>
        <v>0</v>
      </c>
      <c r="C238" s="434">
        <f t="shared" ref="C238:E238" si="21">C239+C240+C241+C242</f>
        <v>0</v>
      </c>
      <c r="D238" s="434">
        <f t="shared" si="21"/>
        <v>0</v>
      </c>
      <c r="E238" s="434">
        <f t="shared" si="21"/>
        <v>0</v>
      </c>
    </row>
    <row r="239" spans="1:5" ht="12" thickBot="1" x14ac:dyDescent="0.25">
      <c r="A239" s="433" t="s">
        <v>50</v>
      </c>
      <c r="B239" s="434">
        <v>0</v>
      </c>
      <c r="C239" s="432">
        <v>0</v>
      </c>
      <c r="D239" s="432">
        <v>0</v>
      </c>
      <c r="E239" s="432"/>
    </row>
    <row r="240" spans="1:5" ht="12" thickBot="1" x14ac:dyDescent="0.25">
      <c r="A240" s="433" t="s">
        <v>79</v>
      </c>
      <c r="B240" s="434"/>
      <c r="C240" s="432"/>
      <c r="D240" s="432"/>
      <c r="E240" s="432"/>
    </row>
    <row r="241" spans="1:5" ht="12" thickBot="1" x14ac:dyDescent="0.25">
      <c r="A241" s="433" t="s">
        <v>80</v>
      </c>
      <c r="B241" s="434"/>
      <c r="C241" s="432"/>
      <c r="D241" s="432"/>
      <c r="E241" s="432"/>
    </row>
    <row r="242" spans="1:5" ht="12" thickBot="1" x14ac:dyDescent="0.25">
      <c r="A242" s="433" t="s">
        <v>81</v>
      </c>
      <c r="B242" s="434"/>
      <c r="C242" s="432"/>
      <c r="D242" s="432"/>
      <c r="E242" s="432"/>
    </row>
    <row r="243" spans="1:5" ht="12" thickBot="1" x14ac:dyDescent="0.25">
      <c r="A243" s="435" t="s">
        <v>33</v>
      </c>
      <c r="B243" s="434">
        <f>B233+B238</f>
        <v>0</v>
      </c>
      <c r="C243" s="434">
        <f t="shared" ref="C243:E243" si="22">C233+C238</f>
        <v>2000</v>
      </c>
      <c r="D243" s="434">
        <f t="shared" si="22"/>
        <v>2000</v>
      </c>
      <c r="E243" s="434">
        <f t="shared" si="22"/>
        <v>2000</v>
      </c>
    </row>
    <row r="244" spans="1:5" ht="68.25" thickBot="1" x14ac:dyDescent="0.25">
      <c r="A244" s="422" t="s">
        <v>55</v>
      </c>
      <c r="B244" s="422" t="s">
        <v>751</v>
      </c>
      <c r="C244" s="158" t="s">
        <v>53</v>
      </c>
      <c r="D244" s="515"/>
      <c r="E244" s="516"/>
    </row>
    <row r="245" spans="1:5" ht="17.25" customHeight="1" thickBot="1" x14ac:dyDescent="0.25">
      <c r="A245" s="4" t="s">
        <v>9</v>
      </c>
      <c r="B245" s="859" t="s">
        <v>752</v>
      </c>
      <c r="C245" s="856"/>
      <c r="D245" s="856"/>
      <c r="E245" s="860"/>
    </row>
    <row r="246" spans="1:5" ht="12" thickBot="1" x14ac:dyDescent="0.25">
      <c r="A246" s="4" t="s">
        <v>14</v>
      </c>
      <c r="B246" s="865" t="s">
        <v>304</v>
      </c>
      <c r="C246" s="857"/>
      <c r="D246" s="857"/>
      <c r="E246" s="858"/>
    </row>
    <row r="247" spans="1:5" ht="12.75" customHeight="1" x14ac:dyDescent="0.2">
      <c r="A247" s="523"/>
      <c r="B247" s="17">
        <v>2019</v>
      </c>
      <c r="C247" s="17">
        <v>2020</v>
      </c>
      <c r="D247" s="17">
        <v>2021</v>
      </c>
      <c r="E247" s="17">
        <v>2022</v>
      </c>
    </row>
    <row r="248" spans="1:5" ht="9" customHeight="1" thickBot="1" x14ac:dyDescent="0.25">
      <c r="A248" s="524"/>
      <c r="B248" s="18" t="s">
        <v>5</v>
      </c>
      <c r="C248" s="18" t="s">
        <v>6</v>
      </c>
      <c r="D248" s="18" t="s">
        <v>6</v>
      </c>
      <c r="E248" s="18" t="s">
        <v>6</v>
      </c>
    </row>
    <row r="249" spans="1:5" ht="12" thickBot="1" x14ac:dyDescent="0.25">
      <c r="A249" s="4" t="s">
        <v>8</v>
      </c>
      <c r="B249" s="4"/>
      <c r="C249" s="416">
        <v>410</v>
      </c>
      <c r="D249" s="4"/>
      <c r="E249" s="4"/>
    </row>
    <row r="250" spans="1:5" ht="12" thickBot="1" x14ac:dyDescent="0.25">
      <c r="A250" s="4" t="s">
        <v>15</v>
      </c>
      <c r="B250" s="6"/>
      <c r="C250" s="6">
        <f>C268</f>
        <v>35000</v>
      </c>
      <c r="D250" s="6"/>
      <c r="E250" s="6"/>
    </row>
    <row r="251" spans="1:5" ht="12" thickBot="1" x14ac:dyDescent="0.25">
      <c r="A251" s="4" t="s">
        <v>23</v>
      </c>
      <c r="B251" s="6" t="e">
        <f>B250/B249</f>
        <v>#DIV/0!</v>
      </c>
      <c r="C251" s="6">
        <f t="shared" ref="C251:E251" si="23">C250/C249</f>
        <v>85.365853658536579</v>
      </c>
      <c r="D251" s="6" t="e">
        <f t="shared" si="23"/>
        <v>#DIV/0!</v>
      </c>
      <c r="E251" s="6" t="e">
        <f t="shared" si="23"/>
        <v>#DIV/0!</v>
      </c>
    </row>
    <row r="252" spans="1:5" ht="12" thickBot="1" x14ac:dyDescent="0.25">
      <c r="A252" s="4" t="s">
        <v>16</v>
      </c>
      <c r="B252" s="416" t="s">
        <v>22</v>
      </c>
      <c r="C252" s="7"/>
      <c r="D252" s="7"/>
      <c r="E252" s="7"/>
    </row>
    <row r="253" spans="1:5" ht="12" thickBot="1" x14ac:dyDescent="0.25">
      <c r="A253" s="4" t="s">
        <v>17</v>
      </c>
      <c r="B253" s="416" t="s">
        <v>22</v>
      </c>
      <c r="C253" s="7"/>
      <c r="D253" s="7"/>
      <c r="E253" s="7"/>
    </row>
    <row r="254" spans="1:5" ht="12" thickBot="1" x14ac:dyDescent="0.25">
      <c r="A254" s="4" t="s">
        <v>18</v>
      </c>
      <c r="B254" s="416" t="s">
        <v>22</v>
      </c>
      <c r="C254" s="7"/>
      <c r="D254" s="7"/>
      <c r="E254" s="7"/>
    </row>
    <row r="255" spans="1:5" ht="12" thickBot="1" x14ac:dyDescent="0.25">
      <c r="A255" s="528" t="s">
        <v>161</v>
      </c>
      <c r="B255" s="529"/>
      <c r="C255" s="529"/>
      <c r="D255" s="529"/>
      <c r="E255" s="530"/>
    </row>
    <row r="256" spans="1:5" ht="12.75" customHeight="1" x14ac:dyDescent="0.2">
      <c r="A256" s="523"/>
      <c r="B256" s="17">
        <v>2019</v>
      </c>
      <c r="C256" s="17">
        <v>2020</v>
      </c>
      <c r="D256" s="17">
        <v>2021</v>
      </c>
      <c r="E256" s="17">
        <v>2022</v>
      </c>
    </row>
    <row r="257" spans="1:5" ht="9" customHeight="1" thickBot="1" x14ac:dyDescent="0.25">
      <c r="A257" s="524"/>
      <c r="B257" s="18" t="s">
        <v>5</v>
      </c>
      <c r="C257" s="18" t="s">
        <v>6</v>
      </c>
      <c r="D257" s="18" t="s">
        <v>6</v>
      </c>
      <c r="E257" s="18" t="s">
        <v>6</v>
      </c>
    </row>
    <row r="258" spans="1:5" ht="12" thickBot="1" x14ac:dyDescent="0.25">
      <c r="A258" s="393" t="s">
        <v>41</v>
      </c>
      <c r="B258" s="8">
        <f>B259+B260+B261+B262</f>
        <v>0</v>
      </c>
      <c r="C258" s="8">
        <f t="shared" ref="C258:E258" si="24">C259+C260+C261+C262</f>
        <v>0</v>
      </c>
      <c r="D258" s="8">
        <f t="shared" si="24"/>
        <v>0</v>
      </c>
      <c r="E258" s="8">
        <f t="shared" si="24"/>
        <v>0</v>
      </c>
    </row>
    <row r="259" spans="1:5" ht="12" thickBot="1" x14ac:dyDescent="0.25">
      <c r="A259" s="394" t="s">
        <v>50</v>
      </c>
      <c r="B259" s="8"/>
      <c r="C259" s="8"/>
      <c r="D259" s="8"/>
      <c r="E259" s="8"/>
    </row>
    <row r="260" spans="1:5" ht="12" thickBot="1" x14ac:dyDescent="0.25">
      <c r="A260" s="394" t="s">
        <v>79</v>
      </c>
      <c r="B260" s="8"/>
      <c r="C260" s="8"/>
      <c r="D260" s="8"/>
      <c r="E260" s="8"/>
    </row>
    <row r="261" spans="1:5" ht="12" thickBot="1" x14ac:dyDescent="0.25">
      <c r="A261" s="394" t="s">
        <v>80</v>
      </c>
      <c r="B261" s="8"/>
      <c r="C261" s="8"/>
      <c r="D261" s="8"/>
      <c r="E261" s="8"/>
    </row>
    <row r="262" spans="1:5" ht="12" thickBot="1" x14ac:dyDescent="0.25">
      <c r="A262" s="394" t="s">
        <v>81</v>
      </c>
      <c r="B262" s="8"/>
      <c r="C262" s="8"/>
      <c r="D262" s="8"/>
      <c r="E262" s="8"/>
    </row>
    <row r="263" spans="1:5" ht="12" thickBot="1" x14ac:dyDescent="0.25">
      <c r="A263" s="393" t="s">
        <v>42</v>
      </c>
      <c r="B263" s="11">
        <f>B264+B265+B266+B267</f>
        <v>0</v>
      </c>
      <c r="C263" s="11">
        <f t="shared" ref="C263:E263" si="25">C264+C265+C266+C267</f>
        <v>35000</v>
      </c>
      <c r="D263" s="11">
        <f t="shared" si="25"/>
        <v>0</v>
      </c>
      <c r="E263" s="11">
        <f t="shared" si="25"/>
        <v>0</v>
      </c>
    </row>
    <row r="264" spans="1:5" ht="12" thickBot="1" x14ac:dyDescent="0.25">
      <c r="A264" s="394" t="s">
        <v>50</v>
      </c>
      <c r="B264" s="11"/>
      <c r="C264" s="54">
        <v>35000</v>
      </c>
      <c r="D264" s="8"/>
      <c r="E264" s="8"/>
    </row>
    <row r="265" spans="1:5" ht="12" thickBot="1" x14ac:dyDescent="0.25">
      <c r="A265" s="394" t="s">
        <v>79</v>
      </c>
      <c r="B265" s="11"/>
      <c r="C265" s="8"/>
      <c r="D265" s="8"/>
      <c r="E265" s="8"/>
    </row>
    <row r="266" spans="1:5" ht="12" thickBot="1" x14ac:dyDescent="0.25">
      <c r="A266" s="394" t="s">
        <v>80</v>
      </c>
      <c r="B266" s="11"/>
      <c r="C266" s="8"/>
      <c r="D266" s="8"/>
      <c r="E266" s="8"/>
    </row>
    <row r="267" spans="1:5" ht="12" thickBot="1" x14ac:dyDescent="0.25">
      <c r="A267" s="394" t="s">
        <v>81</v>
      </c>
      <c r="B267" s="11"/>
      <c r="C267" s="8"/>
      <c r="D267" s="8"/>
      <c r="E267" s="8"/>
    </row>
    <row r="268" spans="1:5" ht="12" thickBot="1" x14ac:dyDescent="0.25">
      <c r="A268" s="436" t="s">
        <v>163</v>
      </c>
      <c r="B268" s="11">
        <f>B258+B263</f>
        <v>0</v>
      </c>
      <c r="C268" s="11">
        <f t="shared" ref="C268:E268" si="26">C258+C263</f>
        <v>35000</v>
      </c>
      <c r="D268" s="11">
        <f t="shared" si="26"/>
        <v>0</v>
      </c>
      <c r="E268" s="11">
        <f t="shared" si="26"/>
        <v>0</v>
      </c>
    </row>
    <row r="269" spans="1:5" ht="34.5" hidden="1" thickBot="1" x14ac:dyDescent="0.25">
      <c r="A269" s="19" t="s">
        <v>265</v>
      </c>
      <c r="B269" s="77"/>
      <c r="C269" s="34" t="s">
        <v>53</v>
      </c>
      <c r="D269" s="32"/>
      <c r="E269" s="33"/>
    </row>
    <row r="270" spans="1:5" ht="17.25" hidden="1" customHeight="1" thickBot="1" x14ac:dyDescent="0.25">
      <c r="A270" s="4" t="s">
        <v>9</v>
      </c>
      <c r="B270" s="517"/>
      <c r="C270" s="518"/>
      <c r="D270" s="518"/>
      <c r="E270" s="519"/>
    </row>
    <row r="271" spans="1:5" ht="12" hidden="1" thickBot="1" x14ac:dyDescent="0.25">
      <c r="A271" s="4" t="s">
        <v>14</v>
      </c>
      <c r="B271" s="520"/>
      <c r="C271" s="521"/>
      <c r="D271" s="521"/>
      <c r="E271" s="522"/>
    </row>
    <row r="272" spans="1:5" ht="12.75" hidden="1" customHeight="1" x14ac:dyDescent="0.2">
      <c r="A272" s="523"/>
      <c r="B272" s="17">
        <v>2018</v>
      </c>
      <c r="C272" s="17">
        <v>2019</v>
      </c>
      <c r="D272" s="17">
        <v>2020</v>
      </c>
      <c r="E272" s="17">
        <v>2021</v>
      </c>
    </row>
    <row r="273" spans="1:5" ht="9" hidden="1" customHeight="1" thickBot="1" x14ac:dyDescent="0.25">
      <c r="A273" s="524"/>
      <c r="B273" s="18" t="s">
        <v>5</v>
      </c>
      <c r="C273" s="18" t="s">
        <v>6</v>
      </c>
      <c r="D273" s="18" t="s">
        <v>6</v>
      </c>
      <c r="E273" s="18" t="s">
        <v>6</v>
      </c>
    </row>
    <row r="274" spans="1:5" ht="12" hidden="1" thickBot="1" x14ac:dyDescent="0.25">
      <c r="A274" s="4" t="s">
        <v>8</v>
      </c>
      <c r="B274" s="4"/>
      <c r="C274" s="4"/>
      <c r="D274" s="4"/>
      <c r="E274" s="4"/>
    </row>
    <row r="275" spans="1:5" ht="12" hidden="1" thickBot="1" x14ac:dyDescent="0.25">
      <c r="A275" s="4" t="s">
        <v>15</v>
      </c>
      <c r="B275" s="6">
        <f>B293</f>
        <v>0</v>
      </c>
      <c r="C275" s="6">
        <f t="shared" ref="C275:E275" si="27">C293</f>
        <v>0</v>
      </c>
      <c r="D275" s="6">
        <f t="shared" si="27"/>
        <v>0</v>
      </c>
      <c r="E275" s="6">
        <f t="shared" si="27"/>
        <v>0</v>
      </c>
    </row>
    <row r="276" spans="1:5" ht="12" hidden="1" thickBot="1" x14ac:dyDescent="0.25">
      <c r="A276" s="4" t="s">
        <v>23</v>
      </c>
      <c r="B276" s="6" t="e">
        <f>B275/B274</f>
        <v>#DIV/0!</v>
      </c>
      <c r="C276" s="6" t="e">
        <f t="shared" ref="C276:E276" si="28">C275/C274</f>
        <v>#DIV/0!</v>
      </c>
      <c r="D276" s="6" t="e">
        <f t="shared" si="28"/>
        <v>#DIV/0!</v>
      </c>
      <c r="E276" s="6" t="e">
        <f t="shared" si="28"/>
        <v>#DIV/0!</v>
      </c>
    </row>
    <row r="277" spans="1:5" ht="12" hidden="1" thickBot="1" x14ac:dyDescent="0.25">
      <c r="A277" s="4" t="s">
        <v>16</v>
      </c>
      <c r="B277" s="416" t="s">
        <v>22</v>
      </c>
      <c r="C277" s="7" t="e">
        <f>C274/B274-1</f>
        <v>#DIV/0!</v>
      </c>
      <c r="D277" s="7" t="e">
        <f t="shared" ref="D277:E279" si="29">D274/C274-1</f>
        <v>#DIV/0!</v>
      </c>
      <c r="E277" s="7" t="e">
        <f t="shared" si="29"/>
        <v>#DIV/0!</v>
      </c>
    </row>
    <row r="278" spans="1:5" ht="12" hidden="1" thickBot="1" x14ac:dyDescent="0.25">
      <c r="A278" s="4" t="s">
        <v>17</v>
      </c>
      <c r="B278" s="416" t="s">
        <v>22</v>
      </c>
      <c r="C278" s="7" t="e">
        <f>C275/B275-1</f>
        <v>#DIV/0!</v>
      </c>
      <c r="D278" s="7" t="e">
        <f t="shared" si="29"/>
        <v>#DIV/0!</v>
      </c>
      <c r="E278" s="7" t="e">
        <f t="shared" si="29"/>
        <v>#DIV/0!</v>
      </c>
    </row>
    <row r="279" spans="1:5" ht="12" hidden="1" thickBot="1" x14ac:dyDescent="0.25">
      <c r="A279" s="4" t="s">
        <v>18</v>
      </c>
      <c r="B279" s="416" t="s">
        <v>22</v>
      </c>
      <c r="C279" s="7" t="e">
        <f>C276/B276-1</f>
        <v>#DIV/0!</v>
      </c>
      <c r="D279" s="7" t="e">
        <f t="shared" si="29"/>
        <v>#DIV/0!</v>
      </c>
      <c r="E279" s="7" t="e">
        <f t="shared" si="29"/>
        <v>#DIV/0!</v>
      </c>
    </row>
    <row r="280" spans="1:5" ht="12" hidden="1" thickBot="1" x14ac:dyDescent="0.25">
      <c r="A280" s="528" t="s">
        <v>305</v>
      </c>
      <c r="B280" s="529"/>
      <c r="C280" s="529"/>
      <c r="D280" s="529"/>
      <c r="E280" s="530"/>
    </row>
    <row r="281" spans="1:5" ht="12.75" hidden="1" customHeight="1" x14ac:dyDescent="0.2">
      <c r="A281" s="523"/>
      <c r="B281" s="17">
        <v>2018</v>
      </c>
      <c r="C281" s="17">
        <v>2019</v>
      </c>
      <c r="D281" s="17">
        <v>2020</v>
      </c>
      <c r="E281" s="17">
        <v>2021</v>
      </c>
    </row>
    <row r="282" spans="1:5" ht="9" hidden="1" customHeight="1" thickBot="1" x14ac:dyDescent="0.25">
      <c r="A282" s="524"/>
      <c r="B282" s="18" t="s">
        <v>5</v>
      </c>
      <c r="C282" s="18" t="s">
        <v>6</v>
      </c>
      <c r="D282" s="18" t="s">
        <v>6</v>
      </c>
      <c r="E282" s="18" t="s">
        <v>6</v>
      </c>
    </row>
    <row r="283" spans="1:5" ht="12" hidden="1" thickBot="1" x14ac:dyDescent="0.25">
      <c r="A283" s="393" t="s">
        <v>41</v>
      </c>
      <c r="B283" s="8">
        <f>B284+B285+B286+B287</f>
        <v>0</v>
      </c>
      <c r="C283" s="8">
        <f t="shared" ref="C283:E283" si="30">C284+C285+C286+C287</f>
        <v>0</v>
      </c>
      <c r="D283" s="8">
        <f t="shared" si="30"/>
        <v>0</v>
      </c>
      <c r="E283" s="8">
        <f t="shared" si="30"/>
        <v>0</v>
      </c>
    </row>
    <row r="284" spans="1:5" ht="12" hidden="1" thickBot="1" x14ac:dyDescent="0.25">
      <c r="A284" s="394" t="s">
        <v>50</v>
      </c>
      <c r="B284" s="8"/>
      <c r="C284" s="8"/>
      <c r="D284" s="8"/>
      <c r="E284" s="8"/>
    </row>
    <row r="285" spans="1:5" ht="12" hidden="1" thickBot="1" x14ac:dyDescent="0.25">
      <c r="A285" s="394" t="s">
        <v>79</v>
      </c>
      <c r="B285" s="8"/>
      <c r="C285" s="8"/>
      <c r="D285" s="8"/>
      <c r="E285" s="8"/>
    </row>
    <row r="286" spans="1:5" ht="12" hidden="1" thickBot="1" x14ac:dyDescent="0.25">
      <c r="A286" s="394" t="s">
        <v>80</v>
      </c>
      <c r="B286" s="8"/>
      <c r="C286" s="8"/>
      <c r="D286" s="8"/>
      <c r="E286" s="8"/>
    </row>
    <row r="287" spans="1:5" ht="12" hidden="1" thickBot="1" x14ac:dyDescent="0.25">
      <c r="A287" s="394" t="s">
        <v>81</v>
      </c>
      <c r="B287" s="8"/>
      <c r="C287" s="8"/>
      <c r="D287" s="8"/>
      <c r="E287" s="8"/>
    </row>
    <row r="288" spans="1:5" ht="12" hidden="1" thickBot="1" x14ac:dyDescent="0.25">
      <c r="A288" s="393" t="s">
        <v>42</v>
      </c>
      <c r="B288" s="11">
        <f>B289+B290+B291+B292</f>
        <v>0</v>
      </c>
      <c r="C288" s="11">
        <f t="shared" ref="C288:E288" si="31">C289+C290+C291+C292</f>
        <v>0</v>
      </c>
      <c r="D288" s="11">
        <f t="shared" si="31"/>
        <v>0</v>
      </c>
      <c r="E288" s="11">
        <f t="shared" si="31"/>
        <v>0</v>
      </c>
    </row>
    <row r="289" spans="1:5" ht="12" hidden="1" thickBot="1" x14ac:dyDescent="0.25">
      <c r="A289" s="394" t="s">
        <v>50</v>
      </c>
      <c r="B289" s="11"/>
      <c r="C289" s="8"/>
      <c r="D289" s="8"/>
      <c r="E289" s="8"/>
    </row>
    <row r="290" spans="1:5" ht="12" hidden="1" thickBot="1" x14ac:dyDescent="0.25">
      <c r="A290" s="394" t="s">
        <v>79</v>
      </c>
      <c r="B290" s="11"/>
      <c r="C290" s="8"/>
      <c r="D290" s="8"/>
      <c r="E290" s="8"/>
    </row>
    <row r="291" spans="1:5" ht="12" hidden="1" thickBot="1" x14ac:dyDescent="0.25">
      <c r="A291" s="394" t="s">
        <v>80</v>
      </c>
      <c r="B291" s="11"/>
      <c r="C291" s="8"/>
      <c r="D291" s="8"/>
      <c r="E291" s="8"/>
    </row>
    <row r="292" spans="1:5" ht="12" hidden="1" thickBot="1" x14ac:dyDescent="0.25">
      <c r="A292" s="394" t="s">
        <v>81</v>
      </c>
      <c r="B292" s="11"/>
      <c r="C292" s="8"/>
      <c r="D292" s="8"/>
      <c r="E292" s="8"/>
    </row>
    <row r="293" spans="1:5" ht="12" hidden="1" thickBot="1" x14ac:dyDescent="0.25">
      <c r="A293" s="395" t="s">
        <v>190</v>
      </c>
      <c r="B293" s="11">
        <f>B283+B288</f>
        <v>0</v>
      </c>
      <c r="C293" s="11">
        <f t="shared" ref="C293:E293" si="32">C283+C288</f>
        <v>0</v>
      </c>
      <c r="D293" s="11">
        <f t="shared" si="32"/>
        <v>0</v>
      </c>
      <c r="E293" s="11">
        <f t="shared" si="32"/>
        <v>0</v>
      </c>
    </row>
    <row r="294" spans="1:5" ht="25.5" customHeight="1" thickBot="1" x14ac:dyDescent="0.25">
      <c r="A294" s="30" t="s">
        <v>29</v>
      </c>
      <c r="B294" s="514"/>
      <c r="C294" s="515"/>
      <c r="D294" s="515"/>
      <c r="E294" s="516"/>
    </row>
    <row r="295" spans="1:5" ht="45.75" thickBot="1" x14ac:dyDescent="0.25">
      <c r="A295" s="422" t="s">
        <v>235</v>
      </c>
      <c r="B295" s="437" t="s">
        <v>753</v>
      </c>
      <c r="C295" s="438" t="s">
        <v>53</v>
      </c>
      <c r="D295" s="32"/>
      <c r="E295" s="33"/>
    </row>
    <row r="296" spans="1:5" ht="17.25" customHeight="1" thickBot="1" x14ac:dyDescent="0.25">
      <c r="A296" s="4" t="s">
        <v>9</v>
      </c>
      <c r="B296" s="859" t="s">
        <v>753</v>
      </c>
      <c r="C296" s="856"/>
      <c r="D296" s="856"/>
      <c r="E296" s="860"/>
    </row>
    <row r="297" spans="1:5" ht="12" thickBot="1" x14ac:dyDescent="0.25">
      <c r="A297" s="4" t="s">
        <v>14</v>
      </c>
      <c r="B297" s="828"/>
      <c r="C297" s="521"/>
      <c r="D297" s="521"/>
      <c r="E297" s="522"/>
    </row>
    <row r="298" spans="1:5" ht="12.75" customHeight="1" x14ac:dyDescent="0.2">
      <c r="A298" s="523"/>
      <c r="B298" s="17">
        <v>2019</v>
      </c>
      <c r="C298" s="17">
        <v>2020</v>
      </c>
      <c r="D298" s="17">
        <v>2021</v>
      </c>
      <c r="E298" s="17">
        <v>2022</v>
      </c>
    </row>
    <row r="299" spans="1:5" ht="9" customHeight="1" thickBot="1" x14ac:dyDescent="0.25">
      <c r="A299" s="524"/>
      <c r="B299" s="18" t="s">
        <v>5</v>
      </c>
      <c r="C299" s="18" t="s">
        <v>6</v>
      </c>
      <c r="D299" s="18" t="s">
        <v>6</v>
      </c>
      <c r="E299" s="18" t="s">
        <v>6</v>
      </c>
    </row>
    <row r="300" spans="1:5" ht="12" thickBot="1" x14ac:dyDescent="0.25">
      <c r="A300" s="4" t="s">
        <v>8</v>
      </c>
      <c r="B300" s="4">
        <v>0</v>
      </c>
      <c r="C300" s="416">
        <v>0</v>
      </c>
      <c r="D300" s="416">
        <v>0</v>
      </c>
      <c r="E300" s="4">
        <v>0</v>
      </c>
    </row>
    <row r="301" spans="1:5" ht="12" thickBot="1" x14ac:dyDescent="0.25">
      <c r="A301" s="4" t="s">
        <v>15</v>
      </c>
      <c r="B301" s="6">
        <f>B319</f>
        <v>19000</v>
      </c>
      <c r="C301" s="6">
        <f t="shared" ref="C301:E301" si="33">C319</f>
        <v>18000</v>
      </c>
      <c r="D301" s="6">
        <f t="shared" si="33"/>
        <v>70000</v>
      </c>
      <c r="E301" s="6">
        <f t="shared" si="33"/>
        <v>70000</v>
      </c>
    </row>
    <row r="302" spans="1:5" ht="12" thickBot="1" x14ac:dyDescent="0.25">
      <c r="A302" s="4" t="s">
        <v>23</v>
      </c>
      <c r="B302" s="6"/>
      <c r="C302" s="6"/>
      <c r="D302" s="6"/>
      <c r="E302" s="6"/>
    </row>
    <row r="303" spans="1:5" ht="12" thickBot="1" x14ac:dyDescent="0.25">
      <c r="A303" s="4" t="s">
        <v>16</v>
      </c>
      <c r="B303" s="416"/>
      <c r="C303" s="7"/>
      <c r="D303" s="7"/>
      <c r="E303" s="7"/>
    </row>
    <row r="304" spans="1:5" ht="12" thickBot="1" x14ac:dyDescent="0.25">
      <c r="A304" s="4" t="s">
        <v>17</v>
      </c>
      <c r="B304" s="416"/>
      <c r="C304" s="7"/>
      <c r="D304" s="7"/>
      <c r="E304" s="7"/>
    </row>
    <row r="305" spans="1:5" ht="12" thickBot="1" x14ac:dyDescent="0.25">
      <c r="A305" s="4" t="s">
        <v>18</v>
      </c>
      <c r="B305" s="416"/>
      <c r="C305" s="7"/>
      <c r="D305" s="7"/>
      <c r="E305" s="7"/>
    </row>
    <row r="306" spans="1:5" ht="12" thickBot="1" x14ac:dyDescent="0.25">
      <c r="A306" s="528" t="s">
        <v>165</v>
      </c>
      <c r="B306" s="529"/>
      <c r="C306" s="529"/>
      <c r="D306" s="529"/>
      <c r="E306" s="530"/>
    </row>
    <row r="307" spans="1:5" ht="12.75" customHeight="1" x14ac:dyDescent="0.2">
      <c r="A307" s="523"/>
      <c r="B307" s="17">
        <v>2019</v>
      </c>
      <c r="C307" s="17">
        <v>2020</v>
      </c>
      <c r="D307" s="17">
        <v>2021</v>
      </c>
      <c r="E307" s="17">
        <v>2022</v>
      </c>
    </row>
    <row r="308" spans="1:5" ht="9" customHeight="1" thickBot="1" x14ac:dyDescent="0.25">
      <c r="A308" s="524"/>
      <c r="B308" s="18" t="s">
        <v>5</v>
      </c>
      <c r="C308" s="18" t="s">
        <v>6</v>
      </c>
      <c r="D308" s="18" t="s">
        <v>6</v>
      </c>
      <c r="E308" s="18" t="s">
        <v>6</v>
      </c>
    </row>
    <row r="309" spans="1:5" ht="12" thickBot="1" x14ac:dyDescent="0.25">
      <c r="A309" s="393" t="s">
        <v>41</v>
      </c>
      <c r="B309" s="8">
        <f>B310+B311+B312+B313</f>
        <v>0</v>
      </c>
      <c r="C309" s="8">
        <f t="shared" ref="C309:E309" si="34">C310+C311+C312+C313</f>
        <v>0</v>
      </c>
      <c r="D309" s="8">
        <f t="shared" si="34"/>
        <v>0</v>
      </c>
      <c r="E309" s="8">
        <f t="shared" si="34"/>
        <v>0</v>
      </c>
    </row>
    <row r="310" spans="1:5" ht="12" thickBot="1" x14ac:dyDescent="0.25">
      <c r="A310" s="394" t="s">
        <v>50</v>
      </c>
      <c r="B310" s="8"/>
      <c r="C310" s="8"/>
      <c r="D310" s="8"/>
      <c r="E310" s="8"/>
    </row>
    <row r="311" spans="1:5" ht="12" thickBot="1" x14ac:dyDescent="0.25">
      <c r="A311" s="394" t="s">
        <v>79</v>
      </c>
      <c r="B311" s="8"/>
      <c r="C311" s="8"/>
      <c r="D311" s="8"/>
      <c r="E311" s="8"/>
    </row>
    <row r="312" spans="1:5" ht="12" thickBot="1" x14ac:dyDescent="0.25">
      <c r="A312" s="394" t="s">
        <v>80</v>
      </c>
      <c r="B312" s="8"/>
      <c r="C312" s="8"/>
      <c r="D312" s="8"/>
      <c r="E312" s="8"/>
    </row>
    <row r="313" spans="1:5" ht="12" thickBot="1" x14ac:dyDescent="0.25">
      <c r="A313" s="394" t="s">
        <v>81</v>
      </c>
      <c r="B313" s="8"/>
      <c r="C313" s="8"/>
      <c r="D313" s="8"/>
      <c r="E313" s="8"/>
    </row>
    <row r="314" spans="1:5" ht="12" thickBot="1" x14ac:dyDescent="0.25">
      <c r="A314" s="393" t="s">
        <v>42</v>
      </c>
      <c r="B314" s="11">
        <f>B315+B316+B317+B318</f>
        <v>19000</v>
      </c>
      <c r="C314" s="11">
        <f t="shared" ref="C314:E314" si="35">C315+C316+C317+C318</f>
        <v>18000</v>
      </c>
      <c r="D314" s="11">
        <f t="shared" si="35"/>
        <v>70000</v>
      </c>
      <c r="E314" s="11">
        <f t="shared" si="35"/>
        <v>70000</v>
      </c>
    </row>
    <row r="315" spans="1:5" ht="12" thickBot="1" x14ac:dyDescent="0.25">
      <c r="A315" s="394" t="s">
        <v>50</v>
      </c>
      <c r="B315" s="11">
        <v>19000</v>
      </c>
      <c r="C315" s="11">
        <v>18000</v>
      </c>
      <c r="D315" s="11">
        <v>70000</v>
      </c>
      <c r="E315" s="11">
        <v>70000</v>
      </c>
    </row>
    <row r="316" spans="1:5" ht="12" thickBot="1" x14ac:dyDescent="0.25">
      <c r="A316" s="394" t="s">
        <v>79</v>
      </c>
      <c r="B316" s="11"/>
      <c r="C316" s="11"/>
      <c r="D316" s="11"/>
      <c r="E316" s="11"/>
    </row>
    <row r="317" spans="1:5" ht="12" thickBot="1" x14ac:dyDescent="0.25">
      <c r="A317" s="394" t="s">
        <v>80</v>
      </c>
      <c r="B317" s="11"/>
      <c r="C317" s="11"/>
      <c r="D317" s="11"/>
      <c r="E317" s="11"/>
    </row>
    <row r="318" spans="1:5" ht="12" thickBot="1" x14ac:dyDescent="0.25">
      <c r="A318" s="394" t="s">
        <v>81</v>
      </c>
      <c r="B318" s="11"/>
      <c r="C318" s="11"/>
      <c r="D318" s="11"/>
      <c r="E318" s="11"/>
    </row>
    <row r="319" spans="1:5" ht="12" thickBot="1" x14ac:dyDescent="0.25">
      <c r="A319" s="395" t="s">
        <v>36</v>
      </c>
      <c r="B319" s="11">
        <f>B309+B314</f>
        <v>19000</v>
      </c>
      <c r="C319" s="11">
        <f t="shared" ref="C319:E319" si="36">C309+C314</f>
        <v>18000</v>
      </c>
      <c r="D319" s="11">
        <f t="shared" si="36"/>
        <v>70000</v>
      </c>
      <c r="E319" s="11">
        <f t="shared" si="36"/>
        <v>70000</v>
      </c>
    </row>
    <row r="320" spans="1:5" ht="12" thickBot="1" x14ac:dyDescent="0.25">
      <c r="A320" s="537" t="s">
        <v>38</v>
      </c>
      <c r="B320" s="538"/>
      <c r="C320" s="538"/>
      <c r="D320" s="538"/>
      <c r="E320" s="539"/>
    </row>
    <row r="321" spans="1:5" ht="12" thickBot="1" x14ac:dyDescent="0.25">
      <c r="A321" s="537" t="s">
        <v>43</v>
      </c>
      <c r="B321" s="538"/>
      <c r="C321" s="538"/>
      <c r="D321" s="538"/>
      <c r="E321" s="539"/>
    </row>
    <row r="322" spans="1:5" ht="12" thickBot="1" x14ac:dyDescent="0.25">
      <c r="A322" s="19" t="s">
        <v>46</v>
      </c>
      <c r="B322" s="824"/>
      <c r="C322" s="825"/>
      <c r="D322" s="825"/>
      <c r="E322" s="826"/>
    </row>
    <row r="323" spans="1:5" ht="30.75" customHeight="1" thickBot="1" x14ac:dyDescent="0.25">
      <c r="A323" s="422" t="s">
        <v>60</v>
      </c>
      <c r="B323" s="422" t="s">
        <v>754</v>
      </c>
      <c r="C323" s="439" t="s">
        <v>53</v>
      </c>
      <c r="D323" s="515"/>
      <c r="E323" s="516"/>
    </row>
    <row r="324" spans="1:5" ht="12" thickBot="1" x14ac:dyDescent="0.25">
      <c r="A324" s="29"/>
      <c r="B324" s="896" t="s">
        <v>755</v>
      </c>
      <c r="C324" s="897"/>
      <c r="D324" s="898"/>
      <c r="E324" s="899"/>
    </row>
    <row r="325" spans="1:5" ht="17.25" customHeight="1" thickBot="1" x14ac:dyDescent="0.25">
      <c r="A325" s="4" t="s">
        <v>9</v>
      </c>
      <c r="B325" s="859" t="s">
        <v>756</v>
      </c>
      <c r="C325" s="856"/>
      <c r="D325" s="856"/>
      <c r="E325" s="860"/>
    </row>
    <row r="326" spans="1:5" ht="12" thickBot="1" x14ac:dyDescent="0.25">
      <c r="A326" s="4" t="s">
        <v>14</v>
      </c>
      <c r="B326" s="520"/>
      <c r="C326" s="521"/>
      <c r="D326" s="521"/>
      <c r="E326" s="522"/>
    </row>
    <row r="327" spans="1:5" ht="12.75" customHeight="1" x14ac:dyDescent="0.2">
      <c r="A327" s="523"/>
      <c r="B327" s="17">
        <v>2019</v>
      </c>
      <c r="C327" s="17">
        <v>2020</v>
      </c>
      <c r="D327" s="17">
        <v>2021</v>
      </c>
      <c r="E327" s="17">
        <v>2022</v>
      </c>
    </row>
    <row r="328" spans="1:5" ht="9" customHeight="1" thickBot="1" x14ac:dyDescent="0.25">
      <c r="A328" s="524"/>
      <c r="B328" s="18" t="s">
        <v>5</v>
      </c>
      <c r="C328" s="18" t="s">
        <v>6</v>
      </c>
      <c r="D328" s="18" t="s">
        <v>6</v>
      </c>
      <c r="E328" s="18" t="s">
        <v>6</v>
      </c>
    </row>
    <row r="329" spans="1:5" ht="12" thickBot="1" x14ac:dyDescent="0.25">
      <c r="A329" s="4" t="s">
        <v>8</v>
      </c>
      <c r="B329" s="6"/>
      <c r="C329" s="6"/>
      <c r="D329" s="6"/>
      <c r="E329" s="6"/>
    </row>
    <row r="330" spans="1:5" ht="12" thickBot="1" x14ac:dyDescent="0.25">
      <c r="A330" s="4" t="s">
        <v>15</v>
      </c>
      <c r="B330" s="6">
        <f>B343</f>
        <v>34400</v>
      </c>
      <c r="C330" s="6">
        <f>C343</f>
        <v>56000</v>
      </c>
      <c r="D330" s="6">
        <f>D343</f>
        <v>79000</v>
      </c>
      <c r="E330" s="6">
        <f>E348</f>
        <v>79000</v>
      </c>
    </row>
    <row r="331" spans="1:5" ht="12" thickBot="1" x14ac:dyDescent="0.25">
      <c r="A331" s="4" t="s">
        <v>23</v>
      </c>
      <c r="B331" s="6"/>
      <c r="C331" s="6"/>
      <c r="D331" s="6"/>
      <c r="E331" s="6"/>
    </row>
    <row r="332" spans="1:5" ht="12" thickBot="1" x14ac:dyDescent="0.25">
      <c r="A332" s="4" t="s">
        <v>16</v>
      </c>
      <c r="B332" s="416"/>
      <c r="C332" s="7"/>
      <c r="D332" s="7"/>
      <c r="E332" s="7"/>
    </row>
    <row r="333" spans="1:5" ht="12" thickBot="1" x14ac:dyDescent="0.25">
      <c r="A333" s="4" t="s">
        <v>17</v>
      </c>
      <c r="B333" s="416" t="s">
        <v>22</v>
      </c>
      <c r="C333" s="7">
        <f>C330/B330-1</f>
        <v>0.62790697674418605</v>
      </c>
      <c r="D333" s="7">
        <f t="shared" ref="D333:E333" si="37">D330/C330-1</f>
        <v>0.41071428571428581</v>
      </c>
      <c r="E333" s="7">
        <f t="shared" si="37"/>
        <v>0</v>
      </c>
    </row>
    <row r="334" spans="1:5" ht="12" thickBot="1" x14ac:dyDescent="0.25">
      <c r="A334" s="4" t="s">
        <v>18</v>
      </c>
      <c r="B334" s="416" t="s">
        <v>22</v>
      </c>
      <c r="C334" s="7"/>
      <c r="D334" s="7"/>
      <c r="E334" s="7"/>
    </row>
    <row r="335" spans="1:5" ht="12" thickBot="1" x14ac:dyDescent="0.25">
      <c r="A335" s="528" t="s">
        <v>160</v>
      </c>
      <c r="B335" s="529"/>
      <c r="C335" s="529"/>
      <c r="D335" s="529"/>
      <c r="E335" s="530"/>
    </row>
    <row r="336" spans="1:5" ht="12.75" customHeight="1" x14ac:dyDescent="0.2">
      <c r="A336" s="523"/>
      <c r="B336" s="17">
        <v>2019</v>
      </c>
      <c r="C336" s="17">
        <v>2020</v>
      </c>
      <c r="D336" s="17">
        <v>2021</v>
      </c>
      <c r="E336" s="17">
        <v>2022</v>
      </c>
    </row>
    <row r="337" spans="1:5" ht="9" customHeight="1" thickBot="1" x14ac:dyDescent="0.25">
      <c r="A337" s="524"/>
      <c r="B337" s="18" t="s">
        <v>5</v>
      </c>
      <c r="C337" s="18" t="s">
        <v>6</v>
      </c>
      <c r="D337" s="18" t="s">
        <v>6</v>
      </c>
      <c r="E337" s="18" t="s">
        <v>6</v>
      </c>
    </row>
    <row r="338" spans="1:5" ht="12" thickBot="1" x14ac:dyDescent="0.25">
      <c r="A338" s="393" t="s">
        <v>41</v>
      </c>
      <c r="B338" s="8">
        <f>B339+B340+B341+B342</f>
        <v>0</v>
      </c>
      <c r="C338" s="8">
        <f t="shared" ref="C338:E338" si="38">C339+C340+C341+C342</f>
        <v>0</v>
      </c>
      <c r="D338" s="8">
        <f t="shared" si="38"/>
        <v>0</v>
      </c>
      <c r="E338" s="8">
        <f t="shared" si="38"/>
        <v>0</v>
      </c>
    </row>
    <row r="339" spans="1:5" ht="12" thickBot="1" x14ac:dyDescent="0.25">
      <c r="A339" s="394" t="s">
        <v>50</v>
      </c>
      <c r="B339" s="8"/>
      <c r="C339" s="8"/>
      <c r="D339" s="8"/>
      <c r="E339" s="8"/>
    </row>
    <row r="340" spans="1:5" ht="12" thickBot="1" x14ac:dyDescent="0.25">
      <c r="A340" s="394" t="s">
        <v>79</v>
      </c>
      <c r="B340" s="8"/>
      <c r="C340" s="8"/>
      <c r="D340" s="8"/>
      <c r="E340" s="8"/>
    </row>
    <row r="341" spans="1:5" ht="12" thickBot="1" x14ac:dyDescent="0.25">
      <c r="A341" s="394" t="s">
        <v>80</v>
      </c>
      <c r="B341" s="8"/>
      <c r="C341" s="8"/>
      <c r="D341" s="8"/>
      <c r="E341" s="8"/>
    </row>
    <row r="342" spans="1:5" ht="12" thickBot="1" x14ac:dyDescent="0.25">
      <c r="A342" s="394" t="s">
        <v>81</v>
      </c>
      <c r="B342" s="8"/>
      <c r="C342" s="8"/>
      <c r="D342" s="8"/>
      <c r="E342" s="8"/>
    </row>
    <row r="343" spans="1:5" ht="12" thickBot="1" x14ac:dyDescent="0.25">
      <c r="A343" s="393" t="s">
        <v>42</v>
      </c>
      <c r="B343" s="11">
        <f>B344+B345+B346+B347</f>
        <v>34400</v>
      </c>
      <c r="C343" s="11">
        <f t="shared" ref="C343:E343" si="39">C344+C345+C346+C347</f>
        <v>56000</v>
      </c>
      <c r="D343" s="11">
        <f t="shared" si="39"/>
        <v>79000</v>
      </c>
      <c r="E343" s="11">
        <f t="shared" si="39"/>
        <v>79000</v>
      </c>
    </row>
    <row r="344" spans="1:5" ht="12" thickBot="1" x14ac:dyDescent="0.25">
      <c r="A344" s="394" t="s">
        <v>50</v>
      </c>
      <c r="B344" s="11">
        <v>34400</v>
      </c>
      <c r="C344" s="8">
        <v>56000</v>
      </c>
      <c r="D344" s="8">
        <v>79000</v>
      </c>
      <c r="E344" s="8">
        <v>79000</v>
      </c>
    </row>
    <row r="345" spans="1:5" ht="12" thickBot="1" x14ac:dyDescent="0.25">
      <c r="A345" s="394" t="s">
        <v>79</v>
      </c>
      <c r="B345" s="11"/>
      <c r="C345" s="8"/>
      <c r="D345" s="8"/>
      <c r="E345" s="8"/>
    </row>
    <row r="346" spans="1:5" ht="12" thickBot="1" x14ac:dyDescent="0.25">
      <c r="A346" s="394" t="s">
        <v>80</v>
      </c>
      <c r="B346" s="11"/>
      <c r="C346" s="8"/>
      <c r="D346" s="8"/>
      <c r="E346" s="8"/>
    </row>
    <row r="347" spans="1:5" ht="12" thickBot="1" x14ac:dyDescent="0.25">
      <c r="A347" s="394" t="s">
        <v>81</v>
      </c>
      <c r="B347" s="11"/>
      <c r="C347" s="8"/>
      <c r="D347" s="8"/>
      <c r="E347" s="8"/>
    </row>
    <row r="348" spans="1:5" ht="12" thickBot="1" x14ac:dyDescent="0.25">
      <c r="A348" s="436" t="s">
        <v>33</v>
      </c>
      <c r="B348" s="11">
        <f>B338+B343</f>
        <v>34400</v>
      </c>
      <c r="C348" s="11">
        <f t="shared" ref="C348:E348" si="40">C338+C343</f>
        <v>56000</v>
      </c>
      <c r="D348" s="11">
        <f t="shared" si="40"/>
        <v>79000</v>
      </c>
      <c r="E348" s="11">
        <f t="shared" si="40"/>
        <v>79000</v>
      </c>
    </row>
    <row r="349" spans="1:5" ht="34.5" thickBot="1" x14ac:dyDescent="0.25">
      <c r="A349" s="422" t="s">
        <v>62</v>
      </c>
      <c r="B349" s="422" t="s">
        <v>757</v>
      </c>
      <c r="C349" s="439" t="s">
        <v>53</v>
      </c>
      <c r="D349" s="515"/>
      <c r="E349" s="516"/>
    </row>
    <row r="350" spans="1:5" ht="25.5" customHeight="1" thickBot="1" x14ac:dyDescent="0.25">
      <c r="A350" s="4" t="s">
        <v>9</v>
      </c>
      <c r="B350" s="859" t="s">
        <v>758</v>
      </c>
      <c r="C350" s="856"/>
      <c r="D350" s="856"/>
      <c r="E350" s="860"/>
    </row>
    <row r="351" spans="1:5" ht="12" thickBot="1" x14ac:dyDescent="0.25">
      <c r="A351" s="4" t="s">
        <v>14</v>
      </c>
      <c r="B351" s="520"/>
      <c r="C351" s="521"/>
      <c r="D351" s="521"/>
      <c r="E351" s="522"/>
    </row>
    <row r="352" spans="1:5" ht="12.75" customHeight="1" x14ac:dyDescent="0.2">
      <c r="A352" s="523"/>
      <c r="B352" s="17">
        <v>2019</v>
      </c>
      <c r="C352" s="17">
        <v>2020</v>
      </c>
      <c r="D352" s="17">
        <v>2021</v>
      </c>
      <c r="E352" s="17">
        <v>2022</v>
      </c>
    </row>
    <row r="353" spans="1:5" ht="9" customHeight="1" thickBot="1" x14ac:dyDescent="0.25">
      <c r="A353" s="524"/>
      <c r="B353" s="18" t="s">
        <v>5</v>
      </c>
      <c r="C353" s="18" t="s">
        <v>6</v>
      </c>
      <c r="D353" s="18" t="s">
        <v>6</v>
      </c>
      <c r="E353" s="18" t="s">
        <v>6</v>
      </c>
    </row>
    <row r="354" spans="1:5" ht="3.75" customHeight="1" thickBot="1" x14ac:dyDescent="0.25">
      <c r="A354" s="4" t="s">
        <v>8</v>
      </c>
      <c r="B354" s="4"/>
      <c r="C354" s="4"/>
      <c r="D354" s="4"/>
      <c r="E354" s="4"/>
    </row>
    <row r="355" spans="1:5" ht="12" thickBot="1" x14ac:dyDescent="0.25">
      <c r="A355" s="4" t="s">
        <v>15</v>
      </c>
      <c r="B355" s="6"/>
      <c r="C355" s="6">
        <v>40000</v>
      </c>
      <c r="D355" s="6"/>
      <c r="E355" s="6"/>
    </row>
    <row r="356" spans="1:5" ht="12" thickBot="1" x14ac:dyDescent="0.25">
      <c r="A356" s="4" t="s">
        <v>23</v>
      </c>
      <c r="B356" s="6" t="e">
        <f>B355/B354</f>
        <v>#DIV/0!</v>
      </c>
      <c r="C356" s="6" t="e">
        <f t="shared" ref="C356:E356" si="41">C355/C354</f>
        <v>#DIV/0!</v>
      </c>
      <c r="D356" s="6" t="e">
        <f t="shared" si="41"/>
        <v>#DIV/0!</v>
      </c>
      <c r="E356" s="6" t="e">
        <f t="shared" si="41"/>
        <v>#DIV/0!</v>
      </c>
    </row>
    <row r="357" spans="1:5" ht="12" thickBot="1" x14ac:dyDescent="0.25">
      <c r="A357" s="4" t="s">
        <v>16</v>
      </c>
      <c r="B357" s="416" t="s">
        <v>22</v>
      </c>
      <c r="C357" s="7" t="e">
        <f>C354/B354-1</f>
        <v>#DIV/0!</v>
      </c>
      <c r="D357" s="7" t="e">
        <f t="shared" ref="D357:E359" si="42">D354/C354-1</f>
        <v>#DIV/0!</v>
      </c>
      <c r="E357" s="7" t="e">
        <f t="shared" si="42"/>
        <v>#DIV/0!</v>
      </c>
    </row>
    <row r="358" spans="1:5" ht="12" thickBot="1" x14ac:dyDescent="0.25">
      <c r="A358" s="4" t="s">
        <v>17</v>
      </c>
      <c r="B358" s="416" t="s">
        <v>22</v>
      </c>
      <c r="C358" s="7" t="e">
        <f>C355/B355-1</f>
        <v>#DIV/0!</v>
      </c>
      <c r="D358" s="7">
        <f t="shared" si="42"/>
        <v>-1</v>
      </c>
      <c r="E358" s="7" t="e">
        <f t="shared" si="42"/>
        <v>#DIV/0!</v>
      </c>
    </row>
    <row r="359" spans="1:5" ht="12" thickBot="1" x14ac:dyDescent="0.25">
      <c r="A359" s="4" t="s">
        <v>18</v>
      </c>
      <c r="B359" s="416" t="s">
        <v>22</v>
      </c>
      <c r="C359" s="7" t="e">
        <f>C356/B356-1</f>
        <v>#DIV/0!</v>
      </c>
      <c r="D359" s="7" t="e">
        <f t="shared" si="42"/>
        <v>#DIV/0!</v>
      </c>
      <c r="E359" s="7" t="e">
        <f t="shared" si="42"/>
        <v>#DIV/0!</v>
      </c>
    </row>
    <row r="360" spans="1:5" ht="12" thickBot="1" x14ac:dyDescent="0.25">
      <c r="A360" s="528" t="s">
        <v>161</v>
      </c>
      <c r="B360" s="529"/>
      <c r="C360" s="529"/>
      <c r="D360" s="529"/>
      <c r="E360" s="530"/>
    </row>
    <row r="361" spans="1:5" ht="12.75" customHeight="1" x14ac:dyDescent="0.2">
      <c r="A361" s="523"/>
      <c r="B361" s="17">
        <v>2019</v>
      </c>
      <c r="C361" s="17">
        <v>2020</v>
      </c>
      <c r="D361" s="17">
        <v>2021</v>
      </c>
      <c r="E361" s="17">
        <v>2022</v>
      </c>
    </row>
    <row r="362" spans="1:5" ht="9" customHeight="1" thickBot="1" x14ac:dyDescent="0.25">
      <c r="A362" s="524"/>
      <c r="B362" s="18" t="s">
        <v>5</v>
      </c>
      <c r="C362" s="18" t="s">
        <v>6</v>
      </c>
      <c r="D362" s="18" t="s">
        <v>6</v>
      </c>
      <c r="E362" s="18" t="s">
        <v>6</v>
      </c>
    </row>
    <row r="363" spans="1:5" ht="12" thickBot="1" x14ac:dyDescent="0.25">
      <c r="A363" s="393" t="s">
        <v>41</v>
      </c>
      <c r="B363" s="8">
        <f>B364+B365+B366+B367</f>
        <v>0</v>
      </c>
      <c r="C363" s="8">
        <f t="shared" ref="C363:E363" si="43">C364+C365+C366+C367</f>
        <v>0</v>
      </c>
      <c r="D363" s="8">
        <f t="shared" si="43"/>
        <v>0</v>
      </c>
      <c r="E363" s="8">
        <f t="shared" si="43"/>
        <v>0</v>
      </c>
    </row>
    <row r="364" spans="1:5" ht="12" thickBot="1" x14ac:dyDescent="0.25">
      <c r="A364" s="394" t="s">
        <v>50</v>
      </c>
      <c r="B364" s="8"/>
      <c r="C364" s="8"/>
      <c r="D364" s="8"/>
      <c r="E364" s="8"/>
    </row>
    <row r="365" spans="1:5" ht="12" thickBot="1" x14ac:dyDescent="0.25">
      <c r="A365" s="394" t="s">
        <v>79</v>
      </c>
      <c r="B365" s="8"/>
      <c r="C365" s="8"/>
      <c r="D365" s="8"/>
      <c r="E365" s="8"/>
    </row>
    <row r="366" spans="1:5" ht="12" thickBot="1" x14ac:dyDescent="0.25">
      <c r="A366" s="394" t="s">
        <v>80</v>
      </c>
      <c r="B366" s="8"/>
      <c r="C366" s="8"/>
      <c r="D366" s="8"/>
      <c r="E366" s="8"/>
    </row>
    <row r="367" spans="1:5" ht="12" thickBot="1" x14ac:dyDescent="0.25">
      <c r="A367" s="394" t="s">
        <v>81</v>
      </c>
      <c r="B367" s="8"/>
      <c r="C367" s="8"/>
      <c r="D367" s="8"/>
      <c r="E367" s="8"/>
    </row>
    <row r="368" spans="1:5" ht="12" thickBot="1" x14ac:dyDescent="0.25">
      <c r="A368" s="393" t="s">
        <v>42</v>
      </c>
      <c r="B368" s="11">
        <f>B369+B370+B371+B372</f>
        <v>0</v>
      </c>
      <c r="C368" s="11">
        <f t="shared" ref="C368:E368" si="44">C369+C370+C371+C372</f>
        <v>40000</v>
      </c>
      <c r="D368" s="11">
        <f t="shared" si="44"/>
        <v>0</v>
      </c>
      <c r="E368" s="11">
        <f t="shared" si="44"/>
        <v>0</v>
      </c>
    </row>
    <row r="369" spans="1:5" ht="12" thickBot="1" x14ac:dyDescent="0.25">
      <c r="A369" s="394" t="s">
        <v>50</v>
      </c>
      <c r="B369" s="11"/>
      <c r="C369" s="8">
        <v>40000</v>
      </c>
      <c r="D369" s="8"/>
      <c r="E369" s="8"/>
    </row>
    <row r="370" spans="1:5" ht="12" thickBot="1" x14ac:dyDescent="0.25">
      <c r="A370" s="394" t="s">
        <v>79</v>
      </c>
      <c r="B370" s="11"/>
      <c r="C370" s="8"/>
      <c r="D370" s="8"/>
      <c r="E370" s="8"/>
    </row>
    <row r="371" spans="1:5" ht="12" thickBot="1" x14ac:dyDescent="0.25">
      <c r="A371" s="394" t="s">
        <v>80</v>
      </c>
      <c r="B371" s="11"/>
      <c r="C371" s="8"/>
      <c r="D371" s="8"/>
      <c r="E371" s="8"/>
    </row>
    <row r="372" spans="1:5" ht="12" thickBot="1" x14ac:dyDescent="0.25">
      <c r="A372" s="394" t="s">
        <v>81</v>
      </c>
      <c r="B372" s="11"/>
      <c r="C372" s="8"/>
      <c r="D372" s="8"/>
      <c r="E372" s="8"/>
    </row>
    <row r="373" spans="1:5" ht="10.5" customHeight="1" thickBot="1" x14ac:dyDescent="0.25">
      <c r="A373" s="436" t="s">
        <v>163</v>
      </c>
      <c r="B373" s="11">
        <f>B363+B368</f>
        <v>0</v>
      </c>
      <c r="C373" s="11">
        <f t="shared" ref="C373:E373" si="45">C363+C368</f>
        <v>40000</v>
      </c>
      <c r="D373" s="11">
        <f t="shared" si="45"/>
        <v>0</v>
      </c>
      <c r="E373" s="11">
        <f t="shared" si="45"/>
        <v>0</v>
      </c>
    </row>
    <row r="374" spans="1:5" ht="34.5" hidden="1" thickBot="1" x14ac:dyDescent="0.25">
      <c r="A374" s="19" t="s">
        <v>265</v>
      </c>
      <c r="B374" s="77"/>
      <c r="C374" s="34" t="s">
        <v>53</v>
      </c>
      <c r="D374" s="32"/>
      <c r="E374" s="33"/>
    </row>
    <row r="375" spans="1:5" ht="17.25" hidden="1" customHeight="1" thickBot="1" x14ac:dyDescent="0.25">
      <c r="A375" s="4" t="s">
        <v>9</v>
      </c>
      <c r="B375" s="517"/>
      <c r="C375" s="518"/>
      <c r="D375" s="518"/>
      <c r="E375" s="519"/>
    </row>
    <row r="376" spans="1:5" ht="12" hidden="1" thickBot="1" x14ac:dyDescent="0.25">
      <c r="A376" s="4" t="s">
        <v>14</v>
      </c>
      <c r="B376" s="520"/>
      <c r="C376" s="521"/>
      <c r="D376" s="521"/>
      <c r="E376" s="522"/>
    </row>
    <row r="377" spans="1:5" ht="12.75" hidden="1" customHeight="1" x14ac:dyDescent="0.2">
      <c r="A377" s="523"/>
      <c r="B377" s="17">
        <v>2019</v>
      </c>
      <c r="C377" s="17">
        <v>2020</v>
      </c>
      <c r="D377" s="17">
        <v>2021</v>
      </c>
      <c r="E377" s="17">
        <v>2022</v>
      </c>
    </row>
    <row r="378" spans="1:5" ht="9" hidden="1" customHeight="1" thickBot="1" x14ac:dyDescent="0.25">
      <c r="A378" s="524"/>
      <c r="B378" s="18" t="s">
        <v>5</v>
      </c>
      <c r="C378" s="18" t="s">
        <v>6</v>
      </c>
      <c r="D378" s="18" t="s">
        <v>6</v>
      </c>
      <c r="E378" s="18" t="s">
        <v>6</v>
      </c>
    </row>
    <row r="379" spans="1:5" ht="12" hidden="1" thickBot="1" x14ac:dyDescent="0.25">
      <c r="A379" s="4" t="s">
        <v>8</v>
      </c>
      <c r="B379" s="4"/>
      <c r="C379" s="4"/>
      <c r="D379" s="4"/>
      <c r="E379" s="4"/>
    </row>
    <row r="380" spans="1:5" ht="12" hidden="1" thickBot="1" x14ac:dyDescent="0.25">
      <c r="A380" s="4" t="s">
        <v>15</v>
      </c>
      <c r="B380" s="6">
        <f>B398</f>
        <v>0</v>
      </c>
      <c r="C380" s="6">
        <f t="shared" ref="C380:E380" si="46">C398</f>
        <v>0</v>
      </c>
      <c r="D380" s="6">
        <f t="shared" si="46"/>
        <v>0</v>
      </c>
      <c r="E380" s="6">
        <f t="shared" si="46"/>
        <v>0</v>
      </c>
    </row>
    <row r="381" spans="1:5" ht="12" hidden="1" thickBot="1" x14ac:dyDescent="0.25">
      <c r="A381" s="4" t="s">
        <v>23</v>
      </c>
      <c r="B381" s="6" t="e">
        <f>B380/B379</f>
        <v>#DIV/0!</v>
      </c>
      <c r="C381" s="6" t="e">
        <f t="shared" ref="C381:E381" si="47">C380/C379</f>
        <v>#DIV/0!</v>
      </c>
      <c r="D381" s="6" t="e">
        <f t="shared" si="47"/>
        <v>#DIV/0!</v>
      </c>
      <c r="E381" s="6" t="e">
        <f t="shared" si="47"/>
        <v>#DIV/0!</v>
      </c>
    </row>
    <row r="382" spans="1:5" ht="12" hidden="1" thickBot="1" x14ac:dyDescent="0.25">
      <c r="A382" s="4" t="s">
        <v>16</v>
      </c>
      <c r="B382" s="416" t="s">
        <v>22</v>
      </c>
      <c r="C382" s="7" t="e">
        <f>C379/B379-1</f>
        <v>#DIV/0!</v>
      </c>
      <c r="D382" s="7" t="e">
        <f t="shared" ref="D382:E384" si="48">D379/C379-1</f>
        <v>#DIV/0!</v>
      </c>
      <c r="E382" s="7" t="e">
        <f t="shared" si="48"/>
        <v>#DIV/0!</v>
      </c>
    </row>
    <row r="383" spans="1:5" ht="12" hidden="1" thickBot="1" x14ac:dyDescent="0.25">
      <c r="A383" s="4" t="s">
        <v>17</v>
      </c>
      <c r="B383" s="416" t="s">
        <v>22</v>
      </c>
      <c r="C383" s="7" t="e">
        <f>C380/B380-1</f>
        <v>#DIV/0!</v>
      </c>
      <c r="D383" s="7" t="e">
        <f t="shared" si="48"/>
        <v>#DIV/0!</v>
      </c>
      <c r="E383" s="7" t="e">
        <f t="shared" si="48"/>
        <v>#DIV/0!</v>
      </c>
    </row>
    <row r="384" spans="1:5" ht="12" hidden="1" thickBot="1" x14ac:dyDescent="0.25">
      <c r="A384" s="4" t="s">
        <v>18</v>
      </c>
      <c r="B384" s="416" t="s">
        <v>22</v>
      </c>
      <c r="C384" s="7" t="e">
        <f>C381/B381-1</f>
        <v>#DIV/0!</v>
      </c>
      <c r="D384" s="7" t="e">
        <f t="shared" si="48"/>
        <v>#DIV/0!</v>
      </c>
      <c r="E384" s="7" t="e">
        <f t="shared" si="48"/>
        <v>#DIV/0!</v>
      </c>
    </row>
    <row r="385" spans="1:5" ht="12" hidden="1" thickBot="1" x14ac:dyDescent="0.25">
      <c r="A385" s="528" t="s">
        <v>164</v>
      </c>
      <c r="B385" s="529"/>
      <c r="C385" s="529"/>
      <c r="D385" s="529"/>
      <c r="E385" s="530"/>
    </row>
    <row r="386" spans="1:5" ht="12.75" hidden="1" customHeight="1" x14ac:dyDescent="0.2">
      <c r="A386" s="523"/>
      <c r="B386" s="17">
        <v>2018</v>
      </c>
      <c r="C386" s="17">
        <v>2019</v>
      </c>
      <c r="D386" s="17">
        <v>2020</v>
      </c>
      <c r="E386" s="17">
        <v>2021</v>
      </c>
    </row>
    <row r="387" spans="1:5" ht="9" hidden="1" customHeight="1" thickBot="1" x14ac:dyDescent="0.25">
      <c r="A387" s="524"/>
      <c r="B387" s="18" t="s">
        <v>5</v>
      </c>
      <c r="C387" s="18" t="s">
        <v>6</v>
      </c>
      <c r="D387" s="18" t="s">
        <v>6</v>
      </c>
      <c r="E387" s="18" t="s">
        <v>6</v>
      </c>
    </row>
    <row r="388" spans="1:5" ht="12" hidden="1" thickBot="1" x14ac:dyDescent="0.25">
      <c r="A388" s="393" t="s">
        <v>41</v>
      </c>
      <c r="B388" s="8">
        <f>B389+B390+B391+B392</f>
        <v>0</v>
      </c>
      <c r="C388" s="8">
        <f t="shared" ref="C388:E388" si="49">C389+C390+C391+C392</f>
        <v>0</v>
      </c>
      <c r="D388" s="8">
        <f t="shared" si="49"/>
        <v>0</v>
      </c>
      <c r="E388" s="8">
        <f t="shared" si="49"/>
        <v>0</v>
      </c>
    </row>
    <row r="389" spans="1:5" ht="12" hidden="1" thickBot="1" x14ac:dyDescent="0.25">
      <c r="A389" s="394" t="s">
        <v>50</v>
      </c>
      <c r="B389" s="8"/>
      <c r="C389" s="8"/>
      <c r="D389" s="8"/>
      <c r="E389" s="8"/>
    </row>
    <row r="390" spans="1:5" ht="12" hidden="1" thickBot="1" x14ac:dyDescent="0.25">
      <c r="A390" s="394" t="s">
        <v>79</v>
      </c>
      <c r="B390" s="8"/>
      <c r="C390" s="8"/>
      <c r="D390" s="8"/>
      <c r="E390" s="8"/>
    </row>
    <row r="391" spans="1:5" ht="12" hidden="1" thickBot="1" x14ac:dyDescent="0.25">
      <c r="A391" s="394" t="s">
        <v>80</v>
      </c>
      <c r="B391" s="8"/>
      <c r="C391" s="8"/>
      <c r="D391" s="8"/>
      <c r="E391" s="8"/>
    </row>
    <row r="392" spans="1:5" ht="12" hidden="1" thickBot="1" x14ac:dyDescent="0.25">
      <c r="A392" s="394" t="s">
        <v>81</v>
      </c>
      <c r="B392" s="8"/>
      <c r="C392" s="8"/>
      <c r="D392" s="8"/>
      <c r="E392" s="8"/>
    </row>
    <row r="393" spans="1:5" ht="12" hidden="1" thickBot="1" x14ac:dyDescent="0.25">
      <c r="A393" s="393" t="s">
        <v>42</v>
      </c>
      <c r="B393" s="11">
        <f>B394+B395+B396+B397</f>
        <v>0</v>
      </c>
      <c r="C393" s="11">
        <f t="shared" ref="C393:E393" si="50">C394+C395+C396+C397</f>
        <v>0</v>
      </c>
      <c r="D393" s="11">
        <f t="shared" si="50"/>
        <v>0</v>
      </c>
      <c r="E393" s="11">
        <f t="shared" si="50"/>
        <v>0</v>
      </c>
    </row>
    <row r="394" spans="1:5" ht="12" hidden="1" thickBot="1" x14ac:dyDescent="0.25">
      <c r="A394" s="394" t="s">
        <v>50</v>
      </c>
      <c r="B394" s="11"/>
      <c r="C394" s="8"/>
      <c r="D394" s="8"/>
      <c r="E394" s="8"/>
    </row>
    <row r="395" spans="1:5" ht="12" hidden="1" thickBot="1" x14ac:dyDescent="0.25">
      <c r="A395" s="394" t="s">
        <v>79</v>
      </c>
      <c r="B395" s="11"/>
      <c r="C395" s="8"/>
      <c r="D395" s="8"/>
      <c r="E395" s="8"/>
    </row>
    <row r="396" spans="1:5" ht="12" hidden="1" thickBot="1" x14ac:dyDescent="0.25">
      <c r="A396" s="394" t="s">
        <v>80</v>
      </c>
      <c r="B396" s="11"/>
      <c r="C396" s="8"/>
      <c r="D396" s="8"/>
      <c r="E396" s="8"/>
    </row>
    <row r="397" spans="1:5" ht="12" hidden="1" thickBot="1" x14ac:dyDescent="0.25">
      <c r="A397" s="394" t="s">
        <v>81</v>
      </c>
      <c r="B397" s="11"/>
      <c r="C397" s="8"/>
      <c r="D397" s="8"/>
      <c r="E397" s="8"/>
    </row>
    <row r="398" spans="1:5" ht="11.25" hidden="1" customHeight="1" thickBot="1" x14ac:dyDescent="0.25">
      <c r="A398" s="395" t="s">
        <v>159</v>
      </c>
      <c r="B398" s="11">
        <f>B388+B393</f>
        <v>0</v>
      </c>
      <c r="C398" s="11">
        <f t="shared" ref="C398:E398" si="51">C388+C393</f>
        <v>0</v>
      </c>
      <c r="D398" s="11">
        <f t="shared" si="51"/>
        <v>0</v>
      </c>
      <c r="E398" s="11">
        <f t="shared" si="51"/>
        <v>0</v>
      </c>
    </row>
    <row r="399" spans="1:5" ht="25.5" hidden="1" customHeight="1" thickBot="1" x14ac:dyDescent="0.25">
      <c r="A399" s="30" t="s">
        <v>29</v>
      </c>
      <c r="B399" s="514"/>
      <c r="C399" s="515"/>
      <c r="D399" s="515"/>
      <c r="E399" s="516"/>
    </row>
    <row r="400" spans="1:5" ht="34.5" hidden="1" thickBot="1" x14ac:dyDescent="0.25">
      <c r="A400" s="19" t="s">
        <v>265</v>
      </c>
      <c r="B400" s="77"/>
      <c r="C400" s="34" t="s">
        <v>53</v>
      </c>
      <c r="D400" s="32"/>
      <c r="E400" s="33"/>
    </row>
    <row r="401" spans="1:5" ht="17.25" hidden="1" customHeight="1" thickBot="1" x14ac:dyDescent="0.25">
      <c r="A401" s="4" t="s">
        <v>9</v>
      </c>
      <c r="B401" s="517"/>
      <c r="C401" s="518"/>
      <c r="D401" s="518"/>
      <c r="E401" s="519"/>
    </row>
    <row r="402" spans="1:5" ht="12" hidden="1" thickBot="1" x14ac:dyDescent="0.25">
      <c r="A402" s="4" t="s">
        <v>14</v>
      </c>
      <c r="B402" s="520"/>
      <c r="C402" s="521"/>
      <c r="D402" s="521"/>
      <c r="E402" s="522"/>
    </row>
    <row r="403" spans="1:5" ht="12.75" hidden="1" customHeight="1" x14ac:dyDescent="0.2">
      <c r="A403" s="523"/>
      <c r="B403" s="17">
        <v>2019</v>
      </c>
      <c r="C403" s="17">
        <v>2020</v>
      </c>
      <c r="D403" s="17">
        <v>2021</v>
      </c>
      <c r="E403" s="17">
        <v>2022</v>
      </c>
    </row>
    <row r="404" spans="1:5" ht="9" hidden="1" customHeight="1" thickBot="1" x14ac:dyDescent="0.25">
      <c r="A404" s="524"/>
      <c r="B404" s="18" t="s">
        <v>5</v>
      </c>
      <c r="C404" s="18" t="s">
        <v>6</v>
      </c>
      <c r="D404" s="18" t="s">
        <v>6</v>
      </c>
      <c r="E404" s="18" t="s">
        <v>6</v>
      </c>
    </row>
    <row r="405" spans="1:5" ht="12" hidden="1" thickBot="1" x14ac:dyDescent="0.25">
      <c r="A405" s="4" t="s">
        <v>8</v>
      </c>
      <c r="B405" s="4"/>
      <c r="C405" s="4"/>
      <c r="D405" s="4"/>
      <c r="E405" s="4"/>
    </row>
    <row r="406" spans="1:5" ht="12" hidden="1" thickBot="1" x14ac:dyDescent="0.25">
      <c r="A406" s="4" t="s">
        <v>15</v>
      </c>
      <c r="B406" s="6">
        <f>B424</f>
        <v>0</v>
      </c>
      <c r="C406" s="6">
        <f t="shared" ref="C406:E406" si="52">C424</f>
        <v>0</v>
      </c>
      <c r="D406" s="6">
        <f t="shared" si="52"/>
        <v>0</v>
      </c>
      <c r="E406" s="6">
        <f t="shared" si="52"/>
        <v>0</v>
      </c>
    </row>
    <row r="407" spans="1:5" ht="12" hidden="1" thickBot="1" x14ac:dyDescent="0.25">
      <c r="A407" s="4" t="s">
        <v>23</v>
      </c>
      <c r="B407" s="6" t="e">
        <f>B406/B405</f>
        <v>#DIV/0!</v>
      </c>
      <c r="C407" s="6" t="e">
        <f t="shared" ref="C407:E407" si="53">C406/C405</f>
        <v>#DIV/0!</v>
      </c>
      <c r="D407" s="6" t="e">
        <f t="shared" si="53"/>
        <v>#DIV/0!</v>
      </c>
      <c r="E407" s="6" t="e">
        <f t="shared" si="53"/>
        <v>#DIV/0!</v>
      </c>
    </row>
    <row r="408" spans="1:5" ht="12" hidden="1" thickBot="1" x14ac:dyDescent="0.25">
      <c r="A408" s="4" t="s">
        <v>16</v>
      </c>
      <c r="B408" s="416" t="s">
        <v>22</v>
      </c>
      <c r="C408" s="7" t="e">
        <f>C405/B405-1</f>
        <v>#DIV/0!</v>
      </c>
      <c r="D408" s="7" t="e">
        <f t="shared" ref="D408:E410" si="54">D405/C405-1</f>
        <v>#DIV/0!</v>
      </c>
      <c r="E408" s="7" t="e">
        <f t="shared" si="54"/>
        <v>#DIV/0!</v>
      </c>
    </row>
    <row r="409" spans="1:5" ht="12" hidden="1" thickBot="1" x14ac:dyDescent="0.25">
      <c r="A409" s="4" t="s">
        <v>17</v>
      </c>
      <c r="B409" s="416" t="s">
        <v>22</v>
      </c>
      <c r="C409" s="7" t="e">
        <f>C406/B406-1</f>
        <v>#DIV/0!</v>
      </c>
      <c r="D409" s="7" t="e">
        <f t="shared" si="54"/>
        <v>#DIV/0!</v>
      </c>
      <c r="E409" s="7" t="e">
        <f t="shared" si="54"/>
        <v>#DIV/0!</v>
      </c>
    </row>
    <row r="410" spans="1:5" ht="12" hidden="1" thickBot="1" x14ac:dyDescent="0.25">
      <c r="A410" s="4" t="s">
        <v>18</v>
      </c>
      <c r="B410" s="416" t="s">
        <v>22</v>
      </c>
      <c r="C410" s="7" t="e">
        <f>C407/B407-1</f>
        <v>#DIV/0!</v>
      </c>
      <c r="D410" s="7" t="e">
        <f t="shared" si="54"/>
        <v>#DIV/0!</v>
      </c>
      <c r="E410" s="7" t="e">
        <f t="shared" si="54"/>
        <v>#DIV/0!</v>
      </c>
    </row>
    <row r="411" spans="1:5" ht="12" hidden="1" thickBot="1" x14ac:dyDescent="0.25">
      <c r="A411" s="528" t="s">
        <v>165</v>
      </c>
      <c r="B411" s="529"/>
      <c r="C411" s="529"/>
      <c r="D411" s="529"/>
      <c r="E411" s="530"/>
    </row>
    <row r="412" spans="1:5" ht="12.75" hidden="1" customHeight="1" x14ac:dyDescent="0.2">
      <c r="A412" s="523"/>
      <c r="B412" s="17">
        <v>2019</v>
      </c>
      <c r="C412" s="17">
        <v>2020</v>
      </c>
      <c r="D412" s="17">
        <v>2021</v>
      </c>
      <c r="E412" s="17">
        <v>2022</v>
      </c>
    </row>
    <row r="413" spans="1:5" ht="9" hidden="1" customHeight="1" thickBot="1" x14ac:dyDescent="0.25">
      <c r="A413" s="524"/>
      <c r="B413" s="18" t="s">
        <v>5</v>
      </c>
      <c r="C413" s="18" t="s">
        <v>6</v>
      </c>
      <c r="D413" s="18" t="s">
        <v>6</v>
      </c>
      <c r="E413" s="18" t="s">
        <v>6</v>
      </c>
    </row>
    <row r="414" spans="1:5" ht="12" hidden="1" thickBot="1" x14ac:dyDescent="0.25">
      <c r="A414" s="393" t="s">
        <v>41</v>
      </c>
      <c r="B414" s="8">
        <f>B415+B416+B417+B418</f>
        <v>0</v>
      </c>
      <c r="C414" s="8">
        <f t="shared" ref="C414:E414" si="55">C415+C416+C417+C418</f>
        <v>0</v>
      </c>
      <c r="D414" s="8">
        <f t="shared" si="55"/>
        <v>0</v>
      </c>
      <c r="E414" s="8">
        <f t="shared" si="55"/>
        <v>0</v>
      </c>
    </row>
    <row r="415" spans="1:5" ht="12" hidden="1" thickBot="1" x14ac:dyDescent="0.25">
      <c r="A415" s="394" t="s">
        <v>50</v>
      </c>
      <c r="B415" s="8"/>
      <c r="C415" s="8"/>
      <c r="D415" s="8"/>
      <c r="E415" s="8"/>
    </row>
    <row r="416" spans="1:5" ht="12" hidden="1" thickBot="1" x14ac:dyDescent="0.25">
      <c r="A416" s="394" t="s">
        <v>79</v>
      </c>
      <c r="B416" s="8"/>
      <c r="C416" s="8"/>
      <c r="D416" s="8"/>
      <c r="E416" s="8"/>
    </row>
    <row r="417" spans="1:5" ht="12" hidden="1" thickBot="1" x14ac:dyDescent="0.25">
      <c r="A417" s="394" t="s">
        <v>80</v>
      </c>
      <c r="B417" s="8"/>
      <c r="C417" s="8"/>
      <c r="D417" s="8"/>
      <c r="E417" s="8"/>
    </row>
    <row r="418" spans="1:5" ht="12" hidden="1" thickBot="1" x14ac:dyDescent="0.25">
      <c r="A418" s="394" t="s">
        <v>81</v>
      </c>
      <c r="B418" s="8"/>
      <c r="C418" s="8"/>
      <c r="D418" s="8"/>
      <c r="E418" s="8"/>
    </row>
    <row r="419" spans="1:5" ht="12" hidden="1" thickBot="1" x14ac:dyDescent="0.25">
      <c r="A419" s="393" t="s">
        <v>42</v>
      </c>
      <c r="B419" s="11">
        <f>B420+B421+B422+B423</f>
        <v>0</v>
      </c>
      <c r="C419" s="11">
        <f t="shared" ref="C419:E419" si="56">C420+C421+C422+C423</f>
        <v>0</v>
      </c>
      <c r="D419" s="11">
        <f t="shared" si="56"/>
        <v>0</v>
      </c>
      <c r="E419" s="11">
        <f t="shared" si="56"/>
        <v>0</v>
      </c>
    </row>
    <row r="420" spans="1:5" ht="12" hidden="1" thickBot="1" x14ac:dyDescent="0.25">
      <c r="A420" s="394" t="s">
        <v>50</v>
      </c>
      <c r="B420" s="11"/>
      <c r="C420" s="11"/>
      <c r="D420" s="11"/>
      <c r="E420" s="11"/>
    </row>
    <row r="421" spans="1:5" ht="12" hidden="1" thickBot="1" x14ac:dyDescent="0.25">
      <c r="A421" s="394" t="s">
        <v>79</v>
      </c>
      <c r="B421" s="11"/>
      <c r="C421" s="11"/>
      <c r="D421" s="11"/>
      <c r="E421" s="11"/>
    </row>
    <row r="422" spans="1:5" ht="12" hidden="1" thickBot="1" x14ac:dyDescent="0.25">
      <c r="A422" s="394" t="s">
        <v>80</v>
      </c>
      <c r="B422" s="11"/>
      <c r="C422" s="11"/>
      <c r="D422" s="11"/>
      <c r="E422" s="11"/>
    </row>
    <row r="423" spans="1:5" ht="12" hidden="1" thickBot="1" x14ac:dyDescent="0.25">
      <c r="A423" s="394" t="s">
        <v>81</v>
      </c>
      <c r="B423" s="11"/>
      <c r="C423" s="11"/>
      <c r="D423" s="11"/>
      <c r="E423" s="11"/>
    </row>
    <row r="424" spans="1:5" ht="12" hidden="1" thickBot="1" x14ac:dyDescent="0.25">
      <c r="A424" s="395" t="s">
        <v>36</v>
      </c>
      <c r="B424" s="11">
        <f>B414+B419</f>
        <v>0</v>
      </c>
      <c r="C424" s="11">
        <f t="shared" ref="C424:E424" si="57">C414+C419</f>
        <v>0</v>
      </c>
      <c r="D424" s="11">
        <f t="shared" si="57"/>
        <v>0</v>
      </c>
      <c r="E424" s="11">
        <f t="shared" si="57"/>
        <v>0</v>
      </c>
    </row>
    <row r="425" spans="1:5" ht="12" hidden="1" thickBot="1" x14ac:dyDescent="0.25">
      <c r="A425" s="415"/>
      <c r="B425" s="26"/>
      <c r="C425" s="26"/>
      <c r="D425" s="26"/>
      <c r="E425" s="26"/>
    </row>
    <row r="426" spans="1:5" ht="27" customHeight="1" thickBot="1" x14ac:dyDescent="0.25">
      <c r="A426" s="440" t="s">
        <v>47</v>
      </c>
      <c r="B426" s="441">
        <f>+B301+B225+B73+B36+B250+B110+B406+B380+B355+B330+B275+B147+B184</f>
        <v>1720100</v>
      </c>
      <c r="C426" s="441">
        <f>+C301+C225+C73+C36+C250+C110+C406+C380+C355+C330+C275+C147+C184</f>
        <v>1951000</v>
      </c>
      <c r="D426" s="441">
        <f t="shared" ref="D426:E426" si="58">+D301+D225+D73+D36+D250+D110+D406+D380+D355+D330+D275+D147+D184</f>
        <v>2051000</v>
      </c>
      <c r="E426" s="441">
        <f t="shared" si="58"/>
        <v>2051000</v>
      </c>
    </row>
    <row r="427" spans="1:5" ht="12" thickBot="1" x14ac:dyDescent="0.25">
      <c r="A427" s="440" t="s">
        <v>48</v>
      </c>
      <c r="B427" s="441">
        <f>+B319+B293+B139+B102+B65+B424+B398+B373+B348+B268+B243+B176+B213</f>
        <v>1720100</v>
      </c>
      <c r="C427" s="441">
        <f t="shared" ref="C427:E427" si="59">+C319+C293+C139+C102+C65+C424+C398+C373+C348+C268+C243+C176+C213</f>
        <v>1951000</v>
      </c>
      <c r="D427" s="441">
        <f t="shared" si="59"/>
        <v>2051000</v>
      </c>
      <c r="E427" s="441">
        <f t="shared" si="59"/>
        <v>2051000</v>
      </c>
    </row>
    <row r="428" spans="1:5" ht="12" thickBot="1" x14ac:dyDescent="0.25">
      <c r="A428" s="393" t="s">
        <v>0</v>
      </c>
      <c r="B428" s="21">
        <f>B429+B430</f>
        <v>420000</v>
      </c>
      <c r="C428" s="21">
        <f t="shared" ref="C428:D428" si="60">C429+C430</f>
        <v>426800</v>
      </c>
      <c r="D428" s="21">
        <f t="shared" si="60"/>
        <v>426800</v>
      </c>
      <c r="E428" s="21">
        <f>E429+E430</f>
        <v>426800</v>
      </c>
    </row>
    <row r="429" spans="1:5" ht="12" thickBot="1" x14ac:dyDescent="0.25">
      <c r="A429" s="394" t="s">
        <v>50</v>
      </c>
      <c r="B429" s="11">
        <f>B45+B82+B119+B192</f>
        <v>417000</v>
      </c>
      <c r="C429" s="11">
        <f t="shared" ref="C429:D429" si="61">C45+C82+C119+C192</f>
        <v>421800</v>
      </c>
      <c r="D429" s="11">
        <f t="shared" si="61"/>
        <v>421800</v>
      </c>
      <c r="E429" s="11">
        <f>E45+E82+E119+E192</f>
        <v>421800</v>
      </c>
    </row>
    <row r="430" spans="1:5" ht="12" thickBot="1" x14ac:dyDescent="0.25">
      <c r="A430" s="394" t="s">
        <v>54</v>
      </c>
      <c r="B430" s="11">
        <f>B46+B83+B120</f>
        <v>3000</v>
      </c>
      <c r="C430" s="11">
        <f>C46+C83+C120</f>
        <v>5000</v>
      </c>
      <c r="D430" s="11">
        <f>D46+D83+D120</f>
        <v>5000</v>
      </c>
      <c r="E430" s="11">
        <f>E46+E83+E120</f>
        <v>5000</v>
      </c>
    </row>
    <row r="431" spans="1:5" ht="12" thickBot="1" x14ac:dyDescent="0.25">
      <c r="A431" s="393" t="s">
        <v>31</v>
      </c>
      <c r="B431" s="21">
        <f>B432+B433</f>
        <v>71700</v>
      </c>
      <c r="C431" s="21">
        <f t="shared" ref="C431:E431" si="62">C432+C433</f>
        <v>71700</v>
      </c>
      <c r="D431" s="21">
        <f t="shared" si="62"/>
        <v>71700</v>
      </c>
      <c r="E431" s="21">
        <f t="shared" si="62"/>
        <v>71700</v>
      </c>
    </row>
    <row r="432" spans="1:5" ht="12" thickBot="1" x14ac:dyDescent="0.25">
      <c r="A432" s="394" t="s">
        <v>50</v>
      </c>
      <c r="B432" s="8">
        <f>B48+B85+B122+B195</f>
        <v>71700</v>
      </c>
      <c r="C432" s="8">
        <f t="shared" ref="C432:E432" si="63">C48+C85+C122+C195</f>
        <v>71700</v>
      </c>
      <c r="D432" s="8">
        <f t="shared" si="63"/>
        <v>71700</v>
      </c>
      <c r="E432" s="8">
        <f t="shared" si="63"/>
        <v>71700</v>
      </c>
    </row>
    <row r="433" spans="1:5" ht="12" thickBot="1" x14ac:dyDescent="0.25">
      <c r="A433" s="394" t="s">
        <v>54</v>
      </c>
      <c r="B433" s="11"/>
      <c r="C433" s="11"/>
      <c r="D433" s="11"/>
      <c r="E433" s="11">
        <f>E49+E86</f>
        <v>0</v>
      </c>
    </row>
    <row r="434" spans="1:5" ht="12" thickBot="1" x14ac:dyDescent="0.25">
      <c r="A434" s="393" t="s">
        <v>1</v>
      </c>
      <c r="B434" s="21">
        <f>B435+B436</f>
        <v>185000</v>
      </c>
      <c r="C434" s="21">
        <f t="shared" ref="C434:E434" si="64">C435+C436</f>
        <v>191500</v>
      </c>
      <c r="D434" s="21">
        <f t="shared" si="64"/>
        <v>201500</v>
      </c>
      <c r="E434" s="21">
        <f t="shared" si="64"/>
        <v>201500</v>
      </c>
    </row>
    <row r="435" spans="1:5" ht="12" thickBot="1" x14ac:dyDescent="0.25">
      <c r="A435" s="394" t="s">
        <v>50</v>
      </c>
      <c r="B435" s="11">
        <f>B51+B88+B125+B199</f>
        <v>180000</v>
      </c>
      <c r="C435" s="11">
        <f t="shared" ref="C435:E435" si="65">C51+C88+C125+C199</f>
        <v>188500</v>
      </c>
      <c r="D435" s="11">
        <f t="shared" si="65"/>
        <v>198500</v>
      </c>
      <c r="E435" s="11">
        <f t="shared" si="65"/>
        <v>198500</v>
      </c>
    </row>
    <row r="436" spans="1:5" ht="12" thickBot="1" x14ac:dyDescent="0.25">
      <c r="A436" s="394" t="s">
        <v>54</v>
      </c>
      <c r="B436" s="11">
        <f>B52+B89+B126</f>
        <v>5000</v>
      </c>
      <c r="C436" s="11">
        <f>C52+C89+C126</f>
        <v>3000</v>
      </c>
      <c r="D436" s="11">
        <f>D52+D89+D126</f>
        <v>3000</v>
      </c>
      <c r="E436" s="11">
        <f>E52+E89+E126</f>
        <v>3000</v>
      </c>
    </row>
    <row r="437" spans="1:5" ht="12" thickBot="1" x14ac:dyDescent="0.25">
      <c r="A437" s="393" t="s">
        <v>2</v>
      </c>
      <c r="B437" s="21">
        <f>B438+B439</f>
        <v>490000</v>
      </c>
      <c r="C437" s="21">
        <f t="shared" ref="C437:E437" si="66">C438+C439</f>
        <v>550000</v>
      </c>
      <c r="D437" s="21">
        <f t="shared" si="66"/>
        <v>600000</v>
      </c>
      <c r="E437" s="21">
        <f t="shared" si="66"/>
        <v>600000</v>
      </c>
    </row>
    <row r="438" spans="1:5" ht="12" thickBot="1" x14ac:dyDescent="0.25">
      <c r="A438" s="394" t="s">
        <v>50</v>
      </c>
      <c r="B438" s="8">
        <f t="shared" ref="B438:E439" si="67">B54+B91+B128</f>
        <v>490000</v>
      </c>
      <c r="C438" s="8">
        <f t="shared" si="67"/>
        <v>550000</v>
      </c>
      <c r="D438" s="8">
        <f t="shared" si="67"/>
        <v>600000</v>
      </c>
      <c r="E438" s="8">
        <f t="shared" si="67"/>
        <v>600000</v>
      </c>
    </row>
    <row r="439" spans="1:5" ht="11.25" customHeight="1" thickBot="1" x14ac:dyDescent="0.25">
      <c r="A439" s="394" t="s">
        <v>54</v>
      </c>
      <c r="B439" s="11">
        <f t="shared" si="67"/>
        <v>0</v>
      </c>
      <c r="C439" s="11">
        <f t="shared" si="67"/>
        <v>0</v>
      </c>
      <c r="D439" s="11">
        <f t="shared" si="67"/>
        <v>0</v>
      </c>
      <c r="E439" s="11">
        <f t="shared" si="67"/>
        <v>0</v>
      </c>
    </row>
    <row r="440" spans="1:5" ht="12" hidden="1" thickBot="1" x14ac:dyDescent="0.25">
      <c r="A440" s="393" t="s">
        <v>24</v>
      </c>
      <c r="B440" s="21">
        <f>B441+B442</f>
        <v>0</v>
      </c>
      <c r="C440" s="21">
        <f t="shared" ref="C440:E440" si="68">C441+C442</f>
        <v>0</v>
      </c>
      <c r="D440" s="21">
        <f t="shared" si="68"/>
        <v>0</v>
      </c>
      <c r="E440" s="21">
        <f t="shared" si="68"/>
        <v>0</v>
      </c>
    </row>
    <row r="441" spans="1:5" ht="12" hidden="1" thickBot="1" x14ac:dyDescent="0.25">
      <c r="A441" s="394" t="s">
        <v>50</v>
      </c>
      <c r="B441" s="8">
        <f t="shared" ref="B441:E442" si="69">B57+B94+B131</f>
        <v>0</v>
      </c>
      <c r="C441" s="8">
        <f t="shared" si="69"/>
        <v>0</v>
      </c>
      <c r="D441" s="8">
        <f t="shared" si="69"/>
        <v>0</v>
      </c>
      <c r="E441" s="8">
        <f t="shared" si="69"/>
        <v>0</v>
      </c>
    </row>
    <row r="442" spans="1:5" ht="12" hidden="1" thickBot="1" x14ac:dyDescent="0.25">
      <c r="A442" s="394" t="s">
        <v>54</v>
      </c>
      <c r="B442" s="11">
        <f t="shared" si="69"/>
        <v>0</v>
      </c>
      <c r="C442" s="11">
        <f t="shared" si="69"/>
        <v>0</v>
      </c>
      <c r="D442" s="11">
        <f t="shared" si="69"/>
        <v>0</v>
      </c>
      <c r="E442" s="11">
        <f t="shared" si="69"/>
        <v>0</v>
      </c>
    </row>
    <row r="443" spans="1:5" ht="12" hidden="1" thickBot="1" x14ac:dyDescent="0.25">
      <c r="A443" s="393" t="s">
        <v>25</v>
      </c>
      <c r="B443" s="21">
        <f>B444+B445</f>
        <v>0</v>
      </c>
      <c r="C443" s="21">
        <f>C444+C445</f>
        <v>0</v>
      </c>
      <c r="D443" s="21">
        <f t="shared" ref="D443:E443" si="70">D444+D445</f>
        <v>0</v>
      </c>
      <c r="E443" s="21">
        <f t="shared" si="70"/>
        <v>0</v>
      </c>
    </row>
    <row r="444" spans="1:5" ht="12" hidden="1" thickBot="1" x14ac:dyDescent="0.25">
      <c r="A444" s="394" t="s">
        <v>50</v>
      </c>
      <c r="B444" s="8">
        <f t="shared" ref="B444:E445" si="71">B60+B97+B134</f>
        <v>0</v>
      </c>
      <c r="C444" s="8">
        <f t="shared" si="71"/>
        <v>0</v>
      </c>
      <c r="D444" s="8">
        <f t="shared" si="71"/>
        <v>0</v>
      </c>
      <c r="E444" s="8">
        <f t="shared" si="71"/>
        <v>0</v>
      </c>
    </row>
    <row r="445" spans="1:5" ht="12" hidden="1" thickBot="1" x14ac:dyDescent="0.25">
      <c r="A445" s="394" t="s">
        <v>54</v>
      </c>
      <c r="B445" s="11">
        <f t="shared" si="71"/>
        <v>0</v>
      </c>
      <c r="C445" s="11">
        <f t="shared" si="71"/>
        <v>0</v>
      </c>
      <c r="D445" s="11">
        <f t="shared" si="71"/>
        <v>0</v>
      </c>
      <c r="E445" s="11">
        <f t="shared" si="71"/>
        <v>0</v>
      </c>
    </row>
    <row r="446" spans="1:5" ht="12" thickBot="1" x14ac:dyDescent="0.25">
      <c r="A446" s="393" t="s">
        <v>3</v>
      </c>
      <c r="B446" s="21">
        <f>B447</f>
        <v>500000</v>
      </c>
      <c r="C446" s="21">
        <f>C447</f>
        <v>560000</v>
      </c>
      <c r="D446" s="21">
        <f>D447</f>
        <v>600000</v>
      </c>
      <c r="E446" s="21">
        <f>E447</f>
        <v>600000</v>
      </c>
    </row>
    <row r="447" spans="1:5" ht="12" thickBot="1" x14ac:dyDescent="0.25">
      <c r="A447" s="394" t="s">
        <v>50</v>
      </c>
      <c r="B447" s="8">
        <f>B63+B100+B137+B173</f>
        <v>500000</v>
      </c>
      <c r="C447" s="8">
        <f t="shared" ref="C447:E447" si="72">C63+C100+C137+C173</f>
        <v>560000</v>
      </c>
      <c r="D447" s="8">
        <f t="shared" si="72"/>
        <v>600000</v>
      </c>
      <c r="E447" s="8">
        <f t="shared" si="72"/>
        <v>600000</v>
      </c>
    </row>
    <row r="448" spans="1:5" ht="12" thickBot="1" x14ac:dyDescent="0.25">
      <c r="A448" s="394" t="s">
        <v>54</v>
      </c>
      <c r="B448" s="11">
        <f>B64+B101+B138</f>
        <v>0</v>
      </c>
      <c r="C448" s="11">
        <f>C64+C101+C138</f>
        <v>0</v>
      </c>
      <c r="D448" s="11">
        <f>D64+D101+D138</f>
        <v>0</v>
      </c>
      <c r="E448" s="11">
        <f>E64+E101+E138</f>
        <v>0</v>
      </c>
    </row>
    <row r="449" spans="1:5" ht="12" thickBot="1" x14ac:dyDescent="0.25">
      <c r="A449" s="393" t="s">
        <v>19</v>
      </c>
      <c r="B449" s="21">
        <f>B450+B451+B452+B453</f>
        <v>0</v>
      </c>
      <c r="C449" s="21">
        <f t="shared" ref="C449:E449" si="73">C450+C451+C452+C453</f>
        <v>2000</v>
      </c>
      <c r="D449" s="21">
        <f t="shared" si="73"/>
        <v>2000</v>
      </c>
      <c r="E449" s="21">
        <f t="shared" si="73"/>
        <v>2000</v>
      </c>
    </row>
    <row r="450" spans="1:5" ht="12" thickBot="1" x14ac:dyDescent="0.25">
      <c r="A450" s="394" t="s">
        <v>50</v>
      </c>
      <c r="B450" s="8">
        <f t="shared" ref="B450:E453" si="74">B234+B259+B284+B310+B339+B364+B389+B415</f>
        <v>0</v>
      </c>
      <c r="C450" s="8">
        <f t="shared" si="74"/>
        <v>2000</v>
      </c>
      <c r="D450" s="8">
        <f t="shared" si="74"/>
        <v>2000</v>
      </c>
      <c r="E450" s="8">
        <f t="shared" si="74"/>
        <v>2000</v>
      </c>
    </row>
    <row r="451" spans="1:5" ht="12" thickBot="1" x14ac:dyDescent="0.25">
      <c r="A451" s="394" t="s">
        <v>82</v>
      </c>
      <c r="B451" s="8">
        <f t="shared" si="74"/>
        <v>0</v>
      </c>
      <c r="C451" s="8">
        <f t="shared" si="74"/>
        <v>0</v>
      </c>
      <c r="D451" s="8">
        <f t="shared" si="74"/>
        <v>0</v>
      </c>
      <c r="E451" s="8">
        <f t="shared" si="74"/>
        <v>0</v>
      </c>
    </row>
    <row r="452" spans="1:5" ht="12" thickBot="1" x14ac:dyDescent="0.25">
      <c r="A452" s="394" t="s">
        <v>80</v>
      </c>
      <c r="B452" s="8">
        <f t="shared" si="74"/>
        <v>0</v>
      </c>
      <c r="C452" s="8">
        <f t="shared" si="74"/>
        <v>0</v>
      </c>
      <c r="D452" s="8">
        <f t="shared" si="74"/>
        <v>0</v>
      </c>
      <c r="E452" s="8">
        <f t="shared" si="74"/>
        <v>0</v>
      </c>
    </row>
    <row r="453" spans="1:5" ht="12" thickBot="1" x14ac:dyDescent="0.25">
      <c r="A453" s="394" t="s">
        <v>81</v>
      </c>
      <c r="B453" s="8">
        <f t="shared" si="74"/>
        <v>0</v>
      </c>
      <c r="C453" s="8">
        <f t="shared" si="74"/>
        <v>0</v>
      </c>
      <c r="D453" s="8">
        <f t="shared" si="74"/>
        <v>0</v>
      </c>
      <c r="E453" s="8">
        <f t="shared" si="74"/>
        <v>0</v>
      </c>
    </row>
    <row r="454" spans="1:5" ht="12" thickBot="1" x14ac:dyDescent="0.25">
      <c r="A454" s="393" t="s">
        <v>20</v>
      </c>
      <c r="B454" s="21">
        <f>B455+B456+B457+B458</f>
        <v>53400</v>
      </c>
      <c r="C454" s="21">
        <f t="shared" ref="C454:E454" si="75">C455+C456+C457+C458</f>
        <v>149000</v>
      </c>
      <c r="D454" s="21">
        <f t="shared" si="75"/>
        <v>149000</v>
      </c>
      <c r="E454" s="21">
        <f t="shared" si="75"/>
        <v>149000</v>
      </c>
    </row>
    <row r="455" spans="1:5" ht="12" thickBot="1" x14ac:dyDescent="0.25">
      <c r="A455" s="394" t="s">
        <v>50</v>
      </c>
      <c r="B455" s="8">
        <f t="shared" ref="B455:E458" si="76">B239+B264+B289+B315+B344+B369+B394+B420</f>
        <v>53400</v>
      </c>
      <c r="C455" s="8">
        <f t="shared" si="76"/>
        <v>149000</v>
      </c>
      <c r="D455" s="8">
        <f t="shared" si="76"/>
        <v>149000</v>
      </c>
      <c r="E455" s="8">
        <f t="shared" si="76"/>
        <v>149000</v>
      </c>
    </row>
    <row r="456" spans="1:5" ht="12" thickBot="1" x14ac:dyDescent="0.25">
      <c r="A456" s="394" t="s">
        <v>82</v>
      </c>
      <c r="B456" s="8">
        <f t="shared" si="76"/>
        <v>0</v>
      </c>
      <c r="C456" s="8">
        <f t="shared" si="76"/>
        <v>0</v>
      </c>
      <c r="D456" s="8">
        <f t="shared" si="76"/>
        <v>0</v>
      </c>
      <c r="E456" s="8">
        <f t="shared" si="76"/>
        <v>0</v>
      </c>
    </row>
    <row r="457" spans="1:5" ht="12" thickBot="1" x14ac:dyDescent="0.25">
      <c r="A457" s="394" t="s">
        <v>80</v>
      </c>
      <c r="B457" s="8">
        <f t="shared" si="76"/>
        <v>0</v>
      </c>
      <c r="C457" s="8">
        <f t="shared" si="76"/>
        <v>0</v>
      </c>
      <c r="D457" s="8">
        <f t="shared" si="76"/>
        <v>0</v>
      </c>
      <c r="E457" s="8">
        <f t="shared" si="76"/>
        <v>0</v>
      </c>
    </row>
    <row r="458" spans="1:5" ht="12" thickBot="1" x14ac:dyDescent="0.25">
      <c r="A458" s="394" t="s">
        <v>81</v>
      </c>
      <c r="B458" s="8">
        <f t="shared" si="76"/>
        <v>0</v>
      </c>
      <c r="C458" s="8">
        <f t="shared" si="76"/>
        <v>0</v>
      </c>
      <c r="D458" s="8">
        <f t="shared" si="76"/>
        <v>0</v>
      </c>
      <c r="E458" s="8">
        <f t="shared" si="76"/>
        <v>0</v>
      </c>
    </row>
    <row r="459" spans="1:5" ht="12" thickBot="1" x14ac:dyDescent="0.25">
      <c r="A459" s="396" t="s">
        <v>35</v>
      </c>
      <c r="B459" s="24">
        <f>IF(B427-B426=0,0,"Error")</f>
        <v>0</v>
      </c>
      <c r="C459" s="24">
        <f>IF(C427-C426=0,0,"Error")</f>
        <v>0</v>
      </c>
      <c r="D459" s="24">
        <f>IF(D427-D426=0,0,"Error")</f>
        <v>0</v>
      </c>
      <c r="E459" s="24">
        <f>IF(E427-E426=0,0,"Error")</f>
        <v>0</v>
      </c>
    </row>
  </sheetData>
  <mergeCells count="98">
    <mergeCell ref="A1:E1"/>
    <mergeCell ref="A412:A413"/>
    <mergeCell ref="A2:E2"/>
    <mergeCell ref="A386:A387"/>
    <mergeCell ref="B399:E399"/>
    <mergeCell ref="B401:E401"/>
    <mergeCell ref="B402:E402"/>
    <mergeCell ref="A403:A404"/>
    <mergeCell ref="A411:E411"/>
    <mergeCell ref="A360:E360"/>
    <mergeCell ref="A361:A362"/>
    <mergeCell ref="B375:E375"/>
    <mergeCell ref="B376:E376"/>
    <mergeCell ref="A377:A378"/>
    <mergeCell ref="A385:E385"/>
    <mergeCell ref="A335:E335"/>
    <mergeCell ref="A336:A337"/>
    <mergeCell ref="D349:E349"/>
    <mergeCell ref="B350:E350"/>
    <mergeCell ref="B351:E351"/>
    <mergeCell ref="A352:A353"/>
    <mergeCell ref="D323:E323"/>
    <mergeCell ref="B324:E324"/>
    <mergeCell ref="B325:E325"/>
    <mergeCell ref="B326:E326"/>
    <mergeCell ref="A327:A328"/>
    <mergeCell ref="B322:E322"/>
    <mergeCell ref="A272:A273"/>
    <mergeCell ref="A280:E280"/>
    <mergeCell ref="A281:A282"/>
    <mergeCell ref="B294:E294"/>
    <mergeCell ref="B296:E296"/>
    <mergeCell ref="B297:E297"/>
    <mergeCell ref="A298:A299"/>
    <mergeCell ref="A306:E306"/>
    <mergeCell ref="A307:A308"/>
    <mergeCell ref="A320:E320"/>
    <mergeCell ref="A321:E321"/>
    <mergeCell ref="B271:E271"/>
    <mergeCell ref="B221:E221"/>
    <mergeCell ref="A222:A223"/>
    <mergeCell ref="A230:E230"/>
    <mergeCell ref="A231:A232"/>
    <mergeCell ref="D244:E244"/>
    <mergeCell ref="B245:E245"/>
    <mergeCell ref="B246:E246"/>
    <mergeCell ref="A247:A248"/>
    <mergeCell ref="A255:E255"/>
    <mergeCell ref="A256:A257"/>
    <mergeCell ref="B270:E270"/>
    <mergeCell ref="B219:E219"/>
    <mergeCell ref="B220:E220"/>
    <mergeCell ref="A153:A154"/>
    <mergeCell ref="B178:E178"/>
    <mergeCell ref="B179:E179"/>
    <mergeCell ref="B180:E180"/>
    <mergeCell ref="A181:A182"/>
    <mergeCell ref="A189:E189"/>
    <mergeCell ref="A190:A191"/>
    <mergeCell ref="A215:E215"/>
    <mergeCell ref="A216:E216"/>
    <mergeCell ref="B217:E217"/>
    <mergeCell ref="D218:E218"/>
    <mergeCell ref="A152:E152"/>
    <mergeCell ref="A79:A80"/>
    <mergeCell ref="B104:E104"/>
    <mergeCell ref="B105:E105"/>
    <mergeCell ref="B106:E106"/>
    <mergeCell ref="A107:A108"/>
    <mergeCell ref="A115:E115"/>
    <mergeCell ref="A116:A117"/>
    <mergeCell ref="B141:E141"/>
    <mergeCell ref="B142:E142"/>
    <mergeCell ref="B143:E143"/>
    <mergeCell ref="A144:A145"/>
    <mergeCell ref="A78:E78"/>
    <mergeCell ref="A29:E29"/>
    <mergeCell ref="B30:E30"/>
    <mergeCell ref="B31:E31"/>
    <mergeCell ref="B32:E32"/>
    <mergeCell ref="A33:A34"/>
    <mergeCell ref="A41:E41"/>
    <mergeCell ref="A42:A43"/>
    <mergeCell ref="B67:E67"/>
    <mergeCell ref="B68:E68"/>
    <mergeCell ref="B69:E69"/>
    <mergeCell ref="A70:A71"/>
    <mergeCell ref="A28:E28"/>
    <mergeCell ref="A3:E3"/>
    <mergeCell ref="B5:E5"/>
    <mergeCell ref="B6:E6"/>
    <mergeCell ref="B7:E7"/>
    <mergeCell ref="A8:E8"/>
    <mergeCell ref="A9:E11"/>
    <mergeCell ref="B12:E12"/>
    <mergeCell ref="A13:A14"/>
    <mergeCell ref="B19:E19"/>
    <mergeCell ref="A20:E20"/>
  </mergeCells>
  <pageMargins left="0.70866141732283472" right="0.70866141732283472" top="0.74803149606299213" bottom="0.74803149606299213" header="0.31496062992125984" footer="0.31496062992125984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99"/>
  <sheetViews>
    <sheetView view="pageBreakPreview" zoomScale="60" zoomScaleNormal="136" workbookViewId="0">
      <selection sqref="A1:E1"/>
    </sheetView>
  </sheetViews>
  <sheetFormatPr defaultRowHeight="19.899999999999999" customHeight="1" x14ac:dyDescent="0.25"/>
  <cols>
    <col min="1" max="1" width="27.28515625" style="120" customWidth="1"/>
    <col min="2" max="2" width="21" style="120" customWidth="1"/>
    <col min="3" max="3" width="16.42578125" style="120" customWidth="1"/>
    <col min="4" max="4" width="17" style="120" customWidth="1"/>
    <col min="5" max="5" width="21.42578125" style="120" customWidth="1"/>
    <col min="6" max="16384" width="9.140625" style="120"/>
  </cols>
  <sheetData>
    <row r="1" spans="1:5" ht="19.899999999999999" customHeight="1" x14ac:dyDescent="0.25">
      <c r="A1" s="556" t="s">
        <v>760</v>
      </c>
      <c r="B1" s="556"/>
      <c r="C1" s="556"/>
      <c r="D1" s="556"/>
      <c r="E1" s="556"/>
    </row>
    <row r="2" spans="1:5" ht="19.899999999999999" customHeight="1" x14ac:dyDescent="0.25">
      <c r="A2" s="667" t="s">
        <v>383</v>
      </c>
      <c r="B2" s="667"/>
      <c r="C2" s="667"/>
      <c r="D2" s="667"/>
      <c r="E2" s="667"/>
    </row>
    <row r="3" spans="1:5" ht="19.899999999999999" customHeight="1" thickBot="1" x14ac:dyDescent="0.3"/>
    <row r="4" spans="1:5" ht="19.899999999999999" customHeight="1" thickBot="1" x14ac:dyDescent="0.3">
      <c r="A4" s="66" t="s">
        <v>21</v>
      </c>
      <c r="B4" s="705" t="s">
        <v>384</v>
      </c>
      <c r="C4" s="705"/>
      <c r="D4" s="705"/>
      <c r="E4" s="705"/>
    </row>
    <row r="5" spans="1:5" ht="19.899999999999999" customHeight="1" thickBot="1" x14ac:dyDescent="0.3">
      <c r="A5" s="66" t="s">
        <v>4</v>
      </c>
      <c r="B5" s="706" t="s">
        <v>198</v>
      </c>
      <c r="C5" s="707"/>
      <c r="D5" s="707"/>
      <c r="E5" s="708"/>
    </row>
    <row r="6" spans="1:5" ht="19.899999999999999" customHeight="1" thickBot="1" x14ac:dyDescent="0.3">
      <c r="A6" s="66" t="s">
        <v>26</v>
      </c>
      <c r="B6" s="901" t="s">
        <v>300</v>
      </c>
      <c r="C6" s="902"/>
      <c r="D6" s="902"/>
      <c r="E6" s="903"/>
    </row>
    <row r="7" spans="1:5" ht="19.899999999999999" customHeight="1" thickBot="1" x14ac:dyDescent="0.3">
      <c r="A7" s="904" t="s">
        <v>7</v>
      </c>
      <c r="B7" s="905"/>
      <c r="C7" s="905"/>
      <c r="D7" s="905"/>
      <c r="E7" s="906"/>
    </row>
    <row r="8" spans="1:5" ht="72" customHeight="1" thickBot="1" x14ac:dyDescent="0.3">
      <c r="A8" s="912" t="s">
        <v>385</v>
      </c>
      <c r="B8" s="913"/>
      <c r="C8" s="913"/>
      <c r="D8" s="913"/>
      <c r="E8" s="914"/>
    </row>
    <row r="9" spans="1:5" ht="48" customHeight="1" thickBot="1" x14ac:dyDescent="0.3">
      <c r="A9" s="121" t="s">
        <v>10</v>
      </c>
      <c r="B9" s="915" t="s">
        <v>199</v>
      </c>
      <c r="C9" s="916"/>
      <c r="D9" s="916"/>
      <c r="E9" s="917"/>
    </row>
    <row r="10" spans="1:5" ht="19.899999999999999" customHeight="1" x14ac:dyDescent="0.25">
      <c r="A10" s="910" t="s">
        <v>87</v>
      </c>
      <c r="B10" s="122">
        <v>2019</v>
      </c>
      <c r="C10" s="122">
        <v>2020</v>
      </c>
      <c r="D10" s="122">
        <v>2021</v>
      </c>
      <c r="E10" s="122">
        <v>2022</v>
      </c>
    </row>
    <row r="11" spans="1:5" ht="19.899999999999999" customHeight="1" thickBot="1" x14ac:dyDescent="0.3">
      <c r="A11" s="911"/>
      <c r="B11" s="123" t="s">
        <v>5</v>
      </c>
      <c r="C11" s="123" t="s">
        <v>6</v>
      </c>
      <c r="D11" s="123" t="s">
        <v>6</v>
      </c>
      <c r="E11" s="123" t="s">
        <v>6</v>
      </c>
    </row>
    <row r="12" spans="1:5" ht="19.899999999999999" customHeight="1" thickBot="1" x14ac:dyDescent="0.3">
      <c r="A12" s="103" t="s">
        <v>200</v>
      </c>
      <c r="B12" s="124">
        <v>0.42</v>
      </c>
      <c r="C12" s="124">
        <v>0.44</v>
      </c>
      <c r="D12" s="124">
        <v>0.45</v>
      </c>
      <c r="E12" s="124">
        <v>0.46</v>
      </c>
    </row>
    <row r="13" spans="1:5" ht="19.899999999999999" customHeight="1" thickBot="1" x14ac:dyDescent="0.3">
      <c r="A13" s="80" t="s">
        <v>201</v>
      </c>
      <c r="B13" s="125">
        <v>3300</v>
      </c>
      <c r="C13" s="125">
        <v>3400</v>
      </c>
      <c r="D13" s="125">
        <v>3500</v>
      </c>
      <c r="E13" s="125">
        <v>3600</v>
      </c>
    </row>
    <row r="14" spans="1:5" ht="19.899999999999999" customHeight="1" thickBot="1" x14ac:dyDescent="0.3">
      <c r="A14" s="80" t="s">
        <v>202</v>
      </c>
      <c r="B14" s="124">
        <v>0.4</v>
      </c>
      <c r="C14" s="124">
        <v>0.6</v>
      </c>
      <c r="D14" s="124">
        <v>0.95</v>
      </c>
      <c r="E14" s="124">
        <v>1</v>
      </c>
    </row>
    <row r="15" spans="1:5" ht="19.899999999999999" customHeight="1" thickBot="1" x14ac:dyDescent="0.3">
      <c r="A15" s="126" t="s">
        <v>12</v>
      </c>
      <c r="B15" s="918" t="s">
        <v>386</v>
      </c>
      <c r="C15" s="919"/>
      <c r="D15" s="919"/>
      <c r="E15" s="920"/>
    </row>
    <row r="16" spans="1:5" ht="19.899999999999999" customHeight="1" thickBot="1" x14ac:dyDescent="0.3">
      <c r="A16" s="921" t="s">
        <v>387</v>
      </c>
      <c r="B16" s="922"/>
      <c r="C16" s="922"/>
      <c r="D16" s="922"/>
      <c r="E16" s="923"/>
    </row>
    <row r="17" spans="1:5" ht="19.899999999999999" customHeight="1" thickBot="1" x14ac:dyDescent="0.3">
      <c r="A17" s="127" t="s">
        <v>203</v>
      </c>
      <c r="B17" s="128">
        <v>0.19500000000000001</v>
      </c>
      <c r="C17" s="128">
        <v>0.19800000000000001</v>
      </c>
      <c r="D17" s="129">
        <v>0.2</v>
      </c>
      <c r="E17" s="128">
        <v>0.20100000000000001</v>
      </c>
    </row>
    <row r="18" spans="1:5" ht="19.899999999999999" customHeight="1" thickBot="1" x14ac:dyDescent="0.3">
      <c r="A18" s="130" t="s">
        <v>204</v>
      </c>
      <c r="B18" s="131">
        <v>2921</v>
      </c>
      <c r="C18" s="131">
        <v>3000</v>
      </c>
      <c r="D18" s="131">
        <v>3100</v>
      </c>
      <c r="E18" s="131">
        <v>3200</v>
      </c>
    </row>
    <row r="19" spans="1:5" ht="19.899999999999999" customHeight="1" thickBot="1" x14ac:dyDescent="0.3">
      <c r="A19" s="130" t="s">
        <v>205</v>
      </c>
      <c r="B19" s="131">
        <v>90</v>
      </c>
      <c r="C19" s="131">
        <v>100</v>
      </c>
      <c r="D19" s="131">
        <v>110</v>
      </c>
      <c r="E19" s="131">
        <v>120</v>
      </c>
    </row>
    <row r="20" spans="1:5" ht="19.899999999999999" customHeight="1" thickBot="1" x14ac:dyDescent="0.3">
      <c r="A20" s="130" t="s">
        <v>206</v>
      </c>
      <c r="B20" s="129">
        <v>0.4</v>
      </c>
      <c r="C20" s="129">
        <v>0.45</v>
      </c>
      <c r="D20" s="129">
        <v>0.5</v>
      </c>
      <c r="E20" s="129">
        <v>0.55000000000000004</v>
      </c>
    </row>
    <row r="21" spans="1:5" ht="19.899999999999999" customHeight="1" thickBot="1" x14ac:dyDescent="0.3">
      <c r="A21" s="924" t="s">
        <v>99</v>
      </c>
      <c r="B21" s="925"/>
      <c r="C21" s="925"/>
      <c r="D21" s="925"/>
      <c r="E21" s="926"/>
    </row>
    <row r="22" spans="1:5" ht="19.899999999999999" customHeight="1" thickBot="1" x14ac:dyDescent="0.3">
      <c r="A22" s="89" t="s">
        <v>100</v>
      </c>
      <c r="B22" s="907" t="s">
        <v>207</v>
      </c>
      <c r="C22" s="908"/>
      <c r="D22" s="908"/>
      <c r="E22" s="909"/>
    </row>
    <row r="23" spans="1:5" ht="19.899999999999999" customHeight="1" thickBot="1" x14ac:dyDescent="0.3">
      <c r="A23" s="80" t="s">
        <v>9</v>
      </c>
      <c r="B23" s="546" t="s">
        <v>208</v>
      </c>
      <c r="C23" s="547"/>
      <c r="D23" s="547"/>
      <c r="E23" s="548"/>
    </row>
    <row r="24" spans="1:5" ht="19.899999999999999" customHeight="1" thickBot="1" x14ac:dyDescent="0.3">
      <c r="A24" s="80" t="s">
        <v>14</v>
      </c>
      <c r="B24" s="681" t="s">
        <v>388</v>
      </c>
      <c r="C24" s="682"/>
      <c r="D24" s="682"/>
      <c r="E24" s="683"/>
    </row>
    <row r="25" spans="1:5" ht="19.899999999999999" customHeight="1" x14ac:dyDescent="0.25">
      <c r="A25" s="910"/>
      <c r="B25" s="67">
        <v>2019</v>
      </c>
      <c r="C25" s="67">
        <v>2020</v>
      </c>
      <c r="D25" s="67">
        <v>2021</v>
      </c>
      <c r="E25" s="67">
        <v>2022</v>
      </c>
    </row>
    <row r="26" spans="1:5" ht="19.899999999999999" customHeight="1" thickBot="1" x14ac:dyDescent="0.3">
      <c r="A26" s="911"/>
      <c r="B26" s="68" t="s">
        <v>5</v>
      </c>
      <c r="C26" s="68" t="s">
        <v>6</v>
      </c>
      <c r="D26" s="68" t="s">
        <v>6</v>
      </c>
      <c r="E26" s="68" t="s">
        <v>6</v>
      </c>
    </row>
    <row r="27" spans="1:5" ht="19.899999999999999" customHeight="1" thickBot="1" x14ac:dyDescent="0.3">
      <c r="A27" s="80" t="s">
        <v>8</v>
      </c>
      <c r="B27" s="82">
        <v>19019</v>
      </c>
      <c r="C27" s="82">
        <v>19200</v>
      </c>
      <c r="D27" s="82">
        <v>19300</v>
      </c>
      <c r="E27" s="82">
        <v>19400</v>
      </c>
    </row>
    <row r="28" spans="1:5" ht="19.899999999999999" customHeight="1" thickBot="1" x14ac:dyDescent="0.3">
      <c r="A28" s="80" t="s">
        <v>15</v>
      </c>
      <c r="B28" s="82">
        <f>SUM(B36:B38)</f>
        <v>1476859</v>
      </c>
      <c r="C28" s="82">
        <f t="shared" ref="C28:E28" si="0">SUM(C36:C38)</f>
        <v>1592849</v>
      </c>
      <c r="D28" s="82">
        <f t="shared" si="0"/>
        <v>1612303</v>
      </c>
      <c r="E28" s="82">
        <f t="shared" si="0"/>
        <v>1612303</v>
      </c>
    </row>
    <row r="29" spans="1:5" ht="19.899999999999999" customHeight="1" thickBot="1" x14ac:dyDescent="0.3">
      <c r="A29" s="80" t="s">
        <v>23</v>
      </c>
      <c r="B29" s="82">
        <f>B28/B27</f>
        <v>77.65176928334823</v>
      </c>
      <c r="C29" s="82">
        <f>C28/C27</f>
        <v>82.96088541666667</v>
      </c>
      <c r="D29" s="82">
        <f>D28/D27</f>
        <v>83.539015544041447</v>
      </c>
      <c r="E29" s="82">
        <f>E28/E27</f>
        <v>83.108402061855671</v>
      </c>
    </row>
    <row r="30" spans="1:5" ht="19.899999999999999" customHeight="1" thickBot="1" x14ac:dyDescent="0.3">
      <c r="A30" s="80" t="s">
        <v>16</v>
      </c>
      <c r="B30" s="132" t="s">
        <v>22</v>
      </c>
      <c r="C30" s="133">
        <f>C27/B27-1</f>
        <v>9.5167989904831884E-3</v>
      </c>
      <c r="D30" s="133">
        <f t="shared" ref="D30:E32" si="1">D27/C27-1</f>
        <v>5.2083333333332593E-3</v>
      </c>
      <c r="E30" s="133">
        <f t="shared" si="1"/>
        <v>5.1813471502590858E-3</v>
      </c>
    </row>
    <row r="31" spans="1:5" ht="19.899999999999999" customHeight="1" thickBot="1" x14ac:dyDescent="0.3">
      <c r="A31" s="80" t="s">
        <v>17</v>
      </c>
      <c r="B31" s="132" t="s">
        <v>22</v>
      </c>
      <c r="C31" s="133">
        <f>C28/B28-1</f>
        <v>7.8538303250344166E-2</v>
      </c>
      <c r="D31" s="133">
        <f t="shared" si="1"/>
        <v>1.2213335978488837E-2</v>
      </c>
      <c r="E31" s="133">
        <f t="shared" si="1"/>
        <v>0</v>
      </c>
    </row>
    <row r="32" spans="1:5" ht="19.899999999999999" customHeight="1" thickBot="1" x14ac:dyDescent="0.3">
      <c r="A32" s="80" t="s">
        <v>18</v>
      </c>
      <c r="B32" s="132" t="s">
        <v>22</v>
      </c>
      <c r="C32" s="133">
        <f>C29/B29-1</f>
        <v>6.8370832787411295E-2</v>
      </c>
      <c r="D32" s="133">
        <f t="shared" si="1"/>
        <v>6.9687072946624795E-3</v>
      </c>
      <c r="E32" s="133">
        <f t="shared" si="1"/>
        <v>-5.1546391752577136E-3</v>
      </c>
    </row>
    <row r="33" spans="1:5" ht="19.899999999999999" customHeight="1" thickBot="1" x14ac:dyDescent="0.3">
      <c r="A33" s="543" t="s">
        <v>150</v>
      </c>
      <c r="B33" s="544"/>
      <c r="C33" s="544"/>
      <c r="D33" s="544"/>
      <c r="E33" s="545"/>
    </row>
    <row r="34" spans="1:5" ht="19.899999999999999" customHeight="1" x14ac:dyDescent="0.25">
      <c r="A34" s="910"/>
      <c r="B34" s="67">
        <v>2019</v>
      </c>
      <c r="C34" s="67">
        <v>2020</v>
      </c>
      <c r="D34" s="67">
        <v>2021</v>
      </c>
      <c r="E34" s="67">
        <v>2022</v>
      </c>
    </row>
    <row r="35" spans="1:5" ht="19.899999999999999" customHeight="1" thickBot="1" x14ac:dyDescent="0.3">
      <c r="A35" s="911"/>
      <c r="B35" s="68" t="s">
        <v>5</v>
      </c>
      <c r="C35" s="68" t="s">
        <v>6</v>
      </c>
      <c r="D35" s="68" t="s">
        <v>6</v>
      </c>
      <c r="E35" s="68" t="s">
        <v>6</v>
      </c>
    </row>
    <row r="36" spans="1:5" ht="19.899999999999999" customHeight="1" thickBot="1" x14ac:dyDescent="0.3">
      <c r="A36" s="134" t="s">
        <v>0</v>
      </c>
      <c r="B36" s="81">
        <v>1080208</v>
      </c>
      <c r="C36" s="81">
        <v>1159820</v>
      </c>
      <c r="D36" s="81">
        <v>1168518</v>
      </c>
      <c r="E36" s="81">
        <v>1168518</v>
      </c>
    </row>
    <row r="37" spans="1:5" ht="19.899999999999999" customHeight="1" thickBot="1" x14ac:dyDescent="0.3">
      <c r="A37" s="134" t="s">
        <v>31</v>
      </c>
      <c r="B37" s="81">
        <v>196242</v>
      </c>
      <c r="C37" s="81">
        <v>193620</v>
      </c>
      <c r="D37" s="81">
        <v>195142</v>
      </c>
      <c r="E37" s="81">
        <v>195142</v>
      </c>
    </row>
    <row r="38" spans="1:5" ht="19.899999999999999" customHeight="1" thickBot="1" x14ac:dyDescent="0.3">
      <c r="A38" s="134" t="s">
        <v>1</v>
      </c>
      <c r="B38" s="83">
        <v>200409</v>
      </c>
      <c r="C38" s="81">
        <v>239409</v>
      </c>
      <c r="D38" s="81">
        <v>248643</v>
      </c>
      <c r="E38" s="81">
        <v>248643</v>
      </c>
    </row>
    <row r="39" spans="1:5" ht="19.899999999999999" customHeight="1" thickBot="1" x14ac:dyDescent="0.3">
      <c r="A39" s="134" t="s">
        <v>2</v>
      </c>
      <c r="B39" s="83"/>
      <c r="C39" s="81"/>
      <c r="D39" s="81"/>
      <c r="E39" s="81"/>
    </row>
    <row r="40" spans="1:5" ht="19.899999999999999" customHeight="1" thickBot="1" x14ac:dyDescent="0.3">
      <c r="A40" s="134" t="s">
        <v>24</v>
      </c>
      <c r="B40" s="83"/>
      <c r="C40" s="81"/>
      <c r="D40" s="81"/>
      <c r="E40" s="81"/>
    </row>
    <row r="41" spans="1:5" ht="19.899999999999999" customHeight="1" thickBot="1" x14ac:dyDescent="0.3">
      <c r="A41" s="134" t="s">
        <v>25</v>
      </c>
      <c r="B41" s="83"/>
      <c r="C41" s="81"/>
      <c r="D41" s="81"/>
      <c r="E41" s="81"/>
    </row>
    <row r="42" spans="1:5" ht="19.899999999999999" customHeight="1" thickBot="1" x14ac:dyDescent="0.3">
      <c r="A42" s="134" t="s">
        <v>3</v>
      </c>
      <c r="B42" s="83"/>
      <c r="C42" s="81"/>
      <c r="D42" s="81"/>
      <c r="E42" s="81"/>
    </row>
    <row r="43" spans="1:5" ht="19.899999999999999" customHeight="1" thickBot="1" x14ac:dyDescent="0.3">
      <c r="A43" s="135" t="s">
        <v>33</v>
      </c>
      <c r="B43" s="83">
        <f>B42+B41+B40+B39+B38+B37+B36</f>
        <v>1476859</v>
      </c>
      <c r="C43" s="83">
        <f>C42+C41+C40+C39+C38+C37+C36</f>
        <v>1592849</v>
      </c>
      <c r="D43" s="83">
        <f>SUM(D36:D38)</f>
        <v>1612303</v>
      </c>
      <c r="E43" s="83">
        <f>E42+E41+E40+E39+E38+E37+E36</f>
        <v>1612303</v>
      </c>
    </row>
    <row r="44" spans="1:5" ht="19.899999999999999" customHeight="1" thickBot="1" x14ac:dyDescent="0.3">
      <c r="A44" s="136" t="s">
        <v>35</v>
      </c>
      <c r="B44" s="137">
        <f>IF(B43-B28=0,0,"Error")</f>
        <v>0</v>
      </c>
      <c r="C44" s="137">
        <f>IF(C43-C28=0,0,"Error")</f>
        <v>0</v>
      </c>
      <c r="D44" s="137">
        <f>IF(D43-D28=0,0,"Error")</f>
        <v>0</v>
      </c>
      <c r="E44" s="137">
        <f>IF(E43-E28=0,0,"Error")</f>
        <v>0</v>
      </c>
    </row>
    <row r="45" spans="1:5" ht="19.899999999999999" customHeight="1" thickBot="1" x14ac:dyDescent="0.3">
      <c r="A45" s="138" t="s">
        <v>389</v>
      </c>
      <c r="B45" s="656" t="s">
        <v>209</v>
      </c>
      <c r="C45" s="657"/>
      <c r="D45" s="657"/>
      <c r="E45" s="658"/>
    </row>
    <row r="46" spans="1:5" ht="19.899999999999999" customHeight="1" thickBot="1" x14ac:dyDescent="0.3">
      <c r="A46" s="80" t="s">
        <v>9</v>
      </c>
      <c r="B46" s="933" t="s">
        <v>210</v>
      </c>
      <c r="C46" s="934"/>
      <c r="D46" s="934"/>
      <c r="E46" s="935"/>
    </row>
    <row r="47" spans="1:5" ht="19.899999999999999" customHeight="1" thickBot="1" x14ac:dyDescent="0.3">
      <c r="A47" s="80" t="s">
        <v>14</v>
      </c>
      <c r="B47" s="656" t="s">
        <v>211</v>
      </c>
      <c r="C47" s="657"/>
      <c r="D47" s="657"/>
      <c r="E47" s="658"/>
    </row>
    <row r="48" spans="1:5" ht="19.899999999999999" customHeight="1" x14ac:dyDescent="0.25">
      <c r="A48" s="910"/>
      <c r="B48" s="67">
        <v>2019</v>
      </c>
      <c r="C48" s="67">
        <v>2020</v>
      </c>
      <c r="D48" s="67">
        <v>2021</v>
      </c>
      <c r="E48" s="67">
        <v>2022</v>
      </c>
    </row>
    <row r="49" spans="1:5" ht="19.899999999999999" customHeight="1" thickBot="1" x14ac:dyDescent="0.3">
      <c r="A49" s="911"/>
      <c r="B49" s="68" t="s">
        <v>5</v>
      </c>
      <c r="C49" s="68" t="s">
        <v>6</v>
      </c>
      <c r="D49" s="68" t="s">
        <v>6</v>
      </c>
      <c r="E49" s="68" t="s">
        <v>6</v>
      </c>
    </row>
    <row r="50" spans="1:5" ht="19.899999999999999" customHeight="1" thickBot="1" x14ac:dyDescent="0.3">
      <c r="A50" s="80" t="s">
        <v>8</v>
      </c>
      <c r="B50" s="82">
        <v>3300</v>
      </c>
      <c r="C50" s="82">
        <v>3400</v>
      </c>
      <c r="D50" s="82">
        <v>3500</v>
      </c>
      <c r="E50" s="82">
        <v>3500</v>
      </c>
    </row>
    <row r="51" spans="1:5" ht="19.899999999999999" customHeight="1" thickBot="1" x14ac:dyDescent="0.3">
      <c r="A51" s="80" t="s">
        <v>15</v>
      </c>
      <c r="B51" s="82">
        <f>SUM(B60:B66)</f>
        <v>230019</v>
      </c>
      <c r="C51" s="82">
        <f t="shared" ref="C51:E51" si="2">SUM(C60:C66)</f>
        <v>250019.4</v>
      </c>
      <c r="D51" s="82">
        <f t="shared" si="2"/>
        <v>260020</v>
      </c>
      <c r="E51" s="82">
        <f t="shared" si="2"/>
        <v>265020</v>
      </c>
    </row>
    <row r="52" spans="1:5" ht="19.899999999999999" customHeight="1" thickBot="1" x14ac:dyDescent="0.3">
      <c r="A52" s="80" t="s">
        <v>23</v>
      </c>
      <c r="B52" s="82">
        <f>B51/B50</f>
        <v>69.702727272727273</v>
      </c>
      <c r="C52" s="82">
        <f>C51/C50</f>
        <v>73.535117647058826</v>
      </c>
      <c r="D52" s="82">
        <f>D51/D50</f>
        <v>74.291428571428568</v>
      </c>
      <c r="E52" s="82">
        <f>E51/E50</f>
        <v>75.72</v>
      </c>
    </row>
    <row r="53" spans="1:5" ht="19.899999999999999" customHeight="1" thickBot="1" x14ac:dyDescent="0.3">
      <c r="A53" s="80" t="s">
        <v>16</v>
      </c>
      <c r="B53" s="132"/>
      <c r="C53" s="133">
        <f t="shared" ref="C53:E55" si="3">C50/B50-1</f>
        <v>3.0303030303030276E-2</v>
      </c>
      <c r="D53" s="133">
        <f t="shared" si="3"/>
        <v>2.9411764705882248E-2</v>
      </c>
      <c r="E53" s="133">
        <f t="shared" si="3"/>
        <v>0</v>
      </c>
    </row>
    <row r="54" spans="1:5" ht="19.899999999999999" customHeight="1" thickBot="1" x14ac:dyDescent="0.3">
      <c r="A54" s="80" t="s">
        <v>17</v>
      </c>
      <c r="B54" s="132"/>
      <c r="C54" s="133">
        <f t="shared" si="3"/>
        <v>8.6951077954429801E-2</v>
      </c>
      <c r="D54" s="133">
        <f t="shared" si="3"/>
        <v>3.9999296054626265E-2</v>
      </c>
      <c r="E54" s="133">
        <f t="shared" si="3"/>
        <v>1.9229290054611159E-2</v>
      </c>
    </row>
    <row r="55" spans="1:5" ht="19.899999999999999" customHeight="1" thickBot="1" x14ac:dyDescent="0.3">
      <c r="A55" s="80" t="s">
        <v>18</v>
      </c>
      <c r="B55" s="132"/>
      <c r="C55" s="133">
        <f t="shared" si="3"/>
        <v>5.4981928602829022E-2</v>
      </c>
      <c r="D55" s="133">
        <f t="shared" si="3"/>
        <v>1.028503045306528E-2</v>
      </c>
      <c r="E55" s="133">
        <f t="shared" si="3"/>
        <v>1.9229290054611159E-2</v>
      </c>
    </row>
    <row r="56" spans="1:5" ht="19.899999999999999" customHeight="1" thickBot="1" x14ac:dyDescent="0.3">
      <c r="A56" s="139" t="s">
        <v>212</v>
      </c>
      <c r="B56" s="930" t="s">
        <v>213</v>
      </c>
      <c r="C56" s="931"/>
      <c r="D56" s="931"/>
      <c r="E56" s="932"/>
    </row>
    <row r="57" spans="1:5" ht="19.899999999999999" customHeight="1" thickBot="1" x14ac:dyDescent="0.3">
      <c r="A57" s="543" t="s">
        <v>264</v>
      </c>
      <c r="B57" s="544"/>
      <c r="C57" s="544"/>
      <c r="D57" s="544"/>
      <c r="E57" s="545"/>
    </row>
    <row r="58" spans="1:5" ht="19.899999999999999" customHeight="1" x14ac:dyDescent="0.25">
      <c r="A58" s="910"/>
      <c r="B58" s="67">
        <v>2019</v>
      </c>
      <c r="C58" s="67">
        <v>2020</v>
      </c>
      <c r="D58" s="67">
        <v>2021</v>
      </c>
      <c r="E58" s="67">
        <v>2022</v>
      </c>
    </row>
    <row r="59" spans="1:5" ht="19.899999999999999" customHeight="1" thickBot="1" x14ac:dyDescent="0.3">
      <c r="A59" s="911"/>
      <c r="B59" s="68" t="s">
        <v>5</v>
      </c>
      <c r="C59" s="68" t="s">
        <v>6</v>
      </c>
      <c r="D59" s="68" t="s">
        <v>6</v>
      </c>
      <c r="E59" s="68" t="s">
        <v>6</v>
      </c>
    </row>
    <row r="60" spans="1:5" ht="19.899999999999999" customHeight="1" thickBot="1" x14ac:dyDescent="0.3">
      <c r="A60" s="134" t="s">
        <v>0</v>
      </c>
      <c r="B60" s="81">
        <v>16</v>
      </c>
      <c r="C60" s="81">
        <v>16.399999999999999</v>
      </c>
      <c r="D60" s="81">
        <v>17</v>
      </c>
      <c r="E60" s="81">
        <v>17</v>
      </c>
    </row>
    <row r="61" spans="1:5" ht="24.75" customHeight="1" thickBot="1" x14ac:dyDescent="0.3">
      <c r="A61" s="134" t="s">
        <v>31</v>
      </c>
      <c r="B61" s="81">
        <v>3</v>
      </c>
      <c r="C61" s="81">
        <v>3</v>
      </c>
      <c r="D61" s="81">
        <v>3</v>
      </c>
      <c r="E61" s="81">
        <v>3</v>
      </c>
    </row>
    <row r="62" spans="1:5" ht="19.899999999999999" customHeight="1" thickBot="1" x14ac:dyDescent="0.3">
      <c r="A62" s="134" t="s">
        <v>1</v>
      </c>
      <c r="B62" s="83"/>
      <c r="C62" s="81"/>
      <c r="D62" s="81"/>
      <c r="E62" s="81"/>
    </row>
    <row r="63" spans="1:5" ht="19.899999999999999" customHeight="1" thickBot="1" x14ac:dyDescent="0.3">
      <c r="A63" s="134" t="s">
        <v>2</v>
      </c>
      <c r="B63" s="83"/>
      <c r="C63" s="81"/>
      <c r="D63" s="81"/>
      <c r="E63" s="81"/>
    </row>
    <row r="64" spans="1:5" ht="19.899999999999999" customHeight="1" thickBot="1" x14ac:dyDescent="0.3">
      <c r="A64" s="134" t="s">
        <v>24</v>
      </c>
      <c r="B64" s="83"/>
      <c r="C64" s="81"/>
      <c r="D64" s="81"/>
      <c r="E64" s="81"/>
    </row>
    <row r="65" spans="1:5" ht="19.899999999999999" customHeight="1" thickBot="1" x14ac:dyDescent="0.3">
      <c r="A65" s="134" t="s">
        <v>25</v>
      </c>
      <c r="B65" s="83"/>
      <c r="C65" s="81"/>
      <c r="D65" s="81"/>
      <c r="E65" s="81"/>
    </row>
    <row r="66" spans="1:5" ht="19.899999999999999" customHeight="1" thickBot="1" x14ac:dyDescent="0.3">
      <c r="A66" s="134" t="s">
        <v>3</v>
      </c>
      <c r="B66" s="82">
        <v>230000</v>
      </c>
      <c r="C66" s="82">
        <v>250000</v>
      </c>
      <c r="D66" s="82">
        <v>260000</v>
      </c>
      <c r="E66" s="82">
        <v>265000</v>
      </c>
    </row>
    <row r="67" spans="1:5" ht="19.899999999999999" customHeight="1" thickBot="1" x14ac:dyDescent="0.3">
      <c r="A67" s="140" t="s">
        <v>36</v>
      </c>
      <c r="B67" s="83">
        <f>B66+B65+B64+B63+B62+B61+B60</f>
        <v>230019</v>
      </c>
      <c r="C67" s="83">
        <f>C66+C65+C64+C63+C62+C61+C60</f>
        <v>250019.4</v>
      </c>
      <c r="D67" s="83">
        <f>D66+D65+D64+D63+D62+D61+D60</f>
        <v>260020</v>
      </c>
      <c r="E67" s="83">
        <f>E66+E65+E64+E63+E62+E61+E60</f>
        <v>265020</v>
      </c>
    </row>
    <row r="68" spans="1:5" ht="19.899999999999999" customHeight="1" thickBot="1" x14ac:dyDescent="0.3">
      <c r="A68" s="136" t="s">
        <v>35</v>
      </c>
      <c r="B68" s="137">
        <f>IF(B67-B1511,0,"Error")</f>
        <v>0</v>
      </c>
      <c r="C68" s="137">
        <f>IF(C67-C1511,0,"Error")</f>
        <v>0</v>
      </c>
      <c r="D68" s="137">
        <f>IF(D67-D1511,0,"Error")</f>
        <v>0</v>
      </c>
      <c r="E68" s="137">
        <f>IF(E67-E1511,0,"Error")</f>
        <v>0</v>
      </c>
    </row>
    <row r="69" spans="1:5" ht="32.25" customHeight="1" thickBot="1" x14ac:dyDescent="0.3">
      <c r="A69" s="141" t="s">
        <v>9</v>
      </c>
      <c r="B69" s="927" t="s">
        <v>214</v>
      </c>
      <c r="C69" s="928"/>
      <c r="D69" s="928"/>
      <c r="E69" s="929"/>
    </row>
    <row r="70" spans="1:5" ht="19.899999999999999" customHeight="1" thickBot="1" x14ac:dyDescent="0.3">
      <c r="A70" s="141" t="s">
        <v>14</v>
      </c>
      <c r="B70" s="930" t="s">
        <v>215</v>
      </c>
      <c r="C70" s="931"/>
      <c r="D70" s="931"/>
      <c r="E70" s="932"/>
    </row>
    <row r="71" spans="1:5" ht="19.899999999999999" customHeight="1" thickBot="1" x14ac:dyDescent="0.3">
      <c r="A71" s="80" t="s">
        <v>8</v>
      </c>
      <c r="B71" s="82">
        <v>1300</v>
      </c>
      <c r="C71" s="82">
        <v>1500</v>
      </c>
      <c r="D71" s="82">
        <v>1600</v>
      </c>
      <c r="E71" s="82">
        <v>1700</v>
      </c>
    </row>
    <row r="72" spans="1:5" ht="19.899999999999999" customHeight="1" x14ac:dyDescent="0.25">
      <c r="A72" s="910"/>
      <c r="B72" s="67">
        <v>2019</v>
      </c>
      <c r="C72" s="67">
        <v>2020</v>
      </c>
      <c r="D72" s="67">
        <v>2021</v>
      </c>
      <c r="E72" s="67">
        <v>2022</v>
      </c>
    </row>
    <row r="73" spans="1:5" ht="19.899999999999999" customHeight="1" thickBot="1" x14ac:dyDescent="0.3">
      <c r="A73" s="911"/>
      <c r="B73" s="68" t="s">
        <v>5</v>
      </c>
      <c r="C73" s="68" t="s">
        <v>6</v>
      </c>
      <c r="D73" s="68" t="s">
        <v>6</v>
      </c>
      <c r="E73" s="68" t="s">
        <v>6</v>
      </c>
    </row>
    <row r="74" spans="1:5" ht="19.899999999999999" customHeight="1" thickBot="1" x14ac:dyDescent="0.3">
      <c r="A74" s="80" t="s">
        <v>15</v>
      </c>
      <c r="B74" s="82">
        <v>8000</v>
      </c>
      <c r="C74" s="82">
        <v>10000</v>
      </c>
      <c r="D74" s="82">
        <v>11000</v>
      </c>
      <c r="E74" s="82">
        <v>11000</v>
      </c>
    </row>
    <row r="75" spans="1:5" ht="19.899999999999999" customHeight="1" thickBot="1" x14ac:dyDescent="0.3">
      <c r="A75" s="80" t="s">
        <v>23</v>
      </c>
      <c r="B75" s="82">
        <f>B74/B71</f>
        <v>6.1538461538461542</v>
      </c>
      <c r="C75" s="82">
        <f>C74/C71</f>
        <v>6.666666666666667</v>
      </c>
      <c r="D75" s="82">
        <f>D74/D71</f>
        <v>6.875</v>
      </c>
      <c r="E75" s="82">
        <f>E74/E71</f>
        <v>6.4705882352941178</v>
      </c>
    </row>
    <row r="76" spans="1:5" ht="19.899999999999999" customHeight="1" thickBot="1" x14ac:dyDescent="0.3">
      <c r="A76" s="80" t="s">
        <v>16</v>
      </c>
      <c r="B76" s="132"/>
      <c r="C76" s="133">
        <f>C71/B71-1</f>
        <v>0.15384615384615374</v>
      </c>
      <c r="D76" s="133">
        <f>D71/C71-1</f>
        <v>6.6666666666666652E-2</v>
      </c>
      <c r="E76" s="133">
        <f>E71/D71-1</f>
        <v>6.25E-2</v>
      </c>
    </row>
    <row r="77" spans="1:5" ht="19.899999999999999" customHeight="1" thickBot="1" x14ac:dyDescent="0.3">
      <c r="A77" s="80" t="s">
        <v>17</v>
      </c>
      <c r="B77" s="132"/>
      <c r="C77" s="133">
        <f t="shared" ref="C77:E78" si="4">C74/B74-1</f>
        <v>0.25</v>
      </c>
      <c r="D77" s="133">
        <f t="shared" si="4"/>
        <v>0.10000000000000009</v>
      </c>
      <c r="E77" s="133">
        <f t="shared" si="4"/>
        <v>0</v>
      </c>
    </row>
    <row r="78" spans="1:5" ht="19.899999999999999" customHeight="1" thickBot="1" x14ac:dyDescent="0.3">
      <c r="A78" s="80" t="s">
        <v>18</v>
      </c>
      <c r="B78" s="132"/>
      <c r="C78" s="133">
        <f t="shared" si="4"/>
        <v>8.3333333333333259E-2</v>
      </c>
      <c r="D78" s="133">
        <f t="shared" si="4"/>
        <v>3.125E-2</v>
      </c>
      <c r="E78" s="133">
        <f t="shared" si="4"/>
        <v>-5.8823529411764719E-2</v>
      </c>
    </row>
    <row r="79" spans="1:5" ht="19.899999999999999" customHeight="1" thickBot="1" x14ac:dyDescent="0.3">
      <c r="A79" s="543" t="s">
        <v>264</v>
      </c>
      <c r="B79" s="544"/>
      <c r="C79" s="544"/>
      <c r="D79" s="544"/>
      <c r="E79" s="545"/>
    </row>
    <row r="80" spans="1:5" ht="19.899999999999999" customHeight="1" x14ac:dyDescent="0.25">
      <c r="A80" s="910"/>
      <c r="B80" s="67">
        <v>2019</v>
      </c>
      <c r="C80" s="67">
        <v>2020</v>
      </c>
      <c r="D80" s="67">
        <v>2021</v>
      </c>
      <c r="E80" s="67">
        <v>2022</v>
      </c>
    </row>
    <row r="81" spans="1:5" ht="19.899999999999999" customHeight="1" thickBot="1" x14ac:dyDescent="0.3">
      <c r="A81" s="911"/>
      <c r="B81" s="68" t="s">
        <v>5</v>
      </c>
      <c r="C81" s="68" t="s">
        <v>6</v>
      </c>
      <c r="D81" s="68" t="s">
        <v>6</v>
      </c>
      <c r="E81" s="68" t="s">
        <v>6</v>
      </c>
    </row>
    <row r="82" spans="1:5" ht="19.899999999999999" customHeight="1" thickBot="1" x14ac:dyDescent="0.3">
      <c r="A82" s="134" t="s">
        <v>0</v>
      </c>
      <c r="B82" s="81"/>
      <c r="C82" s="81"/>
      <c r="D82" s="81"/>
      <c r="E82" s="81"/>
    </row>
    <row r="83" spans="1:5" ht="19.899999999999999" customHeight="1" thickBot="1" x14ac:dyDescent="0.3">
      <c r="A83" s="134" t="s">
        <v>31</v>
      </c>
      <c r="B83" s="81"/>
      <c r="C83" s="81"/>
      <c r="D83" s="81"/>
      <c r="E83" s="81"/>
    </row>
    <row r="84" spans="1:5" ht="19.899999999999999" customHeight="1" thickBot="1" x14ac:dyDescent="0.3">
      <c r="A84" s="134" t="s">
        <v>1</v>
      </c>
      <c r="B84" s="83"/>
      <c r="C84" s="81"/>
      <c r="D84" s="81"/>
      <c r="E84" s="81"/>
    </row>
    <row r="85" spans="1:5" ht="19.899999999999999" customHeight="1" thickBot="1" x14ac:dyDescent="0.3">
      <c r="A85" s="134" t="s">
        <v>2</v>
      </c>
      <c r="B85" s="83"/>
      <c r="C85" s="81"/>
      <c r="D85" s="81"/>
      <c r="E85" s="81"/>
    </row>
    <row r="86" spans="1:5" ht="19.899999999999999" customHeight="1" thickBot="1" x14ac:dyDescent="0.3">
      <c r="A86" s="134" t="s">
        <v>24</v>
      </c>
      <c r="B86" s="83"/>
      <c r="C86" s="81"/>
      <c r="D86" s="81"/>
      <c r="E86" s="81"/>
    </row>
    <row r="87" spans="1:5" ht="19.899999999999999" customHeight="1" thickBot="1" x14ac:dyDescent="0.3">
      <c r="A87" s="134" t="s">
        <v>25</v>
      </c>
      <c r="B87" s="82"/>
      <c r="C87" s="82"/>
      <c r="D87" s="82"/>
      <c r="E87" s="82"/>
    </row>
    <row r="88" spans="1:5" ht="19.899999999999999" customHeight="1" thickBot="1" x14ac:dyDescent="0.3">
      <c r="A88" s="134" t="s">
        <v>3</v>
      </c>
      <c r="B88" s="82">
        <v>8000</v>
      </c>
      <c r="C88" s="82">
        <v>10000</v>
      </c>
      <c r="D88" s="82">
        <v>11000</v>
      </c>
      <c r="E88" s="82">
        <v>11000</v>
      </c>
    </row>
    <row r="89" spans="1:5" ht="19.899999999999999" customHeight="1" thickBot="1" x14ac:dyDescent="0.3">
      <c r="A89" s="140" t="s">
        <v>36</v>
      </c>
      <c r="B89" s="83">
        <f>B88+B87+B86+B85+B84+B83+B82</f>
        <v>8000</v>
      </c>
      <c r="C89" s="83">
        <f>C88+C87+C86+C85+C84+C83+C82</f>
        <v>10000</v>
      </c>
      <c r="D89" s="83">
        <f>D88+D87+D86+D85+D84+D83+D82</f>
        <v>11000</v>
      </c>
      <c r="E89" s="83">
        <f>E88+E87+E86+E85+E84+E83+E82</f>
        <v>11000</v>
      </c>
    </row>
    <row r="90" spans="1:5" ht="19.899999999999999" customHeight="1" thickBot="1" x14ac:dyDescent="0.3">
      <c r="A90" s="136" t="s">
        <v>35</v>
      </c>
      <c r="B90" s="137">
        <f>IF(B89-B1533,0,"Error")</f>
        <v>0</v>
      </c>
      <c r="C90" s="137">
        <f>IF(C89-C1533,0,"Error")</f>
        <v>0</v>
      </c>
      <c r="D90" s="137">
        <f>IF(D89-D1533,0,"Error")</f>
        <v>0</v>
      </c>
      <c r="E90" s="137">
        <f>IF(E89-E1533,0,"Error")</f>
        <v>0</v>
      </c>
    </row>
    <row r="91" spans="1:5" ht="19.899999999999999" customHeight="1" thickBot="1" x14ac:dyDescent="0.3">
      <c r="A91" s="924" t="s">
        <v>38</v>
      </c>
      <c r="B91" s="925"/>
      <c r="C91" s="925"/>
      <c r="D91" s="925"/>
      <c r="E91" s="926"/>
    </row>
    <row r="92" spans="1:5" ht="19.899999999999999" customHeight="1" thickBot="1" x14ac:dyDescent="0.3">
      <c r="A92" s="924" t="s">
        <v>39</v>
      </c>
      <c r="B92" s="925"/>
      <c r="C92" s="925"/>
      <c r="D92" s="925"/>
      <c r="E92" s="926"/>
    </row>
    <row r="93" spans="1:5" ht="19.899999999999999" customHeight="1" thickBot="1" x14ac:dyDescent="0.3">
      <c r="A93" s="142" t="s">
        <v>46</v>
      </c>
      <c r="B93" s="948" t="s">
        <v>390</v>
      </c>
      <c r="C93" s="949"/>
      <c r="D93" s="949"/>
      <c r="E93" s="950"/>
    </row>
    <row r="94" spans="1:5" ht="19.899999999999999" customHeight="1" thickBot="1" x14ac:dyDescent="0.3">
      <c r="A94" s="89" t="s">
        <v>28</v>
      </c>
      <c r="B94" s="951" t="s">
        <v>217</v>
      </c>
      <c r="C94" s="952"/>
      <c r="D94" s="952"/>
      <c r="E94" s="953"/>
    </row>
    <row r="95" spans="1:5" ht="19.899999999999999" customHeight="1" thickBot="1" x14ac:dyDescent="0.3">
      <c r="A95" s="80" t="s">
        <v>9</v>
      </c>
      <c r="B95" s="954" t="s">
        <v>391</v>
      </c>
      <c r="C95" s="955"/>
      <c r="D95" s="955"/>
      <c r="E95" s="956"/>
    </row>
    <row r="96" spans="1:5" ht="19.899999999999999" customHeight="1" thickBot="1" x14ac:dyDescent="0.3">
      <c r="A96" s="80" t="s">
        <v>14</v>
      </c>
      <c r="B96" s="951" t="s">
        <v>392</v>
      </c>
      <c r="C96" s="952"/>
      <c r="D96" s="952"/>
      <c r="E96" s="953"/>
    </row>
    <row r="97" spans="1:5" ht="19.899999999999999" customHeight="1" x14ac:dyDescent="0.25">
      <c r="A97" s="910"/>
      <c r="B97" s="67">
        <v>2019</v>
      </c>
      <c r="C97" s="67">
        <v>2020</v>
      </c>
      <c r="D97" s="67">
        <v>2021</v>
      </c>
      <c r="E97" s="67">
        <v>2022</v>
      </c>
    </row>
    <row r="98" spans="1:5" ht="19.899999999999999" customHeight="1" thickBot="1" x14ac:dyDescent="0.3">
      <c r="A98" s="911"/>
      <c r="B98" s="68" t="s">
        <v>5</v>
      </c>
      <c r="C98" s="68" t="s">
        <v>6</v>
      </c>
      <c r="D98" s="68" t="s">
        <v>6</v>
      </c>
      <c r="E98" s="68" t="s">
        <v>6</v>
      </c>
    </row>
    <row r="99" spans="1:5" ht="19.899999999999999" customHeight="1" thickBot="1" x14ac:dyDescent="0.3">
      <c r="A99" s="80" t="s">
        <v>8</v>
      </c>
      <c r="B99" s="82">
        <v>7500</v>
      </c>
      <c r="C99" s="82">
        <v>2500</v>
      </c>
      <c r="D99" s="82">
        <v>4500</v>
      </c>
      <c r="E99" s="82">
        <v>5500</v>
      </c>
    </row>
    <row r="100" spans="1:5" ht="19.899999999999999" customHeight="1" thickBot="1" x14ac:dyDescent="0.3">
      <c r="A100" s="80" t="s">
        <v>15</v>
      </c>
      <c r="B100" s="82">
        <v>55000</v>
      </c>
      <c r="C100" s="82">
        <v>18200</v>
      </c>
      <c r="D100" s="82">
        <v>30000</v>
      </c>
      <c r="E100" s="82">
        <v>40000</v>
      </c>
    </row>
    <row r="101" spans="1:5" ht="19.899999999999999" customHeight="1" thickBot="1" x14ac:dyDescent="0.3">
      <c r="A101" s="80" t="s">
        <v>23</v>
      </c>
      <c r="B101" s="82">
        <f>B100/B99</f>
        <v>7.333333333333333</v>
      </c>
      <c r="C101" s="82">
        <f>C100/C99</f>
        <v>7.28</v>
      </c>
      <c r="D101" s="82">
        <f t="shared" ref="D101:E101" si="5">D100/D99</f>
        <v>6.666666666666667</v>
      </c>
      <c r="E101" s="82">
        <f t="shared" si="5"/>
        <v>7.2727272727272725</v>
      </c>
    </row>
    <row r="102" spans="1:5" ht="19.899999999999999" customHeight="1" thickBot="1" x14ac:dyDescent="0.3">
      <c r="A102" s="80" t="s">
        <v>16</v>
      </c>
      <c r="B102" s="132" t="s">
        <v>22</v>
      </c>
      <c r="C102" s="133">
        <f>C99/B99-1</f>
        <v>-0.66666666666666674</v>
      </c>
      <c r="D102" s="133">
        <f t="shared" ref="D102:E104" si="6">D99/C99-1</f>
        <v>0.8</v>
      </c>
      <c r="E102" s="133">
        <f t="shared" si="6"/>
        <v>0.22222222222222232</v>
      </c>
    </row>
    <row r="103" spans="1:5" ht="19.899999999999999" customHeight="1" thickBot="1" x14ac:dyDescent="0.3">
      <c r="A103" s="80" t="s">
        <v>17</v>
      </c>
      <c r="B103" s="132" t="s">
        <v>22</v>
      </c>
      <c r="C103" s="133">
        <f>C100/B100-1</f>
        <v>-0.66909090909090907</v>
      </c>
      <c r="D103" s="133">
        <f t="shared" si="6"/>
        <v>0.64835164835164827</v>
      </c>
      <c r="E103" s="133">
        <f t="shared" si="6"/>
        <v>0.33333333333333326</v>
      </c>
    </row>
    <row r="104" spans="1:5" ht="19.899999999999999" customHeight="1" thickBot="1" x14ac:dyDescent="0.3">
      <c r="A104" s="80" t="s">
        <v>18</v>
      </c>
      <c r="B104" s="132" t="s">
        <v>22</v>
      </c>
      <c r="C104" s="133">
        <f>C101/B101-1</f>
        <v>-7.2727272727272085E-3</v>
      </c>
      <c r="D104" s="133">
        <f t="shared" si="6"/>
        <v>-8.4249084249084283E-2</v>
      </c>
      <c r="E104" s="133">
        <f t="shared" si="6"/>
        <v>9.0909090909090828E-2</v>
      </c>
    </row>
    <row r="105" spans="1:5" ht="19.899999999999999" customHeight="1" thickBot="1" x14ac:dyDescent="0.3">
      <c r="A105" s="543" t="s">
        <v>150</v>
      </c>
      <c r="B105" s="544"/>
      <c r="C105" s="544"/>
      <c r="D105" s="544"/>
      <c r="E105" s="545"/>
    </row>
    <row r="106" spans="1:5" ht="19.899999999999999" customHeight="1" x14ac:dyDescent="0.25">
      <c r="A106" s="910"/>
      <c r="B106" s="67">
        <v>2019</v>
      </c>
      <c r="C106" s="67">
        <v>2020</v>
      </c>
      <c r="D106" s="67">
        <v>2021</v>
      </c>
      <c r="E106" s="67">
        <v>2022</v>
      </c>
    </row>
    <row r="107" spans="1:5" ht="19.899999999999999" customHeight="1" thickBot="1" x14ac:dyDescent="0.3">
      <c r="A107" s="911"/>
      <c r="B107" s="68" t="s">
        <v>5</v>
      </c>
      <c r="C107" s="68" t="s">
        <v>6</v>
      </c>
      <c r="D107" s="68" t="s">
        <v>6</v>
      </c>
      <c r="E107" s="68" t="s">
        <v>6</v>
      </c>
    </row>
    <row r="108" spans="1:5" ht="19.899999999999999" customHeight="1" thickBot="1" x14ac:dyDescent="0.3">
      <c r="A108" s="134" t="s">
        <v>41</v>
      </c>
      <c r="B108" s="81"/>
      <c r="C108" s="81"/>
      <c r="D108" s="81"/>
      <c r="E108" s="81"/>
    </row>
    <row r="109" spans="1:5" ht="19.899999999999999" customHeight="1" thickBot="1" x14ac:dyDescent="0.3">
      <c r="A109" s="134" t="s">
        <v>42</v>
      </c>
      <c r="B109" s="82">
        <v>55000</v>
      </c>
      <c r="C109" s="82">
        <v>18200</v>
      </c>
      <c r="D109" s="82">
        <v>30000</v>
      </c>
      <c r="E109" s="82">
        <f t="shared" ref="E109" si="7">SUM(E110)</f>
        <v>40000</v>
      </c>
    </row>
    <row r="110" spans="1:5" ht="19.899999999999999" customHeight="1" thickBot="1" x14ac:dyDescent="0.3">
      <c r="A110" s="135" t="s">
        <v>33</v>
      </c>
      <c r="B110" s="83">
        <f>B109+B108</f>
        <v>55000</v>
      </c>
      <c r="C110" s="82">
        <v>18200</v>
      </c>
      <c r="D110" s="82">
        <v>30000</v>
      </c>
      <c r="E110" s="82">
        <v>40000</v>
      </c>
    </row>
    <row r="111" spans="1:5" ht="19.899999999999999" customHeight="1" x14ac:dyDescent="0.25">
      <c r="A111" s="936" t="s">
        <v>40</v>
      </c>
      <c r="B111" s="939"/>
      <c r="C111" s="940"/>
      <c r="D111" s="940"/>
      <c r="E111" s="941"/>
    </row>
    <row r="112" spans="1:5" ht="19.899999999999999" customHeight="1" x14ac:dyDescent="0.25">
      <c r="A112" s="937"/>
      <c r="B112" s="942"/>
      <c r="C112" s="943"/>
      <c r="D112" s="943"/>
      <c r="E112" s="944"/>
    </row>
    <row r="113" spans="1:5" ht="19.899999999999999" customHeight="1" thickBot="1" x14ac:dyDescent="0.3">
      <c r="A113" s="938"/>
      <c r="B113" s="945"/>
      <c r="C113" s="946"/>
      <c r="D113" s="946"/>
      <c r="E113" s="947"/>
    </row>
    <row r="114" spans="1:5" ht="19.899999999999999" customHeight="1" thickBot="1" x14ac:dyDescent="0.3">
      <c r="A114" s="142" t="s">
        <v>29</v>
      </c>
      <c r="B114" s="948" t="s">
        <v>390</v>
      </c>
      <c r="C114" s="949"/>
      <c r="D114" s="949"/>
      <c r="E114" s="950"/>
    </row>
    <row r="115" spans="1:5" ht="19.899999999999999" customHeight="1" thickBot="1" x14ac:dyDescent="0.3">
      <c r="A115" s="89" t="s">
        <v>265</v>
      </c>
      <c r="B115" s="907" t="s">
        <v>302</v>
      </c>
      <c r="C115" s="908"/>
      <c r="D115" s="908"/>
      <c r="E115" s="909"/>
    </row>
    <row r="116" spans="1:5" ht="19.899999999999999" customHeight="1" thickBot="1" x14ac:dyDescent="0.3">
      <c r="A116" s="80" t="s">
        <v>9</v>
      </c>
      <c r="B116" s="546" t="s">
        <v>302</v>
      </c>
      <c r="C116" s="547"/>
      <c r="D116" s="547"/>
      <c r="E116" s="548"/>
    </row>
    <row r="117" spans="1:5" ht="19.899999999999999" customHeight="1" thickBot="1" x14ac:dyDescent="0.3">
      <c r="A117" s="80" t="s">
        <v>14</v>
      </c>
      <c r="B117" s="681" t="s">
        <v>302</v>
      </c>
      <c r="C117" s="682"/>
      <c r="D117" s="682"/>
      <c r="E117" s="683"/>
    </row>
    <row r="118" spans="1:5" ht="19.899999999999999" customHeight="1" x14ac:dyDescent="0.25">
      <c r="A118" s="910"/>
      <c r="B118" s="67">
        <v>2019</v>
      </c>
      <c r="C118" s="67">
        <v>2020</v>
      </c>
      <c r="D118" s="67">
        <v>2021</v>
      </c>
      <c r="E118" s="67">
        <v>2022</v>
      </c>
    </row>
    <row r="119" spans="1:5" ht="19.899999999999999" customHeight="1" thickBot="1" x14ac:dyDescent="0.3">
      <c r="A119" s="911"/>
      <c r="B119" s="68" t="s">
        <v>5</v>
      </c>
      <c r="C119" s="68" t="s">
        <v>6</v>
      </c>
      <c r="D119" s="68" t="s">
        <v>6</v>
      </c>
      <c r="E119" s="68" t="s">
        <v>6</v>
      </c>
    </row>
    <row r="120" spans="1:5" ht="19.899999999999999" customHeight="1" thickBot="1" x14ac:dyDescent="0.3">
      <c r="A120" s="80" t="s">
        <v>8</v>
      </c>
      <c r="B120" s="82"/>
      <c r="C120" s="82"/>
      <c r="D120" s="82"/>
      <c r="E120" s="82"/>
    </row>
    <row r="121" spans="1:5" ht="19.899999999999999" customHeight="1" thickBot="1" x14ac:dyDescent="0.3">
      <c r="A121" s="80" t="s">
        <v>15</v>
      </c>
      <c r="B121" s="82"/>
      <c r="C121" s="82"/>
      <c r="D121" s="82"/>
      <c r="E121" s="82"/>
    </row>
    <row r="122" spans="1:5" ht="19.899999999999999" customHeight="1" thickBot="1" x14ac:dyDescent="0.3">
      <c r="A122" s="80" t="s">
        <v>23</v>
      </c>
      <c r="B122" s="82" t="e">
        <f>B121/B120</f>
        <v>#DIV/0!</v>
      </c>
      <c r="C122" s="82" t="e">
        <f>C121/C120</f>
        <v>#DIV/0!</v>
      </c>
      <c r="D122" s="82" t="e">
        <f>D121/D120</f>
        <v>#DIV/0!</v>
      </c>
      <c r="E122" s="82" t="e">
        <f>E121/E120</f>
        <v>#DIV/0!</v>
      </c>
    </row>
    <row r="123" spans="1:5" ht="19.899999999999999" customHeight="1" thickBot="1" x14ac:dyDescent="0.3">
      <c r="A123" s="80" t="s">
        <v>16</v>
      </c>
      <c r="B123" s="132" t="s">
        <v>22</v>
      </c>
      <c r="C123" s="133" t="e">
        <f>C120/B120-1</f>
        <v>#DIV/0!</v>
      </c>
      <c r="D123" s="133" t="e">
        <f t="shared" ref="D123:E125" si="8">D120/C120-1</f>
        <v>#DIV/0!</v>
      </c>
      <c r="E123" s="133" t="e">
        <f t="shared" si="8"/>
        <v>#DIV/0!</v>
      </c>
    </row>
    <row r="124" spans="1:5" ht="19.899999999999999" customHeight="1" thickBot="1" x14ac:dyDescent="0.3">
      <c r="A124" s="80" t="s">
        <v>17</v>
      </c>
      <c r="B124" s="132" t="s">
        <v>22</v>
      </c>
      <c r="C124" s="133" t="e">
        <f>C121/B121-1</f>
        <v>#DIV/0!</v>
      </c>
      <c r="D124" s="133" t="e">
        <f t="shared" si="8"/>
        <v>#DIV/0!</v>
      </c>
      <c r="E124" s="133" t="e">
        <f t="shared" si="8"/>
        <v>#DIV/0!</v>
      </c>
    </row>
    <row r="125" spans="1:5" ht="19.899999999999999" customHeight="1" thickBot="1" x14ac:dyDescent="0.3">
      <c r="A125" s="80" t="s">
        <v>18</v>
      </c>
      <c r="B125" s="132" t="s">
        <v>22</v>
      </c>
      <c r="C125" s="133" t="e">
        <f>C122/B122-1</f>
        <v>#DIV/0!</v>
      </c>
      <c r="D125" s="133" t="e">
        <f t="shared" si="8"/>
        <v>#DIV/0!</v>
      </c>
      <c r="E125" s="133" t="e">
        <f t="shared" si="8"/>
        <v>#DIV/0!</v>
      </c>
    </row>
    <row r="126" spans="1:5" ht="19.899999999999999" customHeight="1" thickBot="1" x14ac:dyDescent="0.3">
      <c r="A126" s="543" t="s">
        <v>264</v>
      </c>
      <c r="B126" s="544"/>
      <c r="C126" s="544"/>
      <c r="D126" s="544"/>
      <c r="E126" s="545"/>
    </row>
    <row r="127" spans="1:5" ht="19.899999999999999" customHeight="1" x14ac:dyDescent="0.25">
      <c r="A127" s="910"/>
      <c r="B127" s="67">
        <v>2019</v>
      </c>
      <c r="C127" s="67">
        <v>2020</v>
      </c>
      <c r="D127" s="67">
        <v>2021</v>
      </c>
      <c r="E127" s="67">
        <v>2022</v>
      </c>
    </row>
    <row r="128" spans="1:5" ht="19.899999999999999" customHeight="1" thickBot="1" x14ac:dyDescent="0.3">
      <c r="A128" s="911"/>
      <c r="B128" s="68" t="s">
        <v>5</v>
      </c>
      <c r="C128" s="68" t="s">
        <v>6</v>
      </c>
      <c r="D128" s="68" t="s">
        <v>6</v>
      </c>
      <c r="E128" s="68" t="s">
        <v>6</v>
      </c>
    </row>
    <row r="129" spans="1:5" ht="19.899999999999999" customHeight="1" thickBot="1" x14ac:dyDescent="0.3">
      <c r="A129" s="134" t="s">
        <v>41</v>
      </c>
      <c r="B129" s="81"/>
      <c r="C129" s="81"/>
      <c r="D129" s="81"/>
      <c r="E129" s="81"/>
    </row>
    <row r="130" spans="1:5" ht="19.899999999999999" customHeight="1" thickBot="1" x14ac:dyDescent="0.3">
      <c r="A130" s="134" t="s">
        <v>42</v>
      </c>
      <c r="B130" s="83"/>
      <c r="C130" s="81"/>
      <c r="D130" s="81"/>
      <c r="E130" s="81"/>
    </row>
    <row r="131" spans="1:5" ht="19.899999999999999" customHeight="1" thickBot="1" x14ac:dyDescent="0.3">
      <c r="A131" s="135" t="s">
        <v>36</v>
      </c>
      <c r="B131" s="83">
        <f>B130+B129</f>
        <v>0</v>
      </c>
      <c r="C131" s="83">
        <f>C130+C129</f>
        <v>0</v>
      </c>
      <c r="D131" s="83">
        <f>D130+D129</f>
        <v>0</v>
      </c>
      <c r="E131" s="83">
        <f>E130+E129</f>
        <v>0</v>
      </c>
    </row>
    <row r="132" spans="1:5" ht="19.899999999999999" customHeight="1" thickBot="1" x14ac:dyDescent="0.3">
      <c r="A132" s="924" t="s">
        <v>38</v>
      </c>
      <c r="B132" s="925"/>
      <c r="C132" s="925"/>
      <c r="D132" s="925"/>
      <c r="E132" s="926"/>
    </row>
    <row r="133" spans="1:5" ht="19.899999999999999" customHeight="1" thickBot="1" x14ac:dyDescent="0.3">
      <c r="A133" s="924" t="s">
        <v>43</v>
      </c>
      <c r="B133" s="925"/>
      <c r="C133" s="925"/>
      <c r="D133" s="925"/>
      <c r="E133" s="926"/>
    </row>
    <row r="134" spans="1:5" ht="19.899999999999999" customHeight="1" thickBot="1" x14ac:dyDescent="0.3">
      <c r="A134" s="142" t="s">
        <v>29</v>
      </c>
      <c r="B134" s="948" t="s">
        <v>390</v>
      </c>
      <c r="C134" s="949"/>
      <c r="D134" s="949"/>
      <c r="E134" s="950"/>
    </row>
    <row r="135" spans="1:5" ht="19.899999999999999" customHeight="1" thickBot="1" x14ac:dyDescent="0.3">
      <c r="A135" s="89" t="s">
        <v>28</v>
      </c>
      <c r="B135" s="907" t="s">
        <v>302</v>
      </c>
      <c r="C135" s="908"/>
      <c r="D135" s="908"/>
      <c r="E135" s="909"/>
    </row>
    <row r="136" spans="1:5" ht="19.899999999999999" customHeight="1" thickBot="1" x14ac:dyDescent="0.3">
      <c r="A136" s="80" t="s">
        <v>9</v>
      </c>
      <c r="B136" s="546" t="s">
        <v>302</v>
      </c>
      <c r="C136" s="547"/>
      <c r="D136" s="547"/>
      <c r="E136" s="548"/>
    </row>
    <row r="137" spans="1:5" ht="19.899999999999999" customHeight="1" thickBot="1" x14ac:dyDescent="0.3">
      <c r="A137" s="80" t="s">
        <v>14</v>
      </c>
      <c r="B137" s="681" t="s">
        <v>302</v>
      </c>
      <c r="C137" s="682"/>
      <c r="D137" s="682"/>
      <c r="E137" s="683"/>
    </row>
    <row r="138" spans="1:5" ht="19.899999999999999" customHeight="1" x14ac:dyDescent="0.25">
      <c r="A138" s="910"/>
      <c r="B138" s="67">
        <v>2019</v>
      </c>
      <c r="C138" s="67">
        <v>2020</v>
      </c>
      <c r="D138" s="67">
        <v>2021</v>
      </c>
      <c r="E138" s="67">
        <v>2022</v>
      </c>
    </row>
    <row r="139" spans="1:5" ht="19.899999999999999" customHeight="1" thickBot="1" x14ac:dyDescent="0.3">
      <c r="A139" s="911"/>
      <c r="B139" s="68" t="s">
        <v>5</v>
      </c>
      <c r="C139" s="68" t="s">
        <v>6</v>
      </c>
      <c r="D139" s="68" t="s">
        <v>6</v>
      </c>
      <c r="E139" s="68" t="s">
        <v>6</v>
      </c>
    </row>
    <row r="140" spans="1:5" ht="19.899999999999999" customHeight="1" thickBot="1" x14ac:dyDescent="0.3">
      <c r="A140" s="80" t="s">
        <v>8</v>
      </c>
      <c r="B140" s="82"/>
      <c r="C140" s="82"/>
      <c r="D140" s="82"/>
      <c r="E140" s="82"/>
    </row>
    <row r="141" spans="1:5" ht="19.899999999999999" customHeight="1" thickBot="1" x14ac:dyDescent="0.3">
      <c r="A141" s="80" t="s">
        <v>15</v>
      </c>
      <c r="B141" s="82"/>
      <c r="C141" s="82"/>
      <c r="D141" s="82"/>
      <c r="E141" s="82"/>
    </row>
    <row r="142" spans="1:5" ht="19.899999999999999" customHeight="1" thickBot="1" x14ac:dyDescent="0.3">
      <c r="A142" s="80" t="s">
        <v>23</v>
      </c>
      <c r="B142" s="82" t="e">
        <f>B141/B140</f>
        <v>#DIV/0!</v>
      </c>
      <c r="C142" s="82" t="e">
        <f>C141/C140</f>
        <v>#DIV/0!</v>
      </c>
      <c r="D142" s="82" t="e">
        <f>D141/D140</f>
        <v>#DIV/0!</v>
      </c>
      <c r="E142" s="82" t="e">
        <f>E141/E140</f>
        <v>#DIV/0!</v>
      </c>
    </row>
    <row r="143" spans="1:5" ht="19.899999999999999" customHeight="1" thickBot="1" x14ac:dyDescent="0.3">
      <c r="A143" s="80" t="s">
        <v>16</v>
      </c>
      <c r="B143" s="132" t="s">
        <v>22</v>
      </c>
      <c r="C143" s="133" t="e">
        <f>C140/B140-1</f>
        <v>#DIV/0!</v>
      </c>
      <c r="D143" s="133" t="e">
        <f t="shared" ref="D143:E145" si="9">D140/C140-1</f>
        <v>#DIV/0!</v>
      </c>
      <c r="E143" s="133" t="e">
        <f t="shared" si="9"/>
        <v>#DIV/0!</v>
      </c>
    </row>
    <row r="144" spans="1:5" ht="19.899999999999999" customHeight="1" thickBot="1" x14ac:dyDescent="0.3">
      <c r="A144" s="80" t="s">
        <v>17</v>
      </c>
      <c r="B144" s="132" t="s">
        <v>22</v>
      </c>
      <c r="C144" s="133" t="e">
        <f>C141/B141-1</f>
        <v>#DIV/0!</v>
      </c>
      <c r="D144" s="133" t="e">
        <f t="shared" si="9"/>
        <v>#DIV/0!</v>
      </c>
      <c r="E144" s="133" t="e">
        <f t="shared" si="9"/>
        <v>#DIV/0!</v>
      </c>
    </row>
    <row r="145" spans="1:5" ht="19.899999999999999" customHeight="1" thickBot="1" x14ac:dyDescent="0.3">
      <c r="A145" s="80" t="s">
        <v>18</v>
      </c>
      <c r="B145" s="132" t="s">
        <v>22</v>
      </c>
      <c r="C145" s="133" t="e">
        <f>C142/B142-1</f>
        <v>#DIV/0!</v>
      </c>
      <c r="D145" s="133" t="e">
        <f t="shared" si="9"/>
        <v>#DIV/0!</v>
      </c>
      <c r="E145" s="133" t="e">
        <f t="shared" si="9"/>
        <v>#DIV/0!</v>
      </c>
    </row>
    <row r="146" spans="1:5" ht="19.899999999999999" customHeight="1" thickBot="1" x14ac:dyDescent="0.3">
      <c r="A146" s="543" t="s">
        <v>150</v>
      </c>
      <c r="B146" s="544"/>
      <c r="C146" s="544"/>
      <c r="D146" s="544"/>
      <c r="E146" s="545"/>
    </row>
    <row r="147" spans="1:5" ht="19.899999999999999" customHeight="1" x14ac:dyDescent="0.25">
      <c r="A147" s="910"/>
      <c r="B147" s="67">
        <v>2019</v>
      </c>
      <c r="C147" s="67">
        <v>2020</v>
      </c>
      <c r="D147" s="67">
        <v>2021</v>
      </c>
      <c r="E147" s="67">
        <v>2022</v>
      </c>
    </row>
    <row r="148" spans="1:5" ht="19.899999999999999" customHeight="1" thickBot="1" x14ac:dyDescent="0.3">
      <c r="A148" s="911"/>
      <c r="B148" s="68" t="s">
        <v>5</v>
      </c>
      <c r="C148" s="68" t="s">
        <v>6</v>
      </c>
      <c r="D148" s="68" t="s">
        <v>6</v>
      </c>
      <c r="E148" s="68" t="s">
        <v>6</v>
      </c>
    </row>
    <row r="149" spans="1:5" ht="19.899999999999999" customHeight="1" thickBot="1" x14ac:dyDescent="0.3">
      <c r="A149" s="134" t="s">
        <v>41</v>
      </c>
      <c r="B149" s="81"/>
      <c r="C149" s="81"/>
      <c r="D149" s="81"/>
      <c r="E149" s="81"/>
    </row>
    <row r="150" spans="1:5" ht="19.899999999999999" customHeight="1" thickBot="1" x14ac:dyDescent="0.3">
      <c r="A150" s="134" t="s">
        <v>42</v>
      </c>
      <c r="B150" s="83"/>
      <c r="C150" s="81"/>
      <c r="D150" s="81"/>
      <c r="E150" s="81"/>
    </row>
    <row r="151" spans="1:5" ht="19.899999999999999" customHeight="1" thickBot="1" x14ac:dyDescent="0.3">
      <c r="A151" s="135" t="s">
        <v>33</v>
      </c>
      <c r="B151" s="83">
        <f>B150+B149</f>
        <v>0</v>
      </c>
      <c r="C151" s="83">
        <f>C150+C149</f>
        <v>0</v>
      </c>
      <c r="D151" s="83">
        <f>D150+D149</f>
        <v>0</v>
      </c>
      <c r="E151" s="83">
        <f>E150+E149</f>
        <v>0</v>
      </c>
    </row>
    <row r="152" spans="1:5" ht="19.899999999999999" customHeight="1" thickBot="1" x14ac:dyDescent="0.3">
      <c r="A152" s="143" t="s">
        <v>29</v>
      </c>
      <c r="B152" s="948" t="s">
        <v>390</v>
      </c>
      <c r="C152" s="949"/>
      <c r="D152" s="949"/>
      <c r="E152" s="950"/>
    </row>
    <row r="153" spans="1:5" ht="19.899999999999999" customHeight="1" thickBot="1" x14ac:dyDescent="0.3">
      <c r="A153" s="89" t="s">
        <v>265</v>
      </c>
      <c r="B153" s="907" t="s">
        <v>302</v>
      </c>
      <c r="C153" s="908"/>
      <c r="D153" s="908"/>
      <c r="E153" s="909"/>
    </row>
    <row r="154" spans="1:5" ht="19.899999999999999" customHeight="1" thickBot="1" x14ac:dyDescent="0.3">
      <c r="A154" s="80" t="s">
        <v>9</v>
      </c>
      <c r="B154" s="546" t="s">
        <v>302</v>
      </c>
      <c r="C154" s="547"/>
      <c r="D154" s="547"/>
      <c r="E154" s="548"/>
    </row>
    <row r="155" spans="1:5" ht="19.899999999999999" customHeight="1" thickBot="1" x14ac:dyDescent="0.3">
      <c r="A155" s="80" t="s">
        <v>14</v>
      </c>
      <c r="B155" s="681" t="s">
        <v>302</v>
      </c>
      <c r="C155" s="682"/>
      <c r="D155" s="682"/>
      <c r="E155" s="683"/>
    </row>
    <row r="156" spans="1:5" ht="19.899999999999999" customHeight="1" x14ac:dyDescent="0.25">
      <c r="A156" s="910"/>
      <c r="B156" s="67">
        <v>2019</v>
      </c>
      <c r="C156" s="67">
        <v>2020</v>
      </c>
      <c r="D156" s="67">
        <v>2021</v>
      </c>
      <c r="E156" s="67">
        <v>2022</v>
      </c>
    </row>
    <row r="157" spans="1:5" ht="19.899999999999999" customHeight="1" thickBot="1" x14ac:dyDescent="0.3">
      <c r="A157" s="911"/>
      <c r="B157" s="68" t="s">
        <v>5</v>
      </c>
      <c r="C157" s="68" t="s">
        <v>6</v>
      </c>
      <c r="D157" s="68" t="s">
        <v>6</v>
      </c>
      <c r="E157" s="68" t="s">
        <v>6</v>
      </c>
    </row>
    <row r="158" spans="1:5" ht="19.899999999999999" customHeight="1" thickBot="1" x14ac:dyDescent="0.3">
      <c r="A158" s="80" t="s">
        <v>8</v>
      </c>
      <c r="B158" s="82"/>
      <c r="C158" s="82"/>
      <c r="D158" s="82"/>
      <c r="E158" s="82"/>
    </row>
    <row r="159" spans="1:5" ht="19.899999999999999" customHeight="1" thickBot="1" x14ac:dyDescent="0.3">
      <c r="A159" s="80" t="s">
        <v>15</v>
      </c>
      <c r="B159" s="82"/>
      <c r="C159" s="82"/>
      <c r="D159" s="82"/>
      <c r="E159" s="82"/>
    </row>
    <row r="160" spans="1:5" ht="19.899999999999999" customHeight="1" thickBot="1" x14ac:dyDescent="0.3">
      <c r="A160" s="80" t="s">
        <v>23</v>
      </c>
      <c r="B160" s="82" t="e">
        <f>B159/B158</f>
        <v>#DIV/0!</v>
      </c>
      <c r="C160" s="82" t="e">
        <f>C159/C158</f>
        <v>#DIV/0!</v>
      </c>
      <c r="D160" s="82" t="e">
        <f>D159/D158</f>
        <v>#DIV/0!</v>
      </c>
      <c r="E160" s="82" t="e">
        <f>E159/E158</f>
        <v>#DIV/0!</v>
      </c>
    </row>
    <row r="161" spans="1:5" ht="19.899999999999999" customHeight="1" thickBot="1" x14ac:dyDescent="0.3">
      <c r="A161" s="80" t="s">
        <v>16</v>
      </c>
      <c r="B161" s="132" t="s">
        <v>22</v>
      </c>
      <c r="C161" s="133" t="e">
        <f>C158/B158-1</f>
        <v>#DIV/0!</v>
      </c>
      <c r="D161" s="133" t="e">
        <f t="shared" ref="D161:E163" si="10">D158/C158-1</f>
        <v>#DIV/0!</v>
      </c>
      <c r="E161" s="133" t="e">
        <f t="shared" si="10"/>
        <v>#DIV/0!</v>
      </c>
    </row>
    <row r="162" spans="1:5" ht="19.899999999999999" customHeight="1" thickBot="1" x14ac:dyDescent="0.3">
      <c r="A162" s="80" t="s">
        <v>17</v>
      </c>
      <c r="B162" s="132" t="s">
        <v>22</v>
      </c>
      <c r="C162" s="133" t="e">
        <f>C159/B159-1</f>
        <v>#DIV/0!</v>
      </c>
      <c r="D162" s="133" t="e">
        <f t="shared" si="10"/>
        <v>#DIV/0!</v>
      </c>
      <c r="E162" s="133" t="e">
        <f t="shared" si="10"/>
        <v>#DIV/0!</v>
      </c>
    </row>
    <row r="163" spans="1:5" ht="19.899999999999999" customHeight="1" thickBot="1" x14ac:dyDescent="0.3">
      <c r="A163" s="80" t="s">
        <v>18</v>
      </c>
      <c r="B163" s="132" t="s">
        <v>22</v>
      </c>
      <c r="C163" s="133" t="e">
        <f>C160/B160-1</f>
        <v>#DIV/0!</v>
      </c>
      <c r="D163" s="133" t="e">
        <f t="shared" si="10"/>
        <v>#DIV/0!</v>
      </c>
      <c r="E163" s="133" t="e">
        <f t="shared" si="10"/>
        <v>#DIV/0!</v>
      </c>
    </row>
    <row r="164" spans="1:5" ht="19.899999999999999" customHeight="1" thickBot="1" x14ac:dyDescent="0.3">
      <c r="A164" s="543" t="s">
        <v>264</v>
      </c>
      <c r="B164" s="544"/>
      <c r="C164" s="544"/>
      <c r="D164" s="544"/>
      <c r="E164" s="545"/>
    </row>
    <row r="165" spans="1:5" ht="19.899999999999999" customHeight="1" x14ac:dyDescent="0.25">
      <c r="A165" s="910"/>
      <c r="B165" s="67">
        <v>2019</v>
      </c>
      <c r="C165" s="67">
        <v>2020</v>
      </c>
      <c r="D165" s="67">
        <v>2021</v>
      </c>
      <c r="E165" s="67">
        <v>2022</v>
      </c>
    </row>
    <row r="166" spans="1:5" ht="19.899999999999999" customHeight="1" thickBot="1" x14ac:dyDescent="0.3">
      <c r="A166" s="911"/>
      <c r="B166" s="68" t="s">
        <v>5</v>
      </c>
      <c r="C166" s="68" t="s">
        <v>6</v>
      </c>
      <c r="D166" s="68" t="s">
        <v>6</v>
      </c>
      <c r="E166" s="68" t="s">
        <v>6</v>
      </c>
    </row>
    <row r="167" spans="1:5" ht="19.899999999999999" customHeight="1" thickBot="1" x14ac:dyDescent="0.3">
      <c r="A167" s="134" t="s">
        <v>41</v>
      </c>
      <c r="B167" s="81"/>
      <c r="C167" s="81"/>
      <c r="D167" s="81"/>
      <c r="E167" s="81"/>
    </row>
    <row r="168" spans="1:5" ht="19.899999999999999" customHeight="1" thickBot="1" x14ac:dyDescent="0.3">
      <c r="A168" s="134" t="s">
        <v>42</v>
      </c>
      <c r="B168" s="83"/>
      <c r="C168" s="81"/>
      <c r="D168" s="81"/>
      <c r="E168" s="81"/>
    </row>
    <row r="169" spans="1:5" ht="19.899999999999999" customHeight="1" thickBot="1" x14ac:dyDescent="0.3">
      <c r="A169" s="135" t="s">
        <v>36</v>
      </c>
      <c r="B169" s="83">
        <f>B168+B167</f>
        <v>0</v>
      </c>
      <c r="C169" s="83">
        <f>C168+C167</f>
        <v>0</v>
      </c>
      <c r="D169" s="83">
        <f>D168+D167</f>
        <v>0</v>
      </c>
      <c r="E169" s="83">
        <f>E168+E167</f>
        <v>0</v>
      </c>
    </row>
    <row r="170" spans="1:5" ht="19.899999999999999" customHeight="1" thickBot="1" x14ac:dyDescent="0.3">
      <c r="A170" s="144" t="s">
        <v>155</v>
      </c>
      <c r="B170" s="957" t="s">
        <v>218</v>
      </c>
      <c r="C170" s="958"/>
      <c r="D170" s="958"/>
      <c r="E170" s="959"/>
    </row>
    <row r="171" spans="1:5" ht="19.899999999999999" customHeight="1" thickBot="1" x14ac:dyDescent="0.3">
      <c r="A171" s="960" t="s">
        <v>156</v>
      </c>
      <c r="B171" s="961"/>
      <c r="C171" s="961"/>
      <c r="D171" s="961"/>
      <c r="E171" s="962"/>
    </row>
    <row r="172" spans="1:5" ht="27.75" customHeight="1" thickBot="1" x14ac:dyDescent="0.3">
      <c r="A172" s="145" t="s">
        <v>219</v>
      </c>
      <c r="B172" s="146">
        <v>10</v>
      </c>
      <c r="C172" s="146">
        <v>11</v>
      </c>
      <c r="D172" s="146">
        <v>12</v>
      </c>
      <c r="E172" s="146">
        <v>14</v>
      </c>
    </row>
    <row r="173" spans="1:5" ht="19.899999999999999" customHeight="1" thickBot="1" x14ac:dyDescent="0.3">
      <c r="A173" s="147" t="s">
        <v>220</v>
      </c>
      <c r="B173" s="148">
        <v>0.7</v>
      </c>
      <c r="C173" s="148">
        <v>0.9</v>
      </c>
      <c r="D173" s="148">
        <v>1</v>
      </c>
      <c r="E173" s="148">
        <v>0.1</v>
      </c>
    </row>
    <row r="174" spans="1:5" ht="19.899999999999999" customHeight="1" thickBot="1" x14ac:dyDescent="0.3">
      <c r="A174" s="147" t="s">
        <v>221</v>
      </c>
      <c r="B174" s="148">
        <v>0.3</v>
      </c>
      <c r="C174" s="148">
        <v>0.4</v>
      </c>
      <c r="D174" s="148">
        <v>0.45</v>
      </c>
      <c r="E174" s="148">
        <v>0.5</v>
      </c>
    </row>
    <row r="175" spans="1:5" ht="19.899999999999999" customHeight="1" thickBot="1" x14ac:dyDescent="0.3">
      <c r="A175" s="147" t="s">
        <v>393</v>
      </c>
      <c r="B175" s="149">
        <v>0.3</v>
      </c>
      <c r="C175" s="149">
        <v>0.5</v>
      </c>
      <c r="D175" s="149">
        <v>0.75</v>
      </c>
      <c r="E175" s="149">
        <v>1</v>
      </c>
    </row>
    <row r="176" spans="1:5" ht="19.899999999999999" customHeight="1" thickBot="1" x14ac:dyDescent="0.3">
      <c r="A176" s="150" t="s">
        <v>222</v>
      </c>
      <c r="B176" s="151">
        <v>0.1</v>
      </c>
      <c r="C176" s="152">
        <v>0.2</v>
      </c>
      <c r="D176" s="151">
        <v>0.3</v>
      </c>
      <c r="E176" s="151">
        <v>0.4</v>
      </c>
    </row>
    <row r="177" spans="1:5" ht="19.899999999999999" customHeight="1" thickBot="1" x14ac:dyDescent="0.3">
      <c r="A177" s="633" t="s">
        <v>157</v>
      </c>
      <c r="B177" s="634"/>
      <c r="C177" s="634"/>
      <c r="D177" s="634"/>
      <c r="E177" s="635"/>
    </row>
    <row r="178" spans="1:5" ht="19.899999999999999" customHeight="1" thickBot="1" x14ac:dyDescent="0.3">
      <c r="A178" s="742" t="s">
        <v>158</v>
      </c>
      <c r="B178" s="743"/>
      <c r="C178" s="743"/>
      <c r="D178" s="743"/>
      <c r="E178" s="744"/>
    </row>
    <row r="179" spans="1:5" ht="19.899999999999999" customHeight="1" x14ac:dyDescent="0.25">
      <c r="A179" s="910"/>
      <c r="B179" s="67">
        <v>2019</v>
      </c>
      <c r="C179" s="67">
        <v>2020</v>
      </c>
      <c r="D179" s="67">
        <v>2021</v>
      </c>
      <c r="E179" s="67">
        <v>2022</v>
      </c>
    </row>
    <row r="180" spans="1:5" ht="19.899999999999999" customHeight="1" thickBot="1" x14ac:dyDescent="0.3">
      <c r="A180" s="911"/>
      <c r="B180" s="68" t="s">
        <v>5</v>
      </c>
      <c r="C180" s="68" t="s">
        <v>6</v>
      </c>
      <c r="D180" s="68" t="s">
        <v>6</v>
      </c>
      <c r="E180" s="68" t="s">
        <v>6</v>
      </c>
    </row>
    <row r="181" spans="1:5" ht="19.899999999999999" customHeight="1" thickBot="1" x14ac:dyDescent="0.3">
      <c r="A181" s="89" t="s">
        <v>28</v>
      </c>
      <c r="B181" s="969" t="s">
        <v>223</v>
      </c>
      <c r="C181" s="970"/>
      <c r="D181" s="970"/>
      <c r="E181" s="971"/>
    </row>
    <row r="182" spans="1:5" ht="19.899999999999999" customHeight="1" thickBot="1" x14ac:dyDescent="0.3">
      <c r="A182" s="80" t="s">
        <v>9</v>
      </c>
      <c r="B182" s="972" t="s">
        <v>224</v>
      </c>
      <c r="C182" s="973"/>
      <c r="D182" s="973"/>
      <c r="E182" s="974"/>
    </row>
    <row r="183" spans="1:5" ht="19.899999999999999" customHeight="1" thickBot="1" x14ac:dyDescent="0.3">
      <c r="A183" s="80" t="s">
        <v>14</v>
      </c>
      <c r="B183" s="636" t="s">
        <v>388</v>
      </c>
      <c r="C183" s="637"/>
      <c r="D183" s="637"/>
      <c r="E183" s="638"/>
    </row>
    <row r="184" spans="1:5" ht="19.899999999999999" customHeight="1" x14ac:dyDescent="0.25">
      <c r="A184" s="910"/>
      <c r="B184" s="67">
        <v>2019</v>
      </c>
      <c r="C184" s="67">
        <v>2020</v>
      </c>
      <c r="D184" s="67">
        <v>2021</v>
      </c>
      <c r="E184" s="67">
        <v>2022</v>
      </c>
    </row>
    <row r="185" spans="1:5" ht="19.899999999999999" customHeight="1" thickBot="1" x14ac:dyDescent="0.3">
      <c r="A185" s="911"/>
      <c r="B185" s="68" t="s">
        <v>5</v>
      </c>
      <c r="C185" s="68" t="s">
        <v>6</v>
      </c>
      <c r="D185" s="68" t="s">
        <v>6</v>
      </c>
      <c r="E185" s="68" t="s">
        <v>6</v>
      </c>
    </row>
    <row r="186" spans="1:5" ht="19.899999999999999" customHeight="1" thickBot="1" x14ac:dyDescent="0.3">
      <c r="A186" s="80" t="s">
        <v>8</v>
      </c>
      <c r="B186" s="82">
        <v>30</v>
      </c>
      <c r="C186" s="79">
        <v>32</v>
      </c>
      <c r="D186" s="79">
        <v>34</v>
      </c>
      <c r="E186" s="79">
        <v>36</v>
      </c>
    </row>
    <row r="187" spans="1:5" ht="19.899999999999999" customHeight="1" thickBot="1" x14ac:dyDescent="0.3">
      <c r="A187" s="80" t="s">
        <v>15</v>
      </c>
      <c r="B187" s="82">
        <f>SUM(B197:B199)</f>
        <v>25307</v>
      </c>
      <c r="C187" s="82">
        <f t="shared" ref="C187:E187" si="11">SUM(C197:C199)</f>
        <v>24845.169000000002</v>
      </c>
      <c r="D187" s="82">
        <f t="shared" si="11"/>
        <v>26361</v>
      </c>
      <c r="E187" s="82">
        <f t="shared" si="11"/>
        <v>26361</v>
      </c>
    </row>
    <row r="188" spans="1:5" ht="19.899999999999999" customHeight="1" thickBot="1" x14ac:dyDescent="0.3">
      <c r="A188" s="80" t="s">
        <v>23</v>
      </c>
      <c r="B188" s="82">
        <f>B187/B186</f>
        <v>843.56666666666672</v>
      </c>
      <c r="C188" s="82">
        <f>C187/C186</f>
        <v>776.41153125000005</v>
      </c>
      <c r="D188" s="82">
        <f>D187/D186</f>
        <v>775.32352941176475</v>
      </c>
      <c r="E188" s="82">
        <f>E187/E186</f>
        <v>732.25</v>
      </c>
    </row>
    <row r="189" spans="1:5" ht="19.899999999999999" customHeight="1" thickBot="1" x14ac:dyDescent="0.3">
      <c r="A189" s="80" t="s">
        <v>16</v>
      </c>
      <c r="B189" s="132"/>
      <c r="C189" s="133">
        <f>C186/B186-1</f>
        <v>6.6666666666666652E-2</v>
      </c>
      <c r="D189" s="133">
        <f t="shared" ref="D189:E191" si="12">D186/C186-1</f>
        <v>6.25E-2</v>
      </c>
      <c r="E189" s="133">
        <f t="shared" si="12"/>
        <v>5.8823529411764719E-2</v>
      </c>
    </row>
    <row r="190" spans="1:5" ht="19.899999999999999" customHeight="1" thickBot="1" x14ac:dyDescent="0.3">
      <c r="A190" s="80" t="s">
        <v>17</v>
      </c>
      <c r="B190" s="132"/>
      <c r="C190" s="133">
        <f>C187/B187-1</f>
        <v>-1.8249140553996845E-2</v>
      </c>
      <c r="D190" s="133">
        <f t="shared" si="12"/>
        <v>6.1011096362435513E-2</v>
      </c>
      <c r="E190" s="133">
        <f t="shared" si="12"/>
        <v>0</v>
      </c>
    </row>
    <row r="191" spans="1:5" ht="19.899999999999999" customHeight="1" thickBot="1" x14ac:dyDescent="0.3">
      <c r="A191" s="80" t="s">
        <v>18</v>
      </c>
      <c r="B191" s="132"/>
      <c r="C191" s="133">
        <f>C188/B188-1</f>
        <v>-7.9608569269372098E-2</v>
      </c>
      <c r="D191" s="133">
        <f t="shared" si="12"/>
        <v>-1.40132107064872E-3</v>
      </c>
      <c r="E191" s="133">
        <f t="shared" si="12"/>
        <v>-5.555555555555558E-2</v>
      </c>
    </row>
    <row r="192" spans="1:5" ht="19.899999999999999" customHeight="1" x14ac:dyDescent="0.25">
      <c r="A192" s="910"/>
      <c r="B192" s="67">
        <v>2019</v>
      </c>
      <c r="C192" s="67">
        <v>2020</v>
      </c>
      <c r="D192" s="67">
        <v>2021</v>
      </c>
      <c r="E192" s="67">
        <v>2022</v>
      </c>
    </row>
    <row r="193" spans="1:5" ht="19.899999999999999" customHeight="1" thickBot="1" x14ac:dyDescent="0.3">
      <c r="A193" s="911"/>
      <c r="B193" s="68" t="s">
        <v>5</v>
      </c>
      <c r="C193" s="68" t="s">
        <v>6</v>
      </c>
      <c r="D193" s="68" t="s">
        <v>6</v>
      </c>
      <c r="E193" s="68" t="s">
        <v>6</v>
      </c>
    </row>
    <row r="194" spans="1:5" ht="19.899999999999999" customHeight="1" thickBot="1" x14ac:dyDescent="0.3">
      <c r="A194" s="543" t="s">
        <v>150</v>
      </c>
      <c r="B194" s="544"/>
      <c r="C194" s="544"/>
      <c r="D194" s="544"/>
      <c r="E194" s="545"/>
    </row>
    <row r="195" spans="1:5" ht="19.899999999999999" customHeight="1" x14ac:dyDescent="0.25">
      <c r="A195" s="910"/>
      <c r="B195" s="67">
        <v>2019</v>
      </c>
      <c r="C195" s="67">
        <v>2020</v>
      </c>
      <c r="D195" s="67">
        <v>2021</v>
      </c>
      <c r="E195" s="67">
        <v>2022</v>
      </c>
    </row>
    <row r="196" spans="1:5" ht="19.899999999999999" customHeight="1" thickBot="1" x14ac:dyDescent="0.3">
      <c r="A196" s="911"/>
      <c r="B196" s="68" t="s">
        <v>5</v>
      </c>
      <c r="C196" s="68" t="s">
        <v>6</v>
      </c>
      <c r="D196" s="68" t="s">
        <v>6</v>
      </c>
      <c r="E196" s="68" t="s">
        <v>6</v>
      </c>
    </row>
    <row r="197" spans="1:5" ht="19.899999999999999" customHeight="1" thickBot="1" x14ac:dyDescent="0.3">
      <c r="A197" s="134" t="s">
        <v>0</v>
      </c>
      <c r="B197" s="81">
        <v>11007</v>
      </c>
      <c r="C197" s="81">
        <v>11007</v>
      </c>
      <c r="D197" s="81">
        <v>12135</v>
      </c>
      <c r="E197" s="81">
        <v>12135</v>
      </c>
    </row>
    <row r="198" spans="1:5" ht="30.75" customHeight="1" thickBot="1" x14ac:dyDescent="0.3">
      <c r="A198" s="134" t="s">
        <v>31</v>
      </c>
      <c r="B198" s="81">
        <v>2500</v>
      </c>
      <c r="C198" s="81">
        <v>1838.1689999999999</v>
      </c>
      <c r="D198" s="81">
        <v>2026</v>
      </c>
      <c r="E198" s="81">
        <v>2026</v>
      </c>
    </row>
    <row r="199" spans="1:5" ht="19.899999999999999" customHeight="1" thickBot="1" x14ac:dyDescent="0.3">
      <c r="A199" s="134" t="s">
        <v>1</v>
      </c>
      <c r="B199" s="81">
        <v>11800</v>
      </c>
      <c r="C199" s="81">
        <v>12000</v>
      </c>
      <c r="D199" s="81">
        <v>12200</v>
      </c>
      <c r="E199" s="81">
        <v>12200</v>
      </c>
    </row>
    <row r="200" spans="1:5" ht="19.899999999999999" customHeight="1" thickBot="1" x14ac:dyDescent="0.3">
      <c r="A200" s="134" t="s">
        <v>2</v>
      </c>
      <c r="B200" s="83"/>
      <c r="C200" s="81"/>
      <c r="D200" s="81"/>
      <c r="E200" s="81"/>
    </row>
    <row r="201" spans="1:5" ht="19.899999999999999" customHeight="1" thickBot="1" x14ac:dyDescent="0.3">
      <c r="A201" s="134" t="s">
        <v>24</v>
      </c>
      <c r="B201" s="83"/>
      <c r="C201" s="81"/>
      <c r="D201" s="81"/>
      <c r="E201" s="81"/>
    </row>
    <row r="202" spans="1:5" ht="19.899999999999999" customHeight="1" thickBot="1" x14ac:dyDescent="0.3">
      <c r="A202" s="134" t="s">
        <v>25</v>
      </c>
      <c r="B202" s="83"/>
      <c r="C202" s="81"/>
      <c r="D202" s="81"/>
      <c r="E202" s="81"/>
    </row>
    <row r="203" spans="1:5" ht="19.899999999999999" customHeight="1" thickBot="1" x14ac:dyDescent="0.3">
      <c r="A203" s="134" t="s">
        <v>3</v>
      </c>
      <c r="B203" s="83"/>
      <c r="C203" s="81"/>
      <c r="D203" s="81"/>
      <c r="E203" s="81"/>
    </row>
    <row r="204" spans="1:5" ht="35.25" customHeight="1" thickBot="1" x14ac:dyDescent="0.3">
      <c r="A204" s="140" t="s">
        <v>394</v>
      </c>
      <c r="B204" s="153">
        <f>B203+B202+B201+B200+B199+B198+B197</f>
        <v>25307</v>
      </c>
      <c r="C204" s="153">
        <f>C203+C202+C201+C200+C199+C198+C197</f>
        <v>24845.169000000002</v>
      </c>
      <c r="D204" s="153">
        <f>D203+D202+D201+D200+D199+D198+D197</f>
        <v>26361</v>
      </c>
      <c r="E204" s="153">
        <f>E203+E202+E201+E200+E199+E198+E197</f>
        <v>26361</v>
      </c>
    </row>
    <row r="205" spans="1:5" ht="19.899999999999999" customHeight="1" thickBot="1" x14ac:dyDescent="0.3">
      <c r="A205" s="136" t="s">
        <v>35</v>
      </c>
      <c r="B205" s="137">
        <f>IF(B204-B187=0,0,"Error")</f>
        <v>0</v>
      </c>
      <c r="C205" s="137">
        <f>IF(C204-C187=0,0,"Error")</f>
        <v>0</v>
      </c>
      <c r="D205" s="137">
        <f>IF(D204-D187=0,0,"Error")</f>
        <v>0</v>
      </c>
      <c r="E205" s="137">
        <f>IF(E204-E187=0,0,"Error")</f>
        <v>0</v>
      </c>
    </row>
    <row r="206" spans="1:5" ht="19.899999999999999" customHeight="1" thickBot="1" x14ac:dyDescent="0.3">
      <c r="A206" s="138" t="s">
        <v>395</v>
      </c>
      <c r="B206" s="154" t="s">
        <v>225</v>
      </c>
      <c r="C206" s="155"/>
      <c r="D206" s="155"/>
      <c r="E206" s="156"/>
    </row>
    <row r="207" spans="1:5" ht="24.75" customHeight="1" thickBot="1" x14ac:dyDescent="0.3">
      <c r="A207" s="80" t="s">
        <v>9</v>
      </c>
      <c r="B207" s="963" t="s">
        <v>226</v>
      </c>
      <c r="C207" s="964"/>
      <c r="D207" s="964"/>
      <c r="E207" s="965"/>
    </row>
    <row r="208" spans="1:5" ht="19.899999999999999" customHeight="1" thickBot="1" x14ac:dyDescent="0.3">
      <c r="A208" s="80" t="s">
        <v>14</v>
      </c>
      <c r="B208" s="966" t="s">
        <v>112</v>
      </c>
      <c r="C208" s="967"/>
      <c r="D208" s="967"/>
      <c r="E208" s="968"/>
    </row>
    <row r="209" spans="1:5" ht="19.899999999999999" customHeight="1" x14ac:dyDescent="0.25">
      <c r="A209" s="910"/>
      <c r="B209" s="67">
        <v>2019</v>
      </c>
      <c r="C209" s="67">
        <v>2020</v>
      </c>
      <c r="D209" s="67">
        <v>2021</v>
      </c>
      <c r="E209" s="67">
        <v>2022</v>
      </c>
    </row>
    <row r="210" spans="1:5" ht="19.899999999999999" customHeight="1" thickBot="1" x14ac:dyDescent="0.3">
      <c r="A210" s="911"/>
      <c r="B210" s="68" t="s">
        <v>5</v>
      </c>
      <c r="C210" s="68" t="s">
        <v>6</v>
      </c>
      <c r="D210" s="68" t="s">
        <v>6</v>
      </c>
      <c r="E210" s="68" t="s">
        <v>6</v>
      </c>
    </row>
    <row r="211" spans="1:5" ht="19.899999999999999" customHeight="1" thickBot="1" x14ac:dyDescent="0.3">
      <c r="A211" s="80" t="s">
        <v>8</v>
      </c>
      <c r="B211" s="82">
        <v>25</v>
      </c>
      <c r="C211" s="82">
        <v>27</v>
      </c>
      <c r="D211" s="82">
        <v>28</v>
      </c>
      <c r="E211" s="82">
        <v>30</v>
      </c>
    </row>
    <row r="212" spans="1:5" ht="19.899999999999999" customHeight="1" thickBot="1" x14ac:dyDescent="0.3">
      <c r="A212" s="80" t="s">
        <v>15</v>
      </c>
      <c r="B212" s="82">
        <f>SUM(B220:B222)</f>
        <v>20084</v>
      </c>
      <c r="C212" s="82">
        <f>SUM(C220:C222)</f>
        <v>21006</v>
      </c>
      <c r="D212" s="82">
        <f t="shared" ref="D212:E212" si="13">SUM(D220:D222)</f>
        <v>23403</v>
      </c>
      <c r="E212" s="82">
        <f t="shared" si="13"/>
        <v>23436</v>
      </c>
    </row>
    <row r="213" spans="1:5" ht="19.899999999999999" customHeight="1" thickBot="1" x14ac:dyDescent="0.3">
      <c r="A213" s="80" t="s">
        <v>23</v>
      </c>
      <c r="B213" s="82">
        <f>B212/B211</f>
        <v>803.36</v>
      </c>
      <c r="C213" s="82">
        <f>C212/C211</f>
        <v>778</v>
      </c>
      <c r="D213" s="82">
        <f>D212/D211</f>
        <v>835.82142857142856</v>
      </c>
      <c r="E213" s="82">
        <f>E212/E211</f>
        <v>781.2</v>
      </c>
    </row>
    <row r="214" spans="1:5" ht="19.899999999999999" customHeight="1" thickBot="1" x14ac:dyDescent="0.3">
      <c r="A214" s="80" t="s">
        <v>16</v>
      </c>
      <c r="B214" s="132"/>
      <c r="C214" s="133">
        <f>C211/B211-1</f>
        <v>8.0000000000000071E-2</v>
      </c>
      <c r="D214" s="133">
        <f t="shared" ref="D214:E216" si="14">D211/C211-1</f>
        <v>3.7037037037036979E-2</v>
      </c>
      <c r="E214" s="133">
        <f t="shared" si="14"/>
        <v>7.1428571428571397E-2</v>
      </c>
    </row>
    <row r="215" spans="1:5" ht="19.899999999999999" customHeight="1" thickBot="1" x14ac:dyDescent="0.3">
      <c r="A215" s="80" t="s">
        <v>17</v>
      </c>
      <c r="B215" s="132"/>
      <c r="C215" s="133">
        <f>C212/B212-1</f>
        <v>4.5907189802828041E-2</v>
      </c>
      <c r="D215" s="133">
        <f t="shared" si="14"/>
        <v>0.11411025421308207</v>
      </c>
      <c r="E215" s="133">
        <f t="shared" si="14"/>
        <v>1.4100756313293328E-3</v>
      </c>
    </row>
    <row r="216" spans="1:5" ht="19.899999999999999" customHeight="1" thickBot="1" x14ac:dyDescent="0.3">
      <c r="A216" s="80" t="s">
        <v>18</v>
      </c>
      <c r="B216" s="132"/>
      <c r="C216" s="133">
        <f>C213/B213-1</f>
        <v>-3.1567416849233254E-2</v>
      </c>
      <c r="D216" s="133">
        <f t="shared" si="14"/>
        <v>7.4320602276900516E-2</v>
      </c>
      <c r="E216" s="133">
        <f t="shared" si="14"/>
        <v>-6.5350596077425882E-2</v>
      </c>
    </row>
    <row r="217" spans="1:5" ht="19.899999999999999" customHeight="1" thickBot="1" x14ac:dyDescent="0.3">
      <c r="A217" s="543" t="s">
        <v>151</v>
      </c>
      <c r="B217" s="544"/>
      <c r="C217" s="544"/>
      <c r="D217" s="544"/>
      <c r="E217" s="545"/>
    </row>
    <row r="218" spans="1:5" ht="19.899999999999999" customHeight="1" x14ac:dyDescent="0.25">
      <c r="A218" s="910"/>
      <c r="B218" s="67">
        <v>2019</v>
      </c>
      <c r="C218" s="67">
        <v>2020</v>
      </c>
      <c r="D218" s="67">
        <v>2021</v>
      </c>
      <c r="E218" s="67">
        <v>2022</v>
      </c>
    </row>
    <row r="219" spans="1:5" ht="19.899999999999999" customHeight="1" thickBot="1" x14ac:dyDescent="0.3">
      <c r="A219" s="911"/>
      <c r="B219" s="68" t="s">
        <v>5</v>
      </c>
      <c r="C219" s="68" t="s">
        <v>6</v>
      </c>
      <c r="D219" s="68" t="s">
        <v>6</v>
      </c>
      <c r="E219" s="68" t="s">
        <v>6</v>
      </c>
    </row>
    <row r="220" spans="1:5" ht="19.899999999999999" customHeight="1" thickBot="1" x14ac:dyDescent="0.3">
      <c r="A220" s="134" t="s">
        <v>0</v>
      </c>
      <c r="B220" s="81">
        <v>8255</v>
      </c>
      <c r="C220" s="81">
        <v>8660</v>
      </c>
      <c r="D220" s="81">
        <v>9000</v>
      </c>
      <c r="E220" s="81">
        <v>9000</v>
      </c>
    </row>
    <row r="221" spans="1:5" ht="19.899999999999999" customHeight="1" thickBot="1" x14ac:dyDescent="0.3">
      <c r="A221" s="134" t="s">
        <v>31</v>
      </c>
      <c r="B221" s="81">
        <v>1579</v>
      </c>
      <c r="C221" s="81">
        <v>1146</v>
      </c>
      <c r="D221" s="81">
        <v>1503</v>
      </c>
      <c r="E221" s="81">
        <v>1536</v>
      </c>
    </row>
    <row r="222" spans="1:5" ht="19.899999999999999" customHeight="1" thickBot="1" x14ac:dyDescent="0.3">
      <c r="A222" s="134" t="s">
        <v>1</v>
      </c>
      <c r="B222" s="83">
        <v>10250</v>
      </c>
      <c r="C222" s="81">
        <v>11200</v>
      </c>
      <c r="D222" s="81">
        <v>12900</v>
      </c>
      <c r="E222" s="81">
        <v>12900</v>
      </c>
    </row>
    <row r="223" spans="1:5" ht="19.899999999999999" customHeight="1" thickBot="1" x14ac:dyDescent="0.3">
      <c r="A223" s="134" t="s">
        <v>2</v>
      </c>
      <c r="B223" s="83"/>
      <c r="C223" s="81"/>
      <c r="D223" s="81"/>
      <c r="E223" s="81"/>
    </row>
    <row r="224" spans="1:5" ht="19.899999999999999" customHeight="1" thickBot="1" x14ac:dyDescent="0.3">
      <c r="A224" s="134" t="s">
        <v>24</v>
      </c>
      <c r="B224" s="83"/>
      <c r="C224" s="81"/>
      <c r="D224" s="81"/>
      <c r="E224" s="81"/>
    </row>
    <row r="225" spans="1:5" ht="19.899999999999999" customHeight="1" thickBot="1" x14ac:dyDescent="0.3">
      <c r="A225" s="134" t="s">
        <v>25</v>
      </c>
      <c r="B225" s="83"/>
      <c r="C225" s="81"/>
      <c r="D225" s="81"/>
      <c r="E225" s="81"/>
    </row>
    <row r="226" spans="1:5" ht="19.899999999999999" customHeight="1" thickBot="1" x14ac:dyDescent="0.3">
      <c r="A226" s="134" t="s">
        <v>3</v>
      </c>
      <c r="B226" s="83"/>
      <c r="C226" s="81"/>
      <c r="D226" s="81"/>
      <c r="E226" s="81"/>
    </row>
    <row r="227" spans="1:5" ht="19.899999999999999" customHeight="1" thickBot="1" x14ac:dyDescent="0.3">
      <c r="A227" s="140" t="s">
        <v>394</v>
      </c>
      <c r="B227" s="157">
        <f>B226+B224+B225+B223+B222+B221+B220</f>
        <v>20084</v>
      </c>
      <c r="C227" s="157">
        <f>C226+C224+C225+C223+C222+C221+C220</f>
        <v>21006</v>
      </c>
      <c r="D227" s="157">
        <f>D226+D224+D225+D223+D222+D221+D220</f>
        <v>23403</v>
      </c>
      <c r="E227" s="157">
        <f>E226+E224+E225+E223+E222+E221+E220</f>
        <v>23436</v>
      </c>
    </row>
    <row r="228" spans="1:5" ht="19.899999999999999" customHeight="1" thickBot="1" x14ac:dyDescent="0.3">
      <c r="A228" s="136" t="s">
        <v>35</v>
      </c>
      <c r="B228" s="137">
        <f>IF(B227-B212=0,0,"Error")</f>
        <v>0</v>
      </c>
      <c r="C228" s="137">
        <f>IF(C227-C212=0,0,"Error")</f>
        <v>0</v>
      </c>
      <c r="D228" s="137">
        <f>IF(D227-D212=0,0,"Error")</f>
        <v>0</v>
      </c>
      <c r="E228" s="137">
        <f>IF(E227-E212=0,0,"Error")</f>
        <v>0</v>
      </c>
    </row>
    <row r="229" spans="1:5" ht="19.899999999999999" customHeight="1" thickBot="1" x14ac:dyDescent="0.3">
      <c r="A229" s="138" t="s">
        <v>396</v>
      </c>
      <c r="B229" s="907" t="s">
        <v>227</v>
      </c>
      <c r="C229" s="908"/>
      <c r="D229" s="908"/>
      <c r="E229" s="909"/>
    </row>
    <row r="230" spans="1:5" ht="19.899999999999999" customHeight="1" thickBot="1" x14ac:dyDescent="0.3">
      <c r="A230" s="80" t="s">
        <v>9</v>
      </c>
      <c r="B230" s="546" t="s">
        <v>397</v>
      </c>
      <c r="C230" s="547"/>
      <c r="D230" s="547"/>
      <c r="E230" s="548"/>
    </row>
    <row r="231" spans="1:5" ht="19.899999999999999" customHeight="1" thickBot="1" x14ac:dyDescent="0.3">
      <c r="A231" s="80" t="s">
        <v>14</v>
      </c>
      <c r="B231" s="681" t="s">
        <v>215</v>
      </c>
      <c r="C231" s="682"/>
      <c r="D231" s="682"/>
      <c r="E231" s="683"/>
    </row>
    <row r="232" spans="1:5" ht="19.899999999999999" customHeight="1" x14ac:dyDescent="0.25">
      <c r="A232" s="910"/>
      <c r="B232" s="67">
        <v>2019</v>
      </c>
      <c r="C232" s="67">
        <v>2020</v>
      </c>
      <c r="D232" s="67">
        <v>2021</v>
      </c>
      <c r="E232" s="67">
        <v>2022</v>
      </c>
    </row>
    <row r="233" spans="1:5" ht="19.899999999999999" customHeight="1" thickBot="1" x14ac:dyDescent="0.3">
      <c r="A233" s="911"/>
      <c r="B233" s="68" t="s">
        <v>5</v>
      </c>
      <c r="C233" s="68" t="s">
        <v>6</v>
      </c>
      <c r="D233" s="68" t="s">
        <v>6</v>
      </c>
      <c r="E233" s="68" t="s">
        <v>6</v>
      </c>
    </row>
    <row r="234" spans="1:5" ht="19.899999999999999" customHeight="1" thickBot="1" x14ac:dyDescent="0.3">
      <c r="A234" s="80" t="s">
        <v>8</v>
      </c>
      <c r="B234" s="82">
        <v>190</v>
      </c>
      <c r="C234" s="82">
        <v>120</v>
      </c>
      <c r="D234" s="82">
        <v>120</v>
      </c>
      <c r="E234" s="82">
        <v>120</v>
      </c>
    </row>
    <row r="235" spans="1:5" ht="19.899999999999999" customHeight="1" thickBot="1" x14ac:dyDescent="0.3">
      <c r="A235" s="80" t="s">
        <v>15</v>
      </c>
      <c r="B235" s="82">
        <f>SUM(B243:B245)</f>
        <v>13137</v>
      </c>
      <c r="C235" s="82">
        <f t="shared" ref="C235:E235" si="15">SUM(C243:C245)</f>
        <v>13144.093000000001</v>
      </c>
      <c r="D235" s="82">
        <f t="shared" si="15"/>
        <v>13469.189</v>
      </c>
      <c r="E235" s="82">
        <f t="shared" si="15"/>
        <v>13480.189</v>
      </c>
    </row>
    <row r="236" spans="1:5" ht="19.899999999999999" customHeight="1" thickBot="1" x14ac:dyDescent="0.3">
      <c r="A236" s="80" t="s">
        <v>23</v>
      </c>
      <c r="B236" s="82">
        <f>B235/B234</f>
        <v>69.142105263157902</v>
      </c>
      <c r="C236" s="82">
        <f>C235/C234</f>
        <v>109.53410833333334</v>
      </c>
      <c r="D236" s="82">
        <f>D235/D234</f>
        <v>112.24324166666666</v>
      </c>
      <c r="E236" s="82">
        <f>E235/E234</f>
        <v>112.33490833333333</v>
      </c>
    </row>
    <row r="237" spans="1:5" ht="19.899999999999999" customHeight="1" thickBot="1" x14ac:dyDescent="0.3">
      <c r="A237" s="80" t="s">
        <v>16</v>
      </c>
      <c r="B237" s="132"/>
      <c r="C237" s="133">
        <f t="shared" ref="C237:E239" si="16">C234/B234-1</f>
        <v>-0.36842105263157898</v>
      </c>
      <c r="D237" s="133">
        <f t="shared" si="16"/>
        <v>0</v>
      </c>
      <c r="E237" s="133">
        <f t="shared" si="16"/>
        <v>0</v>
      </c>
    </row>
    <row r="238" spans="1:5" ht="19.899999999999999" customHeight="1" thickBot="1" x14ac:dyDescent="0.3">
      <c r="A238" s="80" t="s">
        <v>17</v>
      </c>
      <c r="B238" s="132"/>
      <c r="C238" s="133">
        <f t="shared" si="16"/>
        <v>5.3992540153768864E-4</v>
      </c>
      <c r="D238" s="133">
        <f t="shared" si="16"/>
        <v>2.4733239486360858E-2</v>
      </c>
      <c r="E238" s="133">
        <f t="shared" si="16"/>
        <v>8.1667871762736155E-4</v>
      </c>
    </row>
    <row r="239" spans="1:5" ht="19.899999999999999" customHeight="1" thickBot="1" x14ac:dyDescent="0.3">
      <c r="A239" s="80" t="s">
        <v>18</v>
      </c>
      <c r="B239" s="132"/>
      <c r="C239" s="133">
        <f t="shared" si="16"/>
        <v>0.58418821521910114</v>
      </c>
      <c r="D239" s="133">
        <f t="shared" si="16"/>
        <v>2.4733239486360858E-2</v>
      </c>
      <c r="E239" s="133">
        <f t="shared" si="16"/>
        <v>8.1667871762736155E-4</v>
      </c>
    </row>
    <row r="240" spans="1:5" ht="19.899999999999999" customHeight="1" thickBot="1" x14ac:dyDescent="0.3">
      <c r="A240" s="543" t="s">
        <v>151</v>
      </c>
      <c r="B240" s="544"/>
      <c r="C240" s="544"/>
      <c r="D240" s="544"/>
      <c r="E240" s="545"/>
    </row>
    <row r="241" spans="1:5" ht="19.899999999999999" customHeight="1" x14ac:dyDescent="0.25">
      <c r="A241" s="910"/>
      <c r="B241" s="67">
        <v>2019</v>
      </c>
      <c r="C241" s="67">
        <v>2020</v>
      </c>
      <c r="D241" s="67">
        <v>2021</v>
      </c>
      <c r="E241" s="67">
        <v>2022</v>
      </c>
    </row>
    <row r="242" spans="1:5" ht="19.899999999999999" customHeight="1" thickBot="1" x14ac:dyDescent="0.3">
      <c r="A242" s="911"/>
      <c r="B242" s="68" t="s">
        <v>5</v>
      </c>
      <c r="C242" s="68" t="s">
        <v>6</v>
      </c>
      <c r="D242" s="68" t="s">
        <v>6</v>
      </c>
      <c r="E242" s="68" t="s">
        <v>6</v>
      </c>
    </row>
    <row r="243" spans="1:5" ht="19.899999999999999" customHeight="1" thickBot="1" x14ac:dyDescent="0.3">
      <c r="A243" s="134" t="s">
        <v>0</v>
      </c>
      <c r="B243" s="81">
        <v>5503</v>
      </c>
      <c r="C243" s="81">
        <v>5779</v>
      </c>
      <c r="D243" s="81">
        <v>6067</v>
      </c>
      <c r="E243" s="81">
        <v>6067</v>
      </c>
    </row>
    <row r="244" spans="1:5" ht="27.75" customHeight="1" thickBot="1" x14ac:dyDescent="0.3">
      <c r="A244" s="134" t="s">
        <v>31</v>
      </c>
      <c r="B244" s="81">
        <v>1782</v>
      </c>
      <c r="C244" s="81">
        <v>965.09299999999985</v>
      </c>
      <c r="D244" s="81">
        <v>1013.1889999999999</v>
      </c>
      <c r="E244" s="81">
        <v>1013.1889999999999</v>
      </c>
    </row>
    <row r="245" spans="1:5" ht="19.899999999999999" customHeight="1" thickBot="1" x14ac:dyDescent="0.3">
      <c r="A245" s="134" t="s">
        <v>1</v>
      </c>
      <c r="B245" s="83">
        <v>5852</v>
      </c>
      <c r="C245" s="81">
        <v>6400</v>
      </c>
      <c r="D245" s="81">
        <v>6389</v>
      </c>
      <c r="E245" s="81">
        <v>6400</v>
      </c>
    </row>
    <row r="246" spans="1:5" ht="19.899999999999999" customHeight="1" thickBot="1" x14ac:dyDescent="0.3">
      <c r="A246" s="134" t="s">
        <v>2</v>
      </c>
      <c r="B246" s="83"/>
      <c r="C246" s="81"/>
      <c r="D246" s="81"/>
      <c r="E246" s="81"/>
    </row>
    <row r="247" spans="1:5" ht="19.899999999999999" customHeight="1" thickBot="1" x14ac:dyDescent="0.3">
      <c r="A247" s="134" t="s">
        <v>24</v>
      </c>
      <c r="B247" s="83"/>
      <c r="C247" s="81"/>
      <c r="D247" s="81"/>
      <c r="E247" s="81"/>
    </row>
    <row r="248" spans="1:5" ht="19.899999999999999" customHeight="1" thickBot="1" x14ac:dyDescent="0.3">
      <c r="A248" s="134" t="s">
        <v>25</v>
      </c>
      <c r="B248" s="83"/>
      <c r="C248" s="81"/>
      <c r="D248" s="81"/>
      <c r="E248" s="81"/>
    </row>
    <row r="249" spans="1:5" ht="19.899999999999999" customHeight="1" thickBot="1" x14ac:dyDescent="0.3">
      <c r="A249" s="134" t="s">
        <v>3</v>
      </c>
      <c r="B249" s="83"/>
      <c r="C249" s="81"/>
      <c r="D249" s="81"/>
      <c r="E249" s="81"/>
    </row>
    <row r="250" spans="1:5" ht="19.899999999999999" customHeight="1" thickBot="1" x14ac:dyDescent="0.3">
      <c r="A250" s="140" t="s">
        <v>394</v>
      </c>
      <c r="B250" s="157">
        <f>B249+B247+B248+B246+B245+B244+B243</f>
        <v>13137</v>
      </c>
      <c r="C250" s="157">
        <f>C249+C247+C248+C246+C245+C244+C243</f>
        <v>13144.093000000001</v>
      </c>
      <c r="D250" s="157">
        <f>D249+D247+D248+D246+D245+D244+D243</f>
        <v>13469.189</v>
      </c>
      <c r="E250" s="157">
        <f>E249+E247+E248+E246+E245+E244+E243</f>
        <v>13480.189</v>
      </c>
    </row>
    <row r="251" spans="1:5" ht="19.899999999999999" customHeight="1" thickBot="1" x14ac:dyDescent="0.3">
      <c r="A251" s="136" t="s">
        <v>35</v>
      </c>
      <c r="B251" s="137">
        <f>IF(B250-B235=0,0,"Error")</f>
        <v>0</v>
      </c>
      <c r="C251" s="137">
        <f>IF(C250-C235=0,0,"Error")</f>
        <v>0</v>
      </c>
      <c r="D251" s="137">
        <f>IF(D250-D235=0,0,"Error")</f>
        <v>0</v>
      </c>
      <c r="E251" s="137">
        <f>IF(E250-E235=0,0,"Error")</f>
        <v>0</v>
      </c>
    </row>
    <row r="252" spans="1:5" ht="19.899999999999999" customHeight="1" thickBot="1" x14ac:dyDescent="0.3">
      <c r="A252" s="138" t="s">
        <v>396</v>
      </c>
      <c r="B252" s="907" t="s">
        <v>228</v>
      </c>
      <c r="C252" s="908"/>
      <c r="D252" s="908"/>
      <c r="E252" s="909"/>
    </row>
    <row r="253" spans="1:5" ht="35.25" customHeight="1" thickBot="1" x14ac:dyDescent="0.3">
      <c r="A253" s="80" t="s">
        <v>9</v>
      </c>
      <c r="B253" s="546" t="s">
        <v>398</v>
      </c>
      <c r="C253" s="547"/>
      <c r="D253" s="547"/>
      <c r="E253" s="548"/>
    </row>
    <row r="254" spans="1:5" ht="19.899999999999999" customHeight="1" thickBot="1" x14ac:dyDescent="0.3">
      <c r="A254" s="80" t="s">
        <v>14</v>
      </c>
      <c r="B254" s="681" t="s">
        <v>215</v>
      </c>
      <c r="C254" s="682"/>
      <c r="D254" s="682"/>
      <c r="E254" s="683"/>
    </row>
    <row r="255" spans="1:5" ht="19.899999999999999" customHeight="1" x14ac:dyDescent="0.25">
      <c r="A255" s="910"/>
      <c r="B255" s="67">
        <v>2019</v>
      </c>
      <c r="C255" s="67">
        <v>2020</v>
      </c>
      <c r="D255" s="67">
        <v>2021</v>
      </c>
      <c r="E255" s="67">
        <v>2022</v>
      </c>
    </row>
    <row r="256" spans="1:5" ht="19.899999999999999" customHeight="1" thickBot="1" x14ac:dyDescent="0.3">
      <c r="A256" s="911"/>
      <c r="B256" s="68" t="s">
        <v>5</v>
      </c>
      <c r="C256" s="68" t="s">
        <v>6</v>
      </c>
      <c r="D256" s="68" t="s">
        <v>6</v>
      </c>
      <c r="E256" s="68" t="s">
        <v>6</v>
      </c>
    </row>
    <row r="257" spans="1:5" ht="19.899999999999999" customHeight="1" thickBot="1" x14ac:dyDescent="0.3">
      <c r="A257" s="80" t="s">
        <v>8</v>
      </c>
      <c r="B257" s="82">
        <v>1</v>
      </c>
      <c r="C257" s="82">
        <v>5</v>
      </c>
      <c r="D257" s="82">
        <v>10</v>
      </c>
      <c r="E257" s="82">
        <v>25</v>
      </c>
    </row>
    <row r="258" spans="1:5" ht="19.899999999999999" customHeight="1" thickBot="1" x14ac:dyDescent="0.3">
      <c r="A258" s="80" t="s">
        <v>15</v>
      </c>
      <c r="B258" s="82">
        <f>SUM(B266:B268)</f>
        <v>6502</v>
      </c>
      <c r="C258" s="82">
        <f t="shared" ref="C258:E258" si="17">SUM(C266:C268)</f>
        <v>6333.1329999999998</v>
      </c>
      <c r="D258" s="82">
        <f t="shared" si="17"/>
        <v>6540.6779999999999</v>
      </c>
      <c r="E258" s="82">
        <f t="shared" si="17"/>
        <v>6540.6779999999999</v>
      </c>
    </row>
    <row r="259" spans="1:5" ht="19.899999999999999" customHeight="1" thickBot="1" x14ac:dyDescent="0.3">
      <c r="A259" s="80" t="s">
        <v>23</v>
      </c>
      <c r="B259" s="82">
        <f>B258/B257</f>
        <v>6502</v>
      </c>
      <c r="C259" s="82">
        <f>C258/C257</f>
        <v>1266.6266000000001</v>
      </c>
      <c r="D259" s="82">
        <f>D258/D257</f>
        <v>654.06780000000003</v>
      </c>
      <c r="E259" s="82">
        <f>E258/E257</f>
        <v>261.62711999999999</v>
      </c>
    </row>
    <row r="260" spans="1:5" ht="19.899999999999999" customHeight="1" thickBot="1" x14ac:dyDescent="0.3">
      <c r="A260" s="80" t="s">
        <v>16</v>
      </c>
      <c r="B260" s="132"/>
      <c r="C260" s="133">
        <f t="shared" ref="C260:E262" si="18">C257/B257-1</f>
        <v>4</v>
      </c>
      <c r="D260" s="133">
        <f t="shared" si="18"/>
        <v>1</v>
      </c>
      <c r="E260" s="133">
        <f t="shared" si="18"/>
        <v>1.5</v>
      </c>
    </row>
    <row r="261" spans="1:5" ht="19.899999999999999" customHeight="1" thickBot="1" x14ac:dyDescent="0.3">
      <c r="A261" s="80" t="s">
        <v>17</v>
      </c>
      <c r="B261" s="132"/>
      <c r="C261" s="133">
        <f t="shared" si="18"/>
        <v>-2.5971547216241175E-2</v>
      </c>
      <c r="D261" s="133">
        <f t="shared" si="18"/>
        <v>3.277129976585047E-2</v>
      </c>
      <c r="E261" s="133">
        <f t="shared" si="18"/>
        <v>0</v>
      </c>
    </row>
    <row r="262" spans="1:5" ht="19.899999999999999" customHeight="1" thickBot="1" x14ac:dyDescent="0.3">
      <c r="A262" s="80" t="s">
        <v>18</v>
      </c>
      <c r="B262" s="132"/>
      <c r="C262" s="133">
        <f t="shared" si="18"/>
        <v>-0.80519430944324821</v>
      </c>
      <c r="D262" s="133">
        <f t="shared" si="18"/>
        <v>-0.48361435011707476</v>
      </c>
      <c r="E262" s="133">
        <f t="shared" si="18"/>
        <v>-0.60000000000000009</v>
      </c>
    </row>
    <row r="263" spans="1:5" ht="19.899999999999999" customHeight="1" thickBot="1" x14ac:dyDescent="0.3">
      <c r="A263" s="543" t="s">
        <v>151</v>
      </c>
      <c r="B263" s="544"/>
      <c r="C263" s="544"/>
      <c r="D263" s="544"/>
      <c r="E263" s="545"/>
    </row>
    <row r="264" spans="1:5" ht="19.899999999999999" customHeight="1" x14ac:dyDescent="0.25">
      <c r="A264" s="910"/>
      <c r="B264" s="67">
        <v>2019</v>
      </c>
      <c r="C264" s="67">
        <v>2020</v>
      </c>
      <c r="D264" s="67">
        <v>2021</v>
      </c>
      <c r="E264" s="67">
        <v>2022</v>
      </c>
    </row>
    <row r="265" spans="1:5" ht="19.899999999999999" customHeight="1" thickBot="1" x14ac:dyDescent="0.3">
      <c r="A265" s="911"/>
      <c r="B265" s="68" t="s">
        <v>5</v>
      </c>
      <c r="C265" s="68" t="s">
        <v>6</v>
      </c>
      <c r="D265" s="68" t="s">
        <v>6</v>
      </c>
      <c r="E265" s="68" t="s">
        <v>6</v>
      </c>
    </row>
    <row r="266" spans="1:5" ht="19.899999999999999" customHeight="1" thickBot="1" x14ac:dyDescent="0.3">
      <c r="A266" s="134" t="s">
        <v>0</v>
      </c>
      <c r="B266" s="81">
        <v>2752</v>
      </c>
      <c r="C266" s="81">
        <v>2899</v>
      </c>
      <c r="D266" s="81">
        <v>3034</v>
      </c>
      <c r="E266" s="81">
        <v>3034</v>
      </c>
    </row>
    <row r="267" spans="1:5" ht="33" customHeight="1" thickBot="1" x14ac:dyDescent="0.3">
      <c r="A267" s="134" t="s">
        <v>31</v>
      </c>
      <c r="B267" s="81">
        <v>800</v>
      </c>
      <c r="C267" s="81">
        <v>484.13299999999992</v>
      </c>
      <c r="D267" s="81">
        <v>506.67799999999994</v>
      </c>
      <c r="E267" s="81">
        <v>506.67799999999994</v>
      </c>
    </row>
    <row r="268" spans="1:5" ht="19.899999999999999" customHeight="1" thickBot="1" x14ac:dyDescent="0.3">
      <c r="A268" s="134" t="s">
        <v>1</v>
      </c>
      <c r="B268" s="83">
        <v>2950</v>
      </c>
      <c r="C268" s="81">
        <v>2950</v>
      </c>
      <c r="D268" s="81">
        <v>3000</v>
      </c>
      <c r="E268" s="81">
        <v>3000</v>
      </c>
    </row>
    <row r="269" spans="1:5" ht="19.899999999999999" customHeight="1" thickBot="1" x14ac:dyDescent="0.3">
      <c r="A269" s="134" t="s">
        <v>2</v>
      </c>
      <c r="B269" s="83"/>
      <c r="C269" s="81"/>
      <c r="D269" s="81"/>
      <c r="E269" s="81"/>
    </row>
    <row r="270" spans="1:5" ht="19.899999999999999" customHeight="1" thickBot="1" x14ac:dyDescent="0.3">
      <c r="A270" s="134" t="s">
        <v>24</v>
      </c>
      <c r="B270" s="83"/>
      <c r="C270" s="81"/>
      <c r="D270" s="81"/>
      <c r="E270" s="81"/>
    </row>
    <row r="271" spans="1:5" ht="19.899999999999999" customHeight="1" thickBot="1" x14ac:dyDescent="0.3">
      <c r="A271" s="134" t="s">
        <v>25</v>
      </c>
      <c r="B271" s="83"/>
      <c r="C271" s="81"/>
      <c r="D271" s="81"/>
      <c r="E271" s="81"/>
    </row>
    <row r="272" spans="1:5" ht="19.899999999999999" customHeight="1" thickBot="1" x14ac:dyDescent="0.3">
      <c r="A272" s="134" t="s">
        <v>3</v>
      </c>
      <c r="B272" s="83"/>
      <c r="C272" s="81"/>
      <c r="D272" s="81"/>
      <c r="E272" s="81"/>
    </row>
    <row r="273" spans="1:5" ht="19.899999999999999" customHeight="1" thickBot="1" x14ac:dyDescent="0.3">
      <c r="A273" s="140" t="s">
        <v>394</v>
      </c>
      <c r="B273" s="157">
        <f>B272+B270+B271+B269+B268+B267+B266</f>
        <v>6502</v>
      </c>
      <c r="C273" s="157">
        <f>C272+C270+C271+C269+C268+C267+C266</f>
        <v>6333.1329999999998</v>
      </c>
      <c r="D273" s="157">
        <f>D272+D270+D271+D269+D268+D267+D266</f>
        <v>6540.6779999999999</v>
      </c>
      <c r="E273" s="157">
        <f>E272+E270+E271+E269+E268+E267+E266</f>
        <v>6540.6779999999999</v>
      </c>
    </row>
    <row r="274" spans="1:5" ht="19.899999999999999" customHeight="1" thickBot="1" x14ac:dyDescent="0.3">
      <c r="A274" s="136" t="s">
        <v>35</v>
      </c>
      <c r="B274" s="137">
        <f>IF(B273-B258=0,0,"Error")</f>
        <v>0</v>
      </c>
      <c r="C274" s="137">
        <f>IF(C273-C258=0,0,"Error")</f>
        <v>0</v>
      </c>
      <c r="D274" s="137">
        <f>IF(D273-D258=0,0,"Error")</f>
        <v>0</v>
      </c>
      <c r="E274" s="137">
        <f>IF(E273-E258=0,0,"Error")</f>
        <v>0</v>
      </c>
    </row>
    <row r="275" spans="1:5" ht="19.899999999999999" customHeight="1" thickBot="1" x14ac:dyDescent="0.3">
      <c r="A275" s="138" t="s">
        <v>396</v>
      </c>
      <c r="B275" s="907" t="s">
        <v>399</v>
      </c>
      <c r="C275" s="908"/>
      <c r="D275" s="908"/>
      <c r="E275" s="909"/>
    </row>
    <row r="276" spans="1:5" ht="19.899999999999999" customHeight="1" thickBot="1" x14ac:dyDescent="0.3">
      <c r="A276" s="80" t="s">
        <v>9</v>
      </c>
      <c r="B276" s="546" t="s">
        <v>400</v>
      </c>
      <c r="C276" s="547"/>
      <c r="D276" s="547"/>
      <c r="E276" s="548"/>
    </row>
    <row r="277" spans="1:5" ht="19.899999999999999" customHeight="1" thickBot="1" x14ac:dyDescent="0.3">
      <c r="A277" s="80" t="s">
        <v>14</v>
      </c>
      <c r="B277" s="681" t="s">
        <v>215</v>
      </c>
      <c r="C277" s="682"/>
      <c r="D277" s="682"/>
      <c r="E277" s="683"/>
    </row>
    <row r="278" spans="1:5" ht="19.899999999999999" customHeight="1" x14ac:dyDescent="0.25">
      <c r="A278" s="910"/>
      <c r="B278" s="67">
        <v>2019</v>
      </c>
      <c r="C278" s="67">
        <v>2020</v>
      </c>
      <c r="D278" s="67">
        <v>2021</v>
      </c>
      <c r="E278" s="67">
        <v>2022</v>
      </c>
    </row>
    <row r="279" spans="1:5" ht="19.899999999999999" customHeight="1" thickBot="1" x14ac:dyDescent="0.3">
      <c r="A279" s="911"/>
      <c r="B279" s="68" t="s">
        <v>5</v>
      </c>
      <c r="C279" s="68" t="s">
        <v>6</v>
      </c>
      <c r="D279" s="68" t="s">
        <v>6</v>
      </c>
      <c r="E279" s="68" t="s">
        <v>6</v>
      </c>
    </row>
    <row r="280" spans="1:5" ht="19.899999999999999" customHeight="1" thickBot="1" x14ac:dyDescent="0.3">
      <c r="A280" s="80" t="s">
        <v>8</v>
      </c>
      <c r="B280" s="82">
        <v>10</v>
      </c>
      <c r="C280" s="82">
        <v>15</v>
      </c>
      <c r="D280" s="82">
        <v>10</v>
      </c>
      <c r="E280" s="82">
        <v>10</v>
      </c>
    </row>
    <row r="281" spans="1:5" ht="19.899999999999999" customHeight="1" thickBot="1" x14ac:dyDescent="0.3">
      <c r="A281" s="80" t="s">
        <v>15</v>
      </c>
      <c r="B281" s="82">
        <f>SUM(B289:B291)</f>
        <v>25092</v>
      </c>
      <c r="C281" s="82">
        <f t="shared" ref="C281:E281" si="19">SUM(C289:C291)</f>
        <v>31803</v>
      </c>
      <c r="D281" s="82">
        <f t="shared" si="19"/>
        <v>56903</v>
      </c>
      <c r="E281" s="82">
        <f t="shared" si="19"/>
        <v>56859</v>
      </c>
    </row>
    <row r="282" spans="1:5" ht="19.899999999999999" customHeight="1" thickBot="1" x14ac:dyDescent="0.3">
      <c r="A282" s="80" t="s">
        <v>23</v>
      </c>
      <c r="B282" s="82">
        <f>B281/B280</f>
        <v>2509.1999999999998</v>
      </c>
      <c r="C282" s="82">
        <f>C281/C280</f>
        <v>2120.1999999999998</v>
      </c>
      <c r="D282" s="82">
        <f>D281/D280</f>
        <v>5690.3</v>
      </c>
      <c r="E282" s="82">
        <f>E281/E280</f>
        <v>5685.9</v>
      </c>
    </row>
    <row r="283" spans="1:5" ht="19.899999999999999" customHeight="1" thickBot="1" x14ac:dyDescent="0.3">
      <c r="A283" s="80" t="s">
        <v>16</v>
      </c>
      <c r="B283" s="132"/>
      <c r="C283" s="133">
        <f t="shared" ref="C283:E285" si="20">C280/B280-1</f>
        <v>0.5</v>
      </c>
      <c r="D283" s="133">
        <f t="shared" si="20"/>
        <v>-0.33333333333333337</v>
      </c>
      <c r="E283" s="133">
        <f t="shared" si="20"/>
        <v>0</v>
      </c>
    </row>
    <row r="284" spans="1:5" ht="19.899999999999999" customHeight="1" thickBot="1" x14ac:dyDescent="0.3">
      <c r="A284" s="80" t="s">
        <v>17</v>
      </c>
      <c r="B284" s="132"/>
      <c r="C284" s="133">
        <f t="shared" si="20"/>
        <v>0.26745576279292194</v>
      </c>
      <c r="D284" s="133">
        <f t="shared" si="20"/>
        <v>0.78923372008929982</v>
      </c>
      <c r="E284" s="133">
        <f t="shared" si="20"/>
        <v>-7.73245698820757E-4</v>
      </c>
    </row>
    <row r="285" spans="1:5" ht="19.899999999999999" customHeight="1" thickBot="1" x14ac:dyDescent="0.3">
      <c r="A285" s="80" t="s">
        <v>18</v>
      </c>
      <c r="B285" s="132"/>
      <c r="C285" s="133">
        <f t="shared" si="20"/>
        <v>-0.15502949147138534</v>
      </c>
      <c r="D285" s="133">
        <f t="shared" si="20"/>
        <v>1.6838505801339498</v>
      </c>
      <c r="E285" s="133">
        <f t="shared" si="20"/>
        <v>-7.7324569882086802E-4</v>
      </c>
    </row>
    <row r="286" spans="1:5" ht="19.899999999999999" customHeight="1" thickBot="1" x14ac:dyDescent="0.3">
      <c r="A286" s="543" t="s">
        <v>151</v>
      </c>
      <c r="B286" s="544"/>
      <c r="C286" s="544"/>
      <c r="D286" s="544"/>
      <c r="E286" s="545"/>
    </row>
    <row r="287" spans="1:5" ht="19.899999999999999" customHeight="1" x14ac:dyDescent="0.25">
      <c r="A287" s="910"/>
      <c r="B287" s="67">
        <v>2019</v>
      </c>
      <c r="C287" s="67">
        <v>2020</v>
      </c>
      <c r="D287" s="67">
        <v>2021</v>
      </c>
      <c r="E287" s="67">
        <v>2022</v>
      </c>
    </row>
    <row r="288" spans="1:5" ht="19.899999999999999" customHeight="1" thickBot="1" x14ac:dyDescent="0.3">
      <c r="A288" s="911"/>
      <c r="B288" s="68" t="s">
        <v>5</v>
      </c>
      <c r="C288" s="68" t="s">
        <v>6</v>
      </c>
      <c r="D288" s="68" t="s">
        <v>6</v>
      </c>
      <c r="E288" s="68" t="s">
        <v>6</v>
      </c>
    </row>
    <row r="289" spans="1:5" ht="19.899999999999999" customHeight="1" thickBot="1" x14ac:dyDescent="0.3">
      <c r="A289" s="134" t="s">
        <v>0</v>
      </c>
      <c r="B289" s="81">
        <v>3259</v>
      </c>
      <c r="C289" s="81">
        <v>3259</v>
      </c>
      <c r="D289" s="81">
        <v>3259</v>
      </c>
      <c r="E289" s="81">
        <v>3259</v>
      </c>
    </row>
    <row r="290" spans="1:5" ht="19.899999999999999" customHeight="1" thickBot="1" x14ac:dyDescent="0.3">
      <c r="A290" s="134" t="s">
        <v>31</v>
      </c>
      <c r="B290" s="81">
        <v>694</v>
      </c>
      <c r="C290" s="81">
        <v>544</v>
      </c>
      <c r="D290" s="81">
        <v>544</v>
      </c>
      <c r="E290" s="81">
        <v>500</v>
      </c>
    </row>
    <row r="291" spans="1:5" ht="19.899999999999999" customHeight="1" thickBot="1" x14ac:dyDescent="0.3">
      <c r="A291" s="134" t="s">
        <v>1</v>
      </c>
      <c r="B291" s="83">
        <v>21139</v>
      </c>
      <c r="C291" s="81">
        <v>28000</v>
      </c>
      <c r="D291" s="81">
        <v>53100</v>
      </c>
      <c r="E291" s="81">
        <v>53100</v>
      </c>
    </row>
    <row r="292" spans="1:5" ht="19.899999999999999" customHeight="1" thickBot="1" x14ac:dyDescent="0.3">
      <c r="A292" s="134" t="s">
        <v>2</v>
      </c>
      <c r="B292" s="83"/>
      <c r="C292" s="81"/>
      <c r="D292" s="81"/>
      <c r="E292" s="81"/>
    </row>
    <row r="293" spans="1:5" ht="19.899999999999999" customHeight="1" thickBot="1" x14ac:dyDescent="0.3">
      <c r="A293" s="134" t="s">
        <v>24</v>
      </c>
      <c r="B293" s="83"/>
      <c r="C293" s="81"/>
      <c r="D293" s="81"/>
      <c r="E293" s="81"/>
    </row>
    <row r="294" spans="1:5" ht="19.899999999999999" customHeight="1" thickBot="1" x14ac:dyDescent="0.3">
      <c r="A294" s="134" t="s">
        <v>25</v>
      </c>
      <c r="B294" s="83"/>
      <c r="C294" s="81"/>
      <c r="D294" s="81"/>
      <c r="E294" s="81"/>
    </row>
    <row r="295" spans="1:5" ht="19.899999999999999" customHeight="1" thickBot="1" x14ac:dyDescent="0.3">
      <c r="A295" s="134" t="s">
        <v>3</v>
      </c>
      <c r="B295" s="83"/>
      <c r="C295" s="81"/>
      <c r="D295" s="81"/>
      <c r="E295" s="81"/>
    </row>
    <row r="296" spans="1:5" ht="19.899999999999999" customHeight="1" thickBot="1" x14ac:dyDescent="0.3">
      <c r="A296" s="140" t="s">
        <v>394</v>
      </c>
      <c r="B296" s="157">
        <f>B295+B293+B294+B292+B291+B290+B289</f>
        <v>25092</v>
      </c>
      <c r="C296" s="157">
        <f>C295+C293+C294+C292+C291+C290+C289</f>
        <v>31803</v>
      </c>
      <c r="D296" s="157">
        <f>D295+D293+D294+D292+D291+D290+D289</f>
        <v>56903</v>
      </c>
      <c r="E296" s="157">
        <f>E295+E293+E294+E292+E291+E290+E289</f>
        <v>56859</v>
      </c>
    </row>
    <row r="297" spans="1:5" ht="19.899999999999999" customHeight="1" thickBot="1" x14ac:dyDescent="0.3">
      <c r="A297" s="136" t="s">
        <v>35</v>
      </c>
      <c r="B297" s="137">
        <f>IF(B296-B281=0,0,"Error")</f>
        <v>0</v>
      </c>
      <c r="C297" s="137">
        <f>IF(C296-C281=0,0,"Error")</f>
        <v>0</v>
      </c>
      <c r="D297" s="137">
        <f>IF(D296-D281=0,0,"Error")</f>
        <v>0</v>
      </c>
      <c r="E297" s="137">
        <f>IF(E296-E281=0,0,"Error")</f>
        <v>0</v>
      </c>
    </row>
    <row r="298" spans="1:5" ht="19.899999999999999" customHeight="1" thickBot="1" x14ac:dyDescent="0.3">
      <c r="A298" s="924" t="s">
        <v>38</v>
      </c>
      <c r="B298" s="925"/>
      <c r="C298" s="925"/>
      <c r="D298" s="925"/>
      <c r="E298" s="926"/>
    </row>
    <row r="299" spans="1:5" ht="19.899999999999999" customHeight="1" thickBot="1" x14ac:dyDescent="0.3">
      <c r="A299" s="924" t="s">
        <v>39</v>
      </c>
      <c r="B299" s="925"/>
      <c r="C299" s="925"/>
      <c r="D299" s="925"/>
      <c r="E299" s="926"/>
    </row>
    <row r="300" spans="1:5" ht="29.25" customHeight="1" thickBot="1" x14ac:dyDescent="0.3">
      <c r="A300" s="89" t="s">
        <v>46</v>
      </c>
      <c r="B300" s="975" t="s">
        <v>266</v>
      </c>
      <c r="C300" s="976"/>
      <c r="D300" s="977"/>
      <c r="E300" s="978"/>
    </row>
    <row r="301" spans="1:5" ht="33" customHeight="1" thickBot="1" x14ac:dyDescent="0.3">
      <c r="A301" s="89" t="s">
        <v>52</v>
      </c>
      <c r="B301" s="89" t="s">
        <v>229</v>
      </c>
      <c r="C301" s="158" t="s">
        <v>53</v>
      </c>
      <c r="D301" s="948"/>
      <c r="E301" s="950"/>
    </row>
    <row r="302" spans="1:5" ht="19.899999999999999" customHeight="1" thickBot="1" x14ac:dyDescent="0.3">
      <c r="A302" s="159"/>
      <c r="B302" s="948"/>
      <c r="C302" s="980"/>
      <c r="D302" s="949"/>
      <c r="E302" s="950"/>
    </row>
    <row r="303" spans="1:5" ht="19.899999999999999" customHeight="1" thickBot="1" x14ac:dyDescent="0.3">
      <c r="A303" s="80" t="s">
        <v>9</v>
      </c>
      <c r="B303" s="546" t="s">
        <v>230</v>
      </c>
      <c r="C303" s="547"/>
      <c r="D303" s="547"/>
      <c r="E303" s="548"/>
    </row>
    <row r="304" spans="1:5" ht="19.899999999999999" customHeight="1" thickBot="1" x14ac:dyDescent="0.3">
      <c r="A304" s="80" t="s">
        <v>14</v>
      </c>
      <c r="B304" s="681" t="s">
        <v>231</v>
      </c>
      <c r="C304" s="682"/>
      <c r="D304" s="682"/>
      <c r="E304" s="683"/>
    </row>
    <row r="305" spans="1:5" ht="19.899999999999999" customHeight="1" x14ac:dyDescent="0.25">
      <c r="A305" s="910"/>
      <c r="B305" s="67">
        <v>2019</v>
      </c>
      <c r="C305" s="67">
        <v>2020</v>
      </c>
      <c r="D305" s="67">
        <v>2021</v>
      </c>
      <c r="E305" s="67">
        <v>2022</v>
      </c>
    </row>
    <row r="306" spans="1:5" ht="19.899999999999999" customHeight="1" thickBot="1" x14ac:dyDescent="0.3">
      <c r="A306" s="911"/>
      <c r="B306" s="68" t="s">
        <v>6</v>
      </c>
      <c r="C306" s="68" t="s">
        <v>6</v>
      </c>
      <c r="D306" s="68" t="s">
        <v>6</v>
      </c>
      <c r="E306" s="68" t="s">
        <v>6</v>
      </c>
    </row>
    <row r="307" spans="1:5" ht="19.899999999999999" customHeight="1" thickBot="1" x14ac:dyDescent="0.3">
      <c r="A307" s="80" t="s">
        <v>8</v>
      </c>
      <c r="B307" s="82">
        <v>20</v>
      </c>
      <c r="C307" s="82">
        <v>30</v>
      </c>
      <c r="D307" s="82">
        <v>35</v>
      </c>
      <c r="E307" s="82">
        <v>40</v>
      </c>
    </row>
    <row r="308" spans="1:5" ht="19.899999999999999" customHeight="1" thickBot="1" x14ac:dyDescent="0.3">
      <c r="A308" s="80" t="s">
        <v>15</v>
      </c>
      <c r="B308" s="82">
        <f>B326</f>
        <v>10000</v>
      </c>
      <c r="C308" s="82">
        <v>26800</v>
      </c>
      <c r="D308" s="82">
        <v>55000</v>
      </c>
      <c r="E308" s="82">
        <v>65000</v>
      </c>
    </row>
    <row r="309" spans="1:5" ht="19.899999999999999" customHeight="1" thickBot="1" x14ac:dyDescent="0.3">
      <c r="A309" s="80" t="s">
        <v>23</v>
      </c>
      <c r="B309" s="82">
        <f>B308/B307</f>
        <v>500</v>
      </c>
      <c r="C309" s="82">
        <f t="shared" ref="C309:E309" si="21">C308/C307</f>
        <v>893.33333333333337</v>
      </c>
      <c r="D309" s="82">
        <f t="shared" si="21"/>
        <v>1571.4285714285713</v>
      </c>
      <c r="E309" s="82">
        <f t="shared" si="21"/>
        <v>1625</v>
      </c>
    </row>
    <row r="310" spans="1:5" ht="19.899999999999999" customHeight="1" thickBot="1" x14ac:dyDescent="0.3">
      <c r="A310" s="80" t="s">
        <v>16</v>
      </c>
      <c r="B310" s="132" t="s">
        <v>22</v>
      </c>
      <c r="C310" s="133">
        <f>C307/B307-1</f>
        <v>0.5</v>
      </c>
      <c r="D310" s="133">
        <f t="shared" ref="D310:E312" si="22">D307/C307-1</f>
        <v>0.16666666666666674</v>
      </c>
      <c r="E310" s="133">
        <f t="shared" si="22"/>
        <v>0.14285714285714279</v>
      </c>
    </row>
    <row r="311" spans="1:5" ht="19.899999999999999" customHeight="1" thickBot="1" x14ac:dyDescent="0.3">
      <c r="A311" s="80" t="s">
        <v>17</v>
      </c>
      <c r="B311" s="132" t="s">
        <v>22</v>
      </c>
      <c r="C311" s="133">
        <f>C308/B308-1</f>
        <v>1.6800000000000002</v>
      </c>
      <c r="D311" s="133">
        <f t="shared" si="22"/>
        <v>1.0522388059701493</v>
      </c>
      <c r="E311" s="133">
        <f t="shared" si="22"/>
        <v>0.18181818181818188</v>
      </c>
    </row>
    <row r="312" spans="1:5" ht="19.899999999999999" customHeight="1" thickBot="1" x14ac:dyDescent="0.3">
      <c r="A312" s="80" t="s">
        <v>18</v>
      </c>
      <c r="B312" s="132" t="s">
        <v>22</v>
      </c>
      <c r="C312" s="133">
        <f>C309/B309-1</f>
        <v>0.78666666666666685</v>
      </c>
      <c r="D312" s="133">
        <f t="shared" si="22"/>
        <v>0.75906183368869917</v>
      </c>
      <c r="E312" s="133">
        <f t="shared" si="22"/>
        <v>3.4090909090909172E-2</v>
      </c>
    </row>
    <row r="313" spans="1:5" ht="19.899999999999999" customHeight="1" thickBot="1" x14ac:dyDescent="0.3">
      <c r="A313" s="543" t="s">
        <v>150</v>
      </c>
      <c r="B313" s="544"/>
      <c r="C313" s="544"/>
      <c r="D313" s="544"/>
      <c r="E313" s="545"/>
    </row>
    <row r="314" spans="1:5" ht="19.899999999999999" customHeight="1" x14ac:dyDescent="0.25">
      <c r="A314" s="910"/>
      <c r="B314" s="67">
        <v>2019</v>
      </c>
      <c r="C314" s="67">
        <v>2020</v>
      </c>
      <c r="D314" s="67">
        <v>2021</v>
      </c>
      <c r="E314" s="67">
        <v>2022</v>
      </c>
    </row>
    <row r="315" spans="1:5" ht="19.899999999999999" customHeight="1" thickBot="1" x14ac:dyDescent="0.3">
      <c r="A315" s="911"/>
      <c r="B315" s="68" t="s">
        <v>6</v>
      </c>
      <c r="C315" s="68" t="s">
        <v>6</v>
      </c>
      <c r="D315" s="68" t="s">
        <v>6</v>
      </c>
      <c r="E315" s="68" t="s">
        <v>6</v>
      </c>
    </row>
    <row r="316" spans="1:5" ht="19.899999999999999" customHeight="1" thickBot="1" x14ac:dyDescent="0.3">
      <c r="A316" s="134" t="s">
        <v>41</v>
      </c>
      <c r="B316" s="83"/>
      <c r="C316" s="83"/>
      <c r="D316" s="83"/>
      <c r="E316" s="83"/>
    </row>
    <row r="317" spans="1:5" ht="19.899999999999999" customHeight="1" thickBot="1" x14ac:dyDescent="0.3">
      <c r="A317" s="160" t="s">
        <v>50</v>
      </c>
      <c r="B317" s="81"/>
      <c r="C317" s="81"/>
      <c r="D317" s="81"/>
      <c r="E317" s="81"/>
    </row>
    <row r="318" spans="1:5" ht="19.899999999999999" customHeight="1" thickBot="1" x14ac:dyDescent="0.3">
      <c r="A318" s="160" t="s">
        <v>79</v>
      </c>
      <c r="B318" s="81"/>
      <c r="C318" s="81"/>
      <c r="D318" s="81"/>
      <c r="E318" s="81"/>
    </row>
    <row r="319" spans="1:5" ht="19.899999999999999" customHeight="1" thickBot="1" x14ac:dyDescent="0.3">
      <c r="A319" s="160" t="s">
        <v>80</v>
      </c>
      <c r="B319" s="81"/>
      <c r="C319" s="81"/>
      <c r="D319" s="81"/>
      <c r="E319" s="81"/>
    </row>
    <row r="320" spans="1:5" ht="19.899999999999999" customHeight="1" thickBot="1" x14ac:dyDescent="0.3">
      <c r="A320" s="160" t="s">
        <v>81</v>
      </c>
      <c r="B320" s="81"/>
      <c r="C320" s="81"/>
      <c r="D320" s="81"/>
      <c r="E320" s="81"/>
    </row>
    <row r="321" spans="1:5" ht="19.899999999999999" customHeight="1" thickBot="1" x14ac:dyDescent="0.3">
      <c r="A321" s="134" t="s">
        <v>42</v>
      </c>
      <c r="B321" s="81">
        <f>SUM(B322)</f>
        <v>10000</v>
      </c>
      <c r="C321" s="81">
        <f t="shared" ref="C321:E321" si="23">SUM(C322)</f>
        <v>26800</v>
      </c>
      <c r="D321" s="81">
        <f t="shared" si="23"/>
        <v>55000</v>
      </c>
      <c r="E321" s="81">
        <f t="shared" si="23"/>
        <v>65000</v>
      </c>
    </row>
    <row r="322" spans="1:5" ht="19.899999999999999" customHeight="1" thickBot="1" x14ac:dyDescent="0.3">
      <c r="A322" s="160" t="s">
        <v>50</v>
      </c>
      <c r="B322" s="81">
        <v>10000</v>
      </c>
      <c r="C322" s="81">
        <v>26800</v>
      </c>
      <c r="D322" s="81">
        <v>55000</v>
      </c>
      <c r="E322" s="81">
        <v>65000</v>
      </c>
    </row>
    <row r="323" spans="1:5" ht="19.899999999999999" customHeight="1" thickBot="1" x14ac:dyDescent="0.3">
      <c r="A323" s="160" t="s">
        <v>79</v>
      </c>
      <c r="B323" s="83"/>
      <c r="C323" s="81"/>
      <c r="D323" s="81"/>
      <c r="E323" s="81"/>
    </row>
    <row r="324" spans="1:5" ht="19.899999999999999" customHeight="1" thickBot="1" x14ac:dyDescent="0.3">
      <c r="A324" s="160" t="s">
        <v>80</v>
      </c>
      <c r="B324" s="83"/>
      <c r="C324" s="81"/>
      <c r="D324" s="81"/>
      <c r="E324" s="81"/>
    </row>
    <row r="325" spans="1:5" ht="19.899999999999999" customHeight="1" thickBot="1" x14ac:dyDescent="0.3">
      <c r="A325" s="160" t="s">
        <v>81</v>
      </c>
      <c r="B325" s="161"/>
      <c r="C325" s="162"/>
      <c r="D325" s="162"/>
      <c r="E325" s="162"/>
    </row>
    <row r="326" spans="1:5" ht="19.899999999999999" customHeight="1" x14ac:dyDescent="0.25">
      <c r="A326" s="163" t="s">
        <v>33</v>
      </c>
      <c r="B326" s="85">
        <f>SUM(B316+B321)</f>
        <v>10000</v>
      </c>
      <c r="C326" s="85">
        <f t="shared" ref="C326:E326" si="24">SUM(C316+C321)</f>
        <v>26800</v>
      </c>
      <c r="D326" s="85">
        <f t="shared" si="24"/>
        <v>55000</v>
      </c>
      <c r="E326" s="85">
        <f t="shared" si="24"/>
        <v>65000</v>
      </c>
    </row>
    <row r="327" spans="1:5" ht="19.899999999999999" customHeight="1" thickBot="1" x14ac:dyDescent="0.3">
      <c r="A327" s="164" t="str">
        <f t="shared" ref="A327" si="25">A297</f>
        <v>Kontroll</v>
      </c>
      <c r="B327" s="165">
        <f>IF(B326-B308=0,0,"Error")</f>
        <v>0</v>
      </c>
      <c r="C327" s="165">
        <f ca="1">IF(C327-C308=0,0,"Error")</f>
        <v>0</v>
      </c>
      <c r="D327" s="165">
        <f t="shared" ref="D327:E327" si="26">IF(D326-D308=0,0,"Error")</f>
        <v>0</v>
      </c>
      <c r="E327" s="165">
        <f t="shared" si="26"/>
        <v>0</v>
      </c>
    </row>
    <row r="328" spans="1:5" ht="19.899999999999999" customHeight="1" thickBot="1" x14ac:dyDescent="0.3">
      <c r="A328" s="89" t="s">
        <v>46</v>
      </c>
      <c r="B328" s="975" t="s">
        <v>216</v>
      </c>
      <c r="C328" s="979"/>
      <c r="D328" s="977"/>
      <c r="E328" s="978"/>
    </row>
    <row r="329" spans="1:5" ht="35.25" customHeight="1" thickBot="1" x14ac:dyDescent="0.3">
      <c r="A329" s="89" t="s">
        <v>55</v>
      </c>
      <c r="B329" s="89" t="s">
        <v>401</v>
      </c>
      <c r="C329" s="158" t="s">
        <v>53</v>
      </c>
      <c r="D329" s="949"/>
      <c r="E329" s="950"/>
    </row>
    <row r="330" spans="1:5" ht="35.25" customHeight="1" thickBot="1" x14ac:dyDescent="0.3">
      <c r="A330" s="80" t="s">
        <v>9</v>
      </c>
      <c r="B330" s="546" t="s">
        <v>232</v>
      </c>
      <c r="C330" s="547"/>
      <c r="D330" s="547"/>
      <c r="E330" s="548"/>
    </row>
    <row r="331" spans="1:5" ht="19.899999999999999" customHeight="1" thickBot="1" x14ac:dyDescent="0.3">
      <c r="A331" s="80" t="s">
        <v>14</v>
      </c>
      <c r="B331" s="681" t="s">
        <v>233</v>
      </c>
      <c r="C331" s="682"/>
      <c r="D331" s="682"/>
      <c r="E331" s="683"/>
    </row>
    <row r="332" spans="1:5" ht="19.899999999999999" customHeight="1" x14ac:dyDescent="0.25">
      <c r="A332" s="910"/>
      <c r="B332" s="67">
        <v>2019</v>
      </c>
      <c r="C332" s="67">
        <v>2020</v>
      </c>
      <c r="D332" s="67">
        <v>2021</v>
      </c>
      <c r="E332" s="67">
        <v>2022</v>
      </c>
    </row>
    <row r="333" spans="1:5" ht="19.899999999999999" customHeight="1" thickBot="1" x14ac:dyDescent="0.3">
      <c r="A333" s="911"/>
      <c r="B333" s="68" t="s">
        <v>6</v>
      </c>
      <c r="C333" s="68" t="s">
        <v>6</v>
      </c>
      <c r="D333" s="68" t="s">
        <v>6</v>
      </c>
      <c r="E333" s="68" t="s">
        <v>6</v>
      </c>
    </row>
    <row r="334" spans="1:5" ht="19.899999999999999" customHeight="1" thickBot="1" x14ac:dyDescent="0.3">
      <c r="A334" s="80" t="s">
        <v>8</v>
      </c>
      <c r="B334" s="82">
        <v>35</v>
      </c>
      <c r="C334" s="82">
        <v>38</v>
      </c>
      <c r="D334" s="132">
        <v>40</v>
      </c>
      <c r="E334" s="132">
        <v>40</v>
      </c>
    </row>
    <row r="335" spans="1:5" ht="19.899999999999999" customHeight="1" thickBot="1" x14ac:dyDescent="0.3">
      <c r="A335" s="80" t="s">
        <v>15</v>
      </c>
      <c r="B335" s="82">
        <v>150000</v>
      </c>
      <c r="C335" s="82">
        <f t="shared" ref="C335:E335" si="27">C353</f>
        <v>0</v>
      </c>
      <c r="D335" s="82">
        <f t="shared" si="27"/>
        <v>67432</v>
      </c>
      <c r="E335" s="82">
        <f t="shared" si="27"/>
        <v>100000</v>
      </c>
    </row>
    <row r="336" spans="1:5" ht="19.899999999999999" customHeight="1" thickBot="1" x14ac:dyDescent="0.3">
      <c r="A336" s="80" t="s">
        <v>23</v>
      </c>
      <c r="B336" s="82">
        <f>B335/B334</f>
        <v>4285.7142857142853</v>
      </c>
      <c r="C336" s="82">
        <f t="shared" ref="C336:E336" si="28">C335/C334</f>
        <v>0</v>
      </c>
      <c r="D336" s="82">
        <f t="shared" si="28"/>
        <v>1685.8</v>
      </c>
      <c r="E336" s="82">
        <f t="shared" si="28"/>
        <v>2500</v>
      </c>
    </row>
    <row r="337" spans="1:5" ht="19.899999999999999" customHeight="1" thickBot="1" x14ac:dyDescent="0.3">
      <c r="A337" s="80" t="s">
        <v>16</v>
      </c>
      <c r="B337" s="132" t="s">
        <v>22</v>
      </c>
      <c r="C337" s="133">
        <f>C334/B334-1</f>
        <v>8.5714285714285632E-2</v>
      </c>
      <c r="D337" s="133">
        <f t="shared" ref="D337:E339" si="29">D334/C334-1</f>
        <v>5.2631578947368363E-2</v>
      </c>
      <c r="E337" s="133">
        <f t="shared" si="29"/>
        <v>0</v>
      </c>
    </row>
    <row r="338" spans="1:5" ht="19.899999999999999" customHeight="1" thickBot="1" x14ac:dyDescent="0.3">
      <c r="A338" s="80" t="s">
        <v>17</v>
      </c>
      <c r="B338" s="132" t="s">
        <v>22</v>
      </c>
      <c r="C338" s="133">
        <f>C335/B335-1</f>
        <v>-1</v>
      </c>
      <c r="D338" s="133" t="e">
        <f t="shared" si="29"/>
        <v>#DIV/0!</v>
      </c>
      <c r="E338" s="133">
        <f t="shared" si="29"/>
        <v>0.48297544192668163</v>
      </c>
    </row>
    <row r="339" spans="1:5" ht="19.899999999999999" customHeight="1" thickBot="1" x14ac:dyDescent="0.3">
      <c r="A339" s="80" t="s">
        <v>18</v>
      </c>
      <c r="B339" s="132" t="s">
        <v>22</v>
      </c>
      <c r="C339" s="133">
        <f>C336/B336-1</f>
        <v>-1</v>
      </c>
      <c r="D339" s="133" t="e">
        <f t="shared" si="29"/>
        <v>#DIV/0!</v>
      </c>
      <c r="E339" s="133">
        <f t="shared" si="29"/>
        <v>0.48297544192668163</v>
      </c>
    </row>
    <row r="340" spans="1:5" ht="31.15" customHeight="1" thickBot="1" x14ac:dyDescent="0.3">
      <c r="A340" s="543" t="s">
        <v>151</v>
      </c>
      <c r="B340" s="544"/>
      <c r="C340" s="544"/>
      <c r="D340" s="544"/>
      <c r="E340" s="545"/>
    </row>
    <row r="341" spans="1:5" ht="19.899999999999999" customHeight="1" x14ac:dyDescent="0.25">
      <c r="A341" s="910"/>
      <c r="B341" s="67">
        <v>2019</v>
      </c>
      <c r="C341" s="67">
        <v>2020</v>
      </c>
      <c r="D341" s="67">
        <v>2021</v>
      </c>
      <c r="E341" s="67">
        <v>2022</v>
      </c>
    </row>
    <row r="342" spans="1:5" ht="19.899999999999999" customHeight="1" thickBot="1" x14ac:dyDescent="0.3">
      <c r="A342" s="911"/>
      <c r="B342" s="68" t="s">
        <v>6</v>
      </c>
      <c r="C342" s="68" t="s">
        <v>6</v>
      </c>
      <c r="D342" s="68" t="s">
        <v>6</v>
      </c>
      <c r="E342" s="68" t="s">
        <v>6</v>
      </c>
    </row>
    <row r="343" spans="1:5" ht="19.899999999999999" customHeight="1" thickBot="1" x14ac:dyDescent="0.3">
      <c r="A343" s="134" t="s">
        <v>41</v>
      </c>
      <c r="B343" s="81">
        <v>0</v>
      </c>
      <c r="C343" s="81">
        <v>0</v>
      </c>
      <c r="D343" s="81">
        <v>0</v>
      </c>
      <c r="E343" s="81">
        <f t="shared" ref="E343" si="30">E344+E345+E346+E347</f>
        <v>0</v>
      </c>
    </row>
    <row r="344" spans="1:5" ht="19.899999999999999" customHeight="1" thickBot="1" x14ac:dyDescent="0.3">
      <c r="A344" s="160" t="s">
        <v>50</v>
      </c>
      <c r="B344" s="82">
        <v>0</v>
      </c>
      <c r="C344" s="82"/>
      <c r="D344" s="81"/>
      <c r="E344" s="81"/>
    </row>
    <row r="345" spans="1:5" ht="19.899999999999999" customHeight="1" thickBot="1" x14ac:dyDescent="0.3">
      <c r="A345" s="160" t="s">
        <v>79</v>
      </c>
      <c r="B345" s="81"/>
      <c r="C345" s="81"/>
      <c r="D345" s="81"/>
      <c r="E345" s="81"/>
    </row>
    <row r="346" spans="1:5" ht="19.899999999999999" customHeight="1" thickBot="1" x14ac:dyDescent="0.3">
      <c r="A346" s="160" t="s">
        <v>80</v>
      </c>
      <c r="B346" s="81"/>
      <c r="C346" s="81"/>
      <c r="D346" s="81"/>
      <c r="E346" s="81"/>
    </row>
    <row r="347" spans="1:5" ht="19.899999999999999" customHeight="1" thickBot="1" x14ac:dyDescent="0.3">
      <c r="A347" s="160" t="s">
        <v>81</v>
      </c>
      <c r="B347" s="81"/>
      <c r="C347" s="81"/>
      <c r="D347" s="81"/>
      <c r="E347" s="81"/>
    </row>
    <row r="348" spans="1:5" ht="19.899999999999999" customHeight="1" thickBot="1" x14ac:dyDescent="0.3">
      <c r="A348" s="134" t="s">
        <v>42</v>
      </c>
      <c r="B348" s="83">
        <f t="shared" ref="B348:E348" si="31">B349+B350+B351+B352</f>
        <v>150000</v>
      </c>
      <c r="C348" s="83">
        <f t="shared" si="31"/>
        <v>0</v>
      </c>
      <c r="D348" s="83">
        <f t="shared" si="31"/>
        <v>67432</v>
      </c>
      <c r="E348" s="83">
        <f t="shared" si="31"/>
        <v>100000</v>
      </c>
    </row>
    <row r="349" spans="1:5" ht="19.899999999999999" customHeight="1" thickBot="1" x14ac:dyDescent="0.3">
      <c r="A349" s="160" t="s">
        <v>50</v>
      </c>
      <c r="B349" s="81">
        <v>150000</v>
      </c>
      <c r="C349" s="81">
        <v>0</v>
      </c>
      <c r="D349" s="81">
        <v>67432</v>
      </c>
      <c r="E349" s="81">
        <v>100000</v>
      </c>
    </row>
    <row r="350" spans="1:5" ht="19.899999999999999" customHeight="1" thickBot="1" x14ac:dyDescent="0.3">
      <c r="A350" s="160" t="s">
        <v>79</v>
      </c>
      <c r="B350" s="83"/>
      <c r="C350" s="81"/>
      <c r="D350" s="81"/>
      <c r="E350" s="81"/>
    </row>
    <row r="351" spans="1:5" ht="19.899999999999999" customHeight="1" thickBot="1" x14ac:dyDescent="0.3">
      <c r="A351" s="160" t="s">
        <v>80</v>
      </c>
      <c r="B351" s="83"/>
      <c r="C351" s="81"/>
      <c r="D351" s="81"/>
      <c r="E351" s="81"/>
    </row>
    <row r="352" spans="1:5" ht="19.899999999999999" customHeight="1" thickBot="1" x14ac:dyDescent="0.3">
      <c r="A352" s="160" t="s">
        <v>81</v>
      </c>
      <c r="B352" s="83"/>
      <c r="C352" s="81"/>
      <c r="D352" s="81"/>
      <c r="E352" s="81"/>
    </row>
    <row r="353" spans="1:5" ht="19.899999999999999" customHeight="1" thickBot="1" x14ac:dyDescent="0.3">
      <c r="A353" s="166" t="s">
        <v>163</v>
      </c>
      <c r="B353" s="83">
        <f>B343+B348</f>
        <v>150000</v>
      </c>
      <c r="C353" s="83">
        <f>C343+C348</f>
        <v>0</v>
      </c>
      <c r="D353" s="83">
        <f t="shared" ref="D353:E353" si="32">D343+D348</f>
        <v>67432</v>
      </c>
      <c r="E353" s="83">
        <f t="shared" si="32"/>
        <v>100000</v>
      </c>
    </row>
    <row r="354" spans="1:5" ht="24" customHeight="1" thickBot="1" x14ac:dyDescent="0.3">
      <c r="A354" s="136" t="s">
        <v>35</v>
      </c>
      <c r="B354" s="137">
        <f>IF(B353-B335=0,0,"Error")</f>
        <v>0</v>
      </c>
      <c r="C354" s="137">
        <f t="shared" ref="C354:E354" si="33">IF(C353-C335=0,0,"Error")</f>
        <v>0</v>
      </c>
      <c r="D354" s="137">
        <f t="shared" si="33"/>
        <v>0</v>
      </c>
      <c r="E354" s="137">
        <f t="shared" si="33"/>
        <v>0</v>
      </c>
    </row>
    <row r="355" spans="1:5" ht="16.5" customHeight="1" thickBot="1" x14ac:dyDescent="0.3">
      <c r="A355" s="89" t="s">
        <v>46</v>
      </c>
      <c r="B355" s="975" t="s">
        <v>234</v>
      </c>
      <c r="C355" s="977"/>
      <c r="D355" s="977"/>
      <c r="E355" s="978"/>
    </row>
    <row r="356" spans="1:5" ht="32.25" customHeight="1" thickBot="1" x14ac:dyDescent="0.3">
      <c r="A356" s="89" t="s">
        <v>235</v>
      </c>
      <c r="B356" s="167" t="s">
        <v>236</v>
      </c>
      <c r="C356" s="168" t="s">
        <v>53</v>
      </c>
      <c r="D356" s="169"/>
      <c r="E356" s="170"/>
    </row>
    <row r="357" spans="1:5" ht="19.899999999999999" customHeight="1" thickBot="1" x14ac:dyDescent="0.3">
      <c r="A357" s="80" t="s">
        <v>9</v>
      </c>
      <c r="B357" s="960" t="s">
        <v>267</v>
      </c>
      <c r="C357" s="961"/>
      <c r="D357" s="961"/>
      <c r="E357" s="962"/>
    </row>
    <row r="358" spans="1:5" ht="19.899999999999999" customHeight="1" thickBot="1" x14ac:dyDescent="0.3">
      <c r="A358" s="80" t="s">
        <v>14</v>
      </c>
      <c r="B358" s="681" t="s">
        <v>237</v>
      </c>
      <c r="C358" s="682"/>
      <c r="D358" s="682"/>
      <c r="E358" s="683"/>
    </row>
    <row r="359" spans="1:5" ht="19.899999999999999" customHeight="1" x14ac:dyDescent="0.25">
      <c r="A359" s="910"/>
      <c r="B359" s="67">
        <v>2019</v>
      </c>
      <c r="C359" s="67">
        <v>2020</v>
      </c>
      <c r="D359" s="67">
        <v>2021</v>
      </c>
      <c r="E359" s="67">
        <v>2022</v>
      </c>
    </row>
    <row r="360" spans="1:5" ht="19.899999999999999" customHeight="1" thickBot="1" x14ac:dyDescent="0.3">
      <c r="A360" s="911"/>
      <c r="B360" s="68" t="s">
        <v>6</v>
      </c>
      <c r="C360" s="68" t="s">
        <v>6</v>
      </c>
      <c r="D360" s="68" t="s">
        <v>6</v>
      </c>
      <c r="E360" s="68" t="s">
        <v>6</v>
      </c>
    </row>
    <row r="361" spans="1:5" ht="19.899999999999999" customHeight="1" thickBot="1" x14ac:dyDescent="0.3">
      <c r="A361" s="80" t="s">
        <v>8</v>
      </c>
      <c r="B361" s="132">
        <v>1</v>
      </c>
      <c r="C361" s="132">
        <v>1</v>
      </c>
      <c r="D361" s="132">
        <v>1</v>
      </c>
      <c r="E361" s="132">
        <v>0</v>
      </c>
    </row>
    <row r="362" spans="1:5" ht="19.899999999999999" customHeight="1" thickBot="1" x14ac:dyDescent="0.3">
      <c r="A362" s="80" t="s">
        <v>15</v>
      </c>
      <c r="B362" s="82">
        <v>100000</v>
      </c>
      <c r="C362" s="82">
        <v>90000</v>
      </c>
      <c r="D362" s="82">
        <v>80486</v>
      </c>
      <c r="E362" s="82"/>
    </row>
    <row r="363" spans="1:5" ht="19.899999999999999" customHeight="1" thickBot="1" x14ac:dyDescent="0.3">
      <c r="A363" s="80" t="s">
        <v>23</v>
      </c>
      <c r="B363" s="82">
        <f t="shared" ref="B363:E363" si="34">B362/B361</f>
        <v>100000</v>
      </c>
      <c r="C363" s="82">
        <f t="shared" si="34"/>
        <v>90000</v>
      </c>
      <c r="D363" s="82">
        <f t="shared" si="34"/>
        <v>80486</v>
      </c>
      <c r="E363" s="82" t="e">
        <f t="shared" si="34"/>
        <v>#DIV/0!</v>
      </c>
    </row>
    <row r="364" spans="1:5" ht="19.899999999999999" customHeight="1" thickBot="1" x14ac:dyDescent="0.3">
      <c r="A364" s="80" t="s">
        <v>16</v>
      </c>
      <c r="B364" s="132" t="s">
        <v>22</v>
      </c>
      <c r="C364" s="133">
        <f>C361/B361-1</f>
        <v>0</v>
      </c>
      <c r="D364" s="133">
        <f t="shared" ref="D364:E366" si="35">D361/C361-1</f>
        <v>0</v>
      </c>
      <c r="E364" s="133">
        <f t="shared" si="35"/>
        <v>-1</v>
      </c>
    </row>
    <row r="365" spans="1:5" ht="19.899999999999999" customHeight="1" thickBot="1" x14ac:dyDescent="0.3">
      <c r="A365" s="80" t="s">
        <v>17</v>
      </c>
      <c r="B365" s="132" t="s">
        <v>22</v>
      </c>
      <c r="C365" s="133">
        <f>C362/B362-1</f>
        <v>-9.9999999999999978E-2</v>
      </c>
      <c r="D365" s="133">
        <f t="shared" si="35"/>
        <v>-0.10571111111111109</v>
      </c>
      <c r="E365" s="133">
        <f t="shared" si="35"/>
        <v>-1</v>
      </c>
    </row>
    <row r="366" spans="1:5" ht="19.899999999999999" customHeight="1" thickBot="1" x14ac:dyDescent="0.3">
      <c r="A366" s="80" t="s">
        <v>18</v>
      </c>
      <c r="B366" s="132" t="s">
        <v>22</v>
      </c>
      <c r="C366" s="133">
        <f>C363/B363-1</f>
        <v>-9.9999999999999978E-2</v>
      </c>
      <c r="D366" s="133">
        <f t="shared" si="35"/>
        <v>-0.10571111111111109</v>
      </c>
      <c r="E366" s="133" t="e">
        <f t="shared" si="35"/>
        <v>#DIV/0!</v>
      </c>
    </row>
    <row r="367" spans="1:5" ht="19.899999999999999" customHeight="1" thickBot="1" x14ac:dyDescent="0.3">
      <c r="A367" s="543" t="s">
        <v>152</v>
      </c>
      <c r="B367" s="544"/>
      <c r="C367" s="544"/>
      <c r="D367" s="544"/>
      <c r="E367" s="545"/>
    </row>
    <row r="368" spans="1:5" ht="19.899999999999999" customHeight="1" x14ac:dyDescent="0.25">
      <c r="A368" s="910"/>
      <c r="B368" s="67">
        <v>2019</v>
      </c>
      <c r="C368" s="67">
        <v>2020</v>
      </c>
      <c r="D368" s="67">
        <v>2021</v>
      </c>
      <c r="E368" s="67">
        <v>2022</v>
      </c>
    </row>
    <row r="369" spans="1:5" ht="19.899999999999999" customHeight="1" thickBot="1" x14ac:dyDescent="0.3">
      <c r="A369" s="911"/>
      <c r="B369" s="68" t="s">
        <v>6</v>
      </c>
      <c r="C369" s="68" t="s">
        <v>6</v>
      </c>
      <c r="D369" s="68" t="s">
        <v>6</v>
      </c>
      <c r="E369" s="68" t="s">
        <v>6</v>
      </c>
    </row>
    <row r="370" spans="1:5" ht="24" customHeight="1" thickBot="1" x14ac:dyDescent="0.3">
      <c r="A370" s="134" t="s">
        <v>41</v>
      </c>
      <c r="B370" s="81">
        <f>B371+B372+B373+B374</f>
        <v>0</v>
      </c>
      <c r="C370" s="81">
        <f t="shared" ref="C370:E370" si="36">C371+C372+C373+C374</f>
        <v>0</v>
      </c>
      <c r="D370" s="81">
        <f t="shared" si="36"/>
        <v>0</v>
      </c>
      <c r="E370" s="81">
        <f t="shared" si="36"/>
        <v>0</v>
      </c>
    </row>
    <row r="371" spans="1:5" ht="27.75" customHeight="1" thickBot="1" x14ac:dyDescent="0.3">
      <c r="A371" s="160" t="s">
        <v>50</v>
      </c>
      <c r="B371" s="81"/>
      <c r="C371" s="81"/>
      <c r="D371" s="81"/>
      <c r="E371" s="81"/>
    </row>
    <row r="372" spans="1:5" ht="19.899999999999999" customHeight="1" thickBot="1" x14ac:dyDescent="0.3">
      <c r="A372" s="171" t="s">
        <v>79</v>
      </c>
      <c r="B372" s="81"/>
      <c r="C372" s="81"/>
      <c r="D372" s="81"/>
      <c r="E372" s="81"/>
    </row>
    <row r="373" spans="1:5" ht="15" customHeight="1" thickBot="1" x14ac:dyDescent="0.3">
      <c r="A373" s="172" t="s">
        <v>80</v>
      </c>
      <c r="B373" s="81"/>
      <c r="C373" s="81"/>
      <c r="D373" s="81"/>
      <c r="E373" s="81"/>
    </row>
    <row r="374" spans="1:5" ht="15.75" thickBot="1" x14ac:dyDescent="0.3">
      <c r="A374" s="172" t="s">
        <v>81</v>
      </c>
      <c r="B374" s="81"/>
      <c r="C374" s="81"/>
      <c r="D374" s="81"/>
      <c r="E374" s="81"/>
    </row>
    <row r="375" spans="1:5" ht="19.5" customHeight="1" thickBot="1" x14ac:dyDescent="0.3">
      <c r="A375" s="173" t="s">
        <v>42</v>
      </c>
      <c r="B375" s="82">
        <f>SUM(B376)</f>
        <v>100000</v>
      </c>
      <c r="C375" s="82">
        <f t="shared" ref="C375:E375" si="37">SUM(C376)</f>
        <v>90000</v>
      </c>
      <c r="D375" s="82">
        <f t="shared" si="37"/>
        <v>80486</v>
      </c>
      <c r="E375" s="82">
        <f t="shared" si="37"/>
        <v>0</v>
      </c>
    </row>
    <row r="376" spans="1:5" ht="19.899999999999999" customHeight="1" thickBot="1" x14ac:dyDescent="0.3">
      <c r="A376" s="160" t="s">
        <v>50</v>
      </c>
      <c r="B376" s="82">
        <v>100000</v>
      </c>
      <c r="C376" s="82">
        <v>90000</v>
      </c>
      <c r="D376" s="82">
        <v>80486</v>
      </c>
      <c r="E376" s="83">
        <v>0</v>
      </c>
    </row>
    <row r="377" spans="1:5" ht="19.899999999999999" customHeight="1" thickBot="1" x14ac:dyDescent="0.3">
      <c r="A377" s="160" t="s">
        <v>79</v>
      </c>
      <c r="B377" s="83"/>
      <c r="C377" s="81"/>
      <c r="D377" s="81"/>
      <c r="E377" s="81"/>
    </row>
    <row r="378" spans="1:5" ht="37.5" customHeight="1" thickBot="1" x14ac:dyDescent="0.3">
      <c r="A378" s="160" t="s">
        <v>80</v>
      </c>
      <c r="B378" s="83"/>
      <c r="C378" s="81"/>
      <c r="D378" s="81"/>
      <c r="E378" s="81"/>
    </row>
    <row r="379" spans="1:5" ht="37.5" customHeight="1" thickBot="1" x14ac:dyDescent="0.3">
      <c r="A379" s="160" t="s">
        <v>81</v>
      </c>
      <c r="B379" s="83"/>
      <c r="C379" s="81"/>
      <c r="D379" s="81"/>
      <c r="E379" s="81"/>
    </row>
    <row r="380" spans="1:5" ht="19.899999999999999" customHeight="1" thickBot="1" x14ac:dyDescent="0.3">
      <c r="A380" s="135" t="s">
        <v>190</v>
      </c>
      <c r="B380" s="83">
        <f>SUM(B375+B370)</f>
        <v>100000</v>
      </c>
      <c r="C380" s="83">
        <f t="shared" ref="C380:E380" si="38">SUM(C375+C370)</f>
        <v>90000</v>
      </c>
      <c r="D380" s="83">
        <f t="shared" si="38"/>
        <v>80486</v>
      </c>
      <c r="E380" s="83">
        <f t="shared" si="38"/>
        <v>0</v>
      </c>
    </row>
    <row r="381" spans="1:5" ht="41.25" customHeight="1" thickBot="1" x14ac:dyDescent="0.3">
      <c r="A381" s="136" t="s">
        <v>35</v>
      </c>
      <c r="B381" s="137">
        <f>IF(B380-B362=0,0,"Error")</f>
        <v>0</v>
      </c>
      <c r="C381" s="137">
        <f>IF(C380-C362=0,0,"Error")</f>
        <v>0</v>
      </c>
      <c r="D381" s="137">
        <f t="shared" ref="D381:E381" si="39">IF(D380-D362=0,0,"Error")</f>
        <v>0</v>
      </c>
      <c r="E381" s="137">
        <f t="shared" si="39"/>
        <v>0</v>
      </c>
    </row>
    <row r="382" spans="1:5" ht="19.899999999999999" customHeight="1" thickBot="1" x14ac:dyDescent="0.3">
      <c r="A382" s="135"/>
      <c r="B382" s="174"/>
      <c r="C382" s="174"/>
      <c r="D382" s="174"/>
      <c r="E382" s="83"/>
    </row>
    <row r="383" spans="1:5" ht="50.25" customHeight="1" thickBot="1" x14ac:dyDescent="0.3">
      <c r="A383" s="89" t="s">
        <v>46</v>
      </c>
      <c r="B383" s="975" t="s">
        <v>234</v>
      </c>
      <c r="C383" s="976"/>
      <c r="D383" s="977"/>
      <c r="E383" s="978"/>
    </row>
    <row r="384" spans="1:5" ht="51" customHeight="1" thickBot="1" x14ac:dyDescent="0.3">
      <c r="A384" s="89" t="s">
        <v>268</v>
      </c>
      <c r="B384" s="167" t="s">
        <v>236</v>
      </c>
      <c r="C384" s="168" t="s">
        <v>53</v>
      </c>
      <c r="D384" s="169"/>
      <c r="E384" s="170"/>
    </row>
    <row r="385" spans="1:5" ht="27.75" customHeight="1" thickBot="1" x14ac:dyDescent="0.3">
      <c r="A385" s="80" t="s">
        <v>9</v>
      </c>
      <c r="B385" s="960" t="s">
        <v>269</v>
      </c>
      <c r="C385" s="961"/>
      <c r="D385" s="961"/>
      <c r="E385" s="962"/>
    </row>
    <row r="386" spans="1:5" ht="19.899999999999999" customHeight="1" thickBot="1" x14ac:dyDescent="0.3">
      <c r="A386" s="80" t="s">
        <v>14</v>
      </c>
      <c r="B386" s="681" t="s">
        <v>270</v>
      </c>
      <c r="C386" s="682"/>
      <c r="D386" s="682"/>
      <c r="E386" s="683"/>
    </row>
    <row r="387" spans="1:5" ht="19.899999999999999" customHeight="1" x14ac:dyDescent="0.25">
      <c r="A387" s="910"/>
      <c r="B387" s="67">
        <v>2019</v>
      </c>
      <c r="C387" s="67">
        <v>2020</v>
      </c>
      <c r="D387" s="67">
        <v>2021</v>
      </c>
      <c r="E387" s="67">
        <v>2022</v>
      </c>
    </row>
    <row r="388" spans="1:5" ht="19.899999999999999" customHeight="1" thickBot="1" x14ac:dyDescent="0.3">
      <c r="A388" s="911"/>
      <c r="B388" s="68" t="s">
        <v>6</v>
      </c>
      <c r="C388" s="68" t="s">
        <v>6</v>
      </c>
      <c r="D388" s="68" t="s">
        <v>6</v>
      </c>
      <c r="E388" s="68" t="s">
        <v>6</v>
      </c>
    </row>
    <row r="389" spans="1:5" ht="19.899999999999999" customHeight="1" thickBot="1" x14ac:dyDescent="0.3">
      <c r="A389" s="80" t="s">
        <v>8</v>
      </c>
      <c r="B389" s="132">
        <v>10</v>
      </c>
      <c r="C389" s="132">
        <v>1</v>
      </c>
      <c r="D389" s="132">
        <v>0</v>
      </c>
      <c r="E389" s="132">
        <v>0</v>
      </c>
    </row>
    <row r="390" spans="1:5" ht="19.899999999999999" customHeight="1" thickBot="1" x14ac:dyDescent="0.3">
      <c r="A390" s="80" t="s">
        <v>15</v>
      </c>
      <c r="B390" s="82">
        <v>23000</v>
      </c>
      <c r="C390" s="82">
        <v>11800</v>
      </c>
      <c r="D390" s="82">
        <v>0</v>
      </c>
      <c r="E390" s="82">
        <v>0</v>
      </c>
    </row>
    <row r="391" spans="1:5" ht="19.899999999999999" customHeight="1" thickBot="1" x14ac:dyDescent="0.3">
      <c r="A391" s="80" t="s">
        <v>23</v>
      </c>
      <c r="B391" s="82">
        <f t="shared" ref="B391:E391" si="40">B390/B389</f>
        <v>2300</v>
      </c>
      <c r="C391" s="82">
        <f t="shared" si="40"/>
        <v>11800</v>
      </c>
      <c r="D391" s="82" t="e">
        <f t="shared" si="40"/>
        <v>#DIV/0!</v>
      </c>
      <c r="E391" s="82" t="e">
        <f t="shared" si="40"/>
        <v>#DIV/0!</v>
      </c>
    </row>
    <row r="392" spans="1:5" ht="19.899999999999999" customHeight="1" thickBot="1" x14ac:dyDescent="0.3">
      <c r="A392" s="80" t="s">
        <v>16</v>
      </c>
      <c r="B392" s="132" t="s">
        <v>22</v>
      </c>
      <c r="C392" s="133">
        <f>C389/B389-1</f>
        <v>-0.9</v>
      </c>
      <c r="D392" s="133">
        <f t="shared" ref="D392:E394" si="41">D389/C389-1</f>
        <v>-1</v>
      </c>
      <c r="E392" s="133" t="e">
        <f t="shared" si="41"/>
        <v>#DIV/0!</v>
      </c>
    </row>
    <row r="393" spans="1:5" ht="19.899999999999999" customHeight="1" thickBot="1" x14ac:dyDescent="0.3">
      <c r="A393" s="80" t="s">
        <v>17</v>
      </c>
      <c r="B393" s="132" t="s">
        <v>22</v>
      </c>
      <c r="C393" s="133">
        <f>C390/B390-1</f>
        <v>-0.4869565217391304</v>
      </c>
      <c r="D393" s="133">
        <f t="shared" si="41"/>
        <v>-1</v>
      </c>
      <c r="E393" s="133" t="e">
        <f t="shared" si="41"/>
        <v>#DIV/0!</v>
      </c>
    </row>
    <row r="394" spans="1:5" ht="19.899999999999999" customHeight="1" thickBot="1" x14ac:dyDescent="0.3">
      <c r="A394" s="80" t="s">
        <v>18</v>
      </c>
      <c r="B394" s="132" t="s">
        <v>22</v>
      </c>
      <c r="C394" s="133">
        <f>C391/B391-1</f>
        <v>4.1304347826086953</v>
      </c>
      <c r="D394" s="133" t="e">
        <f t="shared" si="41"/>
        <v>#DIV/0!</v>
      </c>
      <c r="E394" s="133" t="e">
        <f t="shared" si="41"/>
        <v>#DIV/0!</v>
      </c>
    </row>
    <row r="395" spans="1:5" ht="19.899999999999999" customHeight="1" thickBot="1" x14ac:dyDescent="0.3">
      <c r="A395" s="543" t="s">
        <v>152</v>
      </c>
      <c r="B395" s="544"/>
      <c r="C395" s="544"/>
      <c r="D395" s="544"/>
      <c r="E395" s="545"/>
    </row>
    <row r="396" spans="1:5" ht="19.899999999999999" customHeight="1" x14ac:dyDescent="0.25">
      <c r="A396" s="910"/>
      <c r="B396" s="67">
        <v>2019</v>
      </c>
      <c r="C396" s="67">
        <v>2020</v>
      </c>
      <c r="D396" s="67">
        <v>2021</v>
      </c>
      <c r="E396" s="67">
        <v>2022</v>
      </c>
    </row>
    <row r="397" spans="1:5" ht="19.899999999999999" customHeight="1" thickBot="1" x14ac:dyDescent="0.3">
      <c r="A397" s="911"/>
      <c r="B397" s="68" t="s">
        <v>6</v>
      </c>
      <c r="C397" s="68" t="s">
        <v>6</v>
      </c>
      <c r="D397" s="68" t="s">
        <v>6</v>
      </c>
      <c r="E397" s="68" t="s">
        <v>6</v>
      </c>
    </row>
    <row r="398" spans="1:5" ht="19.899999999999999" customHeight="1" thickBot="1" x14ac:dyDescent="0.3">
      <c r="A398" s="134" t="s">
        <v>41</v>
      </c>
      <c r="B398" s="81">
        <f>B399+B400+B401+B402</f>
        <v>23000</v>
      </c>
      <c r="C398" s="81">
        <f t="shared" ref="C398:E398" si="42">C399+C400+C401+C402</f>
        <v>11800</v>
      </c>
      <c r="D398" s="81">
        <f t="shared" si="42"/>
        <v>0</v>
      </c>
      <c r="E398" s="81">
        <f t="shared" si="42"/>
        <v>0</v>
      </c>
    </row>
    <row r="399" spans="1:5" ht="19.899999999999999" customHeight="1" thickBot="1" x14ac:dyDescent="0.3">
      <c r="A399" s="160" t="s">
        <v>50</v>
      </c>
      <c r="B399" s="83">
        <v>23000</v>
      </c>
      <c r="C399" s="81">
        <v>11800</v>
      </c>
      <c r="D399" s="81"/>
      <c r="E399" s="81"/>
    </row>
    <row r="400" spans="1:5" ht="19.899999999999999" customHeight="1" thickBot="1" x14ac:dyDescent="0.3">
      <c r="A400" s="160" t="s">
        <v>79</v>
      </c>
      <c r="B400" s="81"/>
      <c r="C400" s="81"/>
      <c r="D400" s="81"/>
      <c r="E400" s="81"/>
    </row>
    <row r="401" spans="1:5" ht="19.899999999999999" customHeight="1" thickBot="1" x14ac:dyDescent="0.3">
      <c r="A401" s="160" t="s">
        <v>80</v>
      </c>
      <c r="B401" s="81"/>
      <c r="C401" s="81"/>
      <c r="D401" s="81"/>
      <c r="E401" s="81"/>
    </row>
    <row r="402" spans="1:5" ht="19.899999999999999" customHeight="1" thickBot="1" x14ac:dyDescent="0.3">
      <c r="A402" s="160" t="s">
        <v>81</v>
      </c>
      <c r="B402" s="81"/>
      <c r="C402" s="81"/>
      <c r="D402" s="81"/>
      <c r="E402" s="81"/>
    </row>
    <row r="403" spans="1:5" ht="19.899999999999999" customHeight="1" thickBot="1" x14ac:dyDescent="0.3">
      <c r="A403" s="134" t="s">
        <v>42</v>
      </c>
      <c r="B403" s="83">
        <v>0</v>
      </c>
      <c r="C403" s="82"/>
      <c r="D403" s="83"/>
      <c r="E403" s="83"/>
    </row>
    <row r="404" spans="1:5" ht="19.899999999999999" customHeight="1" thickBot="1" x14ac:dyDescent="0.3">
      <c r="A404" s="160" t="s">
        <v>50</v>
      </c>
      <c r="B404" s="82">
        <v>0</v>
      </c>
      <c r="C404" s="82"/>
      <c r="D404" s="82"/>
      <c r="E404" s="83"/>
    </row>
    <row r="405" spans="1:5" ht="19.899999999999999" customHeight="1" thickBot="1" x14ac:dyDescent="0.3">
      <c r="A405" s="160" t="s">
        <v>79</v>
      </c>
      <c r="B405" s="83"/>
      <c r="C405" s="81"/>
      <c r="D405" s="81"/>
      <c r="E405" s="81"/>
    </row>
    <row r="406" spans="1:5" ht="19.899999999999999" customHeight="1" thickBot="1" x14ac:dyDescent="0.3">
      <c r="A406" s="160" t="s">
        <v>80</v>
      </c>
      <c r="B406" s="83"/>
      <c r="C406" s="81"/>
      <c r="D406" s="81"/>
      <c r="E406" s="81"/>
    </row>
    <row r="407" spans="1:5" ht="19.899999999999999" customHeight="1" thickBot="1" x14ac:dyDescent="0.3">
      <c r="A407" s="160" t="s">
        <v>81</v>
      </c>
      <c r="B407" s="83"/>
      <c r="C407" s="81"/>
      <c r="D407" s="81"/>
      <c r="E407" s="81"/>
    </row>
    <row r="408" spans="1:5" ht="19.899999999999999" customHeight="1" thickBot="1" x14ac:dyDescent="0.3">
      <c r="A408" s="135" t="s">
        <v>190</v>
      </c>
      <c r="B408" s="83">
        <f>B398+B403</f>
        <v>23000</v>
      </c>
      <c r="C408" s="83">
        <f t="shared" ref="C408:E408" si="43">C398+C403</f>
        <v>11800</v>
      </c>
      <c r="D408" s="83">
        <f t="shared" si="43"/>
        <v>0</v>
      </c>
      <c r="E408" s="83">
        <f t="shared" si="43"/>
        <v>0</v>
      </c>
    </row>
    <row r="409" spans="1:5" ht="19.899999999999999" customHeight="1" thickBot="1" x14ac:dyDescent="0.3">
      <c r="A409" s="136" t="s">
        <v>35</v>
      </c>
      <c r="B409" s="137">
        <f>IF(B408-B390=0,0,"Error")</f>
        <v>0</v>
      </c>
      <c r="C409" s="137">
        <f>IF(C408-C390=0,0,"Error")</f>
        <v>0</v>
      </c>
      <c r="D409" s="137">
        <f t="shared" ref="D409:E409" si="44">IF(D408-D390=0,0,"Error")</f>
        <v>0</v>
      </c>
      <c r="E409" s="137">
        <f t="shared" si="44"/>
        <v>0</v>
      </c>
    </row>
    <row r="410" spans="1:5" ht="19.899999999999999" customHeight="1" thickBot="1" x14ac:dyDescent="0.3">
      <c r="A410" s="135"/>
      <c r="B410" s="174"/>
      <c r="C410" s="174"/>
      <c r="D410" s="174"/>
      <c r="E410" s="83"/>
    </row>
    <row r="411" spans="1:5" ht="19.899999999999999" customHeight="1" thickBot="1" x14ac:dyDescent="0.3">
      <c r="A411" s="89" t="s">
        <v>46</v>
      </c>
      <c r="B411" s="975" t="s">
        <v>234</v>
      </c>
      <c r="C411" s="976"/>
      <c r="D411" s="977"/>
      <c r="E411" s="978"/>
    </row>
    <row r="412" spans="1:5" ht="51.75" customHeight="1" thickBot="1" x14ac:dyDescent="0.3">
      <c r="A412" s="89" t="s">
        <v>268</v>
      </c>
      <c r="B412" s="167" t="s">
        <v>236</v>
      </c>
      <c r="C412" s="168" t="s">
        <v>53</v>
      </c>
      <c r="D412" s="169"/>
      <c r="E412" s="170"/>
    </row>
    <row r="413" spans="1:5" ht="19.899999999999999" customHeight="1" thickBot="1" x14ac:dyDescent="0.3">
      <c r="A413" s="80" t="s">
        <v>9</v>
      </c>
      <c r="B413" s="960" t="s">
        <v>271</v>
      </c>
      <c r="C413" s="961"/>
      <c r="D413" s="961"/>
      <c r="E413" s="962"/>
    </row>
    <row r="414" spans="1:5" ht="19.899999999999999" customHeight="1" thickBot="1" x14ac:dyDescent="0.3">
      <c r="A414" s="80" t="s">
        <v>14</v>
      </c>
      <c r="B414" s="681" t="s">
        <v>270</v>
      </c>
      <c r="C414" s="682"/>
      <c r="D414" s="682"/>
      <c r="E414" s="683"/>
    </row>
    <row r="415" spans="1:5" ht="19.899999999999999" customHeight="1" x14ac:dyDescent="0.25">
      <c r="A415" s="910"/>
      <c r="B415" s="67">
        <v>2019</v>
      </c>
      <c r="C415" s="67">
        <v>2020</v>
      </c>
      <c r="D415" s="67">
        <v>2021</v>
      </c>
      <c r="E415" s="67">
        <v>2022</v>
      </c>
    </row>
    <row r="416" spans="1:5" ht="19.899999999999999" customHeight="1" thickBot="1" x14ac:dyDescent="0.3">
      <c r="A416" s="911"/>
      <c r="B416" s="68" t="s">
        <v>6</v>
      </c>
      <c r="C416" s="68" t="s">
        <v>6</v>
      </c>
      <c r="D416" s="68" t="s">
        <v>6</v>
      </c>
      <c r="E416" s="68" t="s">
        <v>6</v>
      </c>
    </row>
    <row r="417" spans="1:5" ht="19.899999999999999" customHeight="1" thickBot="1" x14ac:dyDescent="0.3">
      <c r="A417" s="80" t="s">
        <v>8</v>
      </c>
      <c r="B417" s="132">
        <v>1</v>
      </c>
      <c r="C417" s="132">
        <v>1</v>
      </c>
      <c r="D417" s="132">
        <v>1</v>
      </c>
      <c r="E417" s="132">
        <v>0</v>
      </c>
    </row>
    <row r="418" spans="1:5" ht="19.899999999999999" customHeight="1" thickBot="1" x14ac:dyDescent="0.3">
      <c r="A418" s="80" t="s">
        <v>15</v>
      </c>
      <c r="B418" s="82">
        <f>SUM(B431)</f>
        <v>20000</v>
      </c>
      <c r="C418" s="82">
        <f t="shared" ref="C418:D418" si="45">SUM(C431)</f>
        <v>32979</v>
      </c>
      <c r="D418" s="82">
        <f t="shared" si="45"/>
        <v>10596</v>
      </c>
      <c r="E418" s="82"/>
    </row>
    <row r="419" spans="1:5" ht="19.899999999999999" customHeight="1" thickBot="1" x14ac:dyDescent="0.3">
      <c r="A419" s="80" t="s">
        <v>23</v>
      </c>
      <c r="B419" s="82" t="s">
        <v>72</v>
      </c>
      <c r="C419" s="82">
        <f t="shared" ref="C419:E419" si="46">C418/C417</f>
        <v>32979</v>
      </c>
      <c r="D419" s="82">
        <f t="shared" si="46"/>
        <v>10596</v>
      </c>
      <c r="E419" s="82" t="e">
        <f t="shared" si="46"/>
        <v>#DIV/0!</v>
      </c>
    </row>
    <row r="420" spans="1:5" ht="19.899999999999999" customHeight="1" thickBot="1" x14ac:dyDescent="0.3">
      <c r="A420" s="80" t="s">
        <v>16</v>
      </c>
      <c r="B420" s="132" t="s">
        <v>22</v>
      </c>
      <c r="C420" s="133">
        <f>C417/B417-1</f>
        <v>0</v>
      </c>
      <c r="D420" s="133">
        <f t="shared" ref="D420:E422" si="47">D417/C417-1</f>
        <v>0</v>
      </c>
      <c r="E420" s="133">
        <f t="shared" si="47"/>
        <v>-1</v>
      </c>
    </row>
    <row r="421" spans="1:5" ht="19.899999999999999" customHeight="1" thickBot="1" x14ac:dyDescent="0.3">
      <c r="A421" s="80" t="s">
        <v>17</v>
      </c>
      <c r="B421" s="132" t="s">
        <v>22</v>
      </c>
      <c r="C421" s="133">
        <f>C418/B418-1</f>
        <v>0.64894999999999992</v>
      </c>
      <c r="D421" s="133">
        <f t="shared" si="47"/>
        <v>-0.67870463021923044</v>
      </c>
      <c r="E421" s="133">
        <f t="shared" si="47"/>
        <v>-1</v>
      </c>
    </row>
    <row r="422" spans="1:5" ht="19.899999999999999" customHeight="1" thickBot="1" x14ac:dyDescent="0.3">
      <c r="A422" s="80" t="s">
        <v>18</v>
      </c>
      <c r="B422" s="132" t="s">
        <v>22</v>
      </c>
      <c r="C422" s="133" t="e">
        <f>C419/B419-1</f>
        <v>#VALUE!</v>
      </c>
      <c r="D422" s="133">
        <f t="shared" si="47"/>
        <v>-0.67870463021923044</v>
      </c>
      <c r="E422" s="133" t="e">
        <f t="shared" si="47"/>
        <v>#DIV/0!</v>
      </c>
    </row>
    <row r="423" spans="1:5" ht="19.899999999999999" customHeight="1" thickBot="1" x14ac:dyDescent="0.3">
      <c r="A423" s="543" t="s">
        <v>152</v>
      </c>
      <c r="B423" s="544"/>
      <c r="C423" s="544"/>
      <c r="D423" s="544"/>
      <c r="E423" s="545"/>
    </row>
    <row r="424" spans="1:5" ht="19.899999999999999" customHeight="1" x14ac:dyDescent="0.25">
      <c r="A424" s="910"/>
      <c r="B424" s="67">
        <v>2019</v>
      </c>
      <c r="C424" s="67">
        <v>2020</v>
      </c>
      <c r="D424" s="67">
        <v>2021</v>
      </c>
      <c r="E424" s="67">
        <v>2022</v>
      </c>
    </row>
    <row r="425" spans="1:5" ht="19.899999999999999" customHeight="1" thickBot="1" x14ac:dyDescent="0.3">
      <c r="A425" s="911"/>
      <c r="B425" s="68" t="s">
        <v>6</v>
      </c>
      <c r="C425" s="68" t="s">
        <v>6</v>
      </c>
      <c r="D425" s="68" t="s">
        <v>6</v>
      </c>
      <c r="E425" s="68" t="s">
        <v>6</v>
      </c>
    </row>
    <row r="426" spans="1:5" ht="19.899999999999999" customHeight="1" thickBot="1" x14ac:dyDescent="0.3">
      <c r="A426" s="134" t="s">
        <v>41</v>
      </c>
      <c r="B426" s="81">
        <f>B427+B428+B429+B430</f>
        <v>0</v>
      </c>
      <c r="C426" s="81">
        <f t="shared" ref="C426:E426" si="48">C427+C428+C429+C430</f>
        <v>0</v>
      </c>
      <c r="D426" s="81">
        <f t="shared" si="48"/>
        <v>0</v>
      </c>
      <c r="E426" s="81">
        <f t="shared" si="48"/>
        <v>0</v>
      </c>
    </row>
    <row r="427" spans="1:5" ht="19.899999999999999" customHeight="1" thickBot="1" x14ac:dyDescent="0.3">
      <c r="A427" s="160" t="s">
        <v>50</v>
      </c>
      <c r="B427" s="81"/>
      <c r="C427" s="81"/>
      <c r="D427" s="81"/>
      <c r="E427" s="81"/>
    </row>
    <row r="428" spans="1:5" ht="19.899999999999999" customHeight="1" thickBot="1" x14ac:dyDescent="0.3">
      <c r="A428" s="160" t="s">
        <v>79</v>
      </c>
      <c r="B428" s="81"/>
      <c r="C428" s="81"/>
      <c r="D428" s="81"/>
      <c r="E428" s="81"/>
    </row>
    <row r="429" spans="1:5" ht="19.899999999999999" customHeight="1" thickBot="1" x14ac:dyDescent="0.3">
      <c r="A429" s="160" t="s">
        <v>80</v>
      </c>
      <c r="B429" s="81"/>
      <c r="C429" s="81"/>
      <c r="D429" s="81"/>
      <c r="E429" s="81"/>
    </row>
    <row r="430" spans="1:5" ht="19.899999999999999" customHeight="1" thickBot="1" x14ac:dyDescent="0.3">
      <c r="A430" s="160" t="s">
        <v>81</v>
      </c>
      <c r="B430" s="81"/>
      <c r="C430" s="81"/>
      <c r="D430" s="81"/>
      <c r="E430" s="81"/>
    </row>
    <row r="431" spans="1:5" ht="19.899999999999999" customHeight="1" thickBot="1" x14ac:dyDescent="0.3">
      <c r="A431" s="134" t="s">
        <v>42</v>
      </c>
      <c r="B431" s="83">
        <f>B432+B433+B434+B435</f>
        <v>20000</v>
      </c>
      <c r="C431" s="83">
        <f t="shared" ref="C431:D431" si="49">C432+C433+C434+C435</f>
        <v>32979</v>
      </c>
      <c r="D431" s="83">
        <f t="shared" si="49"/>
        <v>10596</v>
      </c>
      <c r="E431" s="83"/>
    </row>
    <row r="432" spans="1:5" ht="19.899999999999999" customHeight="1" thickBot="1" x14ac:dyDescent="0.3">
      <c r="A432" s="160" t="s">
        <v>50</v>
      </c>
      <c r="B432" s="82">
        <v>20000</v>
      </c>
      <c r="C432" s="83">
        <v>32979</v>
      </c>
      <c r="D432" s="82">
        <v>10596</v>
      </c>
      <c r="E432" s="83"/>
    </row>
    <row r="433" spans="1:5" ht="19.899999999999999" customHeight="1" thickBot="1" x14ac:dyDescent="0.3">
      <c r="A433" s="160" t="s">
        <v>79</v>
      </c>
      <c r="B433" s="83"/>
      <c r="C433" s="81"/>
      <c r="D433" s="81"/>
      <c r="E433" s="81"/>
    </row>
    <row r="434" spans="1:5" ht="19.899999999999999" customHeight="1" thickBot="1" x14ac:dyDescent="0.3">
      <c r="A434" s="160" t="s">
        <v>80</v>
      </c>
      <c r="B434" s="83"/>
      <c r="C434" s="81"/>
      <c r="D434" s="81"/>
      <c r="E434" s="81"/>
    </row>
    <row r="435" spans="1:5" ht="19.899999999999999" customHeight="1" thickBot="1" x14ac:dyDescent="0.3">
      <c r="A435" s="160" t="s">
        <v>81</v>
      </c>
      <c r="B435" s="83"/>
      <c r="C435" s="81"/>
      <c r="D435" s="81"/>
      <c r="E435" s="81"/>
    </row>
    <row r="436" spans="1:5" ht="19.899999999999999" customHeight="1" thickBot="1" x14ac:dyDescent="0.3">
      <c r="A436" s="135" t="s">
        <v>190</v>
      </c>
      <c r="B436" s="83">
        <f>B426+B431</f>
        <v>20000</v>
      </c>
      <c r="C436" s="83">
        <f t="shared" ref="C436:E436" si="50">C426+C431</f>
        <v>32979</v>
      </c>
      <c r="D436" s="83">
        <f t="shared" si="50"/>
        <v>10596</v>
      </c>
      <c r="E436" s="83">
        <f t="shared" si="50"/>
        <v>0</v>
      </c>
    </row>
    <row r="437" spans="1:5" ht="19.899999999999999" customHeight="1" thickBot="1" x14ac:dyDescent="0.3">
      <c r="A437" s="136" t="s">
        <v>35</v>
      </c>
      <c r="B437" s="137">
        <f>IF(B436-B418=0,0,"Error")</f>
        <v>0</v>
      </c>
      <c r="C437" s="137">
        <f>IF(C436-C418=0,0,"Error")</f>
        <v>0</v>
      </c>
      <c r="D437" s="137">
        <f t="shared" ref="D437:E437" si="51">IF(D436-D418=0,0,"Error")</f>
        <v>0</v>
      </c>
      <c r="E437" s="137">
        <f t="shared" si="51"/>
        <v>0</v>
      </c>
    </row>
    <row r="438" spans="1:5" ht="19.899999999999999" customHeight="1" thickBot="1" x14ac:dyDescent="0.3">
      <c r="A438" s="135"/>
      <c r="B438" s="174"/>
      <c r="C438" s="174"/>
      <c r="D438" s="174"/>
      <c r="E438" s="83"/>
    </row>
    <row r="439" spans="1:5" ht="19.899999999999999" customHeight="1" thickBot="1" x14ac:dyDescent="0.3">
      <c r="A439" s="89" t="s">
        <v>46</v>
      </c>
      <c r="B439" s="975" t="s">
        <v>234</v>
      </c>
      <c r="C439" s="976"/>
      <c r="D439" s="977"/>
      <c r="E439" s="978"/>
    </row>
    <row r="440" spans="1:5" ht="41.25" customHeight="1" thickBot="1" x14ac:dyDescent="0.3">
      <c r="A440" s="89" t="s">
        <v>268</v>
      </c>
      <c r="B440" s="167" t="s">
        <v>236</v>
      </c>
      <c r="C440" s="168" t="s">
        <v>53</v>
      </c>
      <c r="D440" s="169"/>
      <c r="E440" s="170"/>
    </row>
    <row r="441" spans="1:5" ht="19.899999999999999" customHeight="1" thickBot="1" x14ac:dyDescent="0.3">
      <c r="A441" s="80" t="s">
        <v>9</v>
      </c>
      <c r="B441" s="960" t="s">
        <v>272</v>
      </c>
      <c r="C441" s="961"/>
      <c r="D441" s="961"/>
      <c r="E441" s="962"/>
    </row>
    <row r="442" spans="1:5" ht="19.899999999999999" customHeight="1" thickBot="1" x14ac:dyDescent="0.3">
      <c r="A442" s="80" t="s">
        <v>14</v>
      </c>
      <c r="B442" s="681" t="s">
        <v>270</v>
      </c>
      <c r="C442" s="682"/>
      <c r="D442" s="682"/>
      <c r="E442" s="683"/>
    </row>
    <row r="443" spans="1:5" ht="19.899999999999999" customHeight="1" x14ac:dyDescent="0.25">
      <c r="A443" s="910"/>
      <c r="B443" s="67">
        <v>2018</v>
      </c>
      <c r="C443" s="67">
        <v>2019</v>
      </c>
      <c r="D443" s="67">
        <v>2020</v>
      </c>
      <c r="E443" s="67">
        <v>2021</v>
      </c>
    </row>
    <row r="444" spans="1:5" ht="19.899999999999999" customHeight="1" thickBot="1" x14ac:dyDescent="0.3">
      <c r="A444" s="911"/>
      <c r="B444" s="68" t="s">
        <v>5</v>
      </c>
      <c r="C444" s="68" t="s">
        <v>6</v>
      </c>
      <c r="D444" s="68" t="s">
        <v>6</v>
      </c>
      <c r="E444" s="68" t="s">
        <v>6</v>
      </c>
    </row>
    <row r="445" spans="1:5" ht="19.899999999999999" customHeight="1" thickBot="1" x14ac:dyDescent="0.3">
      <c r="A445" s="80" t="s">
        <v>8</v>
      </c>
      <c r="B445" s="132">
        <v>1</v>
      </c>
      <c r="C445" s="132">
        <v>1</v>
      </c>
      <c r="D445" s="132">
        <v>1</v>
      </c>
      <c r="E445" s="132">
        <v>0</v>
      </c>
    </row>
    <row r="446" spans="1:5" ht="19.899999999999999" customHeight="1" thickBot="1" x14ac:dyDescent="0.3">
      <c r="A446" s="80" t="s">
        <v>15</v>
      </c>
      <c r="B446" s="82">
        <v>28763</v>
      </c>
      <c r="C446" s="82">
        <v>48187</v>
      </c>
      <c r="D446" s="82">
        <v>27390</v>
      </c>
      <c r="E446" s="82"/>
    </row>
    <row r="447" spans="1:5" ht="19.899999999999999" customHeight="1" thickBot="1" x14ac:dyDescent="0.3">
      <c r="A447" s="80" t="s">
        <v>23</v>
      </c>
      <c r="B447" s="82">
        <f t="shared" ref="B447:E447" si="52">B446/B445</f>
        <v>28763</v>
      </c>
      <c r="C447" s="82">
        <f t="shared" si="52"/>
        <v>48187</v>
      </c>
      <c r="D447" s="82">
        <f t="shared" si="52"/>
        <v>27390</v>
      </c>
      <c r="E447" s="82" t="e">
        <f t="shared" si="52"/>
        <v>#DIV/0!</v>
      </c>
    </row>
    <row r="448" spans="1:5" ht="19.899999999999999" customHeight="1" thickBot="1" x14ac:dyDescent="0.3">
      <c r="A448" s="80" t="s">
        <v>16</v>
      </c>
      <c r="B448" s="132" t="s">
        <v>22</v>
      </c>
      <c r="C448" s="133">
        <f>C445/B445-1</f>
        <v>0</v>
      </c>
      <c r="D448" s="133">
        <f t="shared" ref="D448:E450" si="53">D445/C445-1</f>
        <v>0</v>
      </c>
      <c r="E448" s="133">
        <f t="shared" si="53"/>
        <v>-1</v>
      </c>
    </row>
    <row r="449" spans="1:5" ht="19.899999999999999" customHeight="1" thickBot="1" x14ac:dyDescent="0.3">
      <c r="A449" s="80" t="s">
        <v>17</v>
      </c>
      <c r="B449" s="132" t="s">
        <v>22</v>
      </c>
      <c r="C449" s="133">
        <f>C446/B446-1</f>
        <v>0.67531203281994223</v>
      </c>
      <c r="D449" s="133">
        <f t="shared" si="53"/>
        <v>-0.43158943283458195</v>
      </c>
      <c r="E449" s="133">
        <f t="shared" si="53"/>
        <v>-1</v>
      </c>
    </row>
    <row r="450" spans="1:5" ht="19.899999999999999" customHeight="1" thickBot="1" x14ac:dyDescent="0.3">
      <c r="A450" s="80" t="s">
        <v>18</v>
      </c>
      <c r="B450" s="132" t="s">
        <v>22</v>
      </c>
      <c r="C450" s="133">
        <f>C447/B447-1</f>
        <v>0.67531203281994223</v>
      </c>
      <c r="D450" s="133">
        <f t="shared" si="53"/>
        <v>-0.43158943283458195</v>
      </c>
      <c r="E450" s="133" t="e">
        <f t="shared" si="53"/>
        <v>#DIV/0!</v>
      </c>
    </row>
    <row r="451" spans="1:5" ht="19.899999999999999" customHeight="1" thickBot="1" x14ac:dyDescent="0.3">
      <c r="A451" s="543" t="s">
        <v>152</v>
      </c>
      <c r="B451" s="544"/>
      <c r="C451" s="544"/>
      <c r="D451" s="544"/>
      <c r="E451" s="545"/>
    </row>
    <row r="452" spans="1:5" ht="19.899999999999999" customHeight="1" x14ac:dyDescent="0.25">
      <c r="A452" s="910"/>
      <c r="B452" s="67">
        <v>2018</v>
      </c>
      <c r="C452" s="67">
        <v>2019</v>
      </c>
      <c r="D452" s="67">
        <v>2020</v>
      </c>
      <c r="E452" s="67">
        <v>2021</v>
      </c>
    </row>
    <row r="453" spans="1:5" ht="19.899999999999999" customHeight="1" thickBot="1" x14ac:dyDescent="0.3">
      <c r="A453" s="911"/>
      <c r="B453" s="68" t="s">
        <v>5</v>
      </c>
      <c r="C453" s="68" t="s">
        <v>6</v>
      </c>
      <c r="D453" s="68" t="s">
        <v>6</v>
      </c>
      <c r="E453" s="68" t="s">
        <v>6</v>
      </c>
    </row>
    <row r="454" spans="1:5" ht="19.899999999999999" customHeight="1" thickBot="1" x14ac:dyDescent="0.3">
      <c r="A454" s="134" t="s">
        <v>41</v>
      </c>
      <c r="B454" s="81">
        <f>B455+B456+B457+B458</f>
        <v>0</v>
      </c>
      <c r="C454" s="81">
        <f t="shared" ref="C454:E454" si="54">C455+C456+C457+C458</f>
        <v>0</v>
      </c>
      <c r="D454" s="81">
        <f t="shared" si="54"/>
        <v>0</v>
      </c>
      <c r="E454" s="81">
        <f t="shared" si="54"/>
        <v>0</v>
      </c>
    </row>
    <row r="455" spans="1:5" ht="19.899999999999999" customHeight="1" thickBot="1" x14ac:dyDescent="0.3">
      <c r="A455" s="160" t="s">
        <v>50</v>
      </c>
      <c r="B455" s="81"/>
      <c r="C455" s="81"/>
      <c r="D455" s="81"/>
      <c r="E455" s="81"/>
    </row>
    <row r="456" spans="1:5" ht="19.899999999999999" customHeight="1" thickBot="1" x14ac:dyDescent="0.3">
      <c r="A456" s="160" t="s">
        <v>79</v>
      </c>
      <c r="B456" s="81"/>
      <c r="C456" s="81"/>
      <c r="D456" s="81"/>
      <c r="E456" s="81"/>
    </row>
    <row r="457" spans="1:5" ht="19.899999999999999" customHeight="1" thickBot="1" x14ac:dyDescent="0.3">
      <c r="A457" s="160" t="s">
        <v>80</v>
      </c>
      <c r="B457" s="81"/>
      <c r="C457" s="81"/>
      <c r="D457" s="81"/>
      <c r="E457" s="81"/>
    </row>
    <row r="458" spans="1:5" ht="19.899999999999999" customHeight="1" thickBot="1" x14ac:dyDescent="0.3">
      <c r="A458" s="160" t="s">
        <v>81</v>
      </c>
      <c r="B458" s="81"/>
      <c r="C458" s="81"/>
      <c r="D458" s="81"/>
      <c r="E458" s="81"/>
    </row>
    <row r="459" spans="1:5" ht="19.899999999999999" customHeight="1" thickBot="1" x14ac:dyDescent="0.3">
      <c r="A459" s="134" t="s">
        <v>42</v>
      </c>
      <c r="B459" s="83">
        <f>B460+B461+B462+B463</f>
        <v>28763</v>
      </c>
      <c r="C459" s="83">
        <f>C460+C461+C462+C463</f>
        <v>48187</v>
      </c>
      <c r="D459" s="83">
        <f>D460+D461+D462+D463</f>
        <v>27390</v>
      </c>
      <c r="E459" s="83"/>
    </row>
    <row r="460" spans="1:5" ht="19.899999999999999" customHeight="1" thickBot="1" x14ac:dyDescent="0.3">
      <c r="A460" s="160" t="s">
        <v>50</v>
      </c>
      <c r="B460" s="82">
        <v>28763</v>
      </c>
      <c r="C460" s="82">
        <v>48187</v>
      </c>
      <c r="D460" s="82">
        <v>27390</v>
      </c>
      <c r="E460" s="83"/>
    </row>
    <row r="461" spans="1:5" ht="19.899999999999999" customHeight="1" thickBot="1" x14ac:dyDescent="0.3">
      <c r="A461" s="160" t="s">
        <v>79</v>
      </c>
      <c r="B461" s="83"/>
      <c r="C461" s="81"/>
      <c r="D461" s="81"/>
      <c r="E461" s="81"/>
    </row>
    <row r="462" spans="1:5" ht="19.899999999999999" customHeight="1" thickBot="1" x14ac:dyDescent="0.3">
      <c r="A462" s="160" t="s">
        <v>80</v>
      </c>
      <c r="B462" s="83"/>
      <c r="C462" s="81"/>
      <c r="D462" s="81"/>
      <c r="E462" s="81"/>
    </row>
    <row r="463" spans="1:5" ht="19.899999999999999" customHeight="1" thickBot="1" x14ac:dyDescent="0.3">
      <c r="A463" s="160" t="s">
        <v>81</v>
      </c>
      <c r="B463" s="83"/>
      <c r="C463" s="81"/>
      <c r="D463" s="81"/>
      <c r="E463" s="81"/>
    </row>
    <row r="464" spans="1:5" ht="19.899999999999999" customHeight="1" thickBot="1" x14ac:dyDescent="0.3">
      <c r="A464" s="135" t="s">
        <v>190</v>
      </c>
      <c r="B464" s="83">
        <f>B454+B459</f>
        <v>28763</v>
      </c>
      <c r="C464" s="83">
        <f t="shared" ref="C464:E464" si="55">C454+C459</f>
        <v>48187</v>
      </c>
      <c r="D464" s="83">
        <f t="shared" si="55"/>
        <v>27390</v>
      </c>
      <c r="E464" s="83">
        <f t="shared" si="55"/>
        <v>0</v>
      </c>
    </row>
    <row r="465" spans="1:5" ht="19.899999999999999" customHeight="1" thickBot="1" x14ac:dyDescent="0.3">
      <c r="A465" s="136" t="s">
        <v>35</v>
      </c>
      <c r="B465" s="137">
        <f>IF(B464-B446=0,0,"Error")</f>
        <v>0</v>
      </c>
      <c r="C465" s="137">
        <f>IF(C464-C446=0,0,"Error")</f>
        <v>0</v>
      </c>
      <c r="D465" s="137">
        <f t="shared" ref="D465:E465" si="56">IF(D464-D446=0,0,"Error")</f>
        <v>0</v>
      </c>
      <c r="E465" s="137">
        <f t="shared" si="56"/>
        <v>0</v>
      </c>
    </row>
    <row r="466" spans="1:5" ht="19.899999999999999" customHeight="1" thickBot="1" x14ac:dyDescent="0.3">
      <c r="A466" s="135"/>
      <c r="B466" s="174"/>
      <c r="C466" s="174"/>
      <c r="D466" s="174"/>
      <c r="E466" s="83"/>
    </row>
    <row r="467" spans="1:5" ht="19.899999999999999" customHeight="1" thickBot="1" x14ac:dyDescent="0.3">
      <c r="A467" s="89" t="s">
        <v>46</v>
      </c>
      <c r="B467" s="975" t="s">
        <v>234</v>
      </c>
      <c r="C467" s="976"/>
      <c r="D467" s="977"/>
      <c r="E467" s="978"/>
    </row>
    <row r="468" spans="1:5" ht="35.25" customHeight="1" thickBot="1" x14ac:dyDescent="0.3">
      <c r="A468" s="89" t="s">
        <v>268</v>
      </c>
      <c r="B468" s="167" t="s">
        <v>236</v>
      </c>
      <c r="C468" s="168" t="s">
        <v>53</v>
      </c>
      <c r="D468" s="169"/>
      <c r="E468" s="170"/>
    </row>
    <row r="469" spans="1:5" ht="19.899999999999999" customHeight="1" thickBot="1" x14ac:dyDescent="0.3">
      <c r="A469" s="80" t="s">
        <v>9</v>
      </c>
      <c r="B469" s="960" t="s">
        <v>273</v>
      </c>
      <c r="C469" s="961"/>
      <c r="D469" s="961"/>
      <c r="E469" s="962"/>
    </row>
    <row r="470" spans="1:5" ht="19.899999999999999" customHeight="1" thickBot="1" x14ac:dyDescent="0.3">
      <c r="A470" s="80" t="s">
        <v>14</v>
      </c>
      <c r="B470" s="681" t="s">
        <v>270</v>
      </c>
      <c r="C470" s="682"/>
      <c r="D470" s="682"/>
      <c r="E470" s="683"/>
    </row>
    <row r="471" spans="1:5" ht="19.899999999999999" customHeight="1" x14ac:dyDescent="0.25">
      <c r="A471" s="910"/>
      <c r="B471" s="67">
        <v>2019</v>
      </c>
      <c r="C471" s="67">
        <v>2020</v>
      </c>
      <c r="D471" s="67">
        <v>2021</v>
      </c>
      <c r="E471" s="67">
        <v>2022</v>
      </c>
    </row>
    <row r="472" spans="1:5" ht="19.899999999999999" customHeight="1" thickBot="1" x14ac:dyDescent="0.3">
      <c r="A472" s="911"/>
      <c r="B472" s="68" t="s">
        <v>6</v>
      </c>
      <c r="C472" s="68" t="s">
        <v>6</v>
      </c>
      <c r="D472" s="68" t="s">
        <v>6</v>
      </c>
      <c r="E472" s="68" t="s">
        <v>6</v>
      </c>
    </row>
    <row r="473" spans="1:5" ht="19.899999999999999" customHeight="1" thickBot="1" x14ac:dyDescent="0.3">
      <c r="A473" s="80" t="s">
        <v>8</v>
      </c>
      <c r="B473" s="132">
        <v>1</v>
      </c>
      <c r="C473" s="132">
        <v>1</v>
      </c>
      <c r="D473" s="132">
        <v>1</v>
      </c>
      <c r="E473" s="132">
        <v>1</v>
      </c>
    </row>
    <row r="474" spans="1:5" ht="19.899999999999999" customHeight="1" thickBot="1" x14ac:dyDescent="0.3">
      <c r="A474" s="80" t="s">
        <v>15</v>
      </c>
      <c r="B474" s="82">
        <v>27385</v>
      </c>
      <c r="C474" s="82">
        <v>46574</v>
      </c>
      <c r="D474" s="82">
        <v>23377</v>
      </c>
      <c r="E474" s="82">
        <v>79800</v>
      </c>
    </row>
    <row r="475" spans="1:5" ht="19.899999999999999" customHeight="1" thickBot="1" x14ac:dyDescent="0.3">
      <c r="A475" s="80" t="s">
        <v>23</v>
      </c>
      <c r="B475" s="82">
        <f t="shared" ref="B475:E475" si="57">B474/B473</f>
        <v>27385</v>
      </c>
      <c r="C475" s="82">
        <v>53728</v>
      </c>
      <c r="D475" s="82">
        <f t="shared" si="57"/>
        <v>23377</v>
      </c>
      <c r="E475" s="82">
        <f t="shared" si="57"/>
        <v>79800</v>
      </c>
    </row>
    <row r="476" spans="1:5" ht="19.899999999999999" customHeight="1" thickBot="1" x14ac:dyDescent="0.3">
      <c r="A476" s="80" t="s">
        <v>16</v>
      </c>
      <c r="B476" s="132" t="s">
        <v>22</v>
      </c>
      <c r="C476" s="133">
        <f>C473/B473-1</f>
        <v>0</v>
      </c>
      <c r="D476" s="133">
        <f t="shared" ref="D476:E478" si="58">D473/C473-1</f>
        <v>0</v>
      </c>
      <c r="E476" s="133">
        <f t="shared" si="58"/>
        <v>0</v>
      </c>
    </row>
    <row r="477" spans="1:5" ht="19.899999999999999" customHeight="1" thickBot="1" x14ac:dyDescent="0.3">
      <c r="A477" s="80" t="s">
        <v>17</v>
      </c>
      <c r="B477" s="132" t="s">
        <v>22</v>
      </c>
      <c r="C477" s="133">
        <f>C474/B474-1</f>
        <v>0.70071206865072111</v>
      </c>
      <c r="D477" s="133">
        <f t="shared" si="58"/>
        <v>-0.49806759135998624</v>
      </c>
      <c r="E477" s="133">
        <f t="shared" si="58"/>
        <v>2.4136116695897676</v>
      </c>
    </row>
    <row r="478" spans="1:5" ht="19.899999999999999" customHeight="1" thickBot="1" x14ac:dyDescent="0.3">
      <c r="A478" s="80" t="s">
        <v>18</v>
      </c>
      <c r="B478" s="132" t="s">
        <v>22</v>
      </c>
      <c r="C478" s="133">
        <f>C475/B475-1</f>
        <v>0.96194997261274429</v>
      </c>
      <c r="D478" s="133">
        <f t="shared" si="58"/>
        <v>-0.56490098272781419</v>
      </c>
      <c r="E478" s="133">
        <f t="shared" si="58"/>
        <v>2.4136116695897676</v>
      </c>
    </row>
    <row r="479" spans="1:5" ht="19.899999999999999" customHeight="1" thickBot="1" x14ac:dyDescent="0.3">
      <c r="A479" s="543" t="s">
        <v>152</v>
      </c>
      <c r="B479" s="544"/>
      <c r="C479" s="544"/>
      <c r="D479" s="544"/>
      <c r="E479" s="545"/>
    </row>
    <row r="480" spans="1:5" ht="19.899999999999999" customHeight="1" x14ac:dyDescent="0.25">
      <c r="A480" s="910"/>
      <c r="B480" s="67">
        <v>2019</v>
      </c>
      <c r="C480" s="67">
        <v>2020</v>
      </c>
      <c r="D480" s="67">
        <v>2021</v>
      </c>
      <c r="E480" s="67">
        <v>2022</v>
      </c>
    </row>
    <row r="481" spans="1:5" ht="19.899999999999999" customHeight="1" thickBot="1" x14ac:dyDescent="0.3">
      <c r="A481" s="911"/>
      <c r="B481" s="68" t="s">
        <v>6</v>
      </c>
      <c r="C481" s="68" t="s">
        <v>6</v>
      </c>
      <c r="D481" s="68" t="s">
        <v>6</v>
      </c>
      <c r="E481" s="68" t="s">
        <v>6</v>
      </c>
    </row>
    <row r="482" spans="1:5" ht="19.899999999999999" customHeight="1" thickBot="1" x14ac:dyDescent="0.3">
      <c r="A482" s="134" t="s">
        <v>41</v>
      </c>
      <c r="B482" s="81">
        <f>B483+B484+B485+B486</f>
        <v>0</v>
      </c>
      <c r="C482" s="81">
        <f t="shared" ref="C482:E482" si="59">C483+C484+C485+C486</f>
        <v>0</v>
      </c>
      <c r="D482" s="81">
        <f t="shared" si="59"/>
        <v>0</v>
      </c>
      <c r="E482" s="81">
        <f t="shared" si="59"/>
        <v>0</v>
      </c>
    </row>
    <row r="483" spans="1:5" ht="19.899999999999999" customHeight="1" thickBot="1" x14ac:dyDescent="0.3">
      <c r="A483" s="160" t="s">
        <v>50</v>
      </c>
      <c r="B483" s="81"/>
      <c r="C483" s="81"/>
      <c r="D483" s="81"/>
      <c r="E483" s="81"/>
    </row>
    <row r="484" spans="1:5" ht="19.899999999999999" customHeight="1" thickBot="1" x14ac:dyDescent="0.3">
      <c r="A484" s="160" t="s">
        <v>79</v>
      </c>
      <c r="B484" s="81"/>
      <c r="C484" s="81"/>
      <c r="D484" s="81"/>
      <c r="E484" s="81"/>
    </row>
    <row r="485" spans="1:5" ht="19.899999999999999" customHeight="1" thickBot="1" x14ac:dyDescent="0.3">
      <c r="A485" s="160" t="s">
        <v>80</v>
      </c>
      <c r="B485" s="81"/>
      <c r="C485" s="81"/>
      <c r="D485" s="81"/>
      <c r="E485" s="81"/>
    </row>
    <row r="486" spans="1:5" ht="19.899999999999999" customHeight="1" thickBot="1" x14ac:dyDescent="0.3">
      <c r="A486" s="160" t="s">
        <v>81</v>
      </c>
      <c r="B486" s="81"/>
      <c r="C486" s="81"/>
      <c r="D486" s="81"/>
      <c r="E486" s="81"/>
    </row>
    <row r="487" spans="1:5" ht="19.899999999999999" customHeight="1" thickBot="1" x14ac:dyDescent="0.3">
      <c r="A487" s="134" t="s">
        <v>42</v>
      </c>
      <c r="B487" s="83">
        <f>SUM(B488)</f>
        <v>27385</v>
      </c>
      <c r="C487" s="83">
        <f t="shared" ref="C487:E487" si="60">SUM(C488)</f>
        <v>46574</v>
      </c>
      <c r="D487" s="83">
        <f t="shared" si="60"/>
        <v>23377</v>
      </c>
      <c r="E487" s="83">
        <f t="shared" si="60"/>
        <v>79800</v>
      </c>
    </row>
    <row r="488" spans="1:5" ht="19.899999999999999" customHeight="1" thickBot="1" x14ac:dyDescent="0.3">
      <c r="A488" s="160" t="s">
        <v>50</v>
      </c>
      <c r="B488" s="82">
        <v>27385</v>
      </c>
      <c r="C488" s="82">
        <v>46574</v>
      </c>
      <c r="D488" s="82">
        <v>23377</v>
      </c>
      <c r="E488" s="83">
        <v>79800</v>
      </c>
    </row>
    <row r="489" spans="1:5" ht="19.899999999999999" customHeight="1" thickBot="1" x14ac:dyDescent="0.3">
      <c r="A489" s="160" t="s">
        <v>79</v>
      </c>
      <c r="B489" s="83"/>
      <c r="C489" s="81"/>
      <c r="D489" s="81"/>
      <c r="E489" s="81"/>
    </row>
    <row r="490" spans="1:5" ht="19.899999999999999" customHeight="1" thickBot="1" x14ac:dyDescent="0.3">
      <c r="A490" s="160" t="s">
        <v>80</v>
      </c>
      <c r="B490" s="83"/>
      <c r="C490" s="81"/>
      <c r="D490" s="81"/>
      <c r="E490" s="81"/>
    </row>
    <row r="491" spans="1:5" ht="19.899999999999999" customHeight="1" thickBot="1" x14ac:dyDescent="0.3">
      <c r="A491" s="160" t="s">
        <v>81</v>
      </c>
      <c r="B491" s="83"/>
      <c r="C491" s="81"/>
      <c r="D491" s="81"/>
      <c r="E491" s="81"/>
    </row>
    <row r="492" spans="1:5" ht="19.899999999999999" customHeight="1" thickBot="1" x14ac:dyDescent="0.3">
      <c r="A492" s="135" t="s">
        <v>190</v>
      </c>
      <c r="B492" s="83">
        <f>SUM(B487)</f>
        <v>27385</v>
      </c>
      <c r="C492" s="83">
        <f t="shared" ref="C492:E492" si="61">C482+C487</f>
        <v>46574</v>
      </c>
      <c r="D492" s="83">
        <f t="shared" si="61"/>
        <v>23377</v>
      </c>
      <c r="E492" s="83">
        <f t="shared" si="61"/>
        <v>79800</v>
      </c>
    </row>
    <row r="493" spans="1:5" ht="19.899999999999999" customHeight="1" thickBot="1" x14ac:dyDescent="0.3">
      <c r="A493" s="136" t="s">
        <v>35</v>
      </c>
      <c r="B493" s="137">
        <f>IF(B492-B474=0,0,"Error")</f>
        <v>0</v>
      </c>
      <c r="C493" s="137">
        <f>IF(C492-C474=0,0,"Error")</f>
        <v>0</v>
      </c>
      <c r="D493" s="137">
        <f t="shared" ref="D493:E493" si="62">IF(D492-D474=0,0,"Error")</f>
        <v>0</v>
      </c>
      <c r="E493" s="137">
        <f t="shared" si="62"/>
        <v>0</v>
      </c>
    </row>
    <row r="494" spans="1:5" ht="19.899999999999999" customHeight="1" thickBot="1" x14ac:dyDescent="0.3">
      <c r="A494" s="135"/>
      <c r="B494" s="174"/>
      <c r="C494" s="174"/>
      <c r="D494" s="174"/>
      <c r="E494" s="83"/>
    </row>
    <row r="495" spans="1:5" ht="19.899999999999999" customHeight="1" thickBot="1" x14ac:dyDescent="0.3">
      <c r="A495" s="89" t="s">
        <v>46</v>
      </c>
      <c r="B495" s="975" t="s">
        <v>234</v>
      </c>
      <c r="C495" s="976"/>
      <c r="D495" s="977"/>
      <c r="E495" s="978"/>
    </row>
    <row r="496" spans="1:5" ht="32.25" customHeight="1" thickBot="1" x14ac:dyDescent="0.3">
      <c r="A496" s="89" t="s">
        <v>268</v>
      </c>
      <c r="B496" s="167" t="s">
        <v>236</v>
      </c>
      <c r="C496" s="168" t="s">
        <v>53</v>
      </c>
      <c r="D496" s="169"/>
      <c r="E496" s="170"/>
    </row>
    <row r="497" spans="1:5" ht="19.899999999999999" customHeight="1" thickBot="1" x14ac:dyDescent="0.3">
      <c r="A497" s="80" t="s">
        <v>9</v>
      </c>
      <c r="B497" s="960" t="s">
        <v>274</v>
      </c>
      <c r="C497" s="961"/>
      <c r="D497" s="961"/>
      <c r="E497" s="962"/>
    </row>
    <row r="498" spans="1:5" ht="19.899999999999999" customHeight="1" thickBot="1" x14ac:dyDescent="0.3">
      <c r="A498" s="80" t="s">
        <v>14</v>
      </c>
      <c r="B498" s="681" t="s">
        <v>270</v>
      </c>
      <c r="C498" s="682"/>
      <c r="D498" s="682"/>
      <c r="E498" s="683"/>
    </row>
    <row r="499" spans="1:5" ht="19.899999999999999" customHeight="1" x14ac:dyDescent="0.25">
      <c r="A499" s="910"/>
      <c r="B499" s="67">
        <v>2019</v>
      </c>
      <c r="C499" s="67">
        <v>2020</v>
      </c>
      <c r="D499" s="67">
        <v>2021</v>
      </c>
      <c r="E499" s="67">
        <v>2022</v>
      </c>
    </row>
    <row r="500" spans="1:5" ht="19.899999999999999" customHeight="1" thickBot="1" x14ac:dyDescent="0.3">
      <c r="A500" s="911"/>
      <c r="B500" s="68" t="s">
        <v>6</v>
      </c>
      <c r="C500" s="68" t="s">
        <v>6</v>
      </c>
      <c r="D500" s="68" t="s">
        <v>6</v>
      </c>
      <c r="E500" s="68" t="s">
        <v>6</v>
      </c>
    </row>
    <row r="501" spans="1:5" ht="19.899999999999999" customHeight="1" thickBot="1" x14ac:dyDescent="0.3">
      <c r="A501" s="80" t="s">
        <v>8</v>
      </c>
      <c r="B501" s="132">
        <v>10</v>
      </c>
      <c r="C501" s="132">
        <v>1</v>
      </c>
      <c r="D501" s="132">
        <v>1</v>
      </c>
      <c r="E501" s="132">
        <v>1</v>
      </c>
    </row>
    <row r="502" spans="1:5" ht="19.899999999999999" customHeight="1" thickBot="1" x14ac:dyDescent="0.3">
      <c r="A502" s="80" t="s">
        <v>15</v>
      </c>
      <c r="B502" s="82">
        <v>0</v>
      </c>
      <c r="C502" s="82">
        <v>35000</v>
      </c>
      <c r="D502" s="82">
        <v>58000</v>
      </c>
      <c r="E502" s="82">
        <v>60340</v>
      </c>
    </row>
    <row r="503" spans="1:5" ht="19.899999999999999" customHeight="1" thickBot="1" x14ac:dyDescent="0.3">
      <c r="A503" s="80" t="s">
        <v>23</v>
      </c>
      <c r="B503" s="82">
        <f t="shared" ref="B503:E503" si="63">B502/B501</f>
        <v>0</v>
      </c>
      <c r="C503" s="82">
        <f t="shared" si="63"/>
        <v>35000</v>
      </c>
      <c r="D503" s="82">
        <f t="shared" si="63"/>
        <v>58000</v>
      </c>
      <c r="E503" s="82">
        <f t="shared" si="63"/>
        <v>60340</v>
      </c>
    </row>
    <row r="504" spans="1:5" ht="19.899999999999999" customHeight="1" thickBot="1" x14ac:dyDescent="0.3">
      <c r="A504" s="80" t="s">
        <v>16</v>
      </c>
      <c r="B504" s="132" t="s">
        <v>22</v>
      </c>
      <c r="C504" s="133">
        <f>C501/B501-1</f>
        <v>-0.9</v>
      </c>
      <c r="D504" s="133">
        <f t="shared" ref="D504:E506" si="64">D501/C501-1</f>
        <v>0</v>
      </c>
      <c r="E504" s="133">
        <f t="shared" si="64"/>
        <v>0</v>
      </c>
    </row>
    <row r="505" spans="1:5" ht="19.899999999999999" customHeight="1" thickBot="1" x14ac:dyDescent="0.3">
      <c r="A505" s="80" t="s">
        <v>17</v>
      </c>
      <c r="B505" s="132" t="s">
        <v>22</v>
      </c>
      <c r="C505" s="133" t="e">
        <f>C502/B502-1</f>
        <v>#DIV/0!</v>
      </c>
      <c r="D505" s="133">
        <f t="shared" si="64"/>
        <v>0.65714285714285725</v>
      </c>
      <c r="E505" s="133">
        <f t="shared" si="64"/>
        <v>4.0344827586206833E-2</v>
      </c>
    </row>
    <row r="506" spans="1:5" ht="19.899999999999999" customHeight="1" thickBot="1" x14ac:dyDescent="0.3">
      <c r="A506" s="80" t="s">
        <v>18</v>
      </c>
      <c r="B506" s="132" t="s">
        <v>22</v>
      </c>
      <c r="C506" s="133" t="e">
        <f>C503/B503-1</f>
        <v>#DIV/0!</v>
      </c>
      <c r="D506" s="133">
        <f t="shared" si="64"/>
        <v>0.65714285714285725</v>
      </c>
      <c r="E506" s="133">
        <f t="shared" si="64"/>
        <v>4.0344827586206833E-2</v>
      </c>
    </row>
    <row r="507" spans="1:5" ht="19.899999999999999" customHeight="1" thickBot="1" x14ac:dyDescent="0.3">
      <c r="A507" s="543" t="s">
        <v>152</v>
      </c>
      <c r="B507" s="544"/>
      <c r="C507" s="544"/>
      <c r="D507" s="544"/>
      <c r="E507" s="545"/>
    </row>
    <row r="508" spans="1:5" ht="19.899999999999999" customHeight="1" x14ac:dyDescent="0.25">
      <c r="A508" s="910"/>
      <c r="B508" s="67">
        <v>2019</v>
      </c>
      <c r="C508" s="67">
        <v>2020</v>
      </c>
      <c r="D508" s="67">
        <v>2021</v>
      </c>
      <c r="E508" s="67">
        <v>2022</v>
      </c>
    </row>
    <row r="509" spans="1:5" ht="19.899999999999999" customHeight="1" thickBot="1" x14ac:dyDescent="0.3">
      <c r="A509" s="911"/>
      <c r="B509" s="68" t="s">
        <v>6</v>
      </c>
      <c r="C509" s="68" t="s">
        <v>6</v>
      </c>
      <c r="D509" s="68" t="s">
        <v>6</v>
      </c>
      <c r="E509" s="68" t="s">
        <v>6</v>
      </c>
    </row>
    <row r="510" spans="1:5" ht="19.899999999999999" customHeight="1" thickBot="1" x14ac:dyDescent="0.3">
      <c r="A510" s="134" t="s">
        <v>41</v>
      </c>
      <c r="B510" s="81">
        <f>B511+B512+B513+B514</f>
        <v>0</v>
      </c>
      <c r="C510" s="81">
        <f t="shared" ref="C510:E510" si="65">C511+C512+C513+C514</f>
        <v>0</v>
      </c>
      <c r="D510" s="81">
        <f t="shared" si="65"/>
        <v>0</v>
      </c>
      <c r="E510" s="81">
        <f t="shared" si="65"/>
        <v>0</v>
      </c>
    </row>
    <row r="511" spans="1:5" ht="19.899999999999999" customHeight="1" thickBot="1" x14ac:dyDescent="0.3">
      <c r="A511" s="160" t="s">
        <v>50</v>
      </c>
      <c r="B511" s="81"/>
      <c r="C511" s="81"/>
      <c r="D511" s="81"/>
      <c r="E511" s="81"/>
    </row>
    <row r="512" spans="1:5" ht="19.899999999999999" customHeight="1" thickBot="1" x14ac:dyDescent="0.3">
      <c r="A512" s="160" t="s">
        <v>79</v>
      </c>
      <c r="B512" s="81"/>
      <c r="C512" s="81"/>
      <c r="D512" s="81"/>
      <c r="E512" s="81"/>
    </row>
    <row r="513" spans="1:5" ht="19.899999999999999" customHeight="1" thickBot="1" x14ac:dyDescent="0.3">
      <c r="A513" s="160" t="s">
        <v>80</v>
      </c>
      <c r="B513" s="81"/>
      <c r="C513" s="81"/>
      <c r="D513" s="81"/>
      <c r="E513" s="81"/>
    </row>
    <row r="514" spans="1:5" ht="19.899999999999999" customHeight="1" thickBot="1" x14ac:dyDescent="0.3">
      <c r="A514" s="160" t="s">
        <v>81</v>
      </c>
      <c r="B514" s="81"/>
      <c r="C514" s="81"/>
      <c r="D514" s="81"/>
      <c r="E514" s="81"/>
    </row>
    <row r="515" spans="1:5" ht="19.899999999999999" customHeight="1" thickBot="1" x14ac:dyDescent="0.3">
      <c r="A515" s="134" t="s">
        <v>42</v>
      </c>
      <c r="B515" s="83">
        <f>B516+B517+B518+B519</f>
        <v>0</v>
      </c>
      <c r="C515" s="83">
        <f>C516+C517+C518+C519</f>
        <v>35000</v>
      </c>
      <c r="D515" s="83">
        <f t="shared" ref="D515:E515" si="66">D516+D517+D518+D519</f>
        <v>58000</v>
      </c>
      <c r="E515" s="83">
        <f t="shared" si="66"/>
        <v>60340</v>
      </c>
    </row>
    <row r="516" spans="1:5" ht="19.899999999999999" customHeight="1" thickBot="1" x14ac:dyDescent="0.3">
      <c r="A516" s="160" t="s">
        <v>50</v>
      </c>
      <c r="B516" s="82">
        <v>0</v>
      </c>
      <c r="C516" s="82">
        <v>35000</v>
      </c>
      <c r="D516" s="82">
        <v>58000</v>
      </c>
      <c r="E516" s="83">
        <v>60340</v>
      </c>
    </row>
    <row r="517" spans="1:5" ht="19.899999999999999" customHeight="1" thickBot="1" x14ac:dyDescent="0.3">
      <c r="A517" s="160" t="s">
        <v>79</v>
      </c>
      <c r="B517" s="83"/>
      <c r="C517" s="81"/>
      <c r="D517" s="81"/>
      <c r="E517" s="81"/>
    </row>
    <row r="518" spans="1:5" ht="19.899999999999999" customHeight="1" thickBot="1" x14ac:dyDescent="0.3">
      <c r="A518" s="160" t="s">
        <v>80</v>
      </c>
      <c r="B518" s="83"/>
      <c r="C518" s="81"/>
      <c r="D518" s="81"/>
      <c r="E518" s="81"/>
    </row>
    <row r="519" spans="1:5" ht="19.899999999999999" customHeight="1" thickBot="1" x14ac:dyDescent="0.3">
      <c r="A519" s="160" t="s">
        <v>81</v>
      </c>
      <c r="B519" s="83"/>
      <c r="C519" s="81"/>
      <c r="D519" s="81"/>
      <c r="E519" s="81"/>
    </row>
    <row r="520" spans="1:5" ht="19.899999999999999" customHeight="1" thickBot="1" x14ac:dyDescent="0.3">
      <c r="A520" s="135" t="s">
        <v>190</v>
      </c>
      <c r="B520" s="83">
        <f>B510+B515</f>
        <v>0</v>
      </c>
      <c r="C520" s="83">
        <f t="shared" ref="C520:E520" si="67">C510+C515</f>
        <v>35000</v>
      </c>
      <c r="D520" s="83">
        <f t="shared" si="67"/>
        <v>58000</v>
      </c>
      <c r="E520" s="83">
        <f t="shared" si="67"/>
        <v>60340</v>
      </c>
    </row>
    <row r="521" spans="1:5" ht="19.899999999999999" customHeight="1" thickBot="1" x14ac:dyDescent="0.3">
      <c r="A521" s="136" t="s">
        <v>35</v>
      </c>
      <c r="B521" s="137">
        <f>IF(B520-B502=0,0,"Error")</f>
        <v>0</v>
      </c>
      <c r="C521" s="137">
        <f>IF(C520-C502=0,0,"Error")</f>
        <v>0</v>
      </c>
      <c r="D521" s="137">
        <f t="shared" ref="D521:E521" si="68">IF(D520-D502=0,0,"Error")</f>
        <v>0</v>
      </c>
      <c r="E521" s="137">
        <f t="shared" si="68"/>
        <v>0</v>
      </c>
    </row>
    <row r="522" spans="1:5" ht="19.899999999999999" customHeight="1" thickBot="1" x14ac:dyDescent="0.3">
      <c r="A522" s="135"/>
      <c r="B522" s="174"/>
      <c r="C522" s="174"/>
      <c r="D522" s="174"/>
      <c r="E522" s="83"/>
    </row>
    <row r="523" spans="1:5" ht="19.899999999999999" customHeight="1" thickBot="1" x14ac:dyDescent="0.3">
      <c r="A523" s="89" t="s">
        <v>46</v>
      </c>
      <c r="B523" s="975" t="s">
        <v>234</v>
      </c>
      <c r="C523" s="976"/>
      <c r="D523" s="977"/>
      <c r="E523" s="978"/>
    </row>
    <row r="524" spans="1:5" ht="50.25" customHeight="1" thickBot="1" x14ac:dyDescent="0.3">
      <c r="A524" s="89" t="s">
        <v>268</v>
      </c>
      <c r="B524" s="167" t="s">
        <v>236</v>
      </c>
      <c r="C524" s="168" t="s">
        <v>53</v>
      </c>
      <c r="D524" s="169"/>
      <c r="E524" s="170"/>
    </row>
    <row r="525" spans="1:5" ht="19.899999999999999" customHeight="1" thickBot="1" x14ac:dyDescent="0.3">
      <c r="A525" s="80" t="s">
        <v>9</v>
      </c>
      <c r="B525" s="960" t="s">
        <v>275</v>
      </c>
      <c r="C525" s="961"/>
      <c r="D525" s="961"/>
      <c r="E525" s="962"/>
    </row>
    <row r="526" spans="1:5" ht="19.899999999999999" customHeight="1" thickBot="1" x14ac:dyDescent="0.3">
      <c r="A526" s="80" t="s">
        <v>14</v>
      </c>
      <c r="B526" s="681" t="s">
        <v>270</v>
      </c>
      <c r="C526" s="682"/>
      <c r="D526" s="682"/>
      <c r="E526" s="683"/>
    </row>
    <row r="527" spans="1:5" ht="19.899999999999999" customHeight="1" x14ac:dyDescent="0.25">
      <c r="A527" s="910"/>
      <c r="B527" s="67">
        <v>2019</v>
      </c>
      <c r="C527" s="67">
        <v>2020</v>
      </c>
      <c r="D527" s="67">
        <v>2021</v>
      </c>
      <c r="E527" s="67">
        <v>2022</v>
      </c>
    </row>
    <row r="528" spans="1:5" ht="19.899999999999999" customHeight="1" thickBot="1" x14ac:dyDescent="0.3">
      <c r="A528" s="911"/>
      <c r="B528" s="68" t="s">
        <v>6</v>
      </c>
      <c r="C528" s="68" t="s">
        <v>6</v>
      </c>
      <c r="D528" s="68" t="s">
        <v>6</v>
      </c>
      <c r="E528" s="68" t="s">
        <v>6</v>
      </c>
    </row>
    <row r="529" spans="1:5" ht="19.899999999999999" customHeight="1" thickBot="1" x14ac:dyDescent="0.3">
      <c r="A529" s="80" t="s">
        <v>8</v>
      </c>
      <c r="B529" s="132">
        <v>1</v>
      </c>
      <c r="C529" s="132">
        <v>1</v>
      </c>
      <c r="D529" s="132">
        <v>1</v>
      </c>
      <c r="E529" s="132">
        <v>0</v>
      </c>
    </row>
    <row r="530" spans="1:5" ht="19.899999999999999" customHeight="1" thickBot="1" x14ac:dyDescent="0.3">
      <c r="A530" s="80" t="s">
        <v>15</v>
      </c>
      <c r="B530" s="82">
        <v>37281</v>
      </c>
      <c r="C530" s="82">
        <v>56124</v>
      </c>
      <c r="D530" s="82">
        <v>42681</v>
      </c>
      <c r="E530" s="82"/>
    </row>
    <row r="531" spans="1:5" ht="19.899999999999999" customHeight="1" thickBot="1" x14ac:dyDescent="0.3">
      <c r="A531" s="80" t="s">
        <v>23</v>
      </c>
      <c r="B531" s="82">
        <f t="shared" ref="B531:E531" si="69">B530/B529</f>
        <v>37281</v>
      </c>
      <c r="C531" s="82">
        <f t="shared" si="69"/>
        <v>56124</v>
      </c>
      <c r="D531" s="82">
        <f t="shared" si="69"/>
        <v>42681</v>
      </c>
      <c r="E531" s="82" t="e">
        <f t="shared" si="69"/>
        <v>#DIV/0!</v>
      </c>
    </row>
    <row r="532" spans="1:5" ht="19.899999999999999" customHeight="1" thickBot="1" x14ac:dyDescent="0.3">
      <c r="A532" s="80" t="s">
        <v>16</v>
      </c>
      <c r="B532" s="132" t="s">
        <v>22</v>
      </c>
      <c r="C532" s="133">
        <f>C529/B529-1</f>
        <v>0</v>
      </c>
      <c r="D532" s="133">
        <f t="shared" ref="D532:E534" si="70">D529/C529-1</f>
        <v>0</v>
      </c>
      <c r="E532" s="133">
        <f t="shared" si="70"/>
        <v>-1</v>
      </c>
    </row>
    <row r="533" spans="1:5" ht="19.899999999999999" customHeight="1" thickBot="1" x14ac:dyDescent="0.3">
      <c r="A533" s="80" t="s">
        <v>17</v>
      </c>
      <c r="B533" s="132" t="s">
        <v>22</v>
      </c>
      <c r="C533" s="133">
        <f>C530/B530-1</f>
        <v>0.50543172125211244</v>
      </c>
      <c r="D533" s="133">
        <f t="shared" si="70"/>
        <v>-0.23952319863160143</v>
      </c>
      <c r="E533" s="133">
        <f t="shared" si="70"/>
        <v>-1</v>
      </c>
    </row>
    <row r="534" spans="1:5" ht="19.899999999999999" customHeight="1" thickBot="1" x14ac:dyDescent="0.3">
      <c r="A534" s="80" t="s">
        <v>18</v>
      </c>
      <c r="B534" s="132" t="s">
        <v>22</v>
      </c>
      <c r="C534" s="133">
        <f>C531/B531-1</f>
        <v>0.50543172125211244</v>
      </c>
      <c r="D534" s="133">
        <f t="shared" si="70"/>
        <v>-0.23952319863160143</v>
      </c>
      <c r="E534" s="133" t="e">
        <f t="shared" si="70"/>
        <v>#DIV/0!</v>
      </c>
    </row>
    <row r="535" spans="1:5" ht="19.899999999999999" customHeight="1" thickBot="1" x14ac:dyDescent="0.3">
      <c r="A535" s="543" t="s">
        <v>152</v>
      </c>
      <c r="B535" s="544"/>
      <c r="C535" s="544"/>
      <c r="D535" s="544"/>
      <c r="E535" s="545"/>
    </row>
    <row r="536" spans="1:5" ht="19.899999999999999" customHeight="1" x14ac:dyDescent="0.25">
      <c r="A536" s="910"/>
      <c r="B536" s="67">
        <v>2019</v>
      </c>
      <c r="C536" s="67">
        <v>2020</v>
      </c>
      <c r="D536" s="67">
        <v>2021</v>
      </c>
      <c r="E536" s="67">
        <v>2022</v>
      </c>
    </row>
    <row r="537" spans="1:5" ht="19.899999999999999" customHeight="1" thickBot="1" x14ac:dyDescent="0.3">
      <c r="A537" s="911"/>
      <c r="B537" s="68" t="s">
        <v>6</v>
      </c>
      <c r="C537" s="68" t="s">
        <v>6</v>
      </c>
      <c r="D537" s="68" t="s">
        <v>6</v>
      </c>
      <c r="E537" s="68" t="s">
        <v>6</v>
      </c>
    </row>
    <row r="538" spans="1:5" ht="19.899999999999999" customHeight="1" thickBot="1" x14ac:dyDescent="0.3">
      <c r="A538" s="134" t="s">
        <v>41</v>
      </c>
      <c r="B538" s="81">
        <f>B539+B540+B541+B542</f>
        <v>0</v>
      </c>
      <c r="C538" s="81">
        <f t="shared" ref="C538:E538" si="71">C539+C540+C541+C542</f>
        <v>0</v>
      </c>
      <c r="D538" s="81">
        <f t="shared" si="71"/>
        <v>0</v>
      </c>
      <c r="E538" s="81">
        <f t="shared" si="71"/>
        <v>0</v>
      </c>
    </row>
    <row r="539" spans="1:5" ht="19.899999999999999" customHeight="1" thickBot="1" x14ac:dyDescent="0.3">
      <c r="A539" s="160" t="s">
        <v>50</v>
      </c>
      <c r="B539" s="81"/>
      <c r="C539" s="81"/>
      <c r="D539" s="81"/>
      <c r="E539" s="81"/>
    </row>
    <row r="540" spans="1:5" ht="19.899999999999999" customHeight="1" thickBot="1" x14ac:dyDescent="0.3">
      <c r="A540" s="160" t="s">
        <v>79</v>
      </c>
      <c r="B540" s="81"/>
      <c r="C540" s="81"/>
      <c r="D540" s="81"/>
      <c r="E540" s="81"/>
    </row>
    <row r="541" spans="1:5" ht="19.899999999999999" customHeight="1" thickBot="1" x14ac:dyDescent="0.3">
      <c r="A541" s="160" t="s">
        <v>80</v>
      </c>
      <c r="B541" s="81"/>
      <c r="C541" s="81"/>
      <c r="D541" s="81"/>
      <c r="E541" s="81"/>
    </row>
    <row r="542" spans="1:5" ht="19.899999999999999" customHeight="1" thickBot="1" x14ac:dyDescent="0.3">
      <c r="A542" s="160" t="s">
        <v>81</v>
      </c>
      <c r="B542" s="81"/>
      <c r="C542" s="81"/>
      <c r="D542" s="81"/>
      <c r="E542" s="81"/>
    </row>
    <row r="543" spans="1:5" ht="19.899999999999999" customHeight="1" thickBot="1" x14ac:dyDescent="0.3">
      <c r="A543" s="134" t="s">
        <v>42</v>
      </c>
      <c r="B543" s="83">
        <f>B544+B545+B546+B547</f>
        <v>37281</v>
      </c>
      <c r="C543" s="83">
        <f t="shared" ref="C543:D543" si="72">C544+C545+C546+C547</f>
        <v>56124</v>
      </c>
      <c r="D543" s="83">
        <f t="shared" si="72"/>
        <v>42681</v>
      </c>
      <c r="E543" s="83"/>
    </row>
    <row r="544" spans="1:5" ht="19.899999999999999" customHeight="1" thickBot="1" x14ac:dyDescent="0.3">
      <c r="A544" s="160" t="s">
        <v>50</v>
      </c>
      <c r="B544" s="82">
        <v>37281</v>
      </c>
      <c r="C544" s="82">
        <v>56124</v>
      </c>
      <c r="D544" s="82">
        <v>42681</v>
      </c>
      <c r="E544" s="83"/>
    </row>
    <row r="545" spans="1:5" ht="19.899999999999999" customHeight="1" thickBot="1" x14ac:dyDescent="0.3">
      <c r="A545" s="160" t="s">
        <v>79</v>
      </c>
      <c r="B545" s="83"/>
      <c r="C545" s="81"/>
      <c r="D545" s="81"/>
      <c r="E545" s="81"/>
    </row>
    <row r="546" spans="1:5" ht="19.899999999999999" customHeight="1" thickBot="1" x14ac:dyDescent="0.3">
      <c r="A546" s="160" t="s">
        <v>80</v>
      </c>
      <c r="B546" s="83"/>
      <c r="C546" s="81"/>
      <c r="D546" s="81"/>
      <c r="E546" s="81"/>
    </row>
    <row r="547" spans="1:5" ht="19.899999999999999" customHeight="1" thickBot="1" x14ac:dyDescent="0.3">
      <c r="A547" s="160" t="s">
        <v>81</v>
      </c>
      <c r="B547" s="83"/>
      <c r="C547" s="81"/>
      <c r="D547" s="81"/>
      <c r="E547" s="81"/>
    </row>
    <row r="548" spans="1:5" ht="19.899999999999999" customHeight="1" thickBot="1" x14ac:dyDescent="0.3">
      <c r="A548" s="135" t="s">
        <v>190</v>
      </c>
      <c r="B548" s="83">
        <f>B538+B543</f>
        <v>37281</v>
      </c>
      <c r="C548" s="83">
        <f t="shared" ref="C548:E548" si="73">C538+C543</f>
        <v>56124</v>
      </c>
      <c r="D548" s="83">
        <f t="shared" si="73"/>
        <v>42681</v>
      </c>
      <c r="E548" s="83">
        <f t="shared" si="73"/>
        <v>0</v>
      </c>
    </row>
    <row r="549" spans="1:5" ht="19.899999999999999" customHeight="1" thickBot="1" x14ac:dyDescent="0.3">
      <c r="A549" s="136" t="s">
        <v>35</v>
      </c>
      <c r="B549" s="137">
        <f>IF(B548-B530=0,0,"Error")</f>
        <v>0</v>
      </c>
      <c r="C549" s="137">
        <f>IF(C548-C530=0,0,"Error")</f>
        <v>0</v>
      </c>
      <c r="D549" s="137">
        <f t="shared" ref="D549:E549" si="74">IF(D548-D530=0,0,"Error")</f>
        <v>0</v>
      </c>
      <c r="E549" s="137">
        <f t="shared" si="74"/>
        <v>0</v>
      </c>
    </row>
    <row r="550" spans="1:5" ht="19.899999999999999" customHeight="1" thickBot="1" x14ac:dyDescent="0.3">
      <c r="A550" s="135"/>
      <c r="B550" s="174"/>
      <c r="C550" s="174"/>
      <c r="D550" s="174"/>
      <c r="E550" s="83"/>
    </row>
    <row r="551" spans="1:5" ht="19.899999999999999" customHeight="1" thickBot="1" x14ac:dyDescent="0.3">
      <c r="A551" s="89" t="s">
        <v>46</v>
      </c>
      <c r="B551" s="975" t="s">
        <v>234</v>
      </c>
      <c r="C551" s="976"/>
      <c r="D551" s="977"/>
      <c r="E551" s="978"/>
    </row>
    <row r="552" spans="1:5" ht="40.5" customHeight="1" thickBot="1" x14ac:dyDescent="0.3">
      <c r="A552" s="89" t="s">
        <v>268</v>
      </c>
      <c r="B552" s="167" t="s">
        <v>236</v>
      </c>
      <c r="C552" s="168" t="s">
        <v>53</v>
      </c>
      <c r="D552" s="169"/>
      <c r="E552" s="170"/>
    </row>
    <row r="553" spans="1:5" ht="19.899999999999999" customHeight="1" thickBot="1" x14ac:dyDescent="0.3">
      <c r="A553" s="80" t="s">
        <v>9</v>
      </c>
      <c r="B553" s="960" t="s">
        <v>276</v>
      </c>
      <c r="C553" s="961"/>
      <c r="D553" s="961"/>
      <c r="E553" s="962"/>
    </row>
    <row r="554" spans="1:5" ht="19.899999999999999" customHeight="1" thickBot="1" x14ac:dyDescent="0.3">
      <c r="A554" s="80" t="s">
        <v>14</v>
      </c>
      <c r="B554" s="681" t="s">
        <v>270</v>
      </c>
      <c r="C554" s="682"/>
      <c r="D554" s="682"/>
      <c r="E554" s="683"/>
    </row>
    <row r="555" spans="1:5" ht="19.899999999999999" customHeight="1" x14ac:dyDescent="0.25">
      <c r="A555" s="910"/>
      <c r="B555" s="67">
        <v>2018</v>
      </c>
      <c r="C555" s="67">
        <v>2019</v>
      </c>
      <c r="D555" s="67">
        <v>2020</v>
      </c>
      <c r="E555" s="67">
        <v>2021</v>
      </c>
    </row>
    <row r="556" spans="1:5" ht="19.899999999999999" customHeight="1" thickBot="1" x14ac:dyDescent="0.3">
      <c r="A556" s="911"/>
      <c r="B556" s="68" t="s">
        <v>5</v>
      </c>
      <c r="C556" s="68" t="s">
        <v>6</v>
      </c>
      <c r="D556" s="68" t="s">
        <v>6</v>
      </c>
      <c r="E556" s="68" t="s">
        <v>6</v>
      </c>
    </row>
    <row r="557" spans="1:5" ht="19.899999999999999" customHeight="1" thickBot="1" x14ac:dyDescent="0.3">
      <c r="A557" s="80" t="s">
        <v>8</v>
      </c>
      <c r="B557" s="132">
        <v>1</v>
      </c>
      <c r="C557" s="132">
        <v>1</v>
      </c>
      <c r="D557" s="132">
        <v>1</v>
      </c>
      <c r="E557" s="132">
        <v>0</v>
      </c>
    </row>
    <row r="558" spans="1:5" ht="19.899999999999999" customHeight="1" thickBot="1" x14ac:dyDescent="0.3">
      <c r="A558" s="80" t="s">
        <v>15</v>
      </c>
      <c r="B558" s="82">
        <v>37299</v>
      </c>
      <c r="C558" s="82">
        <v>55985</v>
      </c>
      <c r="D558" s="82">
        <v>54657</v>
      </c>
      <c r="E558" s="82"/>
    </row>
    <row r="559" spans="1:5" ht="19.899999999999999" customHeight="1" thickBot="1" x14ac:dyDescent="0.3">
      <c r="A559" s="80" t="s">
        <v>23</v>
      </c>
      <c r="B559" s="82">
        <f t="shared" ref="B559:E559" si="75">B558/B557</f>
        <v>37299</v>
      </c>
      <c r="C559" s="82">
        <f t="shared" si="75"/>
        <v>55985</v>
      </c>
      <c r="D559" s="82">
        <f t="shared" si="75"/>
        <v>54657</v>
      </c>
      <c r="E559" s="82" t="e">
        <f t="shared" si="75"/>
        <v>#DIV/0!</v>
      </c>
    </row>
    <row r="560" spans="1:5" ht="19.899999999999999" customHeight="1" thickBot="1" x14ac:dyDescent="0.3">
      <c r="A560" s="80" t="s">
        <v>16</v>
      </c>
      <c r="B560" s="132" t="s">
        <v>22</v>
      </c>
      <c r="C560" s="133">
        <f>C557/B557-1</f>
        <v>0</v>
      </c>
      <c r="D560" s="133">
        <f t="shared" ref="D560:E562" si="76">D557/C557-1</f>
        <v>0</v>
      </c>
      <c r="E560" s="133">
        <f t="shared" si="76"/>
        <v>-1</v>
      </c>
    </row>
    <row r="561" spans="1:5" ht="19.899999999999999" customHeight="1" thickBot="1" x14ac:dyDescent="0.3">
      <c r="A561" s="80" t="s">
        <v>17</v>
      </c>
      <c r="B561" s="132" t="s">
        <v>22</v>
      </c>
      <c r="C561" s="133">
        <f>C558/B558-1</f>
        <v>0.50097857851416938</v>
      </c>
      <c r="D561" s="133">
        <f t="shared" si="76"/>
        <v>-2.3720639456997428E-2</v>
      </c>
      <c r="E561" s="133">
        <f t="shared" si="76"/>
        <v>-1</v>
      </c>
    </row>
    <row r="562" spans="1:5" ht="19.899999999999999" customHeight="1" thickBot="1" x14ac:dyDescent="0.3">
      <c r="A562" s="80" t="s">
        <v>18</v>
      </c>
      <c r="B562" s="132" t="s">
        <v>22</v>
      </c>
      <c r="C562" s="133">
        <f>C559/B559-1</f>
        <v>0.50097857851416938</v>
      </c>
      <c r="D562" s="133">
        <f t="shared" si="76"/>
        <v>-2.3720639456997428E-2</v>
      </c>
      <c r="E562" s="133" t="e">
        <f t="shared" si="76"/>
        <v>#DIV/0!</v>
      </c>
    </row>
    <row r="563" spans="1:5" ht="19.899999999999999" customHeight="1" thickBot="1" x14ac:dyDescent="0.3">
      <c r="A563" s="543" t="s">
        <v>152</v>
      </c>
      <c r="B563" s="544"/>
      <c r="C563" s="544"/>
      <c r="D563" s="544"/>
      <c r="E563" s="545"/>
    </row>
    <row r="564" spans="1:5" ht="19.899999999999999" customHeight="1" x14ac:dyDescent="0.25">
      <c r="A564" s="910"/>
      <c r="B564" s="67">
        <v>2019</v>
      </c>
      <c r="C564" s="67">
        <v>2020</v>
      </c>
      <c r="D564" s="67">
        <v>2021</v>
      </c>
      <c r="E564" s="67">
        <v>2022</v>
      </c>
    </row>
    <row r="565" spans="1:5" ht="19.899999999999999" customHeight="1" thickBot="1" x14ac:dyDescent="0.3">
      <c r="A565" s="911"/>
      <c r="B565" s="68" t="s">
        <v>6</v>
      </c>
      <c r="C565" s="68" t="s">
        <v>6</v>
      </c>
      <c r="D565" s="68" t="s">
        <v>6</v>
      </c>
      <c r="E565" s="68" t="s">
        <v>6</v>
      </c>
    </row>
    <row r="566" spans="1:5" ht="19.899999999999999" customHeight="1" thickBot="1" x14ac:dyDescent="0.3">
      <c r="A566" s="134" t="s">
        <v>41</v>
      </c>
      <c r="B566" s="81">
        <f>B567+B568+B569+B570</f>
        <v>0</v>
      </c>
      <c r="C566" s="81">
        <f t="shared" ref="C566:E566" si="77">C567+C568+C569+C570</f>
        <v>0</v>
      </c>
      <c r="D566" s="81">
        <f t="shared" si="77"/>
        <v>0</v>
      </c>
      <c r="E566" s="81">
        <f t="shared" si="77"/>
        <v>0</v>
      </c>
    </row>
    <row r="567" spans="1:5" ht="19.899999999999999" customHeight="1" thickBot="1" x14ac:dyDescent="0.3">
      <c r="A567" s="160" t="s">
        <v>50</v>
      </c>
      <c r="B567" s="81"/>
      <c r="C567" s="81"/>
      <c r="D567" s="81"/>
      <c r="E567" s="81"/>
    </row>
    <row r="568" spans="1:5" ht="19.899999999999999" customHeight="1" thickBot="1" x14ac:dyDescent="0.3">
      <c r="A568" s="160" t="s">
        <v>79</v>
      </c>
      <c r="B568" s="81"/>
      <c r="C568" s="81"/>
      <c r="D568" s="81"/>
      <c r="E568" s="81"/>
    </row>
    <row r="569" spans="1:5" ht="19.899999999999999" customHeight="1" thickBot="1" x14ac:dyDescent="0.3">
      <c r="A569" s="160" t="s">
        <v>80</v>
      </c>
      <c r="B569" s="81"/>
      <c r="C569" s="81"/>
      <c r="D569" s="81"/>
      <c r="E569" s="81"/>
    </row>
    <row r="570" spans="1:5" ht="19.899999999999999" customHeight="1" thickBot="1" x14ac:dyDescent="0.3">
      <c r="A570" s="160" t="s">
        <v>81</v>
      </c>
      <c r="B570" s="81"/>
      <c r="C570" s="81"/>
      <c r="D570" s="81"/>
      <c r="E570" s="81"/>
    </row>
    <row r="571" spans="1:5" ht="19.899999999999999" customHeight="1" thickBot="1" x14ac:dyDescent="0.3">
      <c r="A571" s="134" t="s">
        <v>42</v>
      </c>
      <c r="B571" s="83">
        <f>B572+B573+B574+B575</f>
        <v>37299</v>
      </c>
      <c r="C571" s="83">
        <f t="shared" ref="C571:D571" si="78">C572+C573+C574+C575</f>
        <v>55985</v>
      </c>
      <c r="D571" s="83">
        <f t="shared" si="78"/>
        <v>54657</v>
      </c>
      <c r="E571" s="83"/>
    </row>
    <row r="572" spans="1:5" ht="19.899999999999999" customHeight="1" thickBot="1" x14ac:dyDescent="0.3">
      <c r="A572" s="160" t="s">
        <v>50</v>
      </c>
      <c r="B572" s="82">
        <v>37299</v>
      </c>
      <c r="C572" s="82">
        <v>55985</v>
      </c>
      <c r="D572" s="82">
        <v>54657</v>
      </c>
      <c r="E572" s="83"/>
    </row>
    <row r="573" spans="1:5" ht="19.899999999999999" customHeight="1" thickBot="1" x14ac:dyDescent="0.3">
      <c r="A573" s="160" t="s">
        <v>79</v>
      </c>
      <c r="B573" s="83"/>
      <c r="C573" s="81"/>
      <c r="D573" s="81"/>
      <c r="E573" s="81"/>
    </row>
    <row r="574" spans="1:5" ht="19.899999999999999" customHeight="1" thickBot="1" x14ac:dyDescent="0.3">
      <c r="A574" s="160" t="s">
        <v>80</v>
      </c>
      <c r="B574" s="83"/>
      <c r="C574" s="81"/>
      <c r="D574" s="81"/>
      <c r="E574" s="81"/>
    </row>
    <row r="575" spans="1:5" ht="19.899999999999999" customHeight="1" thickBot="1" x14ac:dyDescent="0.3">
      <c r="A575" s="160" t="s">
        <v>81</v>
      </c>
      <c r="B575" s="83"/>
      <c r="C575" s="81"/>
      <c r="D575" s="81"/>
      <c r="E575" s="81"/>
    </row>
    <row r="576" spans="1:5" ht="19.899999999999999" customHeight="1" thickBot="1" x14ac:dyDescent="0.3">
      <c r="A576" s="135" t="s">
        <v>190</v>
      </c>
      <c r="B576" s="83">
        <f>B566+B571</f>
        <v>37299</v>
      </c>
      <c r="C576" s="83">
        <f t="shared" ref="C576:E576" si="79">C566+C571</f>
        <v>55985</v>
      </c>
      <c r="D576" s="83">
        <f t="shared" si="79"/>
        <v>54657</v>
      </c>
      <c r="E576" s="83">
        <f t="shared" si="79"/>
        <v>0</v>
      </c>
    </row>
    <row r="577" spans="1:5" ht="19.899999999999999" customHeight="1" thickBot="1" x14ac:dyDescent="0.3">
      <c r="A577" s="136" t="s">
        <v>35</v>
      </c>
      <c r="B577" s="137">
        <f>IF(B576-B558=0,0,"Error")</f>
        <v>0</v>
      </c>
      <c r="C577" s="137">
        <f>IF(C576-C558=0,0,"Error")</f>
        <v>0</v>
      </c>
      <c r="D577" s="137">
        <f t="shared" ref="D577:E577" si="80">IF(D576-D558=0,0,"Error")</f>
        <v>0</v>
      </c>
      <c r="E577" s="137">
        <f t="shared" si="80"/>
        <v>0</v>
      </c>
    </row>
    <row r="578" spans="1:5" ht="19.899999999999999" customHeight="1" thickBot="1" x14ac:dyDescent="0.3">
      <c r="A578" s="135"/>
      <c r="B578" s="174"/>
      <c r="C578" s="174"/>
      <c r="D578" s="174"/>
      <c r="E578" s="83"/>
    </row>
    <row r="579" spans="1:5" ht="19.899999999999999" customHeight="1" thickBot="1" x14ac:dyDescent="0.3">
      <c r="A579" s="89" t="s">
        <v>46</v>
      </c>
      <c r="B579" s="975" t="s">
        <v>234</v>
      </c>
      <c r="C579" s="976"/>
      <c r="D579" s="977"/>
      <c r="E579" s="978"/>
    </row>
    <row r="580" spans="1:5" ht="31.5" customHeight="1" thickBot="1" x14ac:dyDescent="0.3">
      <c r="A580" s="89" t="s">
        <v>268</v>
      </c>
      <c r="B580" s="167" t="s">
        <v>236</v>
      </c>
      <c r="C580" s="168" t="s">
        <v>53</v>
      </c>
      <c r="D580" s="169"/>
      <c r="E580" s="170"/>
    </row>
    <row r="581" spans="1:5" ht="19.899999999999999" customHeight="1" thickBot="1" x14ac:dyDescent="0.3">
      <c r="A581" s="80" t="s">
        <v>9</v>
      </c>
      <c r="B581" s="960" t="s">
        <v>277</v>
      </c>
      <c r="C581" s="961"/>
      <c r="D581" s="961"/>
      <c r="E581" s="962"/>
    </row>
    <row r="582" spans="1:5" ht="19.899999999999999" customHeight="1" thickBot="1" x14ac:dyDescent="0.3">
      <c r="A582" s="80" t="s">
        <v>14</v>
      </c>
      <c r="B582" s="681" t="s">
        <v>270</v>
      </c>
      <c r="C582" s="682"/>
      <c r="D582" s="682"/>
      <c r="E582" s="683"/>
    </row>
    <row r="583" spans="1:5" ht="19.899999999999999" customHeight="1" x14ac:dyDescent="0.25">
      <c r="A583" s="910"/>
      <c r="B583" s="67">
        <v>2018</v>
      </c>
      <c r="C583" s="67">
        <v>2019</v>
      </c>
      <c r="D583" s="67">
        <v>2020</v>
      </c>
      <c r="E583" s="67">
        <v>2021</v>
      </c>
    </row>
    <row r="584" spans="1:5" ht="19.899999999999999" customHeight="1" thickBot="1" x14ac:dyDescent="0.3">
      <c r="A584" s="911"/>
      <c r="B584" s="68" t="s">
        <v>5</v>
      </c>
      <c r="C584" s="68" t="s">
        <v>6</v>
      </c>
      <c r="D584" s="68" t="s">
        <v>6</v>
      </c>
      <c r="E584" s="68" t="s">
        <v>6</v>
      </c>
    </row>
    <row r="585" spans="1:5" ht="19.899999999999999" customHeight="1" thickBot="1" x14ac:dyDescent="0.3">
      <c r="A585" s="80" t="s">
        <v>8</v>
      </c>
      <c r="B585" s="132">
        <v>1</v>
      </c>
      <c r="C585" s="132">
        <v>1</v>
      </c>
      <c r="D585" s="132">
        <v>1</v>
      </c>
      <c r="E585" s="132">
        <v>0</v>
      </c>
    </row>
    <row r="586" spans="1:5" ht="19.899999999999999" customHeight="1" thickBot="1" x14ac:dyDescent="0.3">
      <c r="A586" s="80" t="s">
        <v>15</v>
      </c>
      <c r="B586" s="82">
        <v>35145</v>
      </c>
      <c r="C586" s="82">
        <v>51856</v>
      </c>
      <c r="D586" s="82">
        <v>41400</v>
      </c>
      <c r="E586" s="82"/>
    </row>
    <row r="587" spans="1:5" ht="19.899999999999999" customHeight="1" thickBot="1" x14ac:dyDescent="0.3">
      <c r="A587" s="80" t="s">
        <v>23</v>
      </c>
      <c r="B587" s="82">
        <f t="shared" ref="B587:E587" si="81">B586/B585</f>
        <v>35145</v>
      </c>
      <c r="C587" s="82">
        <f t="shared" si="81"/>
        <v>51856</v>
      </c>
      <c r="D587" s="82">
        <f t="shared" si="81"/>
        <v>41400</v>
      </c>
      <c r="E587" s="82" t="e">
        <f t="shared" si="81"/>
        <v>#DIV/0!</v>
      </c>
    </row>
    <row r="588" spans="1:5" ht="19.899999999999999" customHeight="1" thickBot="1" x14ac:dyDescent="0.3">
      <c r="A588" s="80" t="s">
        <v>16</v>
      </c>
      <c r="B588" s="132" t="s">
        <v>22</v>
      </c>
      <c r="C588" s="133">
        <f>C585/B585-1</f>
        <v>0</v>
      </c>
      <c r="D588" s="133">
        <f t="shared" ref="D588:E590" si="82">D585/C585-1</f>
        <v>0</v>
      </c>
      <c r="E588" s="133">
        <f t="shared" si="82"/>
        <v>-1</v>
      </c>
    </row>
    <row r="589" spans="1:5" ht="19.899999999999999" customHeight="1" thickBot="1" x14ac:dyDescent="0.3">
      <c r="A589" s="80" t="s">
        <v>17</v>
      </c>
      <c r="B589" s="132" t="s">
        <v>22</v>
      </c>
      <c r="C589" s="133">
        <f>C586/B586-1</f>
        <v>0.47548726703656286</v>
      </c>
      <c r="D589" s="133">
        <f t="shared" si="82"/>
        <v>-0.2016352977476088</v>
      </c>
      <c r="E589" s="133">
        <f t="shared" si="82"/>
        <v>-1</v>
      </c>
    </row>
    <row r="590" spans="1:5" ht="19.899999999999999" customHeight="1" thickBot="1" x14ac:dyDescent="0.3">
      <c r="A590" s="80" t="s">
        <v>18</v>
      </c>
      <c r="B590" s="132" t="s">
        <v>22</v>
      </c>
      <c r="C590" s="133">
        <f>C587/B587-1</f>
        <v>0.47548726703656286</v>
      </c>
      <c r="D590" s="133">
        <f t="shared" si="82"/>
        <v>-0.2016352977476088</v>
      </c>
      <c r="E590" s="133" t="e">
        <f t="shared" si="82"/>
        <v>#DIV/0!</v>
      </c>
    </row>
    <row r="591" spans="1:5" ht="19.899999999999999" customHeight="1" thickBot="1" x14ac:dyDescent="0.3">
      <c r="A591" s="543" t="s">
        <v>152</v>
      </c>
      <c r="B591" s="544"/>
      <c r="C591" s="544"/>
      <c r="D591" s="544"/>
      <c r="E591" s="545"/>
    </row>
    <row r="592" spans="1:5" ht="19.899999999999999" customHeight="1" x14ac:dyDescent="0.25">
      <c r="A592" s="910"/>
      <c r="B592" s="67">
        <v>2018</v>
      </c>
      <c r="C592" s="67">
        <v>2019</v>
      </c>
      <c r="D592" s="67">
        <v>2020</v>
      </c>
      <c r="E592" s="67">
        <v>2021</v>
      </c>
    </row>
    <row r="593" spans="1:5" ht="19.899999999999999" customHeight="1" thickBot="1" x14ac:dyDescent="0.3">
      <c r="A593" s="911"/>
      <c r="B593" s="68" t="s">
        <v>5</v>
      </c>
      <c r="C593" s="68" t="s">
        <v>6</v>
      </c>
      <c r="D593" s="68" t="s">
        <v>6</v>
      </c>
      <c r="E593" s="68" t="s">
        <v>6</v>
      </c>
    </row>
    <row r="594" spans="1:5" ht="19.899999999999999" customHeight="1" thickBot="1" x14ac:dyDescent="0.3">
      <c r="A594" s="134" t="s">
        <v>41</v>
      </c>
      <c r="B594" s="81">
        <f>B595+B596+B597+B598</f>
        <v>0</v>
      </c>
      <c r="C594" s="81">
        <f t="shared" ref="C594:E594" si="83">C595+C596+C597+C598</f>
        <v>0</v>
      </c>
      <c r="D594" s="81">
        <f t="shared" si="83"/>
        <v>0</v>
      </c>
      <c r="E594" s="81">
        <f t="shared" si="83"/>
        <v>0</v>
      </c>
    </row>
    <row r="595" spans="1:5" ht="19.899999999999999" customHeight="1" thickBot="1" x14ac:dyDescent="0.3">
      <c r="A595" s="160" t="s">
        <v>50</v>
      </c>
      <c r="B595" s="81"/>
      <c r="C595" s="81"/>
      <c r="D595" s="81"/>
      <c r="E595" s="81"/>
    </row>
    <row r="596" spans="1:5" ht="19.899999999999999" customHeight="1" thickBot="1" x14ac:dyDescent="0.3">
      <c r="A596" s="160" t="s">
        <v>79</v>
      </c>
      <c r="B596" s="81"/>
      <c r="C596" s="81"/>
      <c r="D596" s="81"/>
      <c r="E596" s="81"/>
    </row>
    <row r="597" spans="1:5" ht="19.899999999999999" customHeight="1" thickBot="1" x14ac:dyDescent="0.3">
      <c r="A597" s="160" t="s">
        <v>80</v>
      </c>
      <c r="B597" s="81"/>
      <c r="C597" s="81"/>
      <c r="D597" s="81"/>
      <c r="E597" s="81"/>
    </row>
    <row r="598" spans="1:5" ht="19.899999999999999" customHeight="1" thickBot="1" x14ac:dyDescent="0.3">
      <c r="A598" s="160" t="s">
        <v>81</v>
      </c>
      <c r="B598" s="81"/>
      <c r="C598" s="81"/>
      <c r="D598" s="81"/>
      <c r="E598" s="81"/>
    </row>
    <row r="599" spans="1:5" ht="19.899999999999999" customHeight="1" thickBot="1" x14ac:dyDescent="0.3">
      <c r="A599" s="134" t="s">
        <v>42</v>
      </c>
      <c r="B599" s="83">
        <f>B600+B601+B602+B603</f>
        <v>35145</v>
      </c>
      <c r="C599" s="83">
        <f t="shared" ref="C599:D599" si="84">C600+C601+C602+C603</f>
        <v>51856</v>
      </c>
      <c r="D599" s="83">
        <f t="shared" si="84"/>
        <v>41400</v>
      </c>
      <c r="E599" s="83"/>
    </row>
    <row r="600" spans="1:5" ht="19.899999999999999" customHeight="1" thickBot="1" x14ac:dyDescent="0.3">
      <c r="A600" s="160" t="s">
        <v>50</v>
      </c>
      <c r="B600" s="82">
        <v>35145</v>
      </c>
      <c r="C600" s="82">
        <v>51856</v>
      </c>
      <c r="D600" s="83">
        <v>41400</v>
      </c>
      <c r="E600" s="83"/>
    </row>
    <row r="601" spans="1:5" ht="19.899999999999999" customHeight="1" thickBot="1" x14ac:dyDescent="0.3">
      <c r="A601" s="160" t="s">
        <v>79</v>
      </c>
      <c r="B601" s="83"/>
      <c r="C601" s="81"/>
      <c r="D601" s="81"/>
      <c r="E601" s="81"/>
    </row>
    <row r="602" spans="1:5" ht="19.899999999999999" customHeight="1" thickBot="1" x14ac:dyDescent="0.3">
      <c r="A602" s="160" t="s">
        <v>80</v>
      </c>
      <c r="B602" s="83"/>
      <c r="C602" s="81"/>
      <c r="D602" s="81"/>
      <c r="E602" s="81"/>
    </row>
    <row r="603" spans="1:5" ht="19.899999999999999" customHeight="1" thickBot="1" x14ac:dyDescent="0.3">
      <c r="A603" s="160" t="s">
        <v>81</v>
      </c>
      <c r="B603" s="83"/>
      <c r="C603" s="81"/>
      <c r="D603" s="81"/>
      <c r="E603" s="81"/>
    </row>
    <row r="604" spans="1:5" ht="19.899999999999999" customHeight="1" thickBot="1" x14ac:dyDescent="0.3">
      <c r="A604" s="135" t="s">
        <v>190</v>
      </c>
      <c r="B604" s="83">
        <f>B594+B599</f>
        <v>35145</v>
      </c>
      <c r="C604" s="83">
        <f t="shared" ref="C604:E604" si="85">C594+C599</f>
        <v>51856</v>
      </c>
      <c r="D604" s="83">
        <f t="shared" si="85"/>
        <v>41400</v>
      </c>
      <c r="E604" s="83">
        <f t="shared" si="85"/>
        <v>0</v>
      </c>
    </row>
    <row r="605" spans="1:5" ht="19.899999999999999" customHeight="1" thickBot="1" x14ac:dyDescent="0.3">
      <c r="A605" s="136" t="s">
        <v>35</v>
      </c>
      <c r="B605" s="137">
        <f>IF(B604-B586=0,0,"Error")</f>
        <v>0</v>
      </c>
      <c r="C605" s="137">
        <f>IF(C604-C586=0,0,"Error")</f>
        <v>0</v>
      </c>
      <c r="D605" s="137">
        <f t="shared" ref="D605:E605" si="86">IF(D604-D586=0,0,"Error")</f>
        <v>0</v>
      </c>
      <c r="E605" s="137">
        <f t="shared" si="86"/>
        <v>0</v>
      </c>
    </row>
    <row r="606" spans="1:5" ht="19.899999999999999" customHeight="1" thickBot="1" x14ac:dyDescent="0.3">
      <c r="A606" s="135"/>
      <c r="B606" s="174"/>
      <c r="C606" s="174"/>
      <c r="D606" s="174"/>
      <c r="E606" s="83"/>
    </row>
    <row r="607" spans="1:5" ht="19.899999999999999" customHeight="1" thickBot="1" x14ac:dyDescent="0.3">
      <c r="A607" s="89" t="s">
        <v>46</v>
      </c>
      <c r="B607" s="975" t="s">
        <v>234</v>
      </c>
      <c r="C607" s="976"/>
      <c r="D607" s="977"/>
      <c r="E607" s="978"/>
    </row>
    <row r="608" spans="1:5" ht="33" customHeight="1" thickBot="1" x14ac:dyDescent="0.3">
      <c r="A608" s="89" t="s">
        <v>268</v>
      </c>
      <c r="B608" s="167" t="s">
        <v>236</v>
      </c>
      <c r="C608" s="168" t="s">
        <v>53</v>
      </c>
      <c r="D608" s="169"/>
      <c r="E608" s="170"/>
    </row>
    <row r="609" spans="1:5" ht="19.899999999999999" customHeight="1" thickBot="1" x14ac:dyDescent="0.3">
      <c r="A609" s="80" t="s">
        <v>9</v>
      </c>
      <c r="B609" s="960" t="s">
        <v>278</v>
      </c>
      <c r="C609" s="961"/>
      <c r="D609" s="961"/>
      <c r="E609" s="962"/>
    </row>
    <row r="610" spans="1:5" ht="19.899999999999999" customHeight="1" thickBot="1" x14ac:dyDescent="0.3">
      <c r="A610" s="80" t="s">
        <v>14</v>
      </c>
      <c r="B610" s="681" t="s">
        <v>279</v>
      </c>
      <c r="C610" s="682"/>
      <c r="D610" s="682"/>
      <c r="E610" s="683"/>
    </row>
    <row r="611" spans="1:5" ht="19.899999999999999" customHeight="1" x14ac:dyDescent="0.25">
      <c r="A611" s="910"/>
      <c r="B611" s="67">
        <v>2019</v>
      </c>
      <c r="C611" s="67">
        <v>2020</v>
      </c>
      <c r="D611" s="67">
        <v>2021</v>
      </c>
      <c r="E611" s="67">
        <v>2022</v>
      </c>
    </row>
    <row r="612" spans="1:5" ht="19.899999999999999" customHeight="1" thickBot="1" x14ac:dyDescent="0.3">
      <c r="A612" s="911"/>
      <c r="B612" s="68" t="s">
        <v>6</v>
      </c>
      <c r="C612" s="68" t="s">
        <v>6</v>
      </c>
      <c r="D612" s="68" t="s">
        <v>6</v>
      </c>
      <c r="E612" s="68" t="s">
        <v>6</v>
      </c>
    </row>
    <row r="613" spans="1:5" ht="19.899999999999999" customHeight="1" thickBot="1" x14ac:dyDescent="0.3">
      <c r="A613" s="80" t="s">
        <v>8</v>
      </c>
      <c r="B613" s="132">
        <v>1</v>
      </c>
      <c r="C613" s="132">
        <v>1</v>
      </c>
      <c r="D613" s="132">
        <v>1</v>
      </c>
      <c r="E613" s="132">
        <v>0</v>
      </c>
    </row>
    <row r="614" spans="1:5" ht="19.899999999999999" customHeight="1" thickBot="1" x14ac:dyDescent="0.3">
      <c r="A614" s="80" t="s">
        <v>15</v>
      </c>
      <c r="B614" s="82">
        <v>32286</v>
      </c>
      <c r="C614" s="82">
        <v>44964</v>
      </c>
      <c r="D614" s="82">
        <v>27450</v>
      </c>
      <c r="E614" s="82"/>
    </row>
    <row r="615" spans="1:5" ht="19.899999999999999" customHeight="1" thickBot="1" x14ac:dyDescent="0.3">
      <c r="A615" s="80" t="s">
        <v>23</v>
      </c>
      <c r="B615" s="82">
        <f t="shared" ref="B615:E615" si="87">B614/B613</f>
        <v>32286</v>
      </c>
      <c r="C615" s="82">
        <f t="shared" si="87"/>
        <v>44964</v>
      </c>
      <c r="D615" s="82">
        <f t="shared" si="87"/>
        <v>27450</v>
      </c>
      <c r="E615" s="82" t="e">
        <f t="shared" si="87"/>
        <v>#DIV/0!</v>
      </c>
    </row>
    <row r="616" spans="1:5" ht="19.899999999999999" customHeight="1" thickBot="1" x14ac:dyDescent="0.3">
      <c r="A616" s="80" t="s">
        <v>16</v>
      </c>
      <c r="B616" s="132" t="s">
        <v>22</v>
      </c>
      <c r="C616" s="133">
        <f>C613/B613-1</f>
        <v>0</v>
      </c>
      <c r="D616" s="133">
        <f t="shared" ref="D616:E618" si="88">D613/C613-1</f>
        <v>0</v>
      </c>
      <c r="E616" s="133">
        <f t="shared" si="88"/>
        <v>-1</v>
      </c>
    </row>
    <row r="617" spans="1:5" ht="19.899999999999999" customHeight="1" thickBot="1" x14ac:dyDescent="0.3">
      <c r="A617" s="80" t="s">
        <v>17</v>
      </c>
      <c r="B617" s="132" t="s">
        <v>22</v>
      </c>
      <c r="C617" s="133">
        <f>C614/B614-1</f>
        <v>0.39267794090317776</v>
      </c>
      <c r="D617" s="133">
        <f t="shared" si="88"/>
        <v>-0.38951160928742989</v>
      </c>
      <c r="E617" s="133">
        <f t="shared" si="88"/>
        <v>-1</v>
      </c>
    </row>
    <row r="618" spans="1:5" ht="19.899999999999999" customHeight="1" thickBot="1" x14ac:dyDescent="0.3">
      <c r="A618" s="80" t="s">
        <v>18</v>
      </c>
      <c r="B618" s="132" t="s">
        <v>22</v>
      </c>
      <c r="C618" s="133">
        <f>C615/B615-1</f>
        <v>0.39267794090317776</v>
      </c>
      <c r="D618" s="133">
        <f t="shared" si="88"/>
        <v>-0.38951160928742989</v>
      </c>
      <c r="E618" s="133" t="e">
        <f t="shared" si="88"/>
        <v>#DIV/0!</v>
      </c>
    </row>
    <row r="619" spans="1:5" ht="19.899999999999999" customHeight="1" thickBot="1" x14ac:dyDescent="0.3">
      <c r="A619" s="543" t="s">
        <v>152</v>
      </c>
      <c r="B619" s="544"/>
      <c r="C619" s="544"/>
      <c r="D619" s="544"/>
      <c r="E619" s="545"/>
    </row>
    <row r="620" spans="1:5" ht="19.899999999999999" customHeight="1" x14ac:dyDescent="0.25">
      <c r="A620" s="910"/>
      <c r="B620" s="67">
        <v>2018</v>
      </c>
      <c r="C620" s="67">
        <v>2019</v>
      </c>
      <c r="D620" s="67">
        <v>2020</v>
      </c>
      <c r="E620" s="67">
        <v>2021</v>
      </c>
    </row>
    <row r="621" spans="1:5" ht="19.899999999999999" customHeight="1" thickBot="1" x14ac:dyDescent="0.3">
      <c r="A621" s="911"/>
      <c r="B621" s="68" t="s">
        <v>5</v>
      </c>
      <c r="C621" s="68" t="s">
        <v>6</v>
      </c>
      <c r="D621" s="68" t="s">
        <v>6</v>
      </c>
      <c r="E621" s="68" t="s">
        <v>6</v>
      </c>
    </row>
    <row r="622" spans="1:5" ht="19.899999999999999" customHeight="1" thickBot="1" x14ac:dyDescent="0.3">
      <c r="A622" s="134" t="s">
        <v>41</v>
      </c>
      <c r="B622" s="81">
        <f>B623+B624+B625+B626</f>
        <v>0</v>
      </c>
      <c r="C622" s="81">
        <f t="shared" ref="C622:E622" si="89">C623+C624+C625+C626</f>
        <v>0</v>
      </c>
      <c r="D622" s="81">
        <f t="shared" si="89"/>
        <v>0</v>
      </c>
      <c r="E622" s="81">
        <f t="shared" si="89"/>
        <v>0</v>
      </c>
    </row>
    <row r="623" spans="1:5" ht="19.899999999999999" customHeight="1" thickBot="1" x14ac:dyDescent="0.3">
      <c r="A623" s="160" t="s">
        <v>50</v>
      </c>
      <c r="B623" s="81"/>
      <c r="C623" s="81"/>
      <c r="D623" s="81"/>
      <c r="E623" s="81"/>
    </row>
    <row r="624" spans="1:5" ht="19.899999999999999" customHeight="1" thickBot="1" x14ac:dyDescent="0.3">
      <c r="A624" s="160" t="s">
        <v>79</v>
      </c>
      <c r="B624" s="81"/>
      <c r="C624" s="81"/>
      <c r="D624" s="81"/>
      <c r="E624" s="81"/>
    </row>
    <row r="625" spans="1:5" ht="19.899999999999999" customHeight="1" thickBot="1" x14ac:dyDescent="0.3">
      <c r="A625" s="160" t="s">
        <v>80</v>
      </c>
      <c r="B625" s="81"/>
      <c r="C625" s="81"/>
      <c r="D625" s="81"/>
      <c r="E625" s="81"/>
    </row>
    <row r="626" spans="1:5" ht="19.899999999999999" customHeight="1" thickBot="1" x14ac:dyDescent="0.3">
      <c r="A626" s="160" t="s">
        <v>81</v>
      </c>
      <c r="B626" s="81"/>
      <c r="C626" s="81"/>
      <c r="D626" s="81"/>
      <c r="E626" s="81"/>
    </row>
    <row r="627" spans="1:5" ht="19.899999999999999" customHeight="1" thickBot="1" x14ac:dyDescent="0.3">
      <c r="A627" s="134" t="s">
        <v>42</v>
      </c>
      <c r="B627" s="83">
        <f>B628+B629+B630+B631</f>
        <v>32286</v>
      </c>
      <c r="C627" s="83">
        <f t="shared" ref="C627:D627" si="90">C628+C629+C630+C631</f>
        <v>44964</v>
      </c>
      <c r="D627" s="83">
        <f t="shared" si="90"/>
        <v>27450</v>
      </c>
      <c r="E627" s="83"/>
    </row>
    <row r="628" spans="1:5" ht="19.899999999999999" customHeight="1" thickBot="1" x14ac:dyDescent="0.3">
      <c r="A628" s="160" t="s">
        <v>50</v>
      </c>
      <c r="B628" s="82">
        <v>32286</v>
      </c>
      <c r="C628" s="82">
        <v>44964</v>
      </c>
      <c r="D628" s="82">
        <v>27450</v>
      </c>
      <c r="E628" s="83"/>
    </row>
    <row r="629" spans="1:5" ht="19.899999999999999" customHeight="1" thickBot="1" x14ac:dyDescent="0.3">
      <c r="A629" s="160" t="s">
        <v>79</v>
      </c>
      <c r="B629" s="83"/>
      <c r="C629" s="81"/>
      <c r="D629" s="81"/>
      <c r="E629" s="81"/>
    </row>
    <row r="630" spans="1:5" ht="19.899999999999999" customHeight="1" thickBot="1" x14ac:dyDescent="0.3">
      <c r="A630" s="160" t="s">
        <v>80</v>
      </c>
      <c r="B630" s="83"/>
      <c r="C630" s="81"/>
      <c r="D630" s="81"/>
      <c r="E630" s="81"/>
    </row>
    <row r="631" spans="1:5" ht="19.899999999999999" customHeight="1" thickBot="1" x14ac:dyDescent="0.3">
      <c r="A631" s="160" t="s">
        <v>81</v>
      </c>
      <c r="B631" s="83"/>
      <c r="C631" s="81"/>
      <c r="D631" s="81"/>
      <c r="E631" s="81"/>
    </row>
    <row r="632" spans="1:5" ht="19.899999999999999" customHeight="1" thickBot="1" x14ac:dyDescent="0.3">
      <c r="A632" s="135" t="s">
        <v>190</v>
      </c>
      <c r="B632" s="83">
        <f>B622+B627</f>
        <v>32286</v>
      </c>
      <c r="C632" s="83">
        <f t="shared" ref="C632:E632" si="91">C622+C627</f>
        <v>44964</v>
      </c>
      <c r="D632" s="83">
        <f t="shared" si="91"/>
        <v>27450</v>
      </c>
      <c r="E632" s="83">
        <f t="shared" si="91"/>
        <v>0</v>
      </c>
    </row>
    <row r="633" spans="1:5" ht="19.899999999999999" customHeight="1" thickBot="1" x14ac:dyDescent="0.3">
      <c r="A633" s="136" t="s">
        <v>35</v>
      </c>
      <c r="B633" s="137">
        <f>IF(B632-B614=0,0,"Error")</f>
        <v>0</v>
      </c>
      <c r="C633" s="137">
        <f>IF(C632-C614=0,0,"Error")</f>
        <v>0</v>
      </c>
      <c r="D633" s="137">
        <f t="shared" ref="D633:E633" si="92">IF(D632-D614=0,0,"Error")</f>
        <v>0</v>
      </c>
      <c r="E633" s="137">
        <f t="shared" si="92"/>
        <v>0</v>
      </c>
    </row>
    <row r="634" spans="1:5" ht="19.899999999999999" customHeight="1" thickBot="1" x14ac:dyDescent="0.3">
      <c r="A634" s="135"/>
      <c r="B634" s="174"/>
      <c r="C634" s="174"/>
      <c r="D634" s="174"/>
      <c r="E634" s="83"/>
    </row>
    <row r="635" spans="1:5" ht="19.899999999999999" customHeight="1" thickBot="1" x14ac:dyDescent="0.3">
      <c r="A635" s="89" t="s">
        <v>46</v>
      </c>
      <c r="B635" s="975" t="s">
        <v>234</v>
      </c>
      <c r="C635" s="976"/>
      <c r="D635" s="977"/>
      <c r="E635" s="978"/>
    </row>
    <row r="636" spans="1:5" ht="54" customHeight="1" thickBot="1" x14ac:dyDescent="0.3">
      <c r="A636" s="89" t="s">
        <v>268</v>
      </c>
      <c r="B636" s="167" t="s">
        <v>236</v>
      </c>
      <c r="C636" s="168" t="s">
        <v>53</v>
      </c>
      <c r="D636" s="169"/>
      <c r="E636" s="170"/>
    </row>
    <row r="637" spans="1:5" ht="19.899999999999999" customHeight="1" thickBot="1" x14ac:dyDescent="0.3">
      <c r="A637" s="80" t="s">
        <v>9</v>
      </c>
      <c r="B637" s="981" t="s">
        <v>280</v>
      </c>
      <c r="C637" s="982"/>
      <c r="D637" s="982"/>
      <c r="E637" s="983"/>
    </row>
    <row r="638" spans="1:5" ht="19.899999999999999" customHeight="1" thickBot="1" x14ac:dyDescent="0.3">
      <c r="A638" s="80" t="s">
        <v>14</v>
      </c>
      <c r="B638" s="681" t="s">
        <v>270</v>
      </c>
      <c r="C638" s="682"/>
      <c r="D638" s="682"/>
      <c r="E638" s="683"/>
    </row>
    <row r="639" spans="1:5" ht="19.899999999999999" customHeight="1" x14ac:dyDescent="0.25">
      <c r="A639" s="910"/>
      <c r="B639" s="67">
        <v>2019</v>
      </c>
      <c r="C639" s="67">
        <v>2020</v>
      </c>
      <c r="D639" s="67">
        <v>2021</v>
      </c>
      <c r="E639" s="67">
        <v>2022</v>
      </c>
    </row>
    <row r="640" spans="1:5" ht="19.899999999999999" customHeight="1" thickBot="1" x14ac:dyDescent="0.3">
      <c r="A640" s="911"/>
      <c r="B640" s="68" t="s">
        <v>6</v>
      </c>
      <c r="C640" s="68" t="s">
        <v>6</v>
      </c>
      <c r="D640" s="68" t="s">
        <v>6</v>
      </c>
      <c r="E640" s="68" t="s">
        <v>6</v>
      </c>
    </row>
    <row r="641" spans="1:5" ht="19.899999999999999" customHeight="1" thickBot="1" x14ac:dyDescent="0.3">
      <c r="A641" s="80" t="s">
        <v>8</v>
      </c>
      <c r="B641" s="132">
        <v>1</v>
      </c>
      <c r="C641" s="132">
        <v>0</v>
      </c>
      <c r="D641" s="132">
        <v>0</v>
      </c>
      <c r="E641" s="132">
        <v>0</v>
      </c>
    </row>
    <row r="642" spans="1:5" ht="19.899999999999999" customHeight="1" thickBot="1" x14ac:dyDescent="0.3">
      <c r="A642" s="80" t="s">
        <v>15</v>
      </c>
      <c r="B642" s="82">
        <v>121175.886</v>
      </c>
      <c r="C642" s="82">
        <v>0</v>
      </c>
      <c r="D642" s="82"/>
      <c r="E642" s="82"/>
    </row>
    <row r="643" spans="1:5" ht="19.899999999999999" customHeight="1" thickBot="1" x14ac:dyDescent="0.3">
      <c r="A643" s="80" t="s">
        <v>23</v>
      </c>
      <c r="B643" s="82"/>
      <c r="C643" s="82" t="e">
        <f t="shared" ref="C643:E643" si="93">C642/C641</f>
        <v>#DIV/0!</v>
      </c>
      <c r="D643" s="82" t="e">
        <f t="shared" si="93"/>
        <v>#DIV/0!</v>
      </c>
      <c r="E643" s="82" t="e">
        <f t="shared" si="93"/>
        <v>#DIV/0!</v>
      </c>
    </row>
    <row r="644" spans="1:5" ht="19.899999999999999" customHeight="1" thickBot="1" x14ac:dyDescent="0.3">
      <c r="A644" s="80" t="s">
        <v>16</v>
      </c>
      <c r="B644" s="132" t="s">
        <v>22</v>
      </c>
      <c r="C644" s="133">
        <f>C641/B641-1</f>
        <v>-1</v>
      </c>
      <c r="D644" s="133" t="e">
        <f t="shared" ref="D644:E646" si="94">D641/C641-1</f>
        <v>#DIV/0!</v>
      </c>
      <c r="E644" s="133" t="e">
        <f t="shared" si="94"/>
        <v>#DIV/0!</v>
      </c>
    </row>
    <row r="645" spans="1:5" ht="19.899999999999999" customHeight="1" thickBot="1" x14ac:dyDescent="0.3">
      <c r="A645" s="80" t="s">
        <v>17</v>
      </c>
      <c r="B645" s="132" t="s">
        <v>22</v>
      </c>
      <c r="C645" s="133">
        <f>C642/B642-1</f>
        <v>-1</v>
      </c>
      <c r="D645" s="133" t="e">
        <f t="shared" si="94"/>
        <v>#DIV/0!</v>
      </c>
      <c r="E645" s="133" t="e">
        <f t="shared" si="94"/>
        <v>#DIV/0!</v>
      </c>
    </row>
    <row r="646" spans="1:5" ht="19.899999999999999" customHeight="1" thickBot="1" x14ac:dyDescent="0.3">
      <c r="A646" s="80" t="s">
        <v>18</v>
      </c>
      <c r="B646" s="132" t="s">
        <v>22</v>
      </c>
      <c r="C646" s="133" t="e">
        <f>C643/B643-1</f>
        <v>#DIV/0!</v>
      </c>
      <c r="D646" s="133" t="e">
        <f t="shared" si="94"/>
        <v>#DIV/0!</v>
      </c>
      <c r="E646" s="133" t="e">
        <f t="shared" si="94"/>
        <v>#DIV/0!</v>
      </c>
    </row>
    <row r="647" spans="1:5" ht="19.899999999999999" customHeight="1" thickBot="1" x14ac:dyDescent="0.3">
      <c r="A647" s="543" t="s">
        <v>152</v>
      </c>
      <c r="B647" s="544"/>
      <c r="C647" s="544"/>
      <c r="D647" s="544"/>
      <c r="E647" s="545"/>
    </row>
    <row r="648" spans="1:5" ht="19.899999999999999" customHeight="1" x14ac:dyDescent="0.25">
      <c r="A648" s="910"/>
      <c r="B648" s="67">
        <v>2019</v>
      </c>
      <c r="C648" s="67">
        <v>2020</v>
      </c>
      <c r="D648" s="67">
        <v>2021</v>
      </c>
      <c r="E648" s="67">
        <v>2022</v>
      </c>
    </row>
    <row r="649" spans="1:5" ht="19.899999999999999" customHeight="1" thickBot="1" x14ac:dyDescent="0.3">
      <c r="A649" s="911"/>
      <c r="B649" s="68" t="s">
        <v>6</v>
      </c>
      <c r="C649" s="68" t="s">
        <v>6</v>
      </c>
      <c r="D649" s="68" t="s">
        <v>6</v>
      </c>
      <c r="E649" s="68" t="s">
        <v>6</v>
      </c>
    </row>
    <row r="650" spans="1:5" ht="19.899999999999999" customHeight="1" thickBot="1" x14ac:dyDescent="0.3">
      <c r="A650" s="134" t="s">
        <v>41</v>
      </c>
      <c r="B650" s="81">
        <f>B651+B652+B653+B654</f>
        <v>0</v>
      </c>
      <c r="C650" s="81">
        <f t="shared" ref="C650:E650" si="95">C651+C652+C653+C654</f>
        <v>0</v>
      </c>
      <c r="D650" s="81">
        <f t="shared" si="95"/>
        <v>0</v>
      </c>
      <c r="E650" s="81">
        <f t="shared" si="95"/>
        <v>0</v>
      </c>
    </row>
    <row r="651" spans="1:5" ht="19.899999999999999" customHeight="1" thickBot="1" x14ac:dyDescent="0.3">
      <c r="A651" s="160" t="s">
        <v>50</v>
      </c>
      <c r="B651" s="81"/>
      <c r="C651" s="81"/>
      <c r="D651" s="81"/>
      <c r="E651" s="81"/>
    </row>
    <row r="652" spans="1:5" ht="19.899999999999999" customHeight="1" thickBot="1" x14ac:dyDescent="0.3">
      <c r="A652" s="160" t="s">
        <v>79</v>
      </c>
      <c r="B652" s="81"/>
      <c r="C652" s="81"/>
      <c r="D652" s="81"/>
      <c r="E652" s="81"/>
    </row>
    <row r="653" spans="1:5" ht="19.899999999999999" customHeight="1" thickBot="1" x14ac:dyDescent="0.3">
      <c r="A653" s="160" t="s">
        <v>80</v>
      </c>
      <c r="B653" s="81"/>
      <c r="C653" s="81"/>
      <c r="D653" s="81"/>
      <c r="E653" s="81"/>
    </row>
    <row r="654" spans="1:5" ht="19.899999999999999" customHeight="1" thickBot="1" x14ac:dyDescent="0.3">
      <c r="A654" s="160" t="s">
        <v>81</v>
      </c>
      <c r="B654" s="81"/>
      <c r="C654" s="81"/>
      <c r="D654" s="81"/>
      <c r="E654" s="81"/>
    </row>
    <row r="655" spans="1:5" ht="19.899999999999999" customHeight="1" thickBot="1" x14ac:dyDescent="0.3">
      <c r="A655" s="134" t="s">
        <v>42</v>
      </c>
      <c r="B655" s="83">
        <f>B656+B657+B658+B659</f>
        <v>121175.886</v>
      </c>
      <c r="C655" s="82">
        <v>0</v>
      </c>
      <c r="D655" s="83"/>
      <c r="E655" s="83"/>
    </row>
    <row r="656" spans="1:5" ht="19.899999999999999" customHeight="1" thickBot="1" x14ac:dyDescent="0.3">
      <c r="A656" s="160" t="s">
        <v>50</v>
      </c>
      <c r="B656" s="82">
        <v>121175.886</v>
      </c>
      <c r="C656" s="82">
        <v>0</v>
      </c>
      <c r="D656" s="82"/>
      <c r="E656" s="83"/>
    </row>
    <row r="657" spans="1:5" ht="19.899999999999999" customHeight="1" thickBot="1" x14ac:dyDescent="0.3">
      <c r="A657" s="160" t="s">
        <v>79</v>
      </c>
      <c r="B657" s="83"/>
      <c r="C657" s="81"/>
      <c r="D657" s="81"/>
      <c r="E657" s="81"/>
    </row>
    <row r="658" spans="1:5" ht="19.899999999999999" customHeight="1" thickBot="1" x14ac:dyDescent="0.3">
      <c r="A658" s="160" t="s">
        <v>80</v>
      </c>
      <c r="B658" s="83"/>
      <c r="C658" s="81"/>
      <c r="D658" s="81"/>
      <c r="E658" s="81"/>
    </row>
    <row r="659" spans="1:5" ht="19.899999999999999" customHeight="1" thickBot="1" x14ac:dyDescent="0.3">
      <c r="A659" s="160" t="s">
        <v>81</v>
      </c>
      <c r="B659" s="83"/>
      <c r="C659" s="81"/>
      <c r="D659" s="81"/>
      <c r="E659" s="81"/>
    </row>
    <row r="660" spans="1:5" ht="19.899999999999999" customHeight="1" thickBot="1" x14ac:dyDescent="0.3">
      <c r="A660" s="135" t="s">
        <v>190</v>
      </c>
      <c r="B660" s="83">
        <f>B650+B655</f>
        <v>121175.886</v>
      </c>
      <c r="C660" s="83">
        <f t="shared" ref="C660:E660" si="96">C650+C655</f>
        <v>0</v>
      </c>
      <c r="D660" s="83">
        <f t="shared" si="96"/>
        <v>0</v>
      </c>
      <c r="E660" s="83">
        <f t="shared" si="96"/>
        <v>0</v>
      </c>
    </row>
    <row r="661" spans="1:5" ht="19.899999999999999" customHeight="1" thickBot="1" x14ac:dyDescent="0.3">
      <c r="A661" s="136" t="s">
        <v>35</v>
      </c>
      <c r="B661" s="137">
        <f>IF(B660-B642=0,0,"Error")</f>
        <v>0</v>
      </c>
      <c r="C661" s="137">
        <f>IF(C660-C642=0,0,"Error")</f>
        <v>0</v>
      </c>
      <c r="D661" s="137">
        <f t="shared" ref="D661:E661" si="97">IF(D660-D642=0,0,"Error")</f>
        <v>0</v>
      </c>
      <c r="E661" s="137">
        <f t="shared" si="97"/>
        <v>0</v>
      </c>
    </row>
    <row r="662" spans="1:5" ht="19.899999999999999" customHeight="1" thickBot="1" x14ac:dyDescent="0.3">
      <c r="A662" s="135"/>
      <c r="B662" s="174"/>
      <c r="C662" s="174"/>
      <c r="D662" s="174"/>
      <c r="E662" s="83"/>
    </row>
    <row r="663" spans="1:5" ht="19.899999999999999" customHeight="1" thickBot="1" x14ac:dyDescent="0.3">
      <c r="A663" s="89" t="s">
        <v>46</v>
      </c>
      <c r="B663" s="975" t="s">
        <v>234</v>
      </c>
      <c r="C663" s="976"/>
      <c r="D663" s="977"/>
      <c r="E663" s="978"/>
    </row>
    <row r="664" spans="1:5" ht="38.25" customHeight="1" thickBot="1" x14ac:dyDescent="0.3">
      <c r="A664" s="89" t="s">
        <v>268</v>
      </c>
      <c r="B664" s="167" t="s">
        <v>236</v>
      </c>
      <c r="C664" s="168" t="s">
        <v>53</v>
      </c>
      <c r="D664" s="169"/>
      <c r="E664" s="170"/>
    </row>
    <row r="665" spans="1:5" ht="19.899999999999999" customHeight="1" thickBot="1" x14ac:dyDescent="0.3">
      <c r="A665" s="80" t="s">
        <v>9</v>
      </c>
      <c r="B665" s="981" t="s">
        <v>281</v>
      </c>
      <c r="C665" s="982"/>
      <c r="D665" s="982"/>
      <c r="E665" s="983"/>
    </row>
    <row r="666" spans="1:5" ht="19.899999999999999" customHeight="1" thickBot="1" x14ac:dyDescent="0.3">
      <c r="A666" s="80" t="s">
        <v>14</v>
      </c>
      <c r="B666" s="681" t="s">
        <v>270</v>
      </c>
      <c r="C666" s="682"/>
      <c r="D666" s="682"/>
      <c r="E666" s="683"/>
    </row>
    <row r="667" spans="1:5" ht="19.899999999999999" customHeight="1" x14ac:dyDescent="0.25">
      <c r="A667" s="910"/>
      <c r="B667" s="67">
        <v>2019</v>
      </c>
      <c r="C667" s="67">
        <v>2020</v>
      </c>
      <c r="D667" s="67">
        <v>2021</v>
      </c>
      <c r="E667" s="67">
        <v>2022</v>
      </c>
    </row>
    <row r="668" spans="1:5" ht="19.899999999999999" customHeight="1" thickBot="1" x14ac:dyDescent="0.3">
      <c r="A668" s="911"/>
      <c r="B668" s="68" t="s">
        <v>6</v>
      </c>
      <c r="C668" s="68" t="s">
        <v>6</v>
      </c>
      <c r="D668" s="68" t="s">
        <v>6</v>
      </c>
      <c r="E668" s="68" t="s">
        <v>6</v>
      </c>
    </row>
    <row r="669" spans="1:5" ht="19.899999999999999" customHeight="1" thickBot="1" x14ac:dyDescent="0.3">
      <c r="A669" s="80" t="s">
        <v>8</v>
      </c>
      <c r="B669" s="132">
        <v>1</v>
      </c>
      <c r="C669" s="132">
        <v>0</v>
      </c>
      <c r="D669" s="132">
        <v>0</v>
      </c>
      <c r="E669" s="132">
        <v>0</v>
      </c>
    </row>
    <row r="670" spans="1:5" ht="19.899999999999999" customHeight="1" thickBot="1" x14ac:dyDescent="0.3">
      <c r="A670" s="80" t="s">
        <v>15</v>
      </c>
      <c r="B670" s="82">
        <v>71870</v>
      </c>
      <c r="C670" s="82">
        <v>0</v>
      </c>
      <c r="D670" s="82"/>
      <c r="E670" s="82"/>
    </row>
    <row r="671" spans="1:5" ht="19.899999999999999" customHeight="1" thickBot="1" x14ac:dyDescent="0.3">
      <c r="A671" s="80" t="s">
        <v>23</v>
      </c>
      <c r="B671" s="82">
        <f t="shared" ref="B671" si="98">B670/B669</f>
        <v>71870</v>
      </c>
      <c r="C671" s="82">
        <v>0</v>
      </c>
      <c r="D671" s="82" t="e">
        <f t="shared" ref="D671:E671" si="99">D670/D669</f>
        <v>#DIV/0!</v>
      </c>
      <c r="E671" s="82" t="e">
        <f t="shared" si="99"/>
        <v>#DIV/0!</v>
      </c>
    </row>
    <row r="672" spans="1:5" ht="19.899999999999999" customHeight="1" thickBot="1" x14ac:dyDescent="0.3">
      <c r="A672" s="80" t="s">
        <v>16</v>
      </c>
      <c r="B672" s="132" t="s">
        <v>22</v>
      </c>
      <c r="C672" s="133">
        <f>C669/B669-1</f>
        <v>-1</v>
      </c>
      <c r="D672" s="133" t="e">
        <f t="shared" ref="D672:E674" si="100">D669/C669-1</f>
        <v>#DIV/0!</v>
      </c>
      <c r="E672" s="133" t="e">
        <f t="shared" si="100"/>
        <v>#DIV/0!</v>
      </c>
    </row>
    <row r="673" spans="1:5" ht="19.899999999999999" customHeight="1" thickBot="1" x14ac:dyDescent="0.3">
      <c r="A673" s="80" t="s">
        <v>17</v>
      </c>
      <c r="B673" s="132" t="s">
        <v>22</v>
      </c>
      <c r="C673" s="133">
        <f>C670/B670-1</f>
        <v>-1</v>
      </c>
      <c r="D673" s="133" t="e">
        <f t="shared" si="100"/>
        <v>#DIV/0!</v>
      </c>
      <c r="E673" s="133" t="e">
        <f t="shared" si="100"/>
        <v>#DIV/0!</v>
      </c>
    </row>
    <row r="674" spans="1:5" ht="19.899999999999999" customHeight="1" thickBot="1" x14ac:dyDescent="0.3">
      <c r="A674" s="80" t="s">
        <v>18</v>
      </c>
      <c r="B674" s="132" t="s">
        <v>22</v>
      </c>
      <c r="C674" s="133">
        <f>C671/B671-1</f>
        <v>-1</v>
      </c>
      <c r="D674" s="133" t="e">
        <f t="shared" si="100"/>
        <v>#DIV/0!</v>
      </c>
      <c r="E674" s="133" t="e">
        <f t="shared" si="100"/>
        <v>#DIV/0!</v>
      </c>
    </row>
    <row r="675" spans="1:5" ht="19.899999999999999" customHeight="1" thickBot="1" x14ac:dyDescent="0.3">
      <c r="A675" s="543" t="s">
        <v>152</v>
      </c>
      <c r="B675" s="544"/>
      <c r="C675" s="544"/>
      <c r="D675" s="544"/>
      <c r="E675" s="545"/>
    </row>
    <row r="676" spans="1:5" ht="19.899999999999999" customHeight="1" x14ac:dyDescent="0.25">
      <c r="A676" s="910"/>
      <c r="B676" s="67">
        <v>2018</v>
      </c>
      <c r="C676" s="67">
        <v>2019</v>
      </c>
      <c r="D676" s="67">
        <v>2020</v>
      </c>
      <c r="E676" s="67">
        <v>2021</v>
      </c>
    </row>
    <row r="677" spans="1:5" ht="19.899999999999999" customHeight="1" thickBot="1" x14ac:dyDescent="0.3">
      <c r="A677" s="911"/>
      <c r="B677" s="68" t="s">
        <v>5</v>
      </c>
      <c r="C677" s="68" t="s">
        <v>6</v>
      </c>
      <c r="D677" s="68" t="s">
        <v>6</v>
      </c>
      <c r="E677" s="68" t="s">
        <v>6</v>
      </c>
    </row>
    <row r="678" spans="1:5" ht="19.899999999999999" customHeight="1" thickBot="1" x14ac:dyDescent="0.3">
      <c r="A678" s="134" t="s">
        <v>41</v>
      </c>
      <c r="B678" s="81">
        <f>B679+B680+B681+B682</f>
        <v>0</v>
      </c>
      <c r="C678" s="81">
        <f t="shared" ref="C678:E678" si="101">C679+C680+C681+C682</f>
        <v>0</v>
      </c>
      <c r="D678" s="81">
        <f t="shared" si="101"/>
        <v>0</v>
      </c>
      <c r="E678" s="81">
        <f t="shared" si="101"/>
        <v>0</v>
      </c>
    </row>
    <row r="679" spans="1:5" ht="19.899999999999999" customHeight="1" thickBot="1" x14ac:dyDescent="0.3">
      <c r="A679" s="160" t="s">
        <v>50</v>
      </c>
      <c r="B679" s="81"/>
      <c r="C679" s="81"/>
      <c r="D679" s="81"/>
      <c r="E679" s="81"/>
    </row>
    <row r="680" spans="1:5" ht="19.899999999999999" customHeight="1" thickBot="1" x14ac:dyDescent="0.3">
      <c r="A680" s="160" t="s">
        <v>79</v>
      </c>
      <c r="B680" s="81"/>
      <c r="C680" s="81"/>
      <c r="D680" s="81"/>
      <c r="E680" s="81"/>
    </row>
    <row r="681" spans="1:5" ht="19.899999999999999" customHeight="1" thickBot="1" x14ac:dyDescent="0.3">
      <c r="A681" s="160" t="s">
        <v>80</v>
      </c>
      <c r="B681" s="81"/>
      <c r="C681" s="81"/>
      <c r="D681" s="81"/>
      <c r="E681" s="81"/>
    </row>
    <row r="682" spans="1:5" ht="19.899999999999999" customHeight="1" thickBot="1" x14ac:dyDescent="0.3">
      <c r="A682" s="160" t="s">
        <v>81</v>
      </c>
      <c r="B682" s="81"/>
      <c r="C682" s="81"/>
      <c r="D682" s="81"/>
      <c r="E682" s="81"/>
    </row>
    <row r="683" spans="1:5" ht="19.899999999999999" customHeight="1" thickBot="1" x14ac:dyDescent="0.3">
      <c r="A683" s="134" t="s">
        <v>42</v>
      </c>
      <c r="B683" s="83">
        <f>B684+B685+B686+B687</f>
        <v>71870</v>
      </c>
      <c r="C683" s="82">
        <v>0</v>
      </c>
      <c r="D683" s="83"/>
      <c r="E683" s="83"/>
    </row>
    <row r="684" spans="1:5" ht="19.899999999999999" customHeight="1" thickBot="1" x14ac:dyDescent="0.3">
      <c r="A684" s="160" t="s">
        <v>50</v>
      </c>
      <c r="B684" s="82">
        <v>71870</v>
      </c>
      <c r="C684" s="82">
        <v>0</v>
      </c>
      <c r="D684" s="82"/>
      <c r="E684" s="83"/>
    </row>
    <row r="685" spans="1:5" ht="19.899999999999999" customHeight="1" thickBot="1" x14ac:dyDescent="0.3">
      <c r="A685" s="160" t="s">
        <v>79</v>
      </c>
      <c r="B685" s="83"/>
      <c r="C685" s="81"/>
      <c r="D685" s="81"/>
      <c r="E685" s="81"/>
    </row>
    <row r="686" spans="1:5" ht="19.899999999999999" customHeight="1" thickBot="1" x14ac:dyDescent="0.3">
      <c r="A686" s="160" t="s">
        <v>80</v>
      </c>
      <c r="B686" s="83"/>
      <c r="C686" s="81"/>
      <c r="D686" s="81"/>
      <c r="E686" s="81"/>
    </row>
    <row r="687" spans="1:5" ht="19.899999999999999" customHeight="1" thickBot="1" x14ac:dyDescent="0.3">
      <c r="A687" s="160" t="s">
        <v>81</v>
      </c>
      <c r="B687" s="83"/>
      <c r="C687" s="81"/>
      <c r="D687" s="81"/>
      <c r="E687" s="81"/>
    </row>
    <row r="688" spans="1:5" ht="19.899999999999999" customHeight="1" thickBot="1" x14ac:dyDescent="0.3">
      <c r="A688" s="135" t="s">
        <v>190</v>
      </c>
      <c r="B688" s="83">
        <f>B678+B683</f>
        <v>71870</v>
      </c>
      <c r="C688" s="83">
        <f t="shared" ref="C688:E688" si="102">C678+C683</f>
        <v>0</v>
      </c>
      <c r="D688" s="83">
        <f t="shared" si="102"/>
        <v>0</v>
      </c>
      <c r="E688" s="83">
        <f t="shared" si="102"/>
        <v>0</v>
      </c>
    </row>
    <row r="689" spans="1:5" ht="19.899999999999999" customHeight="1" thickBot="1" x14ac:dyDescent="0.3">
      <c r="A689" s="136" t="s">
        <v>35</v>
      </c>
      <c r="B689" s="137">
        <f>IF(B688-B670=0,0,"Error")</f>
        <v>0</v>
      </c>
      <c r="C689" s="137">
        <f>IF(C688-C670=0,0,"Error")</f>
        <v>0</v>
      </c>
      <c r="D689" s="137">
        <f t="shared" ref="D689:E689" si="103">IF(D688-D670=0,0,"Error")</f>
        <v>0</v>
      </c>
      <c r="E689" s="137">
        <f t="shared" si="103"/>
        <v>0</v>
      </c>
    </row>
    <row r="690" spans="1:5" ht="19.899999999999999" customHeight="1" thickBot="1" x14ac:dyDescent="0.3">
      <c r="A690" s="135"/>
      <c r="B690" s="174"/>
      <c r="C690" s="174"/>
      <c r="D690" s="174"/>
      <c r="E690" s="83"/>
    </row>
    <row r="691" spans="1:5" ht="19.899999999999999" customHeight="1" thickBot="1" x14ac:dyDescent="0.3">
      <c r="A691" s="89" t="s">
        <v>46</v>
      </c>
      <c r="B691" s="975" t="s">
        <v>234</v>
      </c>
      <c r="C691" s="976"/>
      <c r="D691" s="977"/>
      <c r="E691" s="978"/>
    </row>
    <row r="692" spans="1:5" ht="40.5" customHeight="1" thickBot="1" x14ac:dyDescent="0.3">
      <c r="A692" s="89" t="s">
        <v>268</v>
      </c>
      <c r="B692" s="167" t="s">
        <v>236</v>
      </c>
      <c r="C692" s="168" t="s">
        <v>53</v>
      </c>
      <c r="D692" s="169"/>
      <c r="E692" s="170"/>
    </row>
    <row r="693" spans="1:5" ht="25.5" customHeight="1" thickBot="1" x14ac:dyDescent="0.3">
      <c r="A693" s="80" t="s">
        <v>9</v>
      </c>
      <c r="B693" s="981" t="s">
        <v>282</v>
      </c>
      <c r="C693" s="982"/>
      <c r="D693" s="982"/>
      <c r="E693" s="983"/>
    </row>
    <row r="694" spans="1:5" ht="19.899999999999999" customHeight="1" thickBot="1" x14ac:dyDescent="0.3">
      <c r="A694" s="80" t="s">
        <v>14</v>
      </c>
      <c r="B694" s="681" t="s">
        <v>270</v>
      </c>
      <c r="C694" s="682"/>
      <c r="D694" s="682"/>
      <c r="E694" s="683"/>
    </row>
    <row r="695" spans="1:5" ht="19.899999999999999" customHeight="1" x14ac:dyDescent="0.25">
      <c r="A695" s="910"/>
      <c r="B695" s="67">
        <v>2019</v>
      </c>
      <c r="C695" s="67">
        <v>2020</v>
      </c>
      <c r="D695" s="67">
        <v>2021</v>
      </c>
      <c r="E695" s="67">
        <v>2022</v>
      </c>
    </row>
    <row r="696" spans="1:5" ht="19.899999999999999" customHeight="1" thickBot="1" x14ac:dyDescent="0.3">
      <c r="A696" s="911"/>
      <c r="B696" s="68" t="s">
        <v>6</v>
      </c>
      <c r="C696" s="68" t="s">
        <v>6</v>
      </c>
      <c r="D696" s="68" t="s">
        <v>6</v>
      </c>
      <c r="E696" s="68" t="s">
        <v>6</v>
      </c>
    </row>
    <row r="697" spans="1:5" ht="19.899999999999999" customHeight="1" thickBot="1" x14ac:dyDescent="0.3">
      <c r="A697" s="80" t="s">
        <v>8</v>
      </c>
      <c r="B697" s="132">
        <v>1</v>
      </c>
      <c r="C697" s="132">
        <v>0</v>
      </c>
      <c r="D697" s="132">
        <v>0</v>
      </c>
      <c r="E697" s="132">
        <v>0</v>
      </c>
    </row>
    <row r="698" spans="1:5" ht="19.899999999999999" customHeight="1" thickBot="1" x14ac:dyDescent="0.3">
      <c r="A698" s="80" t="s">
        <v>15</v>
      </c>
      <c r="B698" s="82">
        <v>2509.2919999999999</v>
      </c>
      <c r="C698" s="82">
        <v>0</v>
      </c>
      <c r="D698" s="82"/>
      <c r="E698" s="82"/>
    </row>
    <row r="699" spans="1:5" ht="19.899999999999999" customHeight="1" thickBot="1" x14ac:dyDescent="0.3">
      <c r="A699" s="80" t="s">
        <v>23</v>
      </c>
      <c r="B699" s="82">
        <f t="shared" ref="B699" si="104">B698/B697</f>
        <v>2509.2919999999999</v>
      </c>
      <c r="C699" s="82">
        <v>0</v>
      </c>
      <c r="D699" s="82" t="e">
        <f t="shared" ref="D699:E699" si="105">D698/D697</f>
        <v>#DIV/0!</v>
      </c>
      <c r="E699" s="82" t="e">
        <f t="shared" si="105"/>
        <v>#DIV/0!</v>
      </c>
    </row>
    <row r="700" spans="1:5" ht="19.899999999999999" customHeight="1" thickBot="1" x14ac:dyDescent="0.3">
      <c r="A700" s="80" t="s">
        <v>16</v>
      </c>
      <c r="B700" s="132" t="s">
        <v>22</v>
      </c>
      <c r="C700" s="133">
        <f>C697/B697-1</f>
        <v>-1</v>
      </c>
      <c r="D700" s="133" t="e">
        <f t="shared" ref="D700:E702" si="106">D697/C697-1</f>
        <v>#DIV/0!</v>
      </c>
      <c r="E700" s="133" t="e">
        <f t="shared" si="106"/>
        <v>#DIV/0!</v>
      </c>
    </row>
    <row r="701" spans="1:5" ht="19.899999999999999" customHeight="1" thickBot="1" x14ac:dyDescent="0.3">
      <c r="A701" s="80" t="s">
        <v>17</v>
      </c>
      <c r="B701" s="132" t="s">
        <v>22</v>
      </c>
      <c r="C701" s="133">
        <f>C698/B698-1</f>
        <v>-1</v>
      </c>
      <c r="D701" s="133" t="e">
        <f t="shared" si="106"/>
        <v>#DIV/0!</v>
      </c>
      <c r="E701" s="133" t="e">
        <f t="shared" si="106"/>
        <v>#DIV/0!</v>
      </c>
    </row>
    <row r="702" spans="1:5" ht="19.899999999999999" customHeight="1" thickBot="1" x14ac:dyDescent="0.3">
      <c r="A702" s="80" t="s">
        <v>18</v>
      </c>
      <c r="B702" s="132" t="s">
        <v>22</v>
      </c>
      <c r="C702" s="133">
        <f>C699/B699-1</f>
        <v>-1</v>
      </c>
      <c r="D702" s="133" t="e">
        <f t="shared" si="106"/>
        <v>#DIV/0!</v>
      </c>
      <c r="E702" s="133" t="e">
        <f t="shared" si="106"/>
        <v>#DIV/0!</v>
      </c>
    </row>
    <row r="703" spans="1:5" ht="19.899999999999999" customHeight="1" thickBot="1" x14ac:dyDescent="0.3">
      <c r="A703" s="543" t="s">
        <v>152</v>
      </c>
      <c r="B703" s="544"/>
      <c r="C703" s="544"/>
      <c r="D703" s="544"/>
      <c r="E703" s="545"/>
    </row>
    <row r="704" spans="1:5" ht="19.899999999999999" customHeight="1" x14ac:dyDescent="0.25">
      <c r="A704" s="910"/>
      <c r="B704" s="67">
        <v>2019</v>
      </c>
      <c r="C704" s="67">
        <v>2020</v>
      </c>
      <c r="D704" s="67">
        <v>2021</v>
      </c>
      <c r="E704" s="67">
        <v>2022</v>
      </c>
    </row>
    <row r="705" spans="1:5" ht="19.899999999999999" customHeight="1" thickBot="1" x14ac:dyDescent="0.3">
      <c r="A705" s="911"/>
      <c r="B705" s="68" t="s">
        <v>6</v>
      </c>
      <c r="C705" s="68" t="s">
        <v>6</v>
      </c>
      <c r="D705" s="68" t="s">
        <v>6</v>
      </c>
      <c r="E705" s="68" t="s">
        <v>6</v>
      </c>
    </row>
    <row r="706" spans="1:5" ht="19.899999999999999" customHeight="1" thickBot="1" x14ac:dyDescent="0.3">
      <c r="A706" s="134" t="s">
        <v>41</v>
      </c>
      <c r="B706" s="81">
        <f>B707+B708+B709+B710</f>
        <v>0</v>
      </c>
      <c r="C706" s="81">
        <f t="shared" ref="C706:E706" si="107">C707+C708+C709+C710</f>
        <v>0</v>
      </c>
      <c r="D706" s="81">
        <f t="shared" si="107"/>
        <v>0</v>
      </c>
      <c r="E706" s="81">
        <f t="shared" si="107"/>
        <v>0</v>
      </c>
    </row>
    <row r="707" spans="1:5" ht="19.899999999999999" customHeight="1" thickBot="1" x14ac:dyDescent="0.3">
      <c r="A707" s="160" t="s">
        <v>50</v>
      </c>
      <c r="B707" s="81"/>
      <c r="C707" s="81"/>
      <c r="D707" s="81"/>
      <c r="E707" s="81"/>
    </row>
    <row r="708" spans="1:5" ht="19.899999999999999" customHeight="1" thickBot="1" x14ac:dyDescent="0.3">
      <c r="A708" s="160" t="s">
        <v>79</v>
      </c>
      <c r="B708" s="81"/>
      <c r="C708" s="81"/>
      <c r="D708" s="81"/>
      <c r="E708" s="81"/>
    </row>
    <row r="709" spans="1:5" ht="19.899999999999999" customHeight="1" thickBot="1" x14ac:dyDescent="0.3">
      <c r="A709" s="160" t="s">
        <v>80</v>
      </c>
      <c r="B709" s="81"/>
      <c r="C709" s="81"/>
      <c r="D709" s="81"/>
      <c r="E709" s="81"/>
    </row>
    <row r="710" spans="1:5" ht="19.899999999999999" customHeight="1" thickBot="1" x14ac:dyDescent="0.3">
      <c r="A710" s="160" t="s">
        <v>81</v>
      </c>
      <c r="B710" s="81"/>
      <c r="C710" s="81"/>
      <c r="D710" s="81"/>
      <c r="E710" s="81"/>
    </row>
    <row r="711" spans="1:5" ht="19.899999999999999" customHeight="1" thickBot="1" x14ac:dyDescent="0.3">
      <c r="A711" s="134" t="s">
        <v>42</v>
      </c>
      <c r="B711" s="83">
        <f>B712+B713+B714+B715</f>
        <v>2509.2919999999999</v>
      </c>
      <c r="C711" s="82">
        <v>0</v>
      </c>
      <c r="D711" s="83"/>
      <c r="E711" s="83"/>
    </row>
    <row r="712" spans="1:5" ht="19.899999999999999" customHeight="1" thickBot="1" x14ac:dyDescent="0.3">
      <c r="A712" s="160" t="s">
        <v>50</v>
      </c>
      <c r="B712" s="82">
        <v>2509.2919999999999</v>
      </c>
      <c r="C712" s="82">
        <v>0</v>
      </c>
      <c r="D712" s="82"/>
      <c r="E712" s="83"/>
    </row>
    <row r="713" spans="1:5" ht="19.899999999999999" customHeight="1" thickBot="1" x14ac:dyDescent="0.3">
      <c r="A713" s="160" t="s">
        <v>79</v>
      </c>
      <c r="B713" s="83"/>
      <c r="C713" s="81"/>
      <c r="D713" s="81"/>
      <c r="E713" s="81"/>
    </row>
    <row r="714" spans="1:5" ht="19.899999999999999" customHeight="1" thickBot="1" x14ac:dyDescent="0.3">
      <c r="A714" s="160" t="s">
        <v>80</v>
      </c>
      <c r="B714" s="83"/>
      <c r="C714" s="81"/>
      <c r="D714" s="81"/>
      <c r="E714" s="81"/>
    </row>
    <row r="715" spans="1:5" ht="19.899999999999999" customHeight="1" thickBot="1" x14ac:dyDescent="0.3">
      <c r="A715" s="160" t="s">
        <v>81</v>
      </c>
      <c r="B715" s="83"/>
      <c r="C715" s="81"/>
      <c r="D715" s="81"/>
      <c r="E715" s="81"/>
    </row>
    <row r="716" spans="1:5" ht="19.899999999999999" customHeight="1" thickBot="1" x14ac:dyDescent="0.3">
      <c r="A716" s="135" t="s">
        <v>190</v>
      </c>
      <c r="B716" s="83">
        <f>B706+B711</f>
        <v>2509.2919999999999</v>
      </c>
      <c r="C716" s="83">
        <f t="shared" ref="C716:E716" si="108">C706+C711</f>
        <v>0</v>
      </c>
      <c r="D716" s="83">
        <f t="shared" si="108"/>
        <v>0</v>
      </c>
      <c r="E716" s="83">
        <f t="shared" si="108"/>
        <v>0</v>
      </c>
    </row>
    <row r="717" spans="1:5" ht="19.899999999999999" customHeight="1" thickBot="1" x14ac:dyDescent="0.3">
      <c r="A717" s="136" t="s">
        <v>35</v>
      </c>
      <c r="B717" s="137">
        <f>IF(B716-B698=0,0,"Error")</f>
        <v>0</v>
      </c>
      <c r="C717" s="137">
        <f>IF(C716-C698=0,0,"Error")</f>
        <v>0</v>
      </c>
      <c r="D717" s="137">
        <f t="shared" ref="D717:E717" si="109">IF(D716-D698=0,0,"Error")</f>
        <v>0</v>
      </c>
      <c r="E717" s="137">
        <f t="shared" si="109"/>
        <v>0</v>
      </c>
    </row>
    <row r="718" spans="1:5" ht="19.899999999999999" customHeight="1" thickBot="1" x14ac:dyDescent="0.3">
      <c r="A718" s="135"/>
      <c r="B718" s="174"/>
      <c r="C718" s="174"/>
      <c r="D718" s="174"/>
      <c r="E718" s="83"/>
    </row>
    <row r="719" spans="1:5" ht="19.899999999999999" customHeight="1" thickBot="1" x14ac:dyDescent="0.3">
      <c r="A719" s="89" t="s">
        <v>46</v>
      </c>
      <c r="B719" s="975" t="s">
        <v>234</v>
      </c>
      <c r="C719" s="976"/>
      <c r="D719" s="977"/>
      <c r="E719" s="978"/>
    </row>
    <row r="720" spans="1:5" ht="35.25" customHeight="1" thickBot="1" x14ac:dyDescent="0.3">
      <c r="A720" s="89" t="s">
        <v>268</v>
      </c>
      <c r="B720" s="167" t="s">
        <v>236</v>
      </c>
      <c r="C720" s="168" t="s">
        <v>53</v>
      </c>
      <c r="D720" s="169"/>
      <c r="E720" s="170"/>
    </row>
    <row r="721" spans="1:5" ht="19.899999999999999" customHeight="1" thickBot="1" x14ac:dyDescent="0.3">
      <c r="A721" s="80" t="s">
        <v>9</v>
      </c>
      <c r="B721" s="981" t="s">
        <v>283</v>
      </c>
      <c r="C721" s="982"/>
      <c r="D721" s="982"/>
      <c r="E721" s="983"/>
    </row>
    <row r="722" spans="1:5" ht="19.899999999999999" customHeight="1" thickBot="1" x14ac:dyDescent="0.3">
      <c r="A722" s="80" t="s">
        <v>14</v>
      </c>
      <c r="B722" s="681" t="s">
        <v>284</v>
      </c>
      <c r="C722" s="682"/>
      <c r="D722" s="682"/>
      <c r="E722" s="683"/>
    </row>
    <row r="723" spans="1:5" ht="19.899999999999999" customHeight="1" x14ac:dyDescent="0.25">
      <c r="A723" s="910"/>
      <c r="B723" s="67">
        <v>2019</v>
      </c>
      <c r="C723" s="67">
        <v>2020</v>
      </c>
      <c r="D723" s="67">
        <v>2021</v>
      </c>
      <c r="E723" s="67">
        <v>2022</v>
      </c>
    </row>
    <row r="724" spans="1:5" ht="19.899999999999999" customHeight="1" thickBot="1" x14ac:dyDescent="0.3">
      <c r="A724" s="911"/>
      <c r="B724" s="68" t="s">
        <v>6</v>
      </c>
      <c r="C724" s="68" t="s">
        <v>6</v>
      </c>
      <c r="D724" s="68" t="s">
        <v>6</v>
      </c>
      <c r="E724" s="68" t="s">
        <v>6</v>
      </c>
    </row>
    <row r="725" spans="1:5" ht="19.899999999999999" customHeight="1" thickBot="1" x14ac:dyDescent="0.3">
      <c r="A725" s="80" t="s">
        <v>8</v>
      </c>
      <c r="B725" s="132">
        <v>1</v>
      </c>
      <c r="C725" s="132">
        <v>1</v>
      </c>
      <c r="D725" s="132">
        <v>0</v>
      </c>
      <c r="E725" s="132">
        <v>0</v>
      </c>
    </row>
    <row r="726" spans="1:5" ht="19.899999999999999" customHeight="1" thickBot="1" x14ac:dyDescent="0.3">
      <c r="A726" s="80" t="s">
        <v>15</v>
      </c>
      <c r="B726" s="82">
        <v>5014</v>
      </c>
      <c r="C726" s="82">
        <v>0</v>
      </c>
      <c r="D726" s="82"/>
      <c r="E726" s="82"/>
    </row>
    <row r="727" spans="1:5" ht="19.899999999999999" customHeight="1" thickBot="1" x14ac:dyDescent="0.3">
      <c r="A727" s="80" t="s">
        <v>23</v>
      </c>
      <c r="B727" s="82">
        <f t="shared" ref="B727:E727" si="110">B726/B725</f>
        <v>5014</v>
      </c>
      <c r="C727" s="82">
        <f t="shared" si="110"/>
        <v>0</v>
      </c>
      <c r="D727" s="82" t="e">
        <f t="shared" si="110"/>
        <v>#DIV/0!</v>
      </c>
      <c r="E727" s="82" t="e">
        <f t="shared" si="110"/>
        <v>#DIV/0!</v>
      </c>
    </row>
    <row r="728" spans="1:5" ht="19.899999999999999" customHeight="1" thickBot="1" x14ac:dyDescent="0.3">
      <c r="A728" s="80" t="s">
        <v>16</v>
      </c>
      <c r="B728" s="132" t="s">
        <v>22</v>
      </c>
      <c r="C728" s="133">
        <f>C725/B725-1</f>
        <v>0</v>
      </c>
      <c r="D728" s="133">
        <f t="shared" ref="D728:E730" si="111">D725/C725-1</f>
        <v>-1</v>
      </c>
      <c r="E728" s="133" t="e">
        <f t="shared" si="111"/>
        <v>#DIV/0!</v>
      </c>
    </row>
    <row r="729" spans="1:5" ht="19.899999999999999" customHeight="1" thickBot="1" x14ac:dyDescent="0.3">
      <c r="A729" s="80" t="s">
        <v>17</v>
      </c>
      <c r="B729" s="132" t="s">
        <v>22</v>
      </c>
      <c r="C729" s="133">
        <f>C726/B726-1</f>
        <v>-1</v>
      </c>
      <c r="D729" s="133" t="e">
        <f t="shared" si="111"/>
        <v>#DIV/0!</v>
      </c>
      <c r="E729" s="133" t="e">
        <f t="shared" si="111"/>
        <v>#DIV/0!</v>
      </c>
    </row>
    <row r="730" spans="1:5" ht="19.899999999999999" customHeight="1" thickBot="1" x14ac:dyDescent="0.3">
      <c r="A730" s="80" t="s">
        <v>18</v>
      </c>
      <c r="B730" s="132" t="s">
        <v>22</v>
      </c>
      <c r="C730" s="133">
        <f>C727/B727-1</f>
        <v>-1</v>
      </c>
      <c r="D730" s="133" t="e">
        <f t="shared" si="111"/>
        <v>#DIV/0!</v>
      </c>
      <c r="E730" s="133" t="e">
        <f t="shared" si="111"/>
        <v>#DIV/0!</v>
      </c>
    </row>
    <row r="731" spans="1:5" ht="19.899999999999999" customHeight="1" thickBot="1" x14ac:dyDescent="0.3">
      <c r="A731" s="543" t="s">
        <v>152</v>
      </c>
      <c r="B731" s="544"/>
      <c r="C731" s="544"/>
      <c r="D731" s="544"/>
      <c r="E731" s="545"/>
    </row>
    <row r="732" spans="1:5" ht="19.899999999999999" customHeight="1" x14ac:dyDescent="0.25">
      <c r="A732" s="910"/>
      <c r="B732" s="67">
        <v>2018</v>
      </c>
      <c r="C732" s="67">
        <v>2019</v>
      </c>
      <c r="D732" s="67">
        <v>2020</v>
      </c>
      <c r="E732" s="67">
        <v>2021</v>
      </c>
    </row>
    <row r="733" spans="1:5" ht="19.899999999999999" customHeight="1" thickBot="1" x14ac:dyDescent="0.3">
      <c r="A733" s="911"/>
      <c r="B733" s="68" t="s">
        <v>5</v>
      </c>
      <c r="C733" s="68" t="s">
        <v>6</v>
      </c>
      <c r="D733" s="68" t="s">
        <v>6</v>
      </c>
      <c r="E733" s="68" t="s">
        <v>6</v>
      </c>
    </row>
    <row r="734" spans="1:5" ht="19.899999999999999" customHeight="1" thickBot="1" x14ac:dyDescent="0.3">
      <c r="A734" s="134" t="s">
        <v>41</v>
      </c>
      <c r="B734" s="81">
        <v>0</v>
      </c>
      <c r="C734" s="81">
        <f t="shared" ref="C734:E734" si="112">C735+C736+C737+C738</f>
        <v>0</v>
      </c>
      <c r="D734" s="81">
        <f t="shared" si="112"/>
        <v>0</v>
      </c>
      <c r="E734" s="81">
        <f t="shared" si="112"/>
        <v>0</v>
      </c>
    </row>
    <row r="735" spans="1:5" ht="19.899999999999999" customHeight="1" thickBot="1" x14ac:dyDescent="0.3">
      <c r="A735" s="160" t="s">
        <v>50</v>
      </c>
      <c r="B735" s="81"/>
      <c r="C735" s="81"/>
      <c r="D735" s="81"/>
      <c r="E735" s="81"/>
    </row>
    <row r="736" spans="1:5" ht="19.899999999999999" customHeight="1" thickBot="1" x14ac:dyDescent="0.3">
      <c r="A736" s="160" t="s">
        <v>79</v>
      </c>
      <c r="B736" s="81"/>
      <c r="C736" s="81"/>
      <c r="D736" s="81"/>
      <c r="E736" s="81"/>
    </row>
    <row r="737" spans="1:5" ht="19.899999999999999" customHeight="1" thickBot="1" x14ac:dyDescent="0.3">
      <c r="A737" s="160" t="s">
        <v>80</v>
      </c>
      <c r="B737" s="81"/>
      <c r="C737" s="81"/>
      <c r="D737" s="81"/>
      <c r="E737" s="81"/>
    </row>
    <row r="738" spans="1:5" ht="19.899999999999999" customHeight="1" thickBot="1" x14ac:dyDescent="0.3">
      <c r="A738" s="160" t="s">
        <v>81</v>
      </c>
      <c r="B738" s="81"/>
      <c r="C738" s="81"/>
      <c r="D738" s="81"/>
      <c r="E738" s="81"/>
    </row>
    <row r="739" spans="1:5" ht="19.899999999999999" customHeight="1" thickBot="1" x14ac:dyDescent="0.3">
      <c r="A739" s="134" t="s">
        <v>42</v>
      </c>
      <c r="B739" s="83">
        <f>B740+B741+B742+B743</f>
        <v>5014</v>
      </c>
      <c r="C739" s="83">
        <v>0</v>
      </c>
      <c r="D739" s="83"/>
      <c r="E739" s="83"/>
    </row>
    <row r="740" spans="1:5" ht="19.899999999999999" customHeight="1" thickBot="1" x14ac:dyDescent="0.3">
      <c r="A740" s="160" t="s">
        <v>50</v>
      </c>
      <c r="B740" s="82">
        <v>5014</v>
      </c>
      <c r="C740" s="82">
        <v>0</v>
      </c>
      <c r="D740" s="82"/>
      <c r="E740" s="83"/>
    </row>
    <row r="741" spans="1:5" ht="19.899999999999999" customHeight="1" thickBot="1" x14ac:dyDescent="0.3">
      <c r="A741" s="160" t="s">
        <v>79</v>
      </c>
      <c r="B741" s="83"/>
      <c r="C741" s="81"/>
      <c r="D741" s="81"/>
      <c r="E741" s="81"/>
    </row>
    <row r="742" spans="1:5" ht="19.899999999999999" customHeight="1" thickBot="1" x14ac:dyDescent="0.3">
      <c r="A742" s="160" t="s">
        <v>80</v>
      </c>
      <c r="B742" s="83"/>
      <c r="C742" s="81"/>
      <c r="D742" s="81"/>
      <c r="E742" s="81"/>
    </row>
    <row r="743" spans="1:5" ht="19.899999999999999" customHeight="1" thickBot="1" x14ac:dyDescent="0.3">
      <c r="A743" s="160" t="s">
        <v>81</v>
      </c>
      <c r="B743" s="83"/>
      <c r="C743" s="81"/>
      <c r="D743" s="81"/>
      <c r="E743" s="81"/>
    </row>
    <row r="744" spans="1:5" ht="19.899999999999999" customHeight="1" thickBot="1" x14ac:dyDescent="0.3">
      <c r="A744" s="135" t="s">
        <v>190</v>
      </c>
      <c r="B744" s="83">
        <f>B734+B739</f>
        <v>5014</v>
      </c>
      <c r="C744" s="83">
        <f t="shared" ref="C744:E744" si="113">C734+C739</f>
        <v>0</v>
      </c>
      <c r="D744" s="83">
        <f t="shared" si="113"/>
        <v>0</v>
      </c>
      <c r="E744" s="83">
        <f t="shared" si="113"/>
        <v>0</v>
      </c>
    </row>
    <row r="745" spans="1:5" ht="19.899999999999999" customHeight="1" thickBot="1" x14ac:dyDescent="0.3">
      <c r="A745" s="136" t="s">
        <v>35</v>
      </c>
      <c r="B745" s="137">
        <f>IF(B744-B726=0,0,"Error")</f>
        <v>0</v>
      </c>
      <c r="C745" s="137">
        <f>IF(C744-C726=0,0,"Error")</f>
        <v>0</v>
      </c>
      <c r="D745" s="137">
        <f t="shared" ref="D745:E745" si="114">IF(D744-D726=0,0,"Error")</f>
        <v>0</v>
      </c>
      <c r="E745" s="137">
        <f t="shared" si="114"/>
        <v>0</v>
      </c>
    </row>
    <row r="746" spans="1:5" ht="19.899999999999999" customHeight="1" thickBot="1" x14ac:dyDescent="0.3">
      <c r="A746" s="135"/>
      <c r="B746" s="174"/>
      <c r="C746" s="174"/>
      <c r="D746" s="174"/>
      <c r="E746" s="83"/>
    </row>
    <row r="747" spans="1:5" ht="19.899999999999999" customHeight="1" thickBot="1" x14ac:dyDescent="0.3">
      <c r="A747" s="89" t="s">
        <v>46</v>
      </c>
      <c r="B747" s="975" t="s">
        <v>234</v>
      </c>
      <c r="C747" s="976"/>
      <c r="D747" s="977"/>
      <c r="E747" s="978"/>
    </row>
    <row r="748" spans="1:5" ht="35.25" customHeight="1" thickBot="1" x14ac:dyDescent="0.3">
      <c r="A748" s="89" t="s">
        <v>268</v>
      </c>
      <c r="B748" s="167" t="s">
        <v>236</v>
      </c>
      <c r="C748" s="168" t="s">
        <v>53</v>
      </c>
      <c r="D748" s="169"/>
      <c r="E748" s="170"/>
    </row>
    <row r="749" spans="1:5" ht="19.899999999999999" customHeight="1" thickBot="1" x14ac:dyDescent="0.3">
      <c r="A749" s="80" t="s">
        <v>9</v>
      </c>
      <c r="B749" s="960" t="s">
        <v>285</v>
      </c>
      <c r="C749" s="961"/>
      <c r="D749" s="961"/>
      <c r="E749" s="962"/>
    </row>
    <row r="750" spans="1:5" ht="19.899999999999999" customHeight="1" thickBot="1" x14ac:dyDescent="0.3">
      <c r="A750" s="80" t="s">
        <v>14</v>
      </c>
      <c r="B750" s="681" t="s">
        <v>279</v>
      </c>
      <c r="C750" s="682"/>
      <c r="D750" s="682"/>
      <c r="E750" s="683"/>
    </row>
    <row r="751" spans="1:5" ht="19.899999999999999" customHeight="1" x14ac:dyDescent="0.25">
      <c r="A751" s="910"/>
      <c r="B751" s="67">
        <v>2019</v>
      </c>
      <c r="C751" s="67">
        <v>2020</v>
      </c>
      <c r="D751" s="67">
        <v>2021</v>
      </c>
      <c r="E751" s="67">
        <v>2022</v>
      </c>
    </row>
    <row r="752" spans="1:5" ht="19.899999999999999" customHeight="1" thickBot="1" x14ac:dyDescent="0.3">
      <c r="A752" s="911"/>
      <c r="B752" s="68" t="s">
        <v>6</v>
      </c>
      <c r="C752" s="68" t="s">
        <v>6</v>
      </c>
      <c r="D752" s="68" t="s">
        <v>6</v>
      </c>
      <c r="E752" s="68" t="s">
        <v>6</v>
      </c>
    </row>
    <row r="753" spans="1:5" ht="19.899999999999999" customHeight="1" thickBot="1" x14ac:dyDescent="0.3">
      <c r="A753" s="80" t="s">
        <v>8</v>
      </c>
      <c r="B753" s="132">
        <v>1</v>
      </c>
      <c r="C753" s="132">
        <v>1</v>
      </c>
      <c r="D753" s="132">
        <v>0</v>
      </c>
      <c r="E753" s="132">
        <v>0</v>
      </c>
    </row>
    <row r="754" spans="1:5" ht="19.899999999999999" customHeight="1" thickBot="1" x14ac:dyDescent="0.3">
      <c r="A754" s="80" t="s">
        <v>15</v>
      </c>
      <c r="B754" s="82">
        <v>11270</v>
      </c>
      <c r="C754" s="82">
        <v>0</v>
      </c>
      <c r="D754" s="82"/>
      <c r="E754" s="82"/>
    </row>
    <row r="755" spans="1:5" ht="19.899999999999999" customHeight="1" thickBot="1" x14ac:dyDescent="0.3">
      <c r="A755" s="80" t="s">
        <v>23</v>
      </c>
      <c r="B755" s="82">
        <f t="shared" ref="B755" si="115">B754/B753</f>
        <v>11270</v>
      </c>
      <c r="C755" s="82">
        <v>0</v>
      </c>
      <c r="D755" s="82" t="e">
        <f t="shared" ref="D755:E755" si="116">D754/D753</f>
        <v>#DIV/0!</v>
      </c>
      <c r="E755" s="82" t="e">
        <f t="shared" si="116"/>
        <v>#DIV/0!</v>
      </c>
    </row>
    <row r="756" spans="1:5" ht="19.899999999999999" customHeight="1" thickBot="1" x14ac:dyDescent="0.3">
      <c r="A756" s="80" t="s">
        <v>16</v>
      </c>
      <c r="B756" s="132" t="s">
        <v>22</v>
      </c>
      <c r="C756" s="133">
        <f>C753/B753-1</f>
        <v>0</v>
      </c>
      <c r="D756" s="133">
        <f t="shared" ref="D756:E758" si="117">D753/C753-1</f>
        <v>-1</v>
      </c>
      <c r="E756" s="133" t="e">
        <f t="shared" si="117"/>
        <v>#DIV/0!</v>
      </c>
    </row>
    <row r="757" spans="1:5" ht="19.899999999999999" customHeight="1" thickBot="1" x14ac:dyDescent="0.3">
      <c r="A757" s="80" t="s">
        <v>17</v>
      </c>
      <c r="B757" s="132" t="s">
        <v>22</v>
      </c>
      <c r="C757" s="133">
        <f>C754/B754-1</f>
        <v>-1</v>
      </c>
      <c r="D757" s="133" t="e">
        <f t="shared" si="117"/>
        <v>#DIV/0!</v>
      </c>
      <c r="E757" s="133" t="e">
        <f t="shared" si="117"/>
        <v>#DIV/0!</v>
      </c>
    </row>
    <row r="758" spans="1:5" ht="19.899999999999999" customHeight="1" thickBot="1" x14ac:dyDescent="0.3">
      <c r="A758" s="80" t="s">
        <v>18</v>
      </c>
      <c r="B758" s="132" t="s">
        <v>22</v>
      </c>
      <c r="C758" s="133">
        <f>C755/B755-1</f>
        <v>-1</v>
      </c>
      <c r="D758" s="133" t="e">
        <f t="shared" si="117"/>
        <v>#DIV/0!</v>
      </c>
      <c r="E758" s="133" t="e">
        <f t="shared" si="117"/>
        <v>#DIV/0!</v>
      </c>
    </row>
    <row r="759" spans="1:5" ht="19.899999999999999" customHeight="1" thickBot="1" x14ac:dyDescent="0.3">
      <c r="A759" s="543" t="s">
        <v>152</v>
      </c>
      <c r="B759" s="544"/>
      <c r="C759" s="544"/>
      <c r="D759" s="544"/>
      <c r="E759" s="545"/>
    </row>
    <row r="760" spans="1:5" ht="19.899999999999999" customHeight="1" x14ac:dyDescent="0.25">
      <c r="A760" s="910"/>
      <c r="B760" s="67">
        <v>2019</v>
      </c>
      <c r="C760" s="67">
        <v>2020</v>
      </c>
      <c r="D760" s="67">
        <v>2021</v>
      </c>
      <c r="E760" s="67">
        <v>2022</v>
      </c>
    </row>
    <row r="761" spans="1:5" ht="19.899999999999999" customHeight="1" thickBot="1" x14ac:dyDescent="0.3">
      <c r="A761" s="911"/>
      <c r="B761" s="68" t="s">
        <v>6</v>
      </c>
      <c r="C761" s="68" t="s">
        <v>6</v>
      </c>
      <c r="D761" s="68" t="s">
        <v>6</v>
      </c>
      <c r="E761" s="68" t="s">
        <v>6</v>
      </c>
    </row>
    <row r="762" spans="1:5" ht="19.899999999999999" customHeight="1" thickBot="1" x14ac:dyDescent="0.3">
      <c r="A762" s="134" t="s">
        <v>41</v>
      </c>
      <c r="B762" s="81">
        <f>B763+B764+B765+B766</f>
        <v>0</v>
      </c>
      <c r="C762" s="81">
        <f t="shared" ref="C762:E762" si="118">C763+C764+C765+C766</f>
        <v>0</v>
      </c>
      <c r="D762" s="81">
        <f t="shared" si="118"/>
        <v>0</v>
      </c>
      <c r="E762" s="81">
        <f t="shared" si="118"/>
        <v>0</v>
      </c>
    </row>
    <row r="763" spans="1:5" ht="19.899999999999999" customHeight="1" thickBot="1" x14ac:dyDescent="0.3">
      <c r="A763" s="160" t="s">
        <v>50</v>
      </c>
      <c r="B763" s="81"/>
      <c r="C763" s="81"/>
      <c r="D763" s="81"/>
      <c r="E763" s="81"/>
    </row>
    <row r="764" spans="1:5" ht="19.899999999999999" customHeight="1" thickBot="1" x14ac:dyDescent="0.3">
      <c r="A764" s="160" t="s">
        <v>79</v>
      </c>
      <c r="B764" s="81"/>
      <c r="C764" s="81"/>
      <c r="D764" s="81"/>
      <c r="E764" s="81"/>
    </row>
    <row r="765" spans="1:5" ht="19.899999999999999" customHeight="1" thickBot="1" x14ac:dyDescent="0.3">
      <c r="A765" s="160" t="s">
        <v>80</v>
      </c>
      <c r="B765" s="81"/>
      <c r="C765" s="81"/>
      <c r="D765" s="81"/>
      <c r="E765" s="81"/>
    </row>
    <row r="766" spans="1:5" ht="19.899999999999999" customHeight="1" thickBot="1" x14ac:dyDescent="0.3">
      <c r="A766" s="160" t="s">
        <v>81</v>
      </c>
      <c r="B766" s="81"/>
      <c r="C766" s="81"/>
      <c r="D766" s="81"/>
      <c r="E766" s="81"/>
    </row>
    <row r="767" spans="1:5" ht="19.899999999999999" customHeight="1" thickBot="1" x14ac:dyDescent="0.3">
      <c r="A767" s="134" t="s">
        <v>42</v>
      </c>
      <c r="B767" s="83">
        <f>B768+B769+B770+B771</f>
        <v>11270</v>
      </c>
      <c r="C767" s="83">
        <f>C768+C769+C770+C771</f>
        <v>0</v>
      </c>
      <c r="D767" s="83"/>
      <c r="E767" s="83"/>
    </row>
    <row r="768" spans="1:5" ht="19.899999999999999" customHeight="1" thickBot="1" x14ac:dyDescent="0.3">
      <c r="A768" s="160" t="s">
        <v>50</v>
      </c>
      <c r="B768" s="82">
        <v>11270</v>
      </c>
      <c r="C768" s="82">
        <v>0</v>
      </c>
      <c r="D768" s="82"/>
      <c r="E768" s="83"/>
    </row>
    <row r="769" spans="1:5" ht="19.899999999999999" customHeight="1" thickBot="1" x14ac:dyDescent="0.3">
      <c r="A769" s="160" t="s">
        <v>79</v>
      </c>
      <c r="B769" s="83"/>
      <c r="C769" s="81"/>
      <c r="D769" s="81"/>
      <c r="E769" s="81"/>
    </row>
    <row r="770" spans="1:5" ht="19.899999999999999" customHeight="1" thickBot="1" x14ac:dyDescent="0.3">
      <c r="A770" s="160" t="s">
        <v>80</v>
      </c>
      <c r="B770" s="83"/>
      <c r="C770" s="81"/>
      <c r="D770" s="81"/>
      <c r="E770" s="81"/>
    </row>
    <row r="771" spans="1:5" ht="19.899999999999999" customHeight="1" thickBot="1" x14ac:dyDescent="0.3">
      <c r="A771" s="160" t="s">
        <v>81</v>
      </c>
      <c r="B771" s="83"/>
      <c r="C771" s="81"/>
      <c r="D771" s="81"/>
      <c r="E771" s="81"/>
    </row>
    <row r="772" spans="1:5" ht="19.899999999999999" customHeight="1" thickBot="1" x14ac:dyDescent="0.3">
      <c r="A772" s="135" t="s">
        <v>190</v>
      </c>
      <c r="B772" s="83">
        <f>B762+B767</f>
        <v>11270</v>
      </c>
      <c r="C772" s="83">
        <f t="shared" ref="C772:E772" si="119">C762+C767</f>
        <v>0</v>
      </c>
      <c r="D772" s="83">
        <f t="shared" si="119"/>
        <v>0</v>
      </c>
      <c r="E772" s="83">
        <f t="shared" si="119"/>
        <v>0</v>
      </c>
    </row>
    <row r="773" spans="1:5" ht="19.899999999999999" customHeight="1" thickBot="1" x14ac:dyDescent="0.3">
      <c r="A773" s="136" t="s">
        <v>35</v>
      </c>
      <c r="B773" s="137">
        <f>IF(B772-B754=0,0,"Error")</f>
        <v>0</v>
      </c>
      <c r="C773" s="137">
        <f>IF(C772-C754=0,0,"Error")</f>
        <v>0</v>
      </c>
      <c r="D773" s="137">
        <f t="shared" ref="D773:E773" si="120">IF(D772-D754=0,0,"Error")</f>
        <v>0</v>
      </c>
      <c r="E773" s="137">
        <f t="shared" si="120"/>
        <v>0</v>
      </c>
    </row>
    <row r="774" spans="1:5" ht="19.899999999999999" customHeight="1" thickBot="1" x14ac:dyDescent="0.3">
      <c r="A774" s="135"/>
      <c r="B774" s="174"/>
      <c r="C774" s="174"/>
      <c r="D774" s="174"/>
      <c r="E774" s="83"/>
    </row>
    <row r="775" spans="1:5" ht="19.899999999999999" customHeight="1" thickBot="1" x14ac:dyDescent="0.3">
      <c r="A775" s="89" t="s">
        <v>46</v>
      </c>
      <c r="B775" s="975" t="s">
        <v>234</v>
      </c>
      <c r="C775" s="976"/>
      <c r="D775" s="977"/>
      <c r="E775" s="978"/>
    </row>
    <row r="776" spans="1:5" ht="37.5" customHeight="1" thickBot="1" x14ac:dyDescent="0.3">
      <c r="A776" s="89" t="s">
        <v>268</v>
      </c>
      <c r="B776" s="167" t="s">
        <v>236</v>
      </c>
      <c r="C776" s="168" t="s">
        <v>53</v>
      </c>
      <c r="D776" s="169"/>
      <c r="E776" s="170"/>
    </row>
    <row r="777" spans="1:5" ht="19.899999999999999" customHeight="1" thickBot="1" x14ac:dyDescent="0.3">
      <c r="A777" s="80" t="s">
        <v>9</v>
      </c>
      <c r="B777" s="981" t="s">
        <v>286</v>
      </c>
      <c r="C777" s="982"/>
      <c r="D777" s="982"/>
      <c r="E777" s="983"/>
    </row>
    <row r="778" spans="1:5" ht="19.899999999999999" customHeight="1" thickBot="1" x14ac:dyDescent="0.3">
      <c r="A778" s="80" t="s">
        <v>14</v>
      </c>
      <c r="B778" s="681" t="s">
        <v>279</v>
      </c>
      <c r="C778" s="682"/>
      <c r="D778" s="682"/>
      <c r="E778" s="683"/>
    </row>
    <row r="779" spans="1:5" ht="19.899999999999999" customHeight="1" x14ac:dyDescent="0.25">
      <c r="A779" s="910"/>
      <c r="B779" s="67">
        <v>2019</v>
      </c>
      <c r="C779" s="67">
        <v>2020</v>
      </c>
      <c r="D779" s="67">
        <v>2021</v>
      </c>
      <c r="E779" s="67">
        <v>2022</v>
      </c>
    </row>
    <row r="780" spans="1:5" ht="19.899999999999999" customHeight="1" thickBot="1" x14ac:dyDescent="0.3">
      <c r="A780" s="911"/>
      <c r="B780" s="68" t="s">
        <v>6</v>
      </c>
      <c r="C780" s="68" t="s">
        <v>6</v>
      </c>
      <c r="D780" s="68" t="s">
        <v>6</v>
      </c>
      <c r="E780" s="68" t="s">
        <v>6</v>
      </c>
    </row>
    <row r="781" spans="1:5" ht="19.899999999999999" customHeight="1" thickBot="1" x14ac:dyDescent="0.3">
      <c r="A781" s="80" t="s">
        <v>8</v>
      </c>
      <c r="B781" s="132"/>
      <c r="C781" s="132">
        <v>0</v>
      </c>
      <c r="D781" s="132">
        <v>0</v>
      </c>
      <c r="E781" s="132">
        <v>1</v>
      </c>
    </row>
    <row r="782" spans="1:5" ht="19.899999999999999" customHeight="1" thickBot="1" x14ac:dyDescent="0.3">
      <c r="A782" s="80" t="s">
        <v>15</v>
      </c>
      <c r="B782" s="82">
        <v>37458.707999999999</v>
      </c>
      <c r="C782" s="82">
        <v>0</v>
      </c>
      <c r="D782" s="82"/>
      <c r="E782" s="82">
        <v>50000</v>
      </c>
    </row>
    <row r="783" spans="1:5" ht="19.899999999999999" customHeight="1" thickBot="1" x14ac:dyDescent="0.3">
      <c r="A783" s="80" t="s">
        <v>23</v>
      </c>
      <c r="B783" s="82" t="e">
        <f>B782/B781</f>
        <v>#DIV/0!</v>
      </c>
      <c r="C783" s="82" t="e">
        <f>C782/C781</f>
        <v>#DIV/0!</v>
      </c>
      <c r="D783" s="82" t="e">
        <f t="shared" ref="D783:E783" si="121">D782/D781</f>
        <v>#DIV/0!</v>
      </c>
      <c r="E783" s="82">
        <f t="shared" si="121"/>
        <v>50000</v>
      </c>
    </row>
    <row r="784" spans="1:5" ht="19.899999999999999" customHeight="1" thickBot="1" x14ac:dyDescent="0.3">
      <c r="A784" s="80" t="s">
        <v>16</v>
      </c>
      <c r="B784" s="132" t="s">
        <v>22</v>
      </c>
      <c r="C784" s="133" t="e">
        <f>C781/B781-1</f>
        <v>#DIV/0!</v>
      </c>
      <c r="D784" s="133" t="e">
        <f t="shared" ref="D784:E786" si="122">D781/C781-1</f>
        <v>#DIV/0!</v>
      </c>
      <c r="E784" s="133" t="e">
        <f t="shared" si="122"/>
        <v>#DIV/0!</v>
      </c>
    </row>
    <row r="785" spans="1:5" ht="19.899999999999999" customHeight="1" thickBot="1" x14ac:dyDescent="0.3">
      <c r="A785" s="80" t="s">
        <v>17</v>
      </c>
      <c r="B785" s="132" t="s">
        <v>22</v>
      </c>
      <c r="C785" s="133">
        <f>C782/B782-1</f>
        <v>-1</v>
      </c>
      <c r="D785" s="133" t="e">
        <f>D782/C782-1</f>
        <v>#DIV/0!</v>
      </c>
      <c r="E785" s="133" t="e">
        <f t="shared" si="122"/>
        <v>#DIV/0!</v>
      </c>
    </row>
    <row r="786" spans="1:5" ht="19.899999999999999" customHeight="1" thickBot="1" x14ac:dyDescent="0.3">
      <c r="A786" s="80" t="s">
        <v>18</v>
      </c>
      <c r="B786" s="132" t="s">
        <v>22</v>
      </c>
      <c r="C786" s="133" t="e">
        <f>C783/B783-1</f>
        <v>#DIV/0!</v>
      </c>
      <c r="D786" s="133" t="e">
        <f t="shared" si="122"/>
        <v>#DIV/0!</v>
      </c>
      <c r="E786" s="133" t="e">
        <f t="shared" si="122"/>
        <v>#DIV/0!</v>
      </c>
    </row>
    <row r="787" spans="1:5" ht="19.899999999999999" customHeight="1" thickBot="1" x14ac:dyDescent="0.3">
      <c r="A787" s="543" t="s">
        <v>152</v>
      </c>
      <c r="B787" s="544"/>
      <c r="C787" s="544"/>
      <c r="D787" s="544"/>
      <c r="E787" s="545"/>
    </row>
    <row r="788" spans="1:5" ht="19.899999999999999" customHeight="1" x14ac:dyDescent="0.25">
      <c r="A788" s="910"/>
      <c r="B788" s="67">
        <v>2019</v>
      </c>
      <c r="C788" s="67">
        <v>2020</v>
      </c>
      <c r="D788" s="67">
        <v>2021</v>
      </c>
      <c r="E788" s="67">
        <v>2022</v>
      </c>
    </row>
    <row r="789" spans="1:5" ht="19.899999999999999" customHeight="1" thickBot="1" x14ac:dyDescent="0.3">
      <c r="A789" s="911"/>
      <c r="B789" s="68" t="s">
        <v>6</v>
      </c>
      <c r="C789" s="68" t="s">
        <v>6</v>
      </c>
      <c r="D789" s="68" t="s">
        <v>6</v>
      </c>
      <c r="E789" s="68" t="s">
        <v>6</v>
      </c>
    </row>
    <row r="790" spans="1:5" ht="19.899999999999999" customHeight="1" thickBot="1" x14ac:dyDescent="0.3">
      <c r="A790" s="134" t="s">
        <v>41</v>
      </c>
      <c r="B790" s="81">
        <f>B791+B792+B793+B794</f>
        <v>0</v>
      </c>
      <c r="C790" s="81">
        <f t="shared" ref="C790:E790" si="123">C791+C792+C793+C794</f>
        <v>0</v>
      </c>
      <c r="D790" s="81">
        <f t="shared" si="123"/>
        <v>0</v>
      </c>
      <c r="E790" s="81">
        <f t="shared" si="123"/>
        <v>0</v>
      </c>
    </row>
    <row r="791" spans="1:5" ht="19.899999999999999" customHeight="1" thickBot="1" x14ac:dyDescent="0.3">
      <c r="A791" s="160" t="s">
        <v>50</v>
      </c>
      <c r="B791" s="81"/>
      <c r="C791" s="81"/>
      <c r="D791" s="81"/>
      <c r="E791" s="81"/>
    </row>
    <row r="792" spans="1:5" ht="19.899999999999999" customHeight="1" thickBot="1" x14ac:dyDescent="0.3">
      <c r="A792" s="160" t="s">
        <v>79</v>
      </c>
      <c r="B792" s="81"/>
      <c r="C792" s="81"/>
      <c r="D792" s="81"/>
      <c r="E792" s="81"/>
    </row>
    <row r="793" spans="1:5" ht="19.899999999999999" customHeight="1" thickBot="1" x14ac:dyDescent="0.3">
      <c r="A793" s="160" t="s">
        <v>80</v>
      </c>
      <c r="B793" s="81"/>
      <c r="C793" s="81"/>
      <c r="D793" s="81"/>
      <c r="E793" s="81"/>
    </row>
    <row r="794" spans="1:5" ht="19.899999999999999" customHeight="1" thickBot="1" x14ac:dyDescent="0.3">
      <c r="A794" s="160" t="s">
        <v>81</v>
      </c>
      <c r="B794" s="81"/>
      <c r="C794" s="81"/>
      <c r="D794" s="81"/>
      <c r="E794" s="81"/>
    </row>
    <row r="795" spans="1:5" ht="19.899999999999999" customHeight="1" thickBot="1" x14ac:dyDescent="0.3">
      <c r="A795" s="134" t="s">
        <v>42</v>
      </c>
      <c r="B795" s="83">
        <f>B796+B797+B798+B799</f>
        <v>37458.707999999999</v>
      </c>
      <c r="C795" s="83">
        <f t="shared" ref="C795:E795" si="124">C796+C797+C798+C799</f>
        <v>0</v>
      </c>
      <c r="D795" s="83">
        <f t="shared" si="124"/>
        <v>0</v>
      </c>
      <c r="E795" s="83">
        <f t="shared" si="124"/>
        <v>50000</v>
      </c>
    </row>
    <row r="796" spans="1:5" ht="19.899999999999999" customHeight="1" thickBot="1" x14ac:dyDescent="0.3">
      <c r="A796" s="160" t="s">
        <v>50</v>
      </c>
      <c r="B796" s="82">
        <v>37458.707999999999</v>
      </c>
      <c r="C796" s="82">
        <v>0</v>
      </c>
      <c r="D796" s="82"/>
      <c r="E796" s="83">
        <v>50000</v>
      </c>
    </row>
    <row r="797" spans="1:5" ht="19.899999999999999" customHeight="1" thickBot="1" x14ac:dyDescent="0.3">
      <c r="A797" s="160" t="s">
        <v>79</v>
      </c>
      <c r="B797" s="83"/>
      <c r="C797" s="81"/>
      <c r="D797" s="81"/>
      <c r="E797" s="81"/>
    </row>
    <row r="798" spans="1:5" ht="19.899999999999999" customHeight="1" thickBot="1" x14ac:dyDescent="0.3">
      <c r="A798" s="160" t="s">
        <v>80</v>
      </c>
      <c r="B798" s="83"/>
      <c r="C798" s="81"/>
      <c r="D798" s="81"/>
      <c r="E798" s="81"/>
    </row>
    <row r="799" spans="1:5" ht="19.899999999999999" customHeight="1" thickBot="1" x14ac:dyDescent="0.3">
      <c r="A799" s="160" t="s">
        <v>81</v>
      </c>
      <c r="B799" s="83"/>
      <c r="C799" s="81"/>
      <c r="D799" s="81"/>
      <c r="E799" s="81"/>
    </row>
    <row r="800" spans="1:5" ht="19.899999999999999" customHeight="1" thickBot="1" x14ac:dyDescent="0.3">
      <c r="A800" s="135" t="s">
        <v>190</v>
      </c>
      <c r="B800" s="83">
        <f>B790+B795</f>
        <v>37458.707999999999</v>
      </c>
      <c r="C800" s="83">
        <f t="shared" ref="C800:E800" si="125">C790+C795</f>
        <v>0</v>
      </c>
      <c r="D800" s="83">
        <f t="shared" si="125"/>
        <v>0</v>
      </c>
      <c r="E800" s="83">
        <f t="shared" si="125"/>
        <v>50000</v>
      </c>
    </row>
    <row r="801" spans="1:5" ht="19.899999999999999" customHeight="1" thickBot="1" x14ac:dyDescent="0.3">
      <c r="A801" s="136" t="s">
        <v>35</v>
      </c>
      <c r="B801" s="137">
        <f>IF(B800-B782=0,0,"Error")</f>
        <v>0</v>
      </c>
      <c r="C801" s="137">
        <f>IF(C800-C782=0,0,"Error")</f>
        <v>0</v>
      </c>
      <c r="D801" s="137">
        <f t="shared" ref="D801:E801" si="126">IF(D800-D782=0,0,"Error")</f>
        <v>0</v>
      </c>
      <c r="E801" s="137">
        <f t="shared" si="126"/>
        <v>0</v>
      </c>
    </row>
    <row r="802" spans="1:5" ht="19.899999999999999" customHeight="1" thickBot="1" x14ac:dyDescent="0.3">
      <c r="A802" s="135"/>
      <c r="B802" s="174"/>
      <c r="C802" s="174"/>
      <c r="D802" s="174"/>
      <c r="E802" s="83"/>
    </row>
    <row r="803" spans="1:5" ht="25.5" customHeight="1" thickBot="1" x14ac:dyDescent="0.3">
      <c r="A803" s="89" t="s">
        <v>46</v>
      </c>
      <c r="B803" s="975" t="s">
        <v>234</v>
      </c>
      <c r="C803" s="976"/>
      <c r="D803" s="977"/>
      <c r="E803" s="978"/>
    </row>
    <row r="804" spans="1:5" ht="30.75" customHeight="1" thickBot="1" x14ac:dyDescent="0.3">
      <c r="A804" s="89" t="s">
        <v>268</v>
      </c>
      <c r="B804" s="167" t="s">
        <v>236</v>
      </c>
      <c r="C804" s="168" t="s">
        <v>53</v>
      </c>
      <c r="D804" s="169"/>
      <c r="E804" s="170"/>
    </row>
    <row r="805" spans="1:5" ht="19.899999999999999" customHeight="1" thickBot="1" x14ac:dyDescent="0.3">
      <c r="A805" s="80" t="s">
        <v>9</v>
      </c>
      <c r="B805" s="981" t="s">
        <v>287</v>
      </c>
      <c r="C805" s="982"/>
      <c r="D805" s="982"/>
      <c r="E805" s="983"/>
    </row>
    <row r="806" spans="1:5" ht="19.899999999999999" customHeight="1" thickBot="1" x14ac:dyDescent="0.3">
      <c r="A806" s="80" t="s">
        <v>14</v>
      </c>
      <c r="B806" s="681" t="s">
        <v>284</v>
      </c>
      <c r="C806" s="682"/>
      <c r="D806" s="682"/>
      <c r="E806" s="683"/>
    </row>
    <row r="807" spans="1:5" ht="19.899999999999999" customHeight="1" x14ac:dyDescent="0.25">
      <c r="A807" s="910"/>
      <c r="B807" s="67">
        <v>2019</v>
      </c>
      <c r="C807" s="67">
        <v>2020</v>
      </c>
      <c r="D807" s="67">
        <v>2021</v>
      </c>
      <c r="E807" s="67">
        <v>2022</v>
      </c>
    </row>
    <row r="808" spans="1:5" ht="19.899999999999999" customHeight="1" thickBot="1" x14ac:dyDescent="0.3">
      <c r="A808" s="911"/>
      <c r="B808" s="68" t="s">
        <v>6</v>
      </c>
      <c r="C808" s="68" t="s">
        <v>6</v>
      </c>
      <c r="D808" s="68" t="s">
        <v>6</v>
      </c>
      <c r="E808" s="68" t="s">
        <v>6</v>
      </c>
    </row>
    <row r="809" spans="1:5" ht="19.899999999999999" customHeight="1" thickBot="1" x14ac:dyDescent="0.3">
      <c r="A809" s="80" t="s">
        <v>8</v>
      </c>
      <c r="B809" s="132">
        <v>1</v>
      </c>
      <c r="C809" s="132">
        <v>0</v>
      </c>
      <c r="D809" s="132">
        <v>0</v>
      </c>
      <c r="E809" s="132">
        <v>0</v>
      </c>
    </row>
    <row r="810" spans="1:5" ht="19.899999999999999" customHeight="1" thickBot="1" x14ac:dyDescent="0.3">
      <c r="A810" s="80" t="s">
        <v>15</v>
      </c>
      <c r="B810" s="82">
        <v>7947</v>
      </c>
      <c r="C810" s="82">
        <v>0</v>
      </c>
      <c r="D810" s="82"/>
      <c r="E810" s="82"/>
    </row>
    <row r="811" spans="1:5" ht="19.899999999999999" customHeight="1" thickBot="1" x14ac:dyDescent="0.3">
      <c r="A811" s="80" t="s">
        <v>23</v>
      </c>
      <c r="B811" s="82">
        <f t="shared" ref="B811:E811" si="127">B810/B809</f>
        <v>7947</v>
      </c>
      <c r="C811" s="82" t="e">
        <f t="shared" si="127"/>
        <v>#DIV/0!</v>
      </c>
      <c r="D811" s="82" t="e">
        <f t="shared" si="127"/>
        <v>#DIV/0!</v>
      </c>
      <c r="E811" s="82" t="e">
        <f t="shared" si="127"/>
        <v>#DIV/0!</v>
      </c>
    </row>
    <row r="812" spans="1:5" ht="19.899999999999999" customHeight="1" thickBot="1" x14ac:dyDescent="0.3">
      <c r="A812" s="80" t="s">
        <v>16</v>
      </c>
      <c r="B812" s="132" t="s">
        <v>22</v>
      </c>
      <c r="C812" s="133">
        <f>C809/B809-1</f>
        <v>-1</v>
      </c>
      <c r="D812" s="133" t="e">
        <f t="shared" ref="D812:E814" si="128">D809/C809-1</f>
        <v>#DIV/0!</v>
      </c>
      <c r="E812" s="133" t="e">
        <f t="shared" si="128"/>
        <v>#DIV/0!</v>
      </c>
    </row>
    <row r="813" spans="1:5" ht="19.899999999999999" customHeight="1" thickBot="1" x14ac:dyDescent="0.3">
      <c r="A813" s="80" t="s">
        <v>17</v>
      </c>
      <c r="B813" s="132" t="s">
        <v>22</v>
      </c>
      <c r="C813" s="133">
        <f>C810/B810-1</f>
        <v>-1</v>
      </c>
      <c r="D813" s="133" t="e">
        <f t="shared" si="128"/>
        <v>#DIV/0!</v>
      </c>
      <c r="E813" s="133" t="e">
        <f t="shared" si="128"/>
        <v>#DIV/0!</v>
      </c>
    </row>
    <row r="814" spans="1:5" ht="19.899999999999999" customHeight="1" thickBot="1" x14ac:dyDescent="0.3">
      <c r="A814" s="80" t="s">
        <v>18</v>
      </c>
      <c r="B814" s="132" t="s">
        <v>22</v>
      </c>
      <c r="C814" s="133" t="e">
        <f>C811/B811-1</f>
        <v>#DIV/0!</v>
      </c>
      <c r="D814" s="133" t="e">
        <f t="shared" si="128"/>
        <v>#DIV/0!</v>
      </c>
      <c r="E814" s="133" t="e">
        <f t="shared" si="128"/>
        <v>#DIV/0!</v>
      </c>
    </row>
    <row r="815" spans="1:5" ht="19.899999999999999" customHeight="1" thickBot="1" x14ac:dyDescent="0.3">
      <c r="A815" s="543" t="s">
        <v>152</v>
      </c>
      <c r="B815" s="544"/>
      <c r="C815" s="544"/>
      <c r="D815" s="544"/>
      <c r="E815" s="545"/>
    </row>
    <row r="816" spans="1:5" ht="19.899999999999999" customHeight="1" x14ac:dyDescent="0.25">
      <c r="A816" s="910"/>
      <c r="B816" s="67">
        <v>2019</v>
      </c>
      <c r="C816" s="67">
        <v>2020</v>
      </c>
      <c r="D816" s="67">
        <v>2021</v>
      </c>
      <c r="E816" s="67">
        <v>2022</v>
      </c>
    </row>
    <row r="817" spans="1:5" ht="19.899999999999999" customHeight="1" thickBot="1" x14ac:dyDescent="0.3">
      <c r="A817" s="911"/>
      <c r="B817" s="68" t="s">
        <v>6</v>
      </c>
      <c r="C817" s="68" t="s">
        <v>6</v>
      </c>
      <c r="D817" s="68" t="s">
        <v>6</v>
      </c>
      <c r="E817" s="68" t="s">
        <v>6</v>
      </c>
    </row>
    <row r="818" spans="1:5" ht="19.899999999999999" customHeight="1" thickBot="1" x14ac:dyDescent="0.3">
      <c r="A818" s="134" t="s">
        <v>41</v>
      </c>
      <c r="B818" s="81">
        <f>B819+B820+B821+B822</f>
        <v>0</v>
      </c>
      <c r="C818" s="81">
        <f t="shared" ref="C818:E818" si="129">C819+C820+C821+C822</f>
        <v>0</v>
      </c>
      <c r="D818" s="81">
        <f t="shared" si="129"/>
        <v>0</v>
      </c>
      <c r="E818" s="81">
        <f t="shared" si="129"/>
        <v>0</v>
      </c>
    </row>
    <row r="819" spans="1:5" ht="19.899999999999999" customHeight="1" thickBot="1" x14ac:dyDescent="0.3">
      <c r="A819" s="160" t="s">
        <v>50</v>
      </c>
      <c r="B819" s="81"/>
      <c r="C819" s="81"/>
      <c r="D819" s="81"/>
      <c r="E819" s="81"/>
    </row>
    <row r="820" spans="1:5" ht="19.899999999999999" customHeight="1" thickBot="1" x14ac:dyDescent="0.3">
      <c r="A820" s="160" t="s">
        <v>79</v>
      </c>
      <c r="B820" s="81"/>
      <c r="C820" s="81"/>
      <c r="D820" s="81"/>
      <c r="E820" s="81"/>
    </row>
    <row r="821" spans="1:5" ht="19.899999999999999" customHeight="1" thickBot="1" x14ac:dyDescent="0.3">
      <c r="A821" s="160" t="s">
        <v>80</v>
      </c>
      <c r="B821" s="81"/>
      <c r="C821" s="81"/>
      <c r="D821" s="81"/>
      <c r="E821" s="81"/>
    </row>
    <row r="822" spans="1:5" ht="19.899999999999999" customHeight="1" thickBot="1" x14ac:dyDescent="0.3">
      <c r="A822" s="160" t="s">
        <v>81</v>
      </c>
      <c r="B822" s="81"/>
      <c r="C822" s="81"/>
      <c r="D822" s="81"/>
      <c r="E822" s="81"/>
    </row>
    <row r="823" spans="1:5" ht="19.899999999999999" customHeight="1" thickBot="1" x14ac:dyDescent="0.3">
      <c r="A823" s="134" t="s">
        <v>42</v>
      </c>
      <c r="B823" s="83">
        <f>B824+B825+B826+B827</f>
        <v>7947</v>
      </c>
      <c r="C823" s="83">
        <f>C824+C825+C826+C827</f>
        <v>0</v>
      </c>
      <c r="D823" s="83"/>
      <c r="E823" s="83"/>
    </row>
    <row r="824" spans="1:5" ht="19.899999999999999" customHeight="1" thickBot="1" x14ac:dyDescent="0.3">
      <c r="A824" s="160" t="s">
        <v>50</v>
      </c>
      <c r="B824" s="82">
        <v>7947</v>
      </c>
      <c r="C824" s="82">
        <v>0</v>
      </c>
      <c r="D824" s="82"/>
      <c r="E824" s="83"/>
    </row>
    <row r="825" spans="1:5" ht="19.899999999999999" customHeight="1" thickBot="1" x14ac:dyDescent="0.3">
      <c r="A825" s="160" t="s">
        <v>79</v>
      </c>
      <c r="B825" s="83"/>
      <c r="C825" s="81"/>
      <c r="D825" s="81"/>
      <c r="E825" s="81"/>
    </row>
    <row r="826" spans="1:5" ht="19.899999999999999" customHeight="1" thickBot="1" x14ac:dyDescent="0.3">
      <c r="A826" s="160" t="s">
        <v>80</v>
      </c>
      <c r="B826" s="83"/>
      <c r="C826" s="81"/>
      <c r="D826" s="81"/>
      <c r="E826" s="81"/>
    </row>
    <row r="827" spans="1:5" ht="19.899999999999999" customHeight="1" thickBot="1" x14ac:dyDescent="0.3">
      <c r="A827" s="160" t="s">
        <v>81</v>
      </c>
      <c r="B827" s="83"/>
      <c r="C827" s="81"/>
      <c r="D827" s="81"/>
      <c r="E827" s="81"/>
    </row>
    <row r="828" spans="1:5" ht="19.899999999999999" customHeight="1" thickBot="1" x14ac:dyDescent="0.3">
      <c r="A828" s="135" t="s">
        <v>190</v>
      </c>
      <c r="B828" s="83">
        <f>B818+B823</f>
        <v>7947</v>
      </c>
      <c r="C828" s="83">
        <f t="shared" ref="C828:E828" si="130">C818+C823</f>
        <v>0</v>
      </c>
      <c r="D828" s="83">
        <f t="shared" si="130"/>
        <v>0</v>
      </c>
      <c r="E828" s="83">
        <f t="shared" si="130"/>
        <v>0</v>
      </c>
    </row>
    <row r="829" spans="1:5" ht="19.899999999999999" customHeight="1" thickBot="1" x14ac:dyDescent="0.3">
      <c r="A829" s="136" t="s">
        <v>35</v>
      </c>
      <c r="B829" s="137">
        <f>IF(B828-B810=0,0,"Error")</f>
        <v>0</v>
      </c>
      <c r="C829" s="137">
        <f>IF(C828-C810=0,0,"Error")</f>
        <v>0</v>
      </c>
      <c r="D829" s="137">
        <f t="shared" ref="D829:E829" si="131">IF(D828-D810=0,0,"Error")</f>
        <v>0</v>
      </c>
      <c r="E829" s="137">
        <f t="shared" si="131"/>
        <v>0</v>
      </c>
    </row>
    <row r="830" spans="1:5" ht="19.899999999999999" customHeight="1" thickBot="1" x14ac:dyDescent="0.3">
      <c r="A830" s="135"/>
      <c r="B830" s="174"/>
      <c r="C830" s="174"/>
      <c r="D830" s="174"/>
      <c r="E830" s="83"/>
    </row>
    <row r="831" spans="1:5" ht="19.899999999999999" customHeight="1" thickBot="1" x14ac:dyDescent="0.3">
      <c r="A831" s="89" t="s">
        <v>46</v>
      </c>
      <c r="B831" s="975" t="s">
        <v>234</v>
      </c>
      <c r="C831" s="976"/>
      <c r="D831" s="977"/>
      <c r="E831" s="978"/>
    </row>
    <row r="832" spans="1:5" ht="43.5" customHeight="1" thickBot="1" x14ac:dyDescent="0.3">
      <c r="A832" s="89" t="s">
        <v>268</v>
      </c>
      <c r="B832" s="167" t="s">
        <v>236</v>
      </c>
      <c r="C832" s="168" t="s">
        <v>53</v>
      </c>
      <c r="D832" s="169"/>
      <c r="E832" s="170"/>
    </row>
    <row r="833" spans="1:5" ht="31.5" customHeight="1" thickBot="1" x14ac:dyDescent="0.3">
      <c r="A833" s="80" t="s">
        <v>9</v>
      </c>
      <c r="B833" s="981" t="s">
        <v>288</v>
      </c>
      <c r="C833" s="982"/>
      <c r="D833" s="982"/>
      <c r="E833" s="983"/>
    </row>
    <row r="834" spans="1:5" ht="19.899999999999999" customHeight="1" thickBot="1" x14ac:dyDescent="0.3">
      <c r="A834" s="80" t="s">
        <v>14</v>
      </c>
      <c r="B834" s="681" t="s">
        <v>270</v>
      </c>
      <c r="C834" s="682"/>
      <c r="D834" s="682"/>
      <c r="E834" s="683"/>
    </row>
    <row r="835" spans="1:5" ht="19.899999999999999" customHeight="1" x14ac:dyDescent="0.25">
      <c r="A835" s="910"/>
      <c r="B835" s="67">
        <v>2018</v>
      </c>
      <c r="C835" s="67">
        <v>2019</v>
      </c>
      <c r="D835" s="67">
        <v>2020</v>
      </c>
      <c r="E835" s="67">
        <v>2021</v>
      </c>
    </row>
    <row r="836" spans="1:5" ht="19.899999999999999" customHeight="1" thickBot="1" x14ac:dyDescent="0.3">
      <c r="A836" s="911"/>
      <c r="B836" s="68" t="s">
        <v>5</v>
      </c>
      <c r="C836" s="68" t="s">
        <v>6</v>
      </c>
      <c r="D836" s="68" t="s">
        <v>6</v>
      </c>
      <c r="E836" s="68" t="s">
        <v>6</v>
      </c>
    </row>
    <row r="837" spans="1:5" ht="19.899999999999999" customHeight="1" thickBot="1" x14ac:dyDescent="0.3">
      <c r="A837" s="80" t="s">
        <v>8</v>
      </c>
      <c r="B837" s="132">
        <v>1</v>
      </c>
      <c r="C837" s="132">
        <v>0</v>
      </c>
      <c r="D837" s="132">
        <v>0</v>
      </c>
      <c r="E837" s="132">
        <v>0</v>
      </c>
    </row>
    <row r="838" spans="1:5" ht="19.899999999999999" customHeight="1" thickBot="1" x14ac:dyDescent="0.3">
      <c r="A838" s="80" t="s">
        <v>15</v>
      </c>
      <c r="B838" s="82">
        <v>1039.8</v>
      </c>
      <c r="C838" s="82">
        <v>0</v>
      </c>
      <c r="D838" s="82"/>
      <c r="E838" s="82"/>
    </row>
    <row r="839" spans="1:5" ht="19.899999999999999" customHeight="1" thickBot="1" x14ac:dyDescent="0.3">
      <c r="A839" s="80" t="s">
        <v>23</v>
      </c>
      <c r="B839" s="82">
        <f t="shared" ref="B839:E839" si="132">B838/B837</f>
        <v>1039.8</v>
      </c>
      <c r="C839" s="82" t="e">
        <f t="shared" si="132"/>
        <v>#DIV/0!</v>
      </c>
      <c r="D839" s="82" t="e">
        <f t="shared" si="132"/>
        <v>#DIV/0!</v>
      </c>
      <c r="E839" s="82" t="e">
        <f t="shared" si="132"/>
        <v>#DIV/0!</v>
      </c>
    </row>
    <row r="840" spans="1:5" ht="19.899999999999999" customHeight="1" thickBot="1" x14ac:dyDescent="0.3">
      <c r="A840" s="80" t="s">
        <v>16</v>
      </c>
      <c r="B840" s="132" t="s">
        <v>22</v>
      </c>
      <c r="C840" s="133">
        <f>C837/B837-1</f>
        <v>-1</v>
      </c>
      <c r="D840" s="133" t="e">
        <f t="shared" ref="D840:E842" si="133">D837/C837-1</f>
        <v>#DIV/0!</v>
      </c>
      <c r="E840" s="133" t="e">
        <f t="shared" si="133"/>
        <v>#DIV/0!</v>
      </c>
    </row>
    <row r="841" spans="1:5" ht="19.899999999999999" customHeight="1" thickBot="1" x14ac:dyDescent="0.3">
      <c r="A841" s="80" t="s">
        <v>17</v>
      </c>
      <c r="B841" s="132" t="s">
        <v>22</v>
      </c>
      <c r="C841" s="133">
        <f>C838/B838-1</f>
        <v>-1</v>
      </c>
      <c r="D841" s="133" t="e">
        <f t="shared" si="133"/>
        <v>#DIV/0!</v>
      </c>
      <c r="E841" s="133" t="e">
        <f t="shared" si="133"/>
        <v>#DIV/0!</v>
      </c>
    </row>
    <row r="842" spans="1:5" ht="19.899999999999999" customHeight="1" thickBot="1" x14ac:dyDescent="0.3">
      <c r="A842" s="80" t="s">
        <v>18</v>
      </c>
      <c r="B842" s="132" t="s">
        <v>22</v>
      </c>
      <c r="C842" s="133" t="e">
        <f>C839/B839-1</f>
        <v>#DIV/0!</v>
      </c>
      <c r="D842" s="133" t="e">
        <f t="shared" si="133"/>
        <v>#DIV/0!</v>
      </c>
      <c r="E842" s="133" t="e">
        <f t="shared" si="133"/>
        <v>#DIV/0!</v>
      </c>
    </row>
    <row r="843" spans="1:5" ht="19.899999999999999" customHeight="1" thickBot="1" x14ac:dyDescent="0.3">
      <c r="A843" s="543" t="s">
        <v>152</v>
      </c>
      <c r="B843" s="544"/>
      <c r="C843" s="544"/>
      <c r="D843" s="544"/>
      <c r="E843" s="545"/>
    </row>
    <row r="844" spans="1:5" ht="19.899999999999999" customHeight="1" x14ac:dyDescent="0.25">
      <c r="A844" s="910"/>
      <c r="B844" s="67">
        <v>2019</v>
      </c>
      <c r="C844" s="67">
        <v>2020</v>
      </c>
      <c r="D844" s="67">
        <v>2021</v>
      </c>
      <c r="E844" s="67">
        <v>2022</v>
      </c>
    </row>
    <row r="845" spans="1:5" ht="19.899999999999999" customHeight="1" thickBot="1" x14ac:dyDescent="0.3">
      <c r="A845" s="911"/>
      <c r="B845" s="68" t="s">
        <v>6</v>
      </c>
      <c r="C845" s="68" t="s">
        <v>6</v>
      </c>
      <c r="D845" s="68" t="s">
        <v>6</v>
      </c>
      <c r="E845" s="68" t="s">
        <v>6</v>
      </c>
    </row>
    <row r="846" spans="1:5" ht="19.899999999999999" customHeight="1" thickBot="1" x14ac:dyDescent="0.3">
      <c r="A846" s="134" t="s">
        <v>41</v>
      </c>
      <c r="B846" s="81">
        <f>B847+B848+B849+B850</f>
        <v>0</v>
      </c>
      <c r="C846" s="81">
        <f t="shared" ref="C846:E846" si="134">C847+C848+C849+C850</f>
        <v>0</v>
      </c>
      <c r="D846" s="81">
        <f t="shared" si="134"/>
        <v>0</v>
      </c>
      <c r="E846" s="81">
        <f t="shared" si="134"/>
        <v>0</v>
      </c>
    </row>
    <row r="847" spans="1:5" ht="19.899999999999999" customHeight="1" thickBot="1" x14ac:dyDescent="0.3">
      <c r="A847" s="160" t="s">
        <v>50</v>
      </c>
      <c r="B847" s="81"/>
      <c r="C847" s="81"/>
      <c r="D847" s="81"/>
      <c r="E847" s="81"/>
    </row>
    <row r="848" spans="1:5" ht="19.899999999999999" customHeight="1" thickBot="1" x14ac:dyDescent="0.3">
      <c r="A848" s="160" t="s">
        <v>79</v>
      </c>
      <c r="B848" s="81"/>
      <c r="C848" s="81"/>
      <c r="D848" s="81"/>
      <c r="E848" s="81"/>
    </row>
    <row r="849" spans="1:5" ht="19.899999999999999" customHeight="1" thickBot="1" x14ac:dyDescent="0.3">
      <c r="A849" s="160" t="s">
        <v>80</v>
      </c>
      <c r="B849" s="81"/>
      <c r="C849" s="81"/>
      <c r="D849" s="81"/>
      <c r="E849" s="81"/>
    </row>
    <row r="850" spans="1:5" ht="19.899999999999999" customHeight="1" thickBot="1" x14ac:dyDescent="0.3">
      <c r="A850" s="160" t="s">
        <v>81</v>
      </c>
      <c r="B850" s="81"/>
      <c r="C850" s="81"/>
      <c r="D850" s="81"/>
      <c r="E850" s="81"/>
    </row>
    <row r="851" spans="1:5" ht="19.899999999999999" customHeight="1" thickBot="1" x14ac:dyDescent="0.3">
      <c r="A851" s="134" t="s">
        <v>42</v>
      </c>
      <c r="B851" s="83">
        <f>B852+B853+B854+B855</f>
        <v>1039.8</v>
      </c>
      <c r="C851" s="82">
        <v>0</v>
      </c>
      <c r="D851" s="83"/>
      <c r="E851" s="83"/>
    </row>
    <row r="852" spans="1:5" ht="19.899999999999999" customHeight="1" thickBot="1" x14ac:dyDescent="0.3">
      <c r="A852" s="160" t="s">
        <v>50</v>
      </c>
      <c r="B852" s="82">
        <v>1039.8</v>
      </c>
      <c r="C852" s="82">
        <v>0</v>
      </c>
      <c r="D852" s="82"/>
      <c r="E852" s="83"/>
    </row>
    <row r="853" spans="1:5" ht="19.899999999999999" customHeight="1" thickBot="1" x14ac:dyDescent="0.3">
      <c r="A853" s="160" t="s">
        <v>79</v>
      </c>
      <c r="B853" s="83"/>
      <c r="C853" s="81"/>
      <c r="D853" s="81"/>
      <c r="E853" s="81"/>
    </row>
    <row r="854" spans="1:5" ht="19.899999999999999" customHeight="1" thickBot="1" x14ac:dyDescent="0.3">
      <c r="A854" s="160" t="s">
        <v>80</v>
      </c>
      <c r="B854" s="83"/>
      <c r="C854" s="81"/>
      <c r="D854" s="81"/>
      <c r="E854" s="81"/>
    </row>
    <row r="855" spans="1:5" ht="19.899999999999999" customHeight="1" thickBot="1" x14ac:dyDescent="0.3">
      <c r="A855" s="160" t="s">
        <v>81</v>
      </c>
      <c r="B855" s="83"/>
      <c r="C855" s="81"/>
      <c r="D855" s="81"/>
      <c r="E855" s="81"/>
    </row>
    <row r="856" spans="1:5" ht="19.899999999999999" customHeight="1" thickBot="1" x14ac:dyDescent="0.3">
      <c r="A856" s="135" t="s">
        <v>190</v>
      </c>
      <c r="B856" s="83">
        <f>B846+B851</f>
        <v>1039.8</v>
      </c>
      <c r="C856" s="83">
        <f t="shared" ref="C856:E856" si="135">C846+C851</f>
        <v>0</v>
      </c>
      <c r="D856" s="83">
        <f t="shared" si="135"/>
        <v>0</v>
      </c>
      <c r="E856" s="83">
        <f t="shared" si="135"/>
        <v>0</v>
      </c>
    </row>
    <row r="857" spans="1:5" ht="19.899999999999999" customHeight="1" thickBot="1" x14ac:dyDescent="0.3">
      <c r="A857" s="136" t="s">
        <v>35</v>
      </c>
      <c r="B857" s="137">
        <f>IF(B856-B838=0,0,"Error")</f>
        <v>0</v>
      </c>
      <c r="C857" s="137">
        <f>IF(C856-C838=0,0,"Error")</f>
        <v>0</v>
      </c>
      <c r="D857" s="137">
        <f t="shared" ref="D857:E857" si="136">IF(D856-D838=0,0,"Error")</f>
        <v>0</v>
      </c>
      <c r="E857" s="137">
        <f t="shared" si="136"/>
        <v>0</v>
      </c>
    </row>
    <row r="858" spans="1:5" ht="19.899999999999999" customHeight="1" thickBot="1" x14ac:dyDescent="0.3">
      <c r="A858" s="135"/>
      <c r="B858" s="174"/>
      <c r="C858" s="174"/>
      <c r="D858" s="174"/>
      <c r="E858" s="83"/>
    </row>
    <row r="859" spans="1:5" ht="19.899999999999999" customHeight="1" thickBot="1" x14ac:dyDescent="0.3">
      <c r="A859" s="89" t="s">
        <v>46</v>
      </c>
      <c r="B859" s="975" t="s">
        <v>234</v>
      </c>
      <c r="C859" s="976"/>
      <c r="D859" s="977"/>
      <c r="E859" s="978"/>
    </row>
    <row r="860" spans="1:5" ht="35.25" customHeight="1" thickBot="1" x14ac:dyDescent="0.3">
      <c r="A860" s="89" t="s">
        <v>268</v>
      </c>
      <c r="B860" s="167" t="s">
        <v>236</v>
      </c>
      <c r="C860" s="168" t="s">
        <v>53</v>
      </c>
      <c r="D860" s="169"/>
      <c r="E860" s="170"/>
    </row>
    <row r="861" spans="1:5" ht="33.75" customHeight="1" thickBot="1" x14ac:dyDescent="0.3">
      <c r="A861" s="80" t="s">
        <v>9</v>
      </c>
      <c r="B861" s="981" t="s">
        <v>289</v>
      </c>
      <c r="C861" s="982"/>
      <c r="D861" s="982"/>
      <c r="E861" s="983"/>
    </row>
    <row r="862" spans="1:5" ht="19.899999999999999" customHeight="1" thickBot="1" x14ac:dyDescent="0.3">
      <c r="A862" s="80" t="s">
        <v>14</v>
      </c>
      <c r="B862" s="681" t="s">
        <v>270</v>
      </c>
      <c r="C862" s="682"/>
      <c r="D862" s="682"/>
      <c r="E862" s="683"/>
    </row>
    <row r="863" spans="1:5" ht="19.899999999999999" customHeight="1" x14ac:dyDescent="0.25">
      <c r="A863" s="910"/>
      <c r="B863" s="67">
        <v>2019</v>
      </c>
      <c r="C863" s="67">
        <v>2020</v>
      </c>
      <c r="D863" s="67">
        <v>2021</v>
      </c>
      <c r="E863" s="67">
        <v>2022</v>
      </c>
    </row>
    <row r="864" spans="1:5" ht="19.899999999999999" customHeight="1" thickBot="1" x14ac:dyDescent="0.3">
      <c r="A864" s="911"/>
      <c r="B864" s="68" t="s">
        <v>6</v>
      </c>
      <c r="C864" s="68" t="s">
        <v>6</v>
      </c>
      <c r="D864" s="68" t="s">
        <v>6</v>
      </c>
      <c r="E864" s="68" t="s">
        <v>6</v>
      </c>
    </row>
    <row r="865" spans="1:5" ht="19.899999999999999" customHeight="1" thickBot="1" x14ac:dyDescent="0.3">
      <c r="A865" s="80" t="s">
        <v>8</v>
      </c>
      <c r="B865" s="132">
        <v>1</v>
      </c>
      <c r="C865" s="132">
        <v>0</v>
      </c>
      <c r="D865" s="132">
        <v>0</v>
      </c>
      <c r="E865" s="132">
        <v>0</v>
      </c>
    </row>
    <row r="866" spans="1:5" ht="19.899999999999999" customHeight="1" thickBot="1" x14ac:dyDescent="0.3">
      <c r="A866" s="80" t="s">
        <v>15</v>
      </c>
      <c r="B866" s="82">
        <v>211</v>
      </c>
      <c r="C866" s="82">
        <v>0</v>
      </c>
      <c r="D866" s="82"/>
      <c r="E866" s="82"/>
    </row>
    <row r="867" spans="1:5" ht="19.899999999999999" customHeight="1" thickBot="1" x14ac:dyDescent="0.3">
      <c r="A867" s="80" t="s">
        <v>23</v>
      </c>
      <c r="B867" s="82">
        <f t="shared" ref="B867:E867" si="137">B866/B865</f>
        <v>211</v>
      </c>
      <c r="C867" s="82" t="e">
        <f t="shared" si="137"/>
        <v>#DIV/0!</v>
      </c>
      <c r="D867" s="82" t="e">
        <f t="shared" si="137"/>
        <v>#DIV/0!</v>
      </c>
      <c r="E867" s="82" t="e">
        <f t="shared" si="137"/>
        <v>#DIV/0!</v>
      </c>
    </row>
    <row r="868" spans="1:5" ht="19.899999999999999" customHeight="1" thickBot="1" x14ac:dyDescent="0.3">
      <c r="A868" s="80" t="s">
        <v>16</v>
      </c>
      <c r="B868" s="132" t="s">
        <v>22</v>
      </c>
      <c r="C868" s="133">
        <f>C865/B865-1</f>
        <v>-1</v>
      </c>
      <c r="D868" s="133" t="e">
        <f t="shared" ref="D868:E870" si="138">D865/C865-1</f>
        <v>#DIV/0!</v>
      </c>
      <c r="E868" s="133" t="e">
        <f t="shared" si="138"/>
        <v>#DIV/0!</v>
      </c>
    </row>
    <row r="869" spans="1:5" ht="19.899999999999999" customHeight="1" thickBot="1" x14ac:dyDescent="0.3">
      <c r="A869" s="80" t="s">
        <v>17</v>
      </c>
      <c r="B869" s="132" t="s">
        <v>22</v>
      </c>
      <c r="C869" s="133">
        <f>C866/B866-1</f>
        <v>-1</v>
      </c>
      <c r="D869" s="133" t="e">
        <f t="shared" si="138"/>
        <v>#DIV/0!</v>
      </c>
      <c r="E869" s="133" t="e">
        <f t="shared" si="138"/>
        <v>#DIV/0!</v>
      </c>
    </row>
    <row r="870" spans="1:5" ht="19.899999999999999" customHeight="1" thickBot="1" x14ac:dyDescent="0.3">
      <c r="A870" s="80" t="s">
        <v>18</v>
      </c>
      <c r="B870" s="132" t="s">
        <v>22</v>
      </c>
      <c r="C870" s="133" t="e">
        <f>C867/B867-1</f>
        <v>#DIV/0!</v>
      </c>
      <c r="D870" s="133" t="e">
        <f t="shared" si="138"/>
        <v>#DIV/0!</v>
      </c>
      <c r="E870" s="133" t="e">
        <f t="shared" si="138"/>
        <v>#DIV/0!</v>
      </c>
    </row>
    <row r="871" spans="1:5" ht="19.899999999999999" customHeight="1" thickBot="1" x14ac:dyDescent="0.3">
      <c r="A871" s="543" t="s">
        <v>152</v>
      </c>
      <c r="B871" s="544"/>
      <c r="C871" s="544"/>
      <c r="D871" s="544"/>
      <c r="E871" s="545"/>
    </row>
    <row r="872" spans="1:5" ht="19.899999999999999" customHeight="1" x14ac:dyDescent="0.25">
      <c r="A872" s="910"/>
      <c r="B872" s="67">
        <v>2018</v>
      </c>
      <c r="C872" s="67">
        <v>2019</v>
      </c>
      <c r="D872" s="67">
        <v>2020</v>
      </c>
      <c r="E872" s="67">
        <v>2021</v>
      </c>
    </row>
    <row r="873" spans="1:5" ht="19.899999999999999" customHeight="1" thickBot="1" x14ac:dyDescent="0.3">
      <c r="A873" s="911"/>
      <c r="B873" s="68" t="s">
        <v>5</v>
      </c>
      <c r="C873" s="68" t="s">
        <v>6</v>
      </c>
      <c r="D873" s="68" t="s">
        <v>6</v>
      </c>
      <c r="E873" s="68" t="s">
        <v>6</v>
      </c>
    </row>
    <row r="874" spans="1:5" ht="19.899999999999999" customHeight="1" thickBot="1" x14ac:dyDescent="0.3">
      <c r="A874" s="134" t="s">
        <v>41</v>
      </c>
      <c r="B874" s="81">
        <f>B875+B876+B877+B878</f>
        <v>0</v>
      </c>
      <c r="C874" s="81">
        <f t="shared" ref="C874:E874" si="139">C875+C876+C877+C878</f>
        <v>0</v>
      </c>
      <c r="D874" s="81">
        <f t="shared" si="139"/>
        <v>0</v>
      </c>
      <c r="E874" s="81">
        <f t="shared" si="139"/>
        <v>0</v>
      </c>
    </row>
    <row r="875" spans="1:5" ht="19.899999999999999" customHeight="1" thickBot="1" x14ac:dyDescent="0.3">
      <c r="A875" s="160" t="s">
        <v>50</v>
      </c>
      <c r="B875" s="81"/>
      <c r="C875" s="81"/>
      <c r="D875" s="81"/>
      <c r="E875" s="81"/>
    </row>
    <row r="876" spans="1:5" ht="19.899999999999999" customHeight="1" thickBot="1" x14ac:dyDescent="0.3">
      <c r="A876" s="160" t="s">
        <v>79</v>
      </c>
      <c r="B876" s="81"/>
      <c r="C876" s="81"/>
      <c r="D876" s="81"/>
      <c r="E876" s="81"/>
    </row>
    <row r="877" spans="1:5" ht="19.899999999999999" customHeight="1" thickBot="1" x14ac:dyDescent="0.3">
      <c r="A877" s="160" t="s">
        <v>80</v>
      </c>
      <c r="B877" s="81"/>
      <c r="C877" s="81"/>
      <c r="D877" s="81"/>
      <c r="E877" s="81"/>
    </row>
    <row r="878" spans="1:5" ht="19.899999999999999" customHeight="1" thickBot="1" x14ac:dyDescent="0.3">
      <c r="A878" s="160" t="s">
        <v>81</v>
      </c>
      <c r="B878" s="81"/>
      <c r="C878" s="81"/>
      <c r="D878" s="81"/>
      <c r="E878" s="81"/>
    </row>
    <row r="879" spans="1:5" ht="19.899999999999999" customHeight="1" thickBot="1" x14ac:dyDescent="0.3">
      <c r="A879" s="134" t="s">
        <v>42</v>
      </c>
      <c r="B879" s="83">
        <f>B880+B881+B882+B883</f>
        <v>211</v>
      </c>
      <c r="C879" s="83">
        <f>C880+C881+C882+C883</f>
        <v>0</v>
      </c>
      <c r="D879" s="83"/>
      <c r="E879" s="83"/>
    </row>
    <row r="880" spans="1:5" ht="19.899999999999999" customHeight="1" thickBot="1" x14ac:dyDescent="0.3">
      <c r="A880" s="160" t="s">
        <v>50</v>
      </c>
      <c r="B880" s="82">
        <v>211</v>
      </c>
      <c r="C880" s="82">
        <v>0</v>
      </c>
      <c r="D880" s="82"/>
      <c r="E880" s="83"/>
    </row>
    <row r="881" spans="1:5" ht="19.899999999999999" customHeight="1" thickBot="1" x14ac:dyDescent="0.3">
      <c r="A881" s="160" t="s">
        <v>79</v>
      </c>
      <c r="B881" s="83"/>
      <c r="C881" s="81"/>
      <c r="D881" s="81"/>
      <c r="E881" s="81"/>
    </row>
    <row r="882" spans="1:5" ht="19.899999999999999" customHeight="1" thickBot="1" x14ac:dyDescent="0.3">
      <c r="A882" s="160" t="s">
        <v>80</v>
      </c>
      <c r="B882" s="83"/>
      <c r="C882" s="81"/>
      <c r="D882" s="81"/>
      <c r="E882" s="81"/>
    </row>
    <row r="883" spans="1:5" ht="19.899999999999999" customHeight="1" thickBot="1" x14ac:dyDescent="0.3">
      <c r="A883" s="160" t="s">
        <v>81</v>
      </c>
      <c r="B883" s="83"/>
      <c r="C883" s="81"/>
      <c r="D883" s="81"/>
      <c r="E883" s="81"/>
    </row>
    <row r="884" spans="1:5" ht="19.899999999999999" customHeight="1" thickBot="1" x14ac:dyDescent="0.3">
      <c r="A884" s="135" t="s">
        <v>190</v>
      </c>
      <c r="B884" s="83">
        <f>B874+B879</f>
        <v>211</v>
      </c>
      <c r="C884" s="83">
        <f t="shared" ref="C884:E884" si="140">C874+C879</f>
        <v>0</v>
      </c>
      <c r="D884" s="83">
        <f t="shared" si="140"/>
        <v>0</v>
      </c>
      <c r="E884" s="83">
        <f t="shared" si="140"/>
        <v>0</v>
      </c>
    </row>
    <row r="885" spans="1:5" ht="19.899999999999999" customHeight="1" thickBot="1" x14ac:dyDescent="0.3">
      <c r="A885" s="136" t="s">
        <v>35</v>
      </c>
      <c r="B885" s="137">
        <f>IF(B884-B866=0,0,"Error")</f>
        <v>0</v>
      </c>
      <c r="C885" s="137">
        <f>IF(C884-C866=0,0,"Error")</f>
        <v>0</v>
      </c>
      <c r="D885" s="137">
        <f t="shared" ref="D885:E885" si="141">IF(D884-D866=0,0,"Error")</f>
        <v>0</v>
      </c>
      <c r="E885" s="137">
        <f t="shared" si="141"/>
        <v>0</v>
      </c>
    </row>
    <row r="886" spans="1:5" ht="19.899999999999999" customHeight="1" thickBot="1" x14ac:dyDescent="0.3">
      <c r="A886" s="135"/>
      <c r="B886" s="174"/>
      <c r="C886" s="174"/>
      <c r="D886" s="174"/>
      <c r="E886" s="83"/>
    </row>
    <row r="887" spans="1:5" ht="19.899999999999999" customHeight="1" thickBot="1" x14ac:dyDescent="0.3">
      <c r="A887" s="89" t="s">
        <v>46</v>
      </c>
      <c r="B887" s="975" t="s">
        <v>234</v>
      </c>
      <c r="C887" s="976"/>
      <c r="D887" s="977"/>
      <c r="E887" s="978"/>
    </row>
    <row r="888" spans="1:5" ht="39.75" customHeight="1" thickBot="1" x14ac:dyDescent="0.3">
      <c r="A888" s="89" t="s">
        <v>268</v>
      </c>
      <c r="B888" s="167" t="s">
        <v>236</v>
      </c>
      <c r="C888" s="168" t="s">
        <v>53</v>
      </c>
      <c r="D888" s="169"/>
      <c r="E888" s="170"/>
    </row>
    <row r="889" spans="1:5" ht="19.899999999999999" customHeight="1" thickBot="1" x14ac:dyDescent="0.3">
      <c r="A889" s="80" t="s">
        <v>9</v>
      </c>
      <c r="B889" s="981" t="s">
        <v>290</v>
      </c>
      <c r="C889" s="982"/>
      <c r="D889" s="982"/>
      <c r="E889" s="983"/>
    </row>
    <row r="890" spans="1:5" ht="19.899999999999999" customHeight="1" thickBot="1" x14ac:dyDescent="0.3">
      <c r="A890" s="80" t="s">
        <v>14</v>
      </c>
      <c r="B890" s="681" t="s">
        <v>270</v>
      </c>
      <c r="C890" s="682"/>
      <c r="D890" s="682"/>
      <c r="E890" s="683"/>
    </row>
    <row r="891" spans="1:5" ht="19.899999999999999" customHeight="1" x14ac:dyDescent="0.25">
      <c r="A891" s="910"/>
      <c r="B891" s="67">
        <v>2018</v>
      </c>
      <c r="C891" s="67">
        <v>2019</v>
      </c>
      <c r="D891" s="67">
        <v>2020</v>
      </c>
      <c r="E891" s="67">
        <v>2021</v>
      </c>
    </row>
    <row r="892" spans="1:5" ht="19.899999999999999" customHeight="1" thickBot="1" x14ac:dyDescent="0.3">
      <c r="A892" s="911"/>
      <c r="B892" s="68" t="s">
        <v>5</v>
      </c>
      <c r="C892" s="68" t="s">
        <v>6</v>
      </c>
      <c r="D892" s="68" t="s">
        <v>6</v>
      </c>
      <c r="E892" s="68" t="s">
        <v>6</v>
      </c>
    </row>
    <row r="893" spans="1:5" ht="19.899999999999999" customHeight="1" thickBot="1" x14ac:dyDescent="0.3">
      <c r="A893" s="80" t="s">
        <v>8</v>
      </c>
      <c r="B893" s="132">
        <v>1</v>
      </c>
      <c r="C893" s="132">
        <v>0</v>
      </c>
      <c r="D893" s="132">
        <v>0</v>
      </c>
      <c r="E893" s="132">
        <v>0</v>
      </c>
    </row>
    <row r="894" spans="1:5" ht="19.899999999999999" customHeight="1" thickBot="1" x14ac:dyDescent="0.3">
      <c r="A894" s="80" t="s">
        <v>15</v>
      </c>
      <c r="B894" s="82">
        <v>781.2</v>
      </c>
      <c r="C894" s="82">
        <v>0</v>
      </c>
      <c r="D894" s="82"/>
      <c r="E894" s="82"/>
    </row>
    <row r="895" spans="1:5" ht="19.899999999999999" customHeight="1" thickBot="1" x14ac:dyDescent="0.3">
      <c r="A895" s="80" t="s">
        <v>23</v>
      </c>
      <c r="B895" s="82">
        <f t="shared" ref="B895:E895" si="142">B894/B893</f>
        <v>781.2</v>
      </c>
      <c r="C895" s="82" t="e">
        <f t="shared" si="142"/>
        <v>#DIV/0!</v>
      </c>
      <c r="D895" s="82" t="e">
        <f t="shared" si="142"/>
        <v>#DIV/0!</v>
      </c>
      <c r="E895" s="82" t="e">
        <f t="shared" si="142"/>
        <v>#DIV/0!</v>
      </c>
    </row>
    <row r="896" spans="1:5" ht="19.899999999999999" customHeight="1" thickBot="1" x14ac:dyDescent="0.3">
      <c r="A896" s="80" t="s">
        <v>16</v>
      </c>
      <c r="B896" s="132" t="s">
        <v>22</v>
      </c>
      <c r="C896" s="133">
        <f>C893/B893-1</f>
        <v>-1</v>
      </c>
      <c r="D896" s="133" t="e">
        <f t="shared" ref="D896:E898" si="143">D893/C893-1</f>
        <v>#DIV/0!</v>
      </c>
      <c r="E896" s="133" t="e">
        <f t="shared" si="143"/>
        <v>#DIV/0!</v>
      </c>
    </row>
    <row r="897" spans="1:5" ht="19.899999999999999" customHeight="1" thickBot="1" x14ac:dyDescent="0.3">
      <c r="A897" s="80" t="s">
        <v>17</v>
      </c>
      <c r="B897" s="132" t="s">
        <v>22</v>
      </c>
      <c r="C897" s="133">
        <f>C894/B894-1</f>
        <v>-1</v>
      </c>
      <c r="D897" s="133" t="e">
        <f t="shared" si="143"/>
        <v>#DIV/0!</v>
      </c>
      <c r="E897" s="133" t="e">
        <f t="shared" si="143"/>
        <v>#DIV/0!</v>
      </c>
    </row>
    <row r="898" spans="1:5" ht="19.899999999999999" customHeight="1" thickBot="1" x14ac:dyDescent="0.3">
      <c r="A898" s="80" t="s">
        <v>18</v>
      </c>
      <c r="B898" s="132" t="s">
        <v>22</v>
      </c>
      <c r="C898" s="133" t="e">
        <f>C895/B895-1</f>
        <v>#DIV/0!</v>
      </c>
      <c r="D898" s="133" t="e">
        <f t="shared" si="143"/>
        <v>#DIV/0!</v>
      </c>
      <c r="E898" s="133" t="e">
        <f t="shared" si="143"/>
        <v>#DIV/0!</v>
      </c>
    </row>
    <row r="899" spans="1:5" ht="19.899999999999999" customHeight="1" thickBot="1" x14ac:dyDescent="0.3">
      <c r="A899" s="543" t="s">
        <v>152</v>
      </c>
      <c r="B899" s="544"/>
      <c r="C899" s="544"/>
      <c r="D899" s="544"/>
      <c r="E899" s="545"/>
    </row>
    <row r="900" spans="1:5" ht="19.899999999999999" customHeight="1" x14ac:dyDescent="0.25">
      <c r="A900" s="910"/>
      <c r="B900" s="67">
        <v>2018</v>
      </c>
      <c r="C900" s="67">
        <v>2019</v>
      </c>
      <c r="D900" s="67">
        <v>2020</v>
      </c>
      <c r="E900" s="67">
        <v>2021</v>
      </c>
    </row>
    <row r="901" spans="1:5" ht="19.899999999999999" customHeight="1" thickBot="1" x14ac:dyDescent="0.3">
      <c r="A901" s="911"/>
      <c r="B901" s="68" t="s">
        <v>5</v>
      </c>
      <c r="C901" s="68" t="s">
        <v>6</v>
      </c>
      <c r="D901" s="68" t="s">
        <v>6</v>
      </c>
      <c r="E901" s="68" t="s">
        <v>6</v>
      </c>
    </row>
    <row r="902" spans="1:5" ht="19.899999999999999" customHeight="1" thickBot="1" x14ac:dyDescent="0.3">
      <c r="A902" s="134" t="s">
        <v>41</v>
      </c>
      <c r="B902" s="81">
        <f>B903+B904+B905+B906</f>
        <v>0</v>
      </c>
      <c r="C902" s="81">
        <f t="shared" ref="C902:E902" si="144">C903+C904+C905+C906</f>
        <v>0</v>
      </c>
      <c r="D902" s="81">
        <f t="shared" si="144"/>
        <v>0</v>
      </c>
      <c r="E902" s="81">
        <f t="shared" si="144"/>
        <v>0</v>
      </c>
    </row>
    <row r="903" spans="1:5" ht="19.899999999999999" customHeight="1" thickBot="1" x14ac:dyDescent="0.3">
      <c r="A903" s="160" t="s">
        <v>50</v>
      </c>
      <c r="B903" s="81"/>
      <c r="C903" s="81"/>
      <c r="D903" s="81"/>
      <c r="E903" s="81"/>
    </row>
    <row r="904" spans="1:5" ht="19.899999999999999" customHeight="1" thickBot="1" x14ac:dyDescent="0.3">
      <c r="A904" s="160" t="s">
        <v>79</v>
      </c>
      <c r="B904" s="81"/>
      <c r="C904" s="81"/>
      <c r="D904" s="81"/>
      <c r="E904" s="81"/>
    </row>
    <row r="905" spans="1:5" ht="19.899999999999999" customHeight="1" thickBot="1" x14ac:dyDescent="0.3">
      <c r="A905" s="160" t="s">
        <v>80</v>
      </c>
      <c r="B905" s="81"/>
      <c r="C905" s="81"/>
      <c r="D905" s="81"/>
      <c r="E905" s="81"/>
    </row>
    <row r="906" spans="1:5" ht="19.899999999999999" customHeight="1" thickBot="1" x14ac:dyDescent="0.3">
      <c r="A906" s="160" t="s">
        <v>81</v>
      </c>
      <c r="B906" s="81"/>
      <c r="C906" s="81"/>
      <c r="D906" s="81"/>
      <c r="E906" s="81"/>
    </row>
    <row r="907" spans="1:5" ht="19.899999999999999" customHeight="1" thickBot="1" x14ac:dyDescent="0.3">
      <c r="A907" s="134" t="s">
        <v>42</v>
      </c>
      <c r="B907" s="83">
        <f>B908+B909+B910+B911</f>
        <v>781.2</v>
      </c>
      <c r="C907" s="82">
        <v>0</v>
      </c>
      <c r="D907" s="83"/>
      <c r="E907" s="83"/>
    </row>
    <row r="908" spans="1:5" ht="19.899999999999999" customHeight="1" thickBot="1" x14ac:dyDescent="0.3">
      <c r="A908" s="160" t="s">
        <v>50</v>
      </c>
      <c r="B908" s="82">
        <v>781.2</v>
      </c>
      <c r="C908" s="82">
        <v>0</v>
      </c>
      <c r="D908" s="82"/>
      <c r="E908" s="83"/>
    </row>
    <row r="909" spans="1:5" ht="19.899999999999999" customHeight="1" thickBot="1" x14ac:dyDescent="0.3">
      <c r="A909" s="160" t="s">
        <v>79</v>
      </c>
      <c r="B909" s="83"/>
      <c r="C909" s="81"/>
      <c r="D909" s="81"/>
      <c r="E909" s="81"/>
    </row>
    <row r="910" spans="1:5" ht="19.899999999999999" customHeight="1" thickBot="1" x14ac:dyDescent="0.3">
      <c r="A910" s="160" t="s">
        <v>80</v>
      </c>
      <c r="B910" s="83"/>
      <c r="C910" s="81"/>
      <c r="D910" s="81"/>
      <c r="E910" s="81"/>
    </row>
    <row r="911" spans="1:5" ht="19.899999999999999" customHeight="1" thickBot="1" x14ac:dyDescent="0.3">
      <c r="A911" s="160" t="s">
        <v>81</v>
      </c>
      <c r="B911" s="83"/>
      <c r="C911" s="81"/>
      <c r="D911" s="81"/>
      <c r="E911" s="81"/>
    </row>
    <row r="912" spans="1:5" ht="19.899999999999999" customHeight="1" thickBot="1" x14ac:dyDescent="0.3">
      <c r="A912" s="135" t="s">
        <v>190</v>
      </c>
      <c r="B912" s="83">
        <f>B902+B907</f>
        <v>781.2</v>
      </c>
      <c r="C912" s="83">
        <f t="shared" ref="C912:E912" si="145">C902+C907</f>
        <v>0</v>
      </c>
      <c r="D912" s="83">
        <f t="shared" si="145"/>
        <v>0</v>
      </c>
      <c r="E912" s="83">
        <f t="shared" si="145"/>
        <v>0</v>
      </c>
    </row>
    <row r="913" spans="1:5" ht="19.899999999999999" customHeight="1" thickBot="1" x14ac:dyDescent="0.3">
      <c r="A913" s="136" t="s">
        <v>35</v>
      </c>
      <c r="B913" s="137">
        <f>IF(B912-B894=0,0,"Error")</f>
        <v>0</v>
      </c>
      <c r="C913" s="137">
        <f>IF(C912-C894=0,0,"Error")</f>
        <v>0</v>
      </c>
      <c r="D913" s="137">
        <f t="shared" ref="D913:E913" si="146">IF(D912-D894=0,0,"Error")</f>
        <v>0</v>
      </c>
      <c r="E913" s="137">
        <f t="shared" si="146"/>
        <v>0</v>
      </c>
    </row>
    <row r="914" spans="1:5" ht="19.899999999999999" customHeight="1" thickBot="1" x14ac:dyDescent="0.3">
      <c r="A914" s="135"/>
      <c r="B914" s="174"/>
      <c r="C914" s="174"/>
      <c r="D914" s="174"/>
      <c r="E914" s="83"/>
    </row>
    <row r="915" spans="1:5" ht="19.899999999999999" customHeight="1" thickBot="1" x14ac:dyDescent="0.3">
      <c r="A915" s="89" t="s">
        <v>46</v>
      </c>
      <c r="B915" s="975" t="s">
        <v>234</v>
      </c>
      <c r="C915" s="976"/>
      <c r="D915" s="977"/>
      <c r="E915" s="978"/>
    </row>
    <row r="916" spans="1:5" ht="36.75" customHeight="1" thickBot="1" x14ac:dyDescent="0.3">
      <c r="A916" s="89" t="s">
        <v>268</v>
      </c>
      <c r="B916" s="167" t="s">
        <v>236</v>
      </c>
      <c r="C916" s="168" t="s">
        <v>53</v>
      </c>
      <c r="D916" s="169"/>
      <c r="E916" s="170"/>
    </row>
    <row r="917" spans="1:5" ht="19.899999999999999" customHeight="1" thickBot="1" x14ac:dyDescent="0.3">
      <c r="A917" s="80" t="s">
        <v>9</v>
      </c>
      <c r="B917" s="981" t="s">
        <v>291</v>
      </c>
      <c r="C917" s="982"/>
      <c r="D917" s="982"/>
      <c r="E917" s="983"/>
    </row>
    <row r="918" spans="1:5" ht="19.899999999999999" customHeight="1" thickBot="1" x14ac:dyDescent="0.3">
      <c r="A918" s="80" t="s">
        <v>14</v>
      </c>
      <c r="B918" s="681" t="s">
        <v>279</v>
      </c>
      <c r="C918" s="682"/>
      <c r="D918" s="682"/>
      <c r="E918" s="683"/>
    </row>
    <row r="919" spans="1:5" ht="19.899999999999999" customHeight="1" x14ac:dyDescent="0.25">
      <c r="A919" s="910"/>
      <c r="B919" s="67">
        <v>2019</v>
      </c>
      <c r="C919" s="67">
        <v>2020</v>
      </c>
      <c r="D919" s="67">
        <v>2021</v>
      </c>
      <c r="E919" s="67">
        <v>2022</v>
      </c>
    </row>
    <row r="920" spans="1:5" ht="19.899999999999999" customHeight="1" thickBot="1" x14ac:dyDescent="0.3">
      <c r="A920" s="911"/>
      <c r="B920" s="68" t="s">
        <v>6</v>
      </c>
      <c r="C920" s="68" t="s">
        <v>6</v>
      </c>
      <c r="D920" s="68" t="s">
        <v>6</v>
      </c>
      <c r="E920" s="68" t="s">
        <v>6</v>
      </c>
    </row>
    <row r="921" spans="1:5" ht="19.899999999999999" customHeight="1" thickBot="1" x14ac:dyDescent="0.3">
      <c r="A921" s="80" t="s">
        <v>8</v>
      </c>
      <c r="B921" s="132">
        <v>1</v>
      </c>
      <c r="C921" s="132">
        <v>1</v>
      </c>
      <c r="D921" s="132">
        <v>0</v>
      </c>
      <c r="E921" s="132">
        <v>0</v>
      </c>
    </row>
    <row r="922" spans="1:5" ht="19.899999999999999" customHeight="1" thickBot="1" x14ac:dyDescent="0.3">
      <c r="A922" s="80" t="s">
        <v>15</v>
      </c>
      <c r="B922" s="82">
        <v>946</v>
      </c>
      <c r="C922" s="82">
        <v>0</v>
      </c>
      <c r="D922" s="82"/>
      <c r="E922" s="82"/>
    </row>
    <row r="923" spans="1:5" ht="19.899999999999999" customHeight="1" thickBot="1" x14ac:dyDescent="0.3">
      <c r="A923" s="80" t="s">
        <v>23</v>
      </c>
      <c r="B923" s="82">
        <f t="shared" ref="B923" si="147">B922/B921</f>
        <v>946</v>
      </c>
      <c r="C923" s="82">
        <v>0</v>
      </c>
      <c r="D923" s="82" t="e">
        <f t="shared" ref="D923:E923" si="148">D922/D921</f>
        <v>#DIV/0!</v>
      </c>
      <c r="E923" s="82" t="e">
        <f t="shared" si="148"/>
        <v>#DIV/0!</v>
      </c>
    </row>
    <row r="924" spans="1:5" ht="19.899999999999999" customHeight="1" thickBot="1" x14ac:dyDescent="0.3">
      <c r="A924" s="80" t="s">
        <v>16</v>
      </c>
      <c r="B924" s="132" t="s">
        <v>22</v>
      </c>
      <c r="C924" s="133">
        <f>C921/B921-1</f>
        <v>0</v>
      </c>
      <c r="D924" s="133">
        <f t="shared" ref="D924:E926" si="149">D921/C921-1</f>
        <v>-1</v>
      </c>
      <c r="E924" s="133" t="e">
        <f t="shared" si="149"/>
        <v>#DIV/0!</v>
      </c>
    </row>
    <row r="925" spans="1:5" ht="19.899999999999999" customHeight="1" thickBot="1" x14ac:dyDescent="0.3">
      <c r="A925" s="80" t="s">
        <v>17</v>
      </c>
      <c r="B925" s="132" t="s">
        <v>22</v>
      </c>
      <c r="C925" s="133">
        <f>C922/B922-1</f>
        <v>-1</v>
      </c>
      <c r="D925" s="133" t="e">
        <f t="shared" si="149"/>
        <v>#DIV/0!</v>
      </c>
      <c r="E925" s="133" t="e">
        <f t="shared" si="149"/>
        <v>#DIV/0!</v>
      </c>
    </row>
    <row r="926" spans="1:5" ht="19.899999999999999" customHeight="1" thickBot="1" x14ac:dyDescent="0.3">
      <c r="A926" s="80" t="s">
        <v>18</v>
      </c>
      <c r="B926" s="132" t="s">
        <v>22</v>
      </c>
      <c r="C926" s="133">
        <f>C923/B923-1</f>
        <v>-1</v>
      </c>
      <c r="D926" s="133" t="e">
        <f t="shared" si="149"/>
        <v>#DIV/0!</v>
      </c>
      <c r="E926" s="133" t="e">
        <f t="shared" si="149"/>
        <v>#DIV/0!</v>
      </c>
    </row>
    <row r="927" spans="1:5" ht="19.899999999999999" customHeight="1" thickBot="1" x14ac:dyDescent="0.3">
      <c r="A927" s="543" t="s">
        <v>152</v>
      </c>
      <c r="B927" s="544"/>
      <c r="C927" s="544"/>
      <c r="D927" s="544"/>
      <c r="E927" s="545"/>
    </row>
    <row r="928" spans="1:5" ht="19.899999999999999" customHeight="1" x14ac:dyDescent="0.25">
      <c r="A928" s="910"/>
      <c r="B928" s="67">
        <v>2018</v>
      </c>
      <c r="C928" s="67">
        <v>2019</v>
      </c>
      <c r="D928" s="67">
        <v>2020</v>
      </c>
      <c r="E928" s="67">
        <v>2021</v>
      </c>
    </row>
    <row r="929" spans="1:5" ht="19.899999999999999" customHeight="1" thickBot="1" x14ac:dyDescent="0.3">
      <c r="A929" s="911"/>
      <c r="B929" s="68" t="s">
        <v>5</v>
      </c>
      <c r="C929" s="68" t="s">
        <v>6</v>
      </c>
      <c r="D929" s="68" t="s">
        <v>6</v>
      </c>
      <c r="E929" s="68" t="s">
        <v>6</v>
      </c>
    </row>
    <row r="930" spans="1:5" ht="19.899999999999999" customHeight="1" thickBot="1" x14ac:dyDescent="0.3">
      <c r="A930" s="134" t="s">
        <v>41</v>
      </c>
      <c r="B930" s="81">
        <f>B931+B932+B933+B934</f>
        <v>0</v>
      </c>
      <c r="C930" s="81">
        <f t="shared" ref="C930:E930" si="150">C931+C932+C933+C934</f>
        <v>0</v>
      </c>
      <c r="D930" s="81">
        <f t="shared" si="150"/>
        <v>0</v>
      </c>
      <c r="E930" s="81">
        <f t="shared" si="150"/>
        <v>0</v>
      </c>
    </row>
    <row r="931" spans="1:5" ht="19.899999999999999" customHeight="1" thickBot="1" x14ac:dyDescent="0.3">
      <c r="A931" s="160" t="s">
        <v>50</v>
      </c>
      <c r="B931" s="81"/>
      <c r="C931" s="81"/>
      <c r="D931" s="81"/>
      <c r="E931" s="81"/>
    </row>
    <row r="932" spans="1:5" ht="19.899999999999999" customHeight="1" thickBot="1" x14ac:dyDescent="0.3">
      <c r="A932" s="160" t="s">
        <v>79</v>
      </c>
      <c r="B932" s="81"/>
      <c r="C932" s="81"/>
      <c r="D932" s="81"/>
      <c r="E932" s="81"/>
    </row>
    <row r="933" spans="1:5" ht="19.899999999999999" customHeight="1" thickBot="1" x14ac:dyDescent="0.3">
      <c r="A933" s="160" t="s">
        <v>80</v>
      </c>
      <c r="B933" s="81"/>
      <c r="C933" s="81"/>
      <c r="D933" s="81"/>
      <c r="E933" s="81"/>
    </row>
    <row r="934" spans="1:5" ht="19.899999999999999" customHeight="1" thickBot="1" x14ac:dyDescent="0.3">
      <c r="A934" s="160" t="s">
        <v>81</v>
      </c>
      <c r="B934" s="81"/>
      <c r="C934" s="81"/>
      <c r="D934" s="81"/>
      <c r="E934" s="81"/>
    </row>
    <row r="935" spans="1:5" ht="19.899999999999999" customHeight="1" thickBot="1" x14ac:dyDescent="0.3">
      <c r="A935" s="134" t="s">
        <v>42</v>
      </c>
      <c r="B935" s="83">
        <v>946</v>
      </c>
      <c r="C935" s="83">
        <f>SUM(C936)</f>
        <v>0</v>
      </c>
      <c r="D935" s="83"/>
      <c r="E935" s="83"/>
    </row>
    <row r="936" spans="1:5" ht="19.899999999999999" customHeight="1" thickBot="1" x14ac:dyDescent="0.3">
      <c r="A936" s="160" t="s">
        <v>50</v>
      </c>
      <c r="B936" s="82">
        <v>946</v>
      </c>
      <c r="C936" s="82">
        <v>0</v>
      </c>
      <c r="D936" s="82"/>
      <c r="E936" s="83"/>
    </row>
    <row r="937" spans="1:5" ht="19.899999999999999" customHeight="1" thickBot="1" x14ac:dyDescent="0.3">
      <c r="A937" s="160" t="s">
        <v>79</v>
      </c>
      <c r="B937" s="83"/>
      <c r="C937" s="81"/>
      <c r="D937" s="81"/>
      <c r="E937" s="81"/>
    </row>
    <row r="938" spans="1:5" ht="19.899999999999999" customHeight="1" thickBot="1" x14ac:dyDescent="0.3">
      <c r="A938" s="160" t="s">
        <v>80</v>
      </c>
      <c r="B938" s="83"/>
      <c r="C938" s="81"/>
      <c r="D938" s="81"/>
      <c r="E938" s="81"/>
    </row>
    <row r="939" spans="1:5" ht="19.899999999999999" customHeight="1" thickBot="1" x14ac:dyDescent="0.3">
      <c r="A939" s="160" t="s">
        <v>81</v>
      </c>
      <c r="B939" s="83"/>
      <c r="C939" s="81"/>
      <c r="D939" s="81"/>
      <c r="E939" s="81"/>
    </row>
    <row r="940" spans="1:5" ht="19.899999999999999" customHeight="1" thickBot="1" x14ac:dyDescent="0.3">
      <c r="A940" s="135" t="s">
        <v>190</v>
      </c>
      <c r="B940" s="83">
        <f>B930+B935</f>
        <v>946</v>
      </c>
      <c r="C940" s="83">
        <f t="shared" ref="C940:E940" si="151">C930+C935</f>
        <v>0</v>
      </c>
      <c r="D940" s="83">
        <f t="shared" si="151"/>
        <v>0</v>
      </c>
      <c r="E940" s="83">
        <f t="shared" si="151"/>
        <v>0</v>
      </c>
    </row>
    <row r="941" spans="1:5" ht="19.899999999999999" customHeight="1" thickBot="1" x14ac:dyDescent="0.3">
      <c r="A941" s="136" t="s">
        <v>35</v>
      </c>
      <c r="B941" s="137">
        <f>IF(B940-B922=0,0,"Error")</f>
        <v>0</v>
      </c>
      <c r="C941" s="137">
        <f>IF(C940-C922=0,0,"Error")</f>
        <v>0</v>
      </c>
      <c r="D941" s="137">
        <f t="shared" ref="D941:E941" si="152">IF(D940-D922=0,0,"Error")</f>
        <v>0</v>
      </c>
      <c r="E941" s="137">
        <f t="shared" si="152"/>
        <v>0</v>
      </c>
    </row>
    <row r="942" spans="1:5" ht="19.899999999999999" customHeight="1" thickBot="1" x14ac:dyDescent="0.3">
      <c r="A942" s="135"/>
      <c r="B942" s="174"/>
      <c r="C942" s="174"/>
      <c r="D942" s="174"/>
      <c r="E942" s="83"/>
    </row>
    <row r="943" spans="1:5" ht="19.899999999999999" customHeight="1" thickBot="1" x14ac:dyDescent="0.3">
      <c r="A943" s="89" t="s">
        <v>46</v>
      </c>
      <c r="B943" s="975" t="s">
        <v>234</v>
      </c>
      <c r="C943" s="976"/>
      <c r="D943" s="977"/>
      <c r="E943" s="978"/>
    </row>
    <row r="944" spans="1:5" ht="39" customHeight="1" thickBot="1" x14ac:dyDescent="0.3">
      <c r="A944" s="89" t="s">
        <v>268</v>
      </c>
      <c r="B944" s="167" t="s">
        <v>236</v>
      </c>
      <c r="C944" s="168" t="s">
        <v>53</v>
      </c>
      <c r="D944" s="169"/>
      <c r="E944" s="170"/>
    </row>
    <row r="945" spans="1:5" ht="19.899999999999999" customHeight="1" thickBot="1" x14ac:dyDescent="0.3">
      <c r="A945" s="80" t="s">
        <v>9</v>
      </c>
      <c r="B945" s="981" t="s">
        <v>292</v>
      </c>
      <c r="C945" s="982"/>
      <c r="D945" s="982"/>
      <c r="E945" s="983"/>
    </row>
    <row r="946" spans="1:5" ht="19.899999999999999" customHeight="1" thickBot="1" x14ac:dyDescent="0.3">
      <c r="A946" s="80" t="s">
        <v>14</v>
      </c>
      <c r="B946" s="681" t="s">
        <v>279</v>
      </c>
      <c r="C946" s="682"/>
      <c r="D946" s="682"/>
      <c r="E946" s="683"/>
    </row>
    <row r="947" spans="1:5" ht="19.899999999999999" customHeight="1" x14ac:dyDescent="0.25">
      <c r="A947" s="910"/>
      <c r="B947" s="67">
        <v>2018</v>
      </c>
      <c r="C947" s="67">
        <v>2019</v>
      </c>
      <c r="D947" s="67">
        <v>2020</v>
      </c>
      <c r="E947" s="67">
        <v>2021</v>
      </c>
    </row>
    <row r="948" spans="1:5" ht="19.899999999999999" customHeight="1" thickBot="1" x14ac:dyDescent="0.3">
      <c r="A948" s="911"/>
      <c r="B948" s="68" t="s">
        <v>5</v>
      </c>
      <c r="C948" s="68" t="s">
        <v>6</v>
      </c>
      <c r="D948" s="68" t="s">
        <v>6</v>
      </c>
      <c r="E948" s="68" t="s">
        <v>6</v>
      </c>
    </row>
    <row r="949" spans="1:5" ht="19.899999999999999" customHeight="1" thickBot="1" x14ac:dyDescent="0.3">
      <c r="A949" s="80" t="s">
        <v>8</v>
      </c>
      <c r="B949" s="132">
        <v>1</v>
      </c>
      <c r="C949" s="132">
        <v>1</v>
      </c>
      <c r="D949" s="132">
        <v>0</v>
      </c>
      <c r="E949" s="132">
        <v>0</v>
      </c>
    </row>
    <row r="950" spans="1:5" ht="19.899999999999999" customHeight="1" thickBot="1" x14ac:dyDescent="0.3">
      <c r="A950" s="80" t="s">
        <v>15</v>
      </c>
      <c r="B950" s="82">
        <v>1307</v>
      </c>
      <c r="C950" s="82">
        <v>0</v>
      </c>
      <c r="D950" s="82"/>
      <c r="E950" s="82"/>
    </row>
    <row r="951" spans="1:5" ht="19.899999999999999" customHeight="1" thickBot="1" x14ac:dyDescent="0.3">
      <c r="A951" s="80" t="s">
        <v>23</v>
      </c>
      <c r="B951" s="82">
        <f t="shared" ref="B951:E951" si="153">B950/B949</f>
        <v>1307</v>
      </c>
      <c r="C951" s="82">
        <v>0</v>
      </c>
      <c r="D951" s="82" t="e">
        <f t="shared" si="153"/>
        <v>#DIV/0!</v>
      </c>
      <c r="E951" s="82" t="e">
        <f t="shared" si="153"/>
        <v>#DIV/0!</v>
      </c>
    </row>
    <row r="952" spans="1:5" ht="19.899999999999999" customHeight="1" thickBot="1" x14ac:dyDescent="0.3">
      <c r="A952" s="80" t="s">
        <v>16</v>
      </c>
      <c r="B952" s="132" t="s">
        <v>22</v>
      </c>
      <c r="C952" s="133">
        <f>C949/B949-1</f>
        <v>0</v>
      </c>
      <c r="D952" s="133">
        <f t="shared" ref="D952:E954" si="154">D949/C949-1</f>
        <v>-1</v>
      </c>
      <c r="E952" s="133" t="e">
        <f t="shared" si="154"/>
        <v>#DIV/0!</v>
      </c>
    </row>
    <row r="953" spans="1:5" ht="19.899999999999999" customHeight="1" thickBot="1" x14ac:dyDescent="0.3">
      <c r="A953" s="80" t="s">
        <v>17</v>
      </c>
      <c r="B953" s="132" t="s">
        <v>22</v>
      </c>
      <c r="C953" s="133">
        <f>C950/B950-1</f>
        <v>-1</v>
      </c>
      <c r="D953" s="133" t="e">
        <f t="shared" si="154"/>
        <v>#DIV/0!</v>
      </c>
      <c r="E953" s="133" t="e">
        <f t="shared" si="154"/>
        <v>#DIV/0!</v>
      </c>
    </row>
    <row r="954" spans="1:5" ht="19.899999999999999" customHeight="1" thickBot="1" x14ac:dyDescent="0.3">
      <c r="A954" s="80" t="s">
        <v>18</v>
      </c>
      <c r="B954" s="132" t="s">
        <v>22</v>
      </c>
      <c r="C954" s="133">
        <f>C951/B951-1</f>
        <v>-1</v>
      </c>
      <c r="D954" s="133" t="e">
        <f t="shared" si="154"/>
        <v>#DIV/0!</v>
      </c>
      <c r="E954" s="133" t="e">
        <f t="shared" si="154"/>
        <v>#DIV/0!</v>
      </c>
    </row>
    <row r="955" spans="1:5" ht="19.899999999999999" customHeight="1" thickBot="1" x14ac:dyDescent="0.3">
      <c r="A955" s="543" t="s">
        <v>152</v>
      </c>
      <c r="B955" s="544"/>
      <c r="C955" s="544"/>
      <c r="D955" s="544"/>
      <c r="E955" s="545"/>
    </row>
    <row r="956" spans="1:5" ht="19.899999999999999" customHeight="1" x14ac:dyDescent="0.25">
      <c r="A956" s="910"/>
      <c r="B956" s="67">
        <v>2018</v>
      </c>
      <c r="C956" s="67">
        <v>2019</v>
      </c>
      <c r="D956" s="67">
        <v>2020</v>
      </c>
      <c r="E956" s="67">
        <v>2021</v>
      </c>
    </row>
    <row r="957" spans="1:5" ht="19.899999999999999" customHeight="1" thickBot="1" x14ac:dyDescent="0.3">
      <c r="A957" s="911"/>
      <c r="B957" s="68" t="s">
        <v>5</v>
      </c>
      <c r="C957" s="68" t="s">
        <v>6</v>
      </c>
      <c r="D957" s="68" t="s">
        <v>6</v>
      </c>
      <c r="E957" s="68" t="s">
        <v>6</v>
      </c>
    </row>
    <row r="958" spans="1:5" ht="19.899999999999999" customHeight="1" thickBot="1" x14ac:dyDescent="0.3">
      <c r="A958" s="134" t="s">
        <v>41</v>
      </c>
      <c r="B958" s="81">
        <f>B959+B960+B961+B962</f>
        <v>0</v>
      </c>
      <c r="C958" s="81">
        <f t="shared" ref="C958:E958" si="155">C959+C960+C961+C962</f>
        <v>0</v>
      </c>
      <c r="D958" s="81">
        <f t="shared" si="155"/>
        <v>0</v>
      </c>
      <c r="E958" s="81">
        <f t="shared" si="155"/>
        <v>0</v>
      </c>
    </row>
    <row r="959" spans="1:5" ht="19.899999999999999" customHeight="1" thickBot="1" x14ac:dyDescent="0.3">
      <c r="A959" s="160" t="s">
        <v>50</v>
      </c>
      <c r="B959" s="81"/>
      <c r="C959" s="81"/>
      <c r="D959" s="81"/>
      <c r="E959" s="81"/>
    </row>
    <row r="960" spans="1:5" ht="19.899999999999999" customHeight="1" thickBot="1" x14ac:dyDescent="0.3">
      <c r="A960" s="160" t="s">
        <v>79</v>
      </c>
      <c r="B960" s="81"/>
      <c r="C960" s="81"/>
      <c r="D960" s="81"/>
      <c r="E960" s="81"/>
    </row>
    <row r="961" spans="1:5" ht="19.899999999999999" customHeight="1" thickBot="1" x14ac:dyDescent="0.3">
      <c r="A961" s="160" t="s">
        <v>80</v>
      </c>
      <c r="B961" s="81"/>
      <c r="C961" s="81"/>
      <c r="D961" s="81"/>
      <c r="E961" s="81"/>
    </row>
    <row r="962" spans="1:5" ht="19.899999999999999" customHeight="1" thickBot="1" x14ac:dyDescent="0.3">
      <c r="A962" s="160" t="s">
        <v>81</v>
      </c>
      <c r="B962" s="81"/>
      <c r="C962" s="81"/>
      <c r="D962" s="81"/>
      <c r="E962" s="81"/>
    </row>
    <row r="963" spans="1:5" ht="19.899999999999999" customHeight="1" thickBot="1" x14ac:dyDescent="0.3">
      <c r="A963" s="134" t="s">
        <v>42</v>
      </c>
      <c r="B963" s="83">
        <f>B964+B965+B966+B967</f>
        <v>1307</v>
      </c>
      <c r="C963" s="82">
        <v>0</v>
      </c>
      <c r="D963" s="83"/>
      <c r="E963" s="83"/>
    </row>
    <row r="964" spans="1:5" ht="19.899999999999999" customHeight="1" thickBot="1" x14ac:dyDescent="0.3">
      <c r="A964" s="160" t="s">
        <v>50</v>
      </c>
      <c r="B964" s="82">
        <v>1307</v>
      </c>
      <c r="C964" s="82">
        <v>0</v>
      </c>
      <c r="D964" s="82"/>
      <c r="E964" s="83"/>
    </row>
    <row r="965" spans="1:5" ht="19.899999999999999" customHeight="1" thickBot="1" x14ac:dyDescent="0.3">
      <c r="A965" s="160" t="s">
        <v>79</v>
      </c>
      <c r="B965" s="83"/>
      <c r="C965" s="81"/>
      <c r="D965" s="81"/>
      <c r="E965" s="81"/>
    </row>
    <row r="966" spans="1:5" ht="19.899999999999999" customHeight="1" thickBot="1" x14ac:dyDescent="0.3">
      <c r="A966" s="160" t="s">
        <v>80</v>
      </c>
      <c r="B966" s="83"/>
      <c r="C966" s="81"/>
      <c r="D966" s="81"/>
      <c r="E966" s="81"/>
    </row>
    <row r="967" spans="1:5" ht="19.899999999999999" customHeight="1" thickBot="1" x14ac:dyDescent="0.3">
      <c r="A967" s="160" t="s">
        <v>81</v>
      </c>
      <c r="B967" s="83"/>
      <c r="C967" s="81"/>
      <c r="D967" s="81"/>
      <c r="E967" s="81"/>
    </row>
    <row r="968" spans="1:5" ht="19.899999999999999" customHeight="1" thickBot="1" x14ac:dyDescent="0.3">
      <c r="A968" s="135" t="s">
        <v>190</v>
      </c>
      <c r="B968" s="83">
        <f>B958+B963</f>
        <v>1307</v>
      </c>
      <c r="C968" s="83">
        <f t="shared" ref="C968:E968" si="156">C958+C963</f>
        <v>0</v>
      </c>
      <c r="D968" s="83">
        <f t="shared" si="156"/>
        <v>0</v>
      </c>
      <c r="E968" s="83">
        <f t="shared" si="156"/>
        <v>0</v>
      </c>
    </row>
    <row r="969" spans="1:5" ht="19.899999999999999" customHeight="1" thickBot="1" x14ac:dyDescent="0.3">
      <c r="A969" s="136" t="s">
        <v>35</v>
      </c>
      <c r="B969" s="137">
        <f>IF(B968-B950=0,0,"Error")</f>
        <v>0</v>
      </c>
      <c r="C969" s="137">
        <f>IF(C968-C950=0,0,"Error")</f>
        <v>0</v>
      </c>
      <c r="D969" s="137">
        <f t="shared" ref="D969:E969" si="157">IF(D968-D950=0,0,"Error")</f>
        <v>0</v>
      </c>
      <c r="E969" s="137">
        <f t="shared" si="157"/>
        <v>0</v>
      </c>
    </row>
    <row r="970" spans="1:5" ht="19.899999999999999" customHeight="1" thickBot="1" x14ac:dyDescent="0.3">
      <c r="A970" s="89" t="s">
        <v>46</v>
      </c>
      <c r="B970" s="975" t="s">
        <v>234</v>
      </c>
      <c r="C970" s="976"/>
      <c r="D970" s="977"/>
      <c r="E970" s="978"/>
    </row>
    <row r="971" spans="1:5" ht="51" customHeight="1" thickBot="1" x14ac:dyDescent="0.3">
      <c r="A971" s="89" t="s">
        <v>268</v>
      </c>
      <c r="B971" s="167" t="s">
        <v>236</v>
      </c>
      <c r="C971" s="168" t="s">
        <v>53</v>
      </c>
      <c r="D971" s="169"/>
      <c r="E971" s="170"/>
    </row>
    <row r="972" spans="1:5" ht="19.899999999999999" customHeight="1" thickBot="1" x14ac:dyDescent="0.3">
      <c r="A972" s="80" t="s">
        <v>9</v>
      </c>
      <c r="B972" s="981" t="s">
        <v>402</v>
      </c>
      <c r="C972" s="982"/>
      <c r="D972" s="982"/>
      <c r="E972" s="983"/>
    </row>
    <row r="973" spans="1:5" ht="19.899999999999999" customHeight="1" thickBot="1" x14ac:dyDescent="0.3">
      <c r="A973" s="80" t="s">
        <v>14</v>
      </c>
      <c r="B973" s="681" t="s">
        <v>279</v>
      </c>
      <c r="C973" s="682"/>
      <c r="D973" s="682"/>
      <c r="E973" s="683"/>
    </row>
    <row r="974" spans="1:5" ht="19.899999999999999" customHeight="1" x14ac:dyDescent="0.25">
      <c r="A974" s="910"/>
      <c r="B974" s="67">
        <v>2018</v>
      </c>
      <c r="C974" s="67">
        <v>2019</v>
      </c>
      <c r="D974" s="67">
        <v>2020</v>
      </c>
      <c r="E974" s="67">
        <v>2021</v>
      </c>
    </row>
    <row r="975" spans="1:5" ht="19.899999999999999" customHeight="1" thickBot="1" x14ac:dyDescent="0.3">
      <c r="A975" s="911"/>
      <c r="B975" s="68" t="s">
        <v>5</v>
      </c>
      <c r="C975" s="68" t="s">
        <v>6</v>
      </c>
      <c r="D975" s="68" t="s">
        <v>6</v>
      </c>
      <c r="E975" s="68" t="s">
        <v>6</v>
      </c>
    </row>
    <row r="976" spans="1:5" ht="19.899999999999999" customHeight="1" thickBot="1" x14ac:dyDescent="0.3">
      <c r="A976" s="80" t="s">
        <v>8</v>
      </c>
      <c r="B976" s="132">
        <v>1</v>
      </c>
      <c r="C976" s="132">
        <v>1</v>
      </c>
      <c r="D976" s="132">
        <v>0</v>
      </c>
      <c r="E976" s="132">
        <v>0</v>
      </c>
    </row>
    <row r="977" spans="1:5" ht="19.899999999999999" customHeight="1" thickBot="1" x14ac:dyDescent="0.3">
      <c r="A977" s="80" t="s">
        <v>15</v>
      </c>
      <c r="B977" s="82">
        <v>3011</v>
      </c>
      <c r="C977" s="82">
        <v>0</v>
      </c>
      <c r="D977" s="82"/>
      <c r="E977" s="82"/>
    </row>
    <row r="978" spans="1:5" ht="19.899999999999999" customHeight="1" thickBot="1" x14ac:dyDescent="0.3">
      <c r="A978" s="80" t="s">
        <v>23</v>
      </c>
      <c r="B978" s="82">
        <f t="shared" ref="B978" si="158">B977/B976</f>
        <v>3011</v>
      </c>
      <c r="C978" s="82">
        <v>0</v>
      </c>
      <c r="D978" s="82" t="e">
        <f t="shared" ref="D978:E978" si="159">D977/D976</f>
        <v>#DIV/0!</v>
      </c>
      <c r="E978" s="82" t="e">
        <f t="shared" si="159"/>
        <v>#DIV/0!</v>
      </c>
    </row>
    <row r="979" spans="1:5" ht="19.899999999999999" customHeight="1" thickBot="1" x14ac:dyDescent="0.3">
      <c r="A979" s="80" t="s">
        <v>16</v>
      </c>
      <c r="B979" s="132" t="s">
        <v>22</v>
      </c>
      <c r="C979" s="133">
        <f>C976/B976-1</f>
        <v>0</v>
      </c>
      <c r="D979" s="133">
        <f t="shared" ref="D979:E981" si="160">D976/C976-1</f>
        <v>-1</v>
      </c>
      <c r="E979" s="133" t="e">
        <f t="shared" si="160"/>
        <v>#DIV/0!</v>
      </c>
    </row>
    <row r="980" spans="1:5" ht="19.899999999999999" customHeight="1" thickBot="1" x14ac:dyDescent="0.3">
      <c r="A980" s="80" t="s">
        <v>17</v>
      </c>
      <c r="B980" s="132" t="s">
        <v>22</v>
      </c>
      <c r="C980" s="133">
        <f>C977/B977-1</f>
        <v>-1</v>
      </c>
      <c r="D980" s="133" t="e">
        <f t="shared" si="160"/>
        <v>#DIV/0!</v>
      </c>
      <c r="E980" s="133" t="e">
        <f t="shared" si="160"/>
        <v>#DIV/0!</v>
      </c>
    </row>
    <row r="981" spans="1:5" ht="19.899999999999999" customHeight="1" thickBot="1" x14ac:dyDescent="0.3">
      <c r="A981" s="80" t="s">
        <v>18</v>
      </c>
      <c r="B981" s="132" t="s">
        <v>22</v>
      </c>
      <c r="C981" s="133">
        <f>C978/B978-1</f>
        <v>-1</v>
      </c>
      <c r="D981" s="133" t="e">
        <f t="shared" si="160"/>
        <v>#DIV/0!</v>
      </c>
      <c r="E981" s="133" t="e">
        <f t="shared" si="160"/>
        <v>#DIV/0!</v>
      </c>
    </row>
    <row r="982" spans="1:5" ht="19.899999999999999" customHeight="1" thickBot="1" x14ac:dyDescent="0.3">
      <c r="A982" s="543" t="s">
        <v>152</v>
      </c>
      <c r="B982" s="544"/>
      <c r="C982" s="544"/>
      <c r="D982" s="544"/>
      <c r="E982" s="545"/>
    </row>
    <row r="983" spans="1:5" ht="19.899999999999999" customHeight="1" x14ac:dyDescent="0.25">
      <c r="A983" s="910"/>
      <c r="B983" s="67">
        <v>2018</v>
      </c>
      <c r="C983" s="67">
        <v>2019</v>
      </c>
      <c r="D983" s="67">
        <v>2020</v>
      </c>
      <c r="E983" s="67">
        <v>2021</v>
      </c>
    </row>
    <row r="984" spans="1:5" ht="19.899999999999999" customHeight="1" thickBot="1" x14ac:dyDescent="0.3">
      <c r="A984" s="911"/>
      <c r="B984" s="68" t="s">
        <v>5</v>
      </c>
      <c r="C984" s="68" t="s">
        <v>6</v>
      </c>
      <c r="D984" s="68" t="s">
        <v>6</v>
      </c>
      <c r="E984" s="68" t="s">
        <v>6</v>
      </c>
    </row>
    <row r="985" spans="1:5" ht="19.899999999999999" customHeight="1" thickBot="1" x14ac:dyDescent="0.3">
      <c r="A985" s="134" t="s">
        <v>41</v>
      </c>
      <c r="B985" s="81">
        <f>B986+B987+B988+B989</f>
        <v>0</v>
      </c>
      <c r="C985" s="81">
        <f t="shared" ref="C985:E985" si="161">C986+C987+C988+C989</f>
        <v>0</v>
      </c>
      <c r="D985" s="81">
        <f t="shared" si="161"/>
        <v>0</v>
      </c>
      <c r="E985" s="81">
        <f t="shared" si="161"/>
        <v>0</v>
      </c>
    </row>
    <row r="986" spans="1:5" ht="19.899999999999999" customHeight="1" thickBot="1" x14ac:dyDescent="0.3">
      <c r="A986" s="160" t="s">
        <v>50</v>
      </c>
      <c r="B986" s="81"/>
      <c r="C986" s="81"/>
      <c r="D986" s="81"/>
      <c r="E986" s="81"/>
    </row>
    <row r="987" spans="1:5" ht="19.899999999999999" customHeight="1" thickBot="1" x14ac:dyDescent="0.3">
      <c r="A987" s="160" t="s">
        <v>79</v>
      </c>
      <c r="B987" s="81"/>
      <c r="C987" s="81"/>
      <c r="D987" s="81"/>
      <c r="E987" s="81"/>
    </row>
    <row r="988" spans="1:5" ht="19.899999999999999" customHeight="1" thickBot="1" x14ac:dyDescent="0.3">
      <c r="A988" s="160" t="s">
        <v>80</v>
      </c>
      <c r="B988" s="81"/>
      <c r="C988" s="81"/>
      <c r="D988" s="81"/>
      <c r="E988" s="81"/>
    </row>
    <row r="989" spans="1:5" ht="19.899999999999999" customHeight="1" thickBot="1" x14ac:dyDescent="0.3">
      <c r="A989" s="160" t="s">
        <v>81</v>
      </c>
      <c r="B989" s="81"/>
      <c r="C989" s="81"/>
      <c r="D989" s="81"/>
      <c r="E989" s="81"/>
    </row>
    <row r="990" spans="1:5" ht="19.899999999999999" customHeight="1" thickBot="1" x14ac:dyDescent="0.3">
      <c r="A990" s="134" t="s">
        <v>42</v>
      </c>
      <c r="B990" s="83">
        <f>B991+B992+B993+B994</f>
        <v>3011</v>
      </c>
      <c r="C990" s="82">
        <v>0</v>
      </c>
      <c r="D990" s="83"/>
      <c r="E990" s="83"/>
    </row>
    <row r="991" spans="1:5" ht="19.899999999999999" customHeight="1" thickBot="1" x14ac:dyDescent="0.3">
      <c r="A991" s="160" t="s">
        <v>50</v>
      </c>
      <c r="B991" s="82">
        <v>3011</v>
      </c>
      <c r="C991" s="82">
        <v>0</v>
      </c>
      <c r="D991" s="82"/>
      <c r="E991" s="83"/>
    </row>
    <row r="992" spans="1:5" ht="19.899999999999999" customHeight="1" thickBot="1" x14ac:dyDescent="0.3">
      <c r="A992" s="160" t="s">
        <v>79</v>
      </c>
      <c r="B992" s="83"/>
      <c r="C992" s="81"/>
      <c r="D992" s="81"/>
      <c r="E992" s="81"/>
    </row>
    <row r="993" spans="1:5" ht="19.899999999999999" customHeight="1" thickBot="1" x14ac:dyDescent="0.3">
      <c r="A993" s="160" t="s">
        <v>80</v>
      </c>
      <c r="B993" s="83"/>
      <c r="C993" s="81"/>
      <c r="D993" s="81"/>
      <c r="E993" s="81"/>
    </row>
    <row r="994" spans="1:5" ht="19.899999999999999" customHeight="1" thickBot="1" x14ac:dyDescent="0.3">
      <c r="A994" s="160" t="s">
        <v>81</v>
      </c>
      <c r="B994" s="83"/>
      <c r="C994" s="81"/>
      <c r="D994" s="81"/>
      <c r="E994" s="81"/>
    </row>
    <row r="995" spans="1:5" ht="19.899999999999999" customHeight="1" thickBot="1" x14ac:dyDescent="0.3">
      <c r="A995" s="135" t="s">
        <v>190</v>
      </c>
      <c r="B995" s="83">
        <f>B985+B990</f>
        <v>3011</v>
      </c>
      <c r="C995" s="83">
        <f t="shared" ref="C995:E995" si="162">C985+C990</f>
        <v>0</v>
      </c>
      <c r="D995" s="83">
        <f t="shared" si="162"/>
        <v>0</v>
      </c>
      <c r="E995" s="83">
        <f t="shared" si="162"/>
        <v>0</v>
      </c>
    </row>
    <row r="996" spans="1:5" ht="19.899999999999999" customHeight="1" thickBot="1" x14ac:dyDescent="0.3">
      <c r="A996" s="136" t="s">
        <v>35</v>
      </c>
      <c r="B996" s="137">
        <f>IF(B995-B977=0,0,"Error")</f>
        <v>0</v>
      </c>
      <c r="C996" s="137">
        <f>IF(C995-C977=0,0,"Error")</f>
        <v>0</v>
      </c>
      <c r="D996" s="137">
        <f t="shared" ref="D996:E996" si="163">IF(D995-D977=0,0,"Error")</f>
        <v>0</v>
      </c>
      <c r="E996" s="137">
        <f t="shared" si="163"/>
        <v>0</v>
      </c>
    </row>
    <row r="997" spans="1:5" ht="19.899999999999999" customHeight="1" thickBot="1" x14ac:dyDescent="0.3">
      <c r="A997" s="89" t="s">
        <v>46</v>
      </c>
      <c r="B997" s="975" t="s">
        <v>234</v>
      </c>
      <c r="C997" s="976"/>
      <c r="D997" s="977"/>
      <c r="E997" s="978"/>
    </row>
    <row r="998" spans="1:5" ht="29.25" customHeight="1" thickBot="1" x14ac:dyDescent="0.3">
      <c r="A998" s="89" t="s">
        <v>268</v>
      </c>
      <c r="B998" s="167" t="s">
        <v>236</v>
      </c>
      <c r="C998" s="168" t="s">
        <v>53</v>
      </c>
      <c r="D998" s="169"/>
      <c r="E998" s="170"/>
    </row>
    <row r="999" spans="1:5" ht="19.899999999999999" customHeight="1" thickBot="1" x14ac:dyDescent="0.3">
      <c r="A999" s="80" t="s">
        <v>9</v>
      </c>
      <c r="B999" s="981" t="s">
        <v>403</v>
      </c>
      <c r="C999" s="982"/>
      <c r="D999" s="982"/>
      <c r="E999" s="983"/>
    </row>
    <row r="1000" spans="1:5" ht="19.899999999999999" customHeight="1" thickBot="1" x14ac:dyDescent="0.3">
      <c r="A1000" s="80" t="s">
        <v>14</v>
      </c>
      <c r="B1000" s="681" t="s">
        <v>279</v>
      </c>
      <c r="C1000" s="682"/>
      <c r="D1000" s="682"/>
      <c r="E1000" s="683"/>
    </row>
    <row r="1001" spans="1:5" ht="19.899999999999999" customHeight="1" x14ac:dyDescent="0.25">
      <c r="A1001" s="910"/>
      <c r="B1001" s="67">
        <v>2019</v>
      </c>
      <c r="C1001" s="67">
        <v>2020</v>
      </c>
      <c r="D1001" s="67">
        <v>2021</v>
      </c>
      <c r="E1001" s="67">
        <v>2022</v>
      </c>
    </row>
    <row r="1002" spans="1:5" ht="19.899999999999999" customHeight="1" thickBot="1" x14ac:dyDescent="0.3">
      <c r="A1002" s="911"/>
      <c r="B1002" s="68" t="s">
        <v>6</v>
      </c>
      <c r="C1002" s="68" t="s">
        <v>6</v>
      </c>
      <c r="D1002" s="68" t="s">
        <v>6</v>
      </c>
      <c r="E1002" s="68" t="s">
        <v>6</v>
      </c>
    </row>
    <row r="1003" spans="1:5" ht="19.899999999999999" customHeight="1" thickBot="1" x14ac:dyDescent="0.3">
      <c r="A1003" s="80" t="s">
        <v>8</v>
      </c>
      <c r="B1003" s="132">
        <v>1</v>
      </c>
      <c r="C1003" s="132">
        <v>1</v>
      </c>
      <c r="D1003" s="132">
        <v>0</v>
      </c>
      <c r="E1003" s="132">
        <v>0</v>
      </c>
    </row>
    <row r="1004" spans="1:5" ht="19.899999999999999" customHeight="1" thickBot="1" x14ac:dyDescent="0.3">
      <c r="A1004" s="80" t="s">
        <v>15</v>
      </c>
      <c r="B1004" s="82"/>
      <c r="C1004" s="82">
        <v>0</v>
      </c>
      <c r="D1004" s="82"/>
      <c r="E1004" s="83">
        <v>86329</v>
      </c>
    </row>
    <row r="1005" spans="1:5" ht="19.899999999999999" customHeight="1" thickBot="1" x14ac:dyDescent="0.3">
      <c r="A1005" s="80" t="s">
        <v>23</v>
      </c>
      <c r="B1005" s="82">
        <f t="shared" ref="B1005" si="164">B1004/B1003</f>
        <v>0</v>
      </c>
      <c r="C1005" s="82">
        <v>0</v>
      </c>
      <c r="D1005" s="82" t="e">
        <f t="shared" ref="D1005:E1005" si="165">D1004/D1003</f>
        <v>#DIV/0!</v>
      </c>
      <c r="E1005" s="82" t="e">
        <f t="shared" si="165"/>
        <v>#DIV/0!</v>
      </c>
    </row>
    <row r="1006" spans="1:5" ht="19.899999999999999" customHeight="1" thickBot="1" x14ac:dyDescent="0.3">
      <c r="A1006" s="80" t="s">
        <v>16</v>
      </c>
      <c r="B1006" s="132" t="s">
        <v>22</v>
      </c>
      <c r="C1006" s="133">
        <f>C1003/B1003-1</f>
        <v>0</v>
      </c>
      <c r="D1006" s="133">
        <f t="shared" ref="D1006:E1008" si="166">D1003/C1003-1</f>
        <v>-1</v>
      </c>
      <c r="E1006" s="133" t="e">
        <f t="shared" si="166"/>
        <v>#DIV/0!</v>
      </c>
    </row>
    <row r="1007" spans="1:5" ht="19.899999999999999" customHeight="1" thickBot="1" x14ac:dyDescent="0.3">
      <c r="A1007" s="80" t="s">
        <v>17</v>
      </c>
      <c r="B1007" s="132" t="s">
        <v>22</v>
      </c>
      <c r="C1007" s="133" t="e">
        <f>C1004/B1004-1</f>
        <v>#DIV/0!</v>
      </c>
      <c r="D1007" s="133" t="e">
        <f t="shared" si="166"/>
        <v>#DIV/0!</v>
      </c>
      <c r="E1007" s="133" t="e">
        <f t="shared" si="166"/>
        <v>#DIV/0!</v>
      </c>
    </row>
    <row r="1008" spans="1:5" ht="19.899999999999999" customHeight="1" thickBot="1" x14ac:dyDescent="0.3">
      <c r="A1008" s="80" t="s">
        <v>18</v>
      </c>
      <c r="B1008" s="132" t="s">
        <v>22</v>
      </c>
      <c r="C1008" s="133" t="e">
        <f>C1005/B1005-1</f>
        <v>#DIV/0!</v>
      </c>
      <c r="D1008" s="133" t="e">
        <f t="shared" si="166"/>
        <v>#DIV/0!</v>
      </c>
      <c r="E1008" s="133" t="e">
        <f t="shared" si="166"/>
        <v>#DIV/0!</v>
      </c>
    </row>
    <row r="1009" spans="1:5" ht="19.899999999999999" customHeight="1" thickBot="1" x14ac:dyDescent="0.3">
      <c r="A1009" s="543" t="s">
        <v>152</v>
      </c>
      <c r="B1009" s="544"/>
      <c r="C1009" s="544"/>
      <c r="D1009" s="544"/>
      <c r="E1009" s="545"/>
    </row>
    <row r="1010" spans="1:5" ht="19.899999999999999" customHeight="1" x14ac:dyDescent="0.25">
      <c r="A1010" s="910"/>
      <c r="B1010" s="67">
        <v>2019</v>
      </c>
      <c r="C1010" s="67">
        <v>2020</v>
      </c>
      <c r="D1010" s="67">
        <v>2021</v>
      </c>
      <c r="E1010" s="67">
        <v>2022</v>
      </c>
    </row>
    <row r="1011" spans="1:5" ht="19.899999999999999" customHeight="1" thickBot="1" x14ac:dyDescent="0.3">
      <c r="A1011" s="911"/>
      <c r="B1011" s="68" t="s">
        <v>6</v>
      </c>
      <c r="C1011" s="68" t="s">
        <v>6</v>
      </c>
      <c r="D1011" s="68" t="s">
        <v>6</v>
      </c>
      <c r="E1011" s="68" t="s">
        <v>6</v>
      </c>
    </row>
    <row r="1012" spans="1:5" ht="19.899999999999999" customHeight="1" thickBot="1" x14ac:dyDescent="0.3">
      <c r="A1012" s="134" t="s">
        <v>41</v>
      </c>
      <c r="B1012" s="81">
        <f>B1013+B1014+B1015+B1016</f>
        <v>0</v>
      </c>
      <c r="C1012" s="81">
        <f t="shared" ref="C1012:E1012" si="167">C1013+C1014+C1015+C1016</f>
        <v>0</v>
      </c>
      <c r="D1012" s="81">
        <f t="shared" si="167"/>
        <v>0</v>
      </c>
      <c r="E1012" s="81">
        <f t="shared" si="167"/>
        <v>0</v>
      </c>
    </row>
    <row r="1013" spans="1:5" ht="19.899999999999999" customHeight="1" thickBot="1" x14ac:dyDescent="0.3">
      <c r="A1013" s="160" t="s">
        <v>50</v>
      </c>
      <c r="B1013" s="81"/>
      <c r="C1013" s="81"/>
      <c r="D1013" s="81"/>
      <c r="E1013" s="81"/>
    </row>
    <row r="1014" spans="1:5" ht="19.899999999999999" customHeight="1" thickBot="1" x14ac:dyDescent="0.3">
      <c r="A1014" s="160" t="s">
        <v>79</v>
      </c>
      <c r="B1014" s="81"/>
      <c r="C1014" s="81"/>
      <c r="D1014" s="81"/>
      <c r="E1014" s="81"/>
    </row>
    <row r="1015" spans="1:5" ht="19.899999999999999" customHeight="1" thickBot="1" x14ac:dyDescent="0.3">
      <c r="A1015" s="160" t="s">
        <v>80</v>
      </c>
      <c r="B1015" s="81"/>
      <c r="C1015" s="81"/>
      <c r="D1015" s="81"/>
      <c r="E1015" s="81"/>
    </row>
    <row r="1016" spans="1:5" ht="19.899999999999999" customHeight="1" thickBot="1" x14ac:dyDescent="0.3">
      <c r="A1016" s="160" t="s">
        <v>81</v>
      </c>
      <c r="B1016" s="81"/>
      <c r="C1016" s="81"/>
      <c r="D1016" s="81"/>
      <c r="E1016" s="81"/>
    </row>
    <row r="1017" spans="1:5" ht="19.899999999999999" customHeight="1" thickBot="1" x14ac:dyDescent="0.3">
      <c r="A1017" s="134" t="s">
        <v>42</v>
      </c>
      <c r="B1017" s="83">
        <f>B1018+B1019+B1020+B1021</f>
        <v>0</v>
      </c>
      <c r="C1017" s="83">
        <f t="shared" ref="C1017:D1017" si="168">C1018+C1019+C1020+C1021</f>
        <v>0</v>
      </c>
      <c r="D1017" s="83">
        <f t="shared" si="168"/>
        <v>0</v>
      </c>
      <c r="E1017" s="83">
        <v>86329</v>
      </c>
    </row>
    <row r="1018" spans="1:5" ht="19.899999999999999" customHeight="1" thickBot="1" x14ac:dyDescent="0.3">
      <c r="A1018" s="160" t="s">
        <v>50</v>
      </c>
      <c r="B1018" s="82"/>
      <c r="C1018" s="82">
        <v>0</v>
      </c>
      <c r="D1018" s="82"/>
      <c r="E1018" s="83">
        <v>86329</v>
      </c>
    </row>
    <row r="1019" spans="1:5" ht="19.899999999999999" customHeight="1" thickBot="1" x14ac:dyDescent="0.3">
      <c r="A1019" s="160" t="s">
        <v>79</v>
      </c>
      <c r="B1019" s="83"/>
      <c r="C1019" s="81"/>
      <c r="D1019" s="81"/>
      <c r="E1019" s="81"/>
    </row>
    <row r="1020" spans="1:5" ht="19.899999999999999" customHeight="1" thickBot="1" x14ac:dyDescent="0.3">
      <c r="A1020" s="160" t="s">
        <v>80</v>
      </c>
      <c r="B1020" s="83"/>
      <c r="C1020" s="81"/>
      <c r="D1020" s="81"/>
      <c r="E1020" s="81"/>
    </row>
    <row r="1021" spans="1:5" ht="19.899999999999999" customHeight="1" thickBot="1" x14ac:dyDescent="0.3">
      <c r="A1021" s="160" t="s">
        <v>81</v>
      </c>
      <c r="B1021" s="83"/>
      <c r="C1021" s="81"/>
      <c r="D1021" s="81"/>
      <c r="E1021" s="81"/>
    </row>
    <row r="1022" spans="1:5" ht="19.899999999999999" customHeight="1" thickBot="1" x14ac:dyDescent="0.3">
      <c r="A1022" s="135" t="s">
        <v>190</v>
      </c>
      <c r="B1022" s="83">
        <f>B1012+B1017</f>
        <v>0</v>
      </c>
      <c r="C1022" s="83">
        <f t="shared" ref="C1022:E1022" si="169">C1012+C1017</f>
        <v>0</v>
      </c>
      <c r="D1022" s="83">
        <f t="shared" si="169"/>
        <v>0</v>
      </c>
      <c r="E1022" s="83">
        <f t="shared" si="169"/>
        <v>86329</v>
      </c>
    </row>
    <row r="1023" spans="1:5" ht="19.899999999999999" customHeight="1" thickBot="1" x14ac:dyDescent="0.3">
      <c r="A1023" s="136" t="s">
        <v>35</v>
      </c>
      <c r="B1023" s="137">
        <f>IF(B1022-B1004=0,0,"Error")</f>
        <v>0</v>
      </c>
      <c r="C1023" s="137">
        <f>IF(C1022-C1004=0,0,"Error")</f>
        <v>0</v>
      </c>
      <c r="D1023" s="137">
        <f t="shared" ref="D1023:E1023" si="170">IF(D1022-D1004=0,0,"Error")</f>
        <v>0</v>
      </c>
      <c r="E1023" s="137">
        <f t="shared" si="170"/>
        <v>0</v>
      </c>
    </row>
    <row r="1024" spans="1:5" ht="30.75" customHeight="1" thickBot="1" x14ac:dyDescent="0.3">
      <c r="A1024" s="89" t="s">
        <v>46</v>
      </c>
      <c r="B1024" s="975" t="s">
        <v>234</v>
      </c>
      <c r="C1024" s="976"/>
      <c r="D1024" s="977"/>
      <c r="E1024" s="978"/>
    </row>
    <row r="1025" spans="1:5" ht="39" customHeight="1" thickBot="1" x14ac:dyDescent="0.3">
      <c r="A1025" s="89" t="s">
        <v>268</v>
      </c>
      <c r="B1025" s="167" t="s">
        <v>236</v>
      </c>
      <c r="C1025" s="168" t="s">
        <v>53</v>
      </c>
      <c r="D1025" s="169"/>
      <c r="E1025" s="170"/>
    </row>
    <row r="1026" spans="1:5" ht="19.899999999999999" customHeight="1" thickBot="1" x14ac:dyDescent="0.3">
      <c r="A1026" s="80" t="s">
        <v>9</v>
      </c>
      <c r="B1026" s="984" t="s">
        <v>404</v>
      </c>
      <c r="C1026" s="985"/>
      <c r="D1026" s="985"/>
      <c r="E1026" s="986"/>
    </row>
    <row r="1027" spans="1:5" ht="19.899999999999999" customHeight="1" thickBot="1" x14ac:dyDescent="0.3">
      <c r="A1027" s="80" t="s">
        <v>14</v>
      </c>
      <c r="B1027" s="681" t="s">
        <v>279</v>
      </c>
      <c r="C1027" s="682"/>
      <c r="D1027" s="682"/>
      <c r="E1027" s="683"/>
    </row>
    <row r="1028" spans="1:5" ht="19.899999999999999" customHeight="1" x14ac:dyDescent="0.25">
      <c r="A1028" s="910"/>
      <c r="B1028" s="67">
        <v>2019</v>
      </c>
      <c r="C1028" s="67">
        <v>2020</v>
      </c>
      <c r="D1028" s="67">
        <v>2021</v>
      </c>
      <c r="E1028" s="67">
        <v>2022</v>
      </c>
    </row>
    <row r="1029" spans="1:5" ht="19.899999999999999" customHeight="1" thickBot="1" x14ac:dyDescent="0.3">
      <c r="A1029" s="911"/>
      <c r="B1029" s="68" t="s">
        <v>6</v>
      </c>
      <c r="C1029" s="68" t="s">
        <v>6</v>
      </c>
      <c r="D1029" s="68" t="s">
        <v>6</v>
      </c>
      <c r="E1029" s="68" t="s">
        <v>6</v>
      </c>
    </row>
    <row r="1030" spans="1:5" ht="19.899999999999999" customHeight="1" thickBot="1" x14ac:dyDescent="0.3">
      <c r="A1030" s="80" t="s">
        <v>8</v>
      </c>
      <c r="B1030" s="132">
        <v>1</v>
      </c>
      <c r="C1030" s="132">
        <v>1</v>
      </c>
      <c r="D1030" s="132">
        <v>0</v>
      </c>
      <c r="E1030" s="132">
        <v>0</v>
      </c>
    </row>
    <row r="1031" spans="1:5" ht="19.899999999999999" customHeight="1" thickBot="1" x14ac:dyDescent="0.3">
      <c r="A1031" s="80" t="s">
        <v>15</v>
      </c>
      <c r="B1031" s="82"/>
      <c r="C1031" s="82">
        <v>0</v>
      </c>
      <c r="D1031" s="82"/>
      <c r="E1031" s="82">
        <v>37000</v>
      </c>
    </row>
    <row r="1032" spans="1:5" ht="19.899999999999999" customHeight="1" thickBot="1" x14ac:dyDescent="0.3">
      <c r="A1032" s="80" t="s">
        <v>23</v>
      </c>
      <c r="B1032" s="82">
        <f t="shared" ref="B1032" si="171">B1031/B1030</f>
        <v>0</v>
      </c>
      <c r="C1032" s="82">
        <v>0</v>
      </c>
      <c r="D1032" s="82" t="e">
        <f t="shared" ref="D1032:E1032" si="172">D1031/D1030</f>
        <v>#DIV/0!</v>
      </c>
      <c r="E1032" s="82" t="e">
        <f t="shared" si="172"/>
        <v>#DIV/0!</v>
      </c>
    </row>
    <row r="1033" spans="1:5" ht="19.899999999999999" customHeight="1" thickBot="1" x14ac:dyDescent="0.3">
      <c r="A1033" s="80" t="s">
        <v>16</v>
      </c>
      <c r="B1033" s="132" t="s">
        <v>22</v>
      </c>
      <c r="C1033" s="133">
        <f>C1030/B1030-1</f>
        <v>0</v>
      </c>
      <c r="D1033" s="133">
        <f t="shared" ref="D1033:E1035" si="173">D1030/C1030-1</f>
        <v>-1</v>
      </c>
      <c r="E1033" s="133" t="e">
        <f t="shared" si="173"/>
        <v>#DIV/0!</v>
      </c>
    </row>
    <row r="1034" spans="1:5" ht="19.899999999999999" customHeight="1" thickBot="1" x14ac:dyDescent="0.3">
      <c r="A1034" s="80" t="s">
        <v>17</v>
      </c>
      <c r="B1034" s="132" t="s">
        <v>22</v>
      </c>
      <c r="C1034" s="133" t="e">
        <f>C1031/B1031-1</f>
        <v>#DIV/0!</v>
      </c>
      <c r="D1034" s="133" t="e">
        <f t="shared" si="173"/>
        <v>#DIV/0!</v>
      </c>
      <c r="E1034" s="133" t="e">
        <f t="shared" si="173"/>
        <v>#DIV/0!</v>
      </c>
    </row>
    <row r="1035" spans="1:5" ht="19.899999999999999" customHeight="1" thickBot="1" x14ac:dyDescent="0.3">
      <c r="A1035" s="80" t="s">
        <v>18</v>
      </c>
      <c r="B1035" s="132" t="s">
        <v>22</v>
      </c>
      <c r="C1035" s="133" t="e">
        <f>C1032/B1032-1</f>
        <v>#DIV/0!</v>
      </c>
      <c r="D1035" s="133" t="e">
        <f t="shared" si="173"/>
        <v>#DIV/0!</v>
      </c>
      <c r="E1035" s="133" t="e">
        <f t="shared" si="173"/>
        <v>#DIV/0!</v>
      </c>
    </row>
    <row r="1036" spans="1:5" ht="19.899999999999999" customHeight="1" thickBot="1" x14ac:dyDescent="0.3">
      <c r="A1036" s="543" t="s">
        <v>152</v>
      </c>
      <c r="B1036" s="544"/>
      <c r="C1036" s="544"/>
      <c r="D1036" s="544"/>
      <c r="E1036" s="545"/>
    </row>
    <row r="1037" spans="1:5" ht="19.899999999999999" customHeight="1" x14ac:dyDescent="0.25">
      <c r="A1037" s="910"/>
      <c r="B1037" s="67">
        <v>2018</v>
      </c>
      <c r="C1037" s="67">
        <v>2019</v>
      </c>
      <c r="D1037" s="67">
        <v>2020</v>
      </c>
      <c r="E1037" s="67">
        <v>2021</v>
      </c>
    </row>
    <row r="1038" spans="1:5" ht="19.899999999999999" customHeight="1" thickBot="1" x14ac:dyDescent="0.3">
      <c r="A1038" s="911"/>
      <c r="B1038" s="68" t="s">
        <v>5</v>
      </c>
      <c r="C1038" s="68" t="s">
        <v>6</v>
      </c>
      <c r="D1038" s="68" t="s">
        <v>6</v>
      </c>
      <c r="E1038" s="68" t="s">
        <v>6</v>
      </c>
    </row>
    <row r="1039" spans="1:5" ht="19.899999999999999" customHeight="1" thickBot="1" x14ac:dyDescent="0.3">
      <c r="A1039" s="134" t="s">
        <v>41</v>
      </c>
      <c r="B1039" s="81">
        <f>B1040+B1041+B1042+B1043</f>
        <v>0</v>
      </c>
      <c r="C1039" s="81">
        <f t="shared" ref="C1039:E1039" si="174">C1040+C1041+C1042+C1043</f>
        <v>0</v>
      </c>
      <c r="D1039" s="81">
        <f t="shared" si="174"/>
        <v>0</v>
      </c>
      <c r="E1039" s="81">
        <f t="shared" si="174"/>
        <v>0</v>
      </c>
    </row>
    <row r="1040" spans="1:5" ht="19.899999999999999" customHeight="1" thickBot="1" x14ac:dyDescent="0.3">
      <c r="A1040" s="160" t="s">
        <v>50</v>
      </c>
      <c r="B1040" s="81"/>
      <c r="C1040" s="81"/>
      <c r="D1040" s="81"/>
      <c r="E1040" s="81"/>
    </row>
    <row r="1041" spans="1:5" ht="19.899999999999999" customHeight="1" thickBot="1" x14ac:dyDescent="0.3">
      <c r="A1041" s="160" t="s">
        <v>79</v>
      </c>
      <c r="B1041" s="81"/>
      <c r="C1041" s="81"/>
      <c r="D1041" s="81"/>
      <c r="E1041" s="81"/>
    </row>
    <row r="1042" spans="1:5" ht="19.899999999999999" customHeight="1" thickBot="1" x14ac:dyDescent="0.3">
      <c r="A1042" s="160" t="s">
        <v>80</v>
      </c>
      <c r="B1042" s="81"/>
      <c r="C1042" s="81"/>
      <c r="D1042" s="81"/>
      <c r="E1042" s="81"/>
    </row>
    <row r="1043" spans="1:5" ht="19.899999999999999" customHeight="1" thickBot="1" x14ac:dyDescent="0.3">
      <c r="A1043" s="160" t="s">
        <v>81</v>
      </c>
      <c r="B1043" s="81"/>
      <c r="C1043" s="81"/>
      <c r="D1043" s="81"/>
      <c r="E1043" s="81"/>
    </row>
    <row r="1044" spans="1:5" ht="19.899999999999999" customHeight="1" thickBot="1" x14ac:dyDescent="0.3">
      <c r="A1044" s="134" t="s">
        <v>42</v>
      </c>
      <c r="B1044" s="83"/>
      <c r="C1044" s="82">
        <v>0</v>
      </c>
      <c r="D1044" s="83"/>
      <c r="E1044" s="83">
        <v>37000</v>
      </c>
    </row>
    <row r="1045" spans="1:5" ht="19.899999999999999" customHeight="1" thickBot="1" x14ac:dyDescent="0.3">
      <c r="A1045" s="160" t="s">
        <v>50</v>
      </c>
      <c r="B1045" s="82"/>
      <c r="C1045" s="82">
        <v>0</v>
      </c>
      <c r="D1045" s="82"/>
      <c r="E1045" s="83">
        <v>37000</v>
      </c>
    </row>
    <row r="1046" spans="1:5" ht="19.899999999999999" customHeight="1" thickBot="1" x14ac:dyDescent="0.3">
      <c r="A1046" s="160" t="s">
        <v>79</v>
      </c>
      <c r="B1046" s="83"/>
      <c r="C1046" s="81"/>
      <c r="D1046" s="81"/>
      <c r="E1046" s="81"/>
    </row>
    <row r="1047" spans="1:5" ht="19.899999999999999" customHeight="1" thickBot="1" x14ac:dyDescent="0.3">
      <c r="A1047" s="160" t="s">
        <v>80</v>
      </c>
      <c r="B1047" s="83"/>
      <c r="C1047" s="81"/>
      <c r="D1047" s="81"/>
      <c r="E1047" s="81"/>
    </row>
    <row r="1048" spans="1:5" ht="19.899999999999999" customHeight="1" thickBot="1" x14ac:dyDescent="0.3">
      <c r="A1048" s="160" t="s">
        <v>81</v>
      </c>
      <c r="B1048" s="83"/>
      <c r="C1048" s="81"/>
      <c r="D1048" s="81"/>
      <c r="E1048" s="81"/>
    </row>
    <row r="1049" spans="1:5" ht="19.899999999999999" customHeight="1" thickBot="1" x14ac:dyDescent="0.3">
      <c r="A1049" s="135" t="s">
        <v>190</v>
      </c>
      <c r="B1049" s="83">
        <f>B1039+B1044</f>
        <v>0</v>
      </c>
      <c r="C1049" s="83">
        <f t="shared" ref="C1049:E1049" si="175">C1039+C1044</f>
        <v>0</v>
      </c>
      <c r="D1049" s="83">
        <f t="shared" si="175"/>
        <v>0</v>
      </c>
      <c r="E1049" s="83">
        <f t="shared" si="175"/>
        <v>37000</v>
      </c>
    </row>
    <row r="1050" spans="1:5" ht="19.899999999999999" customHeight="1" thickBot="1" x14ac:dyDescent="0.3">
      <c r="A1050" s="136" t="s">
        <v>35</v>
      </c>
      <c r="B1050" s="137">
        <f>IF(B1049-B1031=0,0,"Error")</f>
        <v>0</v>
      </c>
      <c r="C1050" s="137">
        <f>IF(C1049-C1031=0,0,"Error")</f>
        <v>0</v>
      </c>
      <c r="D1050" s="137">
        <f t="shared" ref="D1050:E1050" si="176">IF(D1049-D1031=0,0,"Error")</f>
        <v>0</v>
      </c>
      <c r="E1050" s="137">
        <f t="shared" si="176"/>
        <v>0</v>
      </c>
    </row>
    <row r="1051" spans="1:5" ht="19.899999999999999" customHeight="1" thickBot="1" x14ac:dyDescent="0.3">
      <c r="A1051" s="80" t="s">
        <v>9</v>
      </c>
      <c r="B1051" s="975" t="s">
        <v>293</v>
      </c>
      <c r="C1051" s="977"/>
      <c r="D1051" s="977"/>
      <c r="E1051" s="978"/>
    </row>
    <row r="1052" spans="1:5" ht="33.75" customHeight="1" thickBot="1" x14ac:dyDescent="0.3">
      <c r="A1052" s="80" t="s">
        <v>14</v>
      </c>
      <c r="B1052" s="681" t="s">
        <v>112</v>
      </c>
      <c r="C1052" s="682"/>
      <c r="D1052" s="682"/>
      <c r="E1052" s="683"/>
    </row>
    <row r="1053" spans="1:5" ht="19.899999999999999" customHeight="1" x14ac:dyDescent="0.25">
      <c r="A1053" s="910"/>
      <c r="B1053" s="67">
        <v>2019</v>
      </c>
      <c r="C1053" s="67">
        <v>2020</v>
      </c>
      <c r="D1053" s="67">
        <v>2021</v>
      </c>
      <c r="E1053" s="67">
        <v>2022</v>
      </c>
    </row>
    <row r="1054" spans="1:5" ht="19.899999999999999" customHeight="1" thickBot="1" x14ac:dyDescent="0.3">
      <c r="A1054" s="911"/>
      <c r="B1054" s="68" t="s">
        <v>6</v>
      </c>
      <c r="C1054" s="68" t="s">
        <v>6</v>
      </c>
      <c r="D1054" s="68" t="s">
        <v>6</v>
      </c>
      <c r="E1054" s="68" t="s">
        <v>6</v>
      </c>
    </row>
    <row r="1055" spans="1:5" ht="19.899999999999999" customHeight="1" thickBot="1" x14ac:dyDescent="0.3">
      <c r="A1055" s="80" t="s">
        <v>8</v>
      </c>
      <c r="B1055" s="132">
        <v>5</v>
      </c>
      <c r="C1055" s="132">
        <v>5</v>
      </c>
      <c r="D1055" s="132">
        <v>15</v>
      </c>
      <c r="E1055" s="132">
        <v>15</v>
      </c>
    </row>
    <row r="1056" spans="1:5" ht="19.899999999999999" customHeight="1" thickBot="1" x14ac:dyDescent="0.3">
      <c r="A1056" s="80" t="s">
        <v>15</v>
      </c>
      <c r="B1056" s="82">
        <v>164194</v>
      </c>
      <c r="C1056" s="82">
        <v>213000</v>
      </c>
      <c r="D1056" s="82">
        <v>250000</v>
      </c>
      <c r="E1056" s="82">
        <v>150000</v>
      </c>
    </row>
    <row r="1057" spans="1:5" ht="19.899999999999999" customHeight="1" thickBot="1" x14ac:dyDescent="0.3">
      <c r="A1057" s="80" t="s">
        <v>23</v>
      </c>
      <c r="B1057" s="82">
        <f t="shared" ref="B1057:C1057" si="177">B1056/B1055</f>
        <v>32838.800000000003</v>
      </c>
      <c r="C1057" s="82">
        <f t="shared" si="177"/>
        <v>42600</v>
      </c>
      <c r="D1057" s="82">
        <v>0</v>
      </c>
      <c r="E1057" s="82">
        <v>0</v>
      </c>
    </row>
    <row r="1058" spans="1:5" ht="19.899999999999999" customHeight="1" thickBot="1" x14ac:dyDescent="0.3">
      <c r="A1058" s="80" t="s">
        <v>16</v>
      </c>
      <c r="B1058" s="132" t="s">
        <v>22</v>
      </c>
      <c r="C1058" s="133">
        <f>C1055/B1055-1</f>
        <v>0</v>
      </c>
      <c r="D1058" s="133">
        <f t="shared" ref="D1058:E1060" si="178">D1055/C1055-1</f>
        <v>2</v>
      </c>
      <c r="E1058" s="133">
        <f t="shared" si="178"/>
        <v>0</v>
      </c>
    </row>
    <row r="1059" spans="1:5" ht="19.899999999999999" customHeight="1" thickBot="1" x14ac:dyDescent="0.3">
      <c r="A1059" s="80" t="s">
        <v>17</v>
      </c>
      <c r="B1059" s="132" t="s">
        <v>22</v>
      </c>
      <c r="C1059" s="133">
        <f>C1056/B1056-1</f>
        <v>0.2972459407773731</v>
      </c>
      <c r="D1059" s="133">
        <f t="shared" si="178"/>
        <v>0.17370892018779349</v>
      </c>
      <c r="E1059" s="133">
        <f t="shared" si="178"/>
        <v>-0.4</v>
      </c>
    </row>
    <row r="1060" spans="1:5" ht="19.899999999999999" customHeight="1" thickBot="1" x14ac:dyDescent="0.3">
      <c r="A1060" s="80" t="s">
        <v>18</v>
      </c>
      <c r="B1060" s="132" t="s">
        <v>22</v>
      </c>
      <c r="C1060" s="133">
        <f>C1057/B1057-1</f>
        <v>0.2972459407773731</v>
      </c>
      <c r="D1060" s="133">
        <f t="shared" si="178"/>
        <v>-1</v>
      </c>
      <c r="E1060" s="133" t="e">
        <f t="shared" si="178"/>
        <v>#DIV/0!</v>
      </c>
    </row>
    <row r="1061" spans="1:5" ht="19.899999999999999" customHeight="1" thickBot="1" x14ac:dyDescent="0.3">
      <c r="A1061" s="543" t="s">
        <v>153</v>
      </c>
      <c r="B1061" s="544"/>
      <c r="C1061" s="544"/>
      <c r="D1061" s="544"/>
      <c r="E1061" s="545"/>
    </row>
    <row r="1062" spans="1:5" ht="19.899999999999999" customHeight="1" x14ac:dyDescent="0.25">
      <c r="A1062" s="910"/>
      <c r="B1062" s="67">
        <v>2019</v>
      </c>
      <c r="C1062" s="67">
        <v>2020</v>
      </c>
      <c r="D1062" s="67">
        <v>2021</v>
      </c>
      <c r="E1062" s="67">
        <v>2022</v>
      </c>
    </row>
    <row r="1063" spans="1:5" ht="19.899999999999999" customHeight="1" thickBot="1" x14ac:dyDescent="0.3">
      <c r="A1063" s="911"/>
      <c r="B1063" s="68" t="s">
        <v>6</v>
      </c>
      <c r="C1063" s="68" t="s">
        <v>6</v>
      </c>
      <c r="D1063" s="68" t="s">
        <v>6</v>
      </c>
      <c r="E1063" s="68" t="s">
        <v>6</v>
      </c>
    </row>
    <row r="1064" spans="1:5" ht="19.899999999999999" customHeight="1" thickBot="1" x14ac:dyDescent="0.3">
      <c r="A1064" s="134" t="s">
        <v>41</v>
      </c>
      <c r="B1064" s="81">
        <f>B1065+B1066+B1067+B1068</f>
        <v>0</v>
      </c>
      <c r="C1064" s="81">
        <f t="shared" ref="C1064:E1064" si="179">C1065+C1066+C1067+C1068</f>
        <v>0</v>
      </c>
      <c r="D1064" s="81">
        <f t="shared" si="179"/>
        <v>0</v>
      </c>
      <c r="E1064" s="81">
        <f t="shared" si="179"/>
        <v>0</v>
      </c>
    </row>
    <row r="1065" spans="1:5" ht="19.899999999999999" customHeight="1" thickBot="1" x14ac:dyDescent="0.3">
      <c r="A1065" s="160" t="s">
        <v>50</v>
      </c>
      <c r="B1065" s="81"/>
      <c r="C1065" s="81"/>
      <c r="D1065" s="81"/>
      <c r="E1065" s="81"/>
    </row>
    <row r="1066" spans="1:5" ht="19.899999999999999" customHeight="1" thickBot="1" x14ac:dyDescent="0.3">
      <c r="A1066" s="160" t="s">
        <v>79</v>
      </c>
      <c r="B1066" s="81"/>
      <c r="C1066" s="81"/>
      <c r="D1066" s="81"/>
      <c r="E1066" s="81"/>
    </row>
    <row r="1067" spans="1:5" ht="19.899999999999999" customHeight="1" thickBot="1" x14ac:dyDescent="0.3">
      <c r="A1067" s="160" t="s">
        <v>80</v>
      </c>
      <c r="B1067" s="81"/>
      <c r="C1067" s="81"/>
      <c r="D1067" s="81"/>
      <c r="E1067" s="81"/>
    </row>
    <row r="1068" spans="1:5" ht="19.899999999999999" customHeight="1" thickBot="1" x14ac:dyDescent="0.3">
      <c r="A1068" s="160" t="s">
        <v>81</v>
      </c>
      <c r="B1068" s="81"/>
      <c r="C1068" s="81"/>
      <c r="D1068" s="81"/>
      <c r="E1068" s="81"/>
    </row>
    <row r="1069" spans="1:5" ht="19.899999999999999" customHeight="1" thickBot="1" x14ac:dyDescent="0.3">
      <c r="A1069" s="134" t="s">
        <v>42</v>
      </c>
      <c r="B1069" s="83">
        <f>B1070+B1071+B1072+B1073</f>
        <v>164194</v>
      </c>
      <c r="C1069" s="83">
        <f>C1070+C1071+C1072+C1073</f>
        <v>213000</v>
      </c>
      <c r="D1069" s="83">
        <f t="shared" ref="D1069:E1069" si="180">D1070+D1071+D1072+D1073</f>
        <v>250000</v>
      </c>
      <c r="E1069" s="83">
        <f t="shared" si="180"/>
        <v>150000</v>
      </c>
    </row>
    <row r="1070" spans="1:5" ht="19.899999999999999" customHeight="1" thickBot="1" x14ac:dyDescent="0.3">
      <c r="A1070" s="160" t="s">
        <v>50</v>
      </c>
      <c r="B1070" s="83"/>
      <c r="C1070" s="82"/>
      <c r="D1070" s="83"/>
      <c r="E1070" s="83"/>
    </row>
    <row r="1071" spans="1:5" ht="19.899999999999999" customHeight="1" thickBot="1" x14ac:dyDescent="0.3">
      <c r="A1071" s="160" t="s">
        <v>79</v>
      </c>
      <c r="B1071" s="82">
        <v>164194</v>
      </c>
      <c r="C1071" s="82">
        <v>213000</v>
      </c>
      <c r="D1071" s="83">
        <v>250000</v>
      </c>
      <c r="E1071" s="83">
        <v>150000</v>
      </c>
    </row>
    <row r="1072" spans="1:5" ht="19.899999999999999" customHeight="1" thickBot="1" x14ac:dyDescent="0.3">
      <c r="A1072" s="160" t="s">
        <v>80</v>
      </c>
      <c r="B1072" s="83"/>
      <c r="C1072" s="83"/>
      <c r="D1072" s="83"/>
      <c r="E1072" s="83"/>
    </row>
    <row r="1073" spans="1:5" ht="19.899999999999999" customHeight="1" thickBot="1" x14ac:dyDescent="0.3">
      <c r="A1073" s="160" t="s">
        <v>81</v>
      </c>
      <c r="B1073" s="83"/>
      <c r="C1073" s="83"/>
      <c r="D1073" s="83"/>
      <c r="E1073" s="83"/>
    </row>
    <row r="1074" spans="1:5" ht="19.899999999999999" customHeight="1" thickBot="1" x14ac:dyDescent="0.3">
      <c r="A1074" s="135" t="s">
        <v>78</v>
      </c>
      <c r="B1074" s="83">
        <f>B1064+B1069</f>
        <v>164194</v>
      </c>
      <c r="C1074" s="83">
        <f t="shared" ref="C1074:E1074" si="181">C1064+C1069</f>
        <v>213000</v>
      </c>
      <c r="D1074" s="83">
        <f t="shared" si="181"/>
        <v>250000</v>
      </c>
      <c r="E1074" s="83">
        <f t="shared" si="181"/>
        <v>150000</v>
      </c>
    </row>
    <row r="1075" spans="1:5" ht="19.899999999999999" customHeight="1" thickBot="1" x14ac:dyDescent="0.3">
      <c r="A1075" s="136" t="s">
        <v>35</v>
      </c>
      <c r="B1075" s="137">
        <f>IF(B1074-B1056=0,0,"Error")</f>
        <v>0</v>
      </c>
      <c r="C1075" s="137">
        <f>IF(C1074-C1056=0,0,"Error")</f>
        <v>0</v>
      </c>
      <c r="D1075" s="137">
        <f t="shared" ref="D1075:E1075" si="182">IF(D1074-D1056=0,0,"Error")</f>
        <v>0</v>
      </c>
      <c r="E1075" s="137">
        <f t="shared" si="182"/>
        <v>0</v>
      </c>
    </row>
    <row r="1076" spans="1:5" ht="19.899999999999999" customHeight="1" thickBot="1" x14ac:dyDescent="0.3">
      <c r="A1076" s="175"/>
      <c r="B1076" s="176"/>
      <c r="C1076" s="176"/>
      <c r="D1076" s="176"/>
      <c r="E1076" s="176"/>
    </row>
    <row r="1077" spans="1:5" ht="19.899999999999999" customHeight="1" thickBot="1" x14ac:dyDescent="0.3">
      <c r="A1077" s="177" t="s">
        <v>29</v>
      </c>
      <c r="B1077" s="975" t="s">
        <v>405</v>
      </c>
      <c r="C1077" s="977"/>
      <c r="D1077" s="977"/>
      <c r="E1077" s="978"/>
    </row>
    <row r="1078" spans="1:5" ht="19.899999999999999" customHeight="1" thickBot="1" x14ac:dyDescent="0.3">
      <c r="A1078" s="89" t="s">
        <v>60</v>
      </c>
      <c r="B1078" s="178" t="s">
        <v>406</v>
      </c>
      <c r="C1078" s="168" t="s">
        <v>53</v>
      </c>
      <c r="D1078" s="169"/>
      <c r="E1078" s="170"/>
    </row>
    <row r="1079" spans="1:5" ht="19.899999999999999" customHeight="1" thickBot="1" x14ac:dyDescent="0.3">
      <c r="A1079" s="80" t="s">
        <v>9</v>
      </c>
      <c r="B1079" s="546" t="s">
        <v>294</v>
      </c>
      <c r="C1079" s="547"/>
      <c r="D1079" s="547"/>
      <c r="E1079" s="548"/>
    </row>
    <row r="1080" spans="1:5" ht="33" customHeight="1" thickBot="1" x14ac:dyDescent="0.3">
      <c r="A1080" s="80" t="s">
        <v>14</v>
      </c>
      <c r="B1080" s="681" t="s">
        <v>112</v>
      </c>
      <c r="C1080" s="682"/>
      <c r="D1080" s="682"/>
      <c r="E1080" s="683"/>
    </row>
    <row r="1081" spans="1:5" ht="19.899999999999999" customHeight="1" x14ac:dyDescent="0.25">
      <c r="A1081" s="910"/>
      <c r="B1081" s="67">
        <v>2019</v>
      </c>
      <c r="C1081" s="67">
        <v>2020</v>
      </c>
      <c r="D1081" s="67">
        <v>2021</v>
      </c>
      <c r="E1081" s="67">
        <v>2022</v>
      </c>
    </row>
    <row r="1082" spans="1:5" ht="19.899999999999999" customHeight="1" thickBot="1" x14ac:dyDescent="0.3">
      <c r="A1082" s="911"/>
      <c r="B1082" s="68" t="s">
        <v>6</v>
      </c>
      <c r="C1082" s="68" t="s">
        <v>6</v>
      </c>
      <c r="D1082" s="68" t="s">
        <v>6</v>
      </c>
      <c r="E1082" s="68" t="s">
        <v>6</v>
      </c>
    </row>
    <row r="1083" spans="1:5" ht="19.899999999999999" customHeight="1" thickBot="1" x14ac:dyDescent="0.3">
      <c r="A1083" s="80" t="s">
        <v>8</v>
      </c>
      <c r="B1083" s="132">
        <v>2</v>
      </c>
      <c r="C1083" s="132">
        <v>2</v>
      </c>
      <c r="D1083" s="132">
        <v>0</v>
      </c>
      <c r="E1083" s="132">
        <v>0</v>
      </c>
    </row>
    <row r="1084" spans="1:5" ht="19.899999999999999" customHeight="1" thickBot="1" x14ac:dyDescent="0.3">
      <c r="A1084" s="80" t="s">
        <v>15</v>
      </c>
      <c r="B1084" s="82">
        <v>12300</v>
      </c>
      <c r="C1084" s="82">
        <v>42000</v>
      </c>
      <c r="D1084" s="82">
        <v>0</v>
      </c>
      <c r="E1084" s="82">
        <v>0</v>
      </c>
    </row>
    <row r="1085" spans="1:5" ht="19.899999999999999" customHeight="1" thickBot="1" x14ac:dyDescent="0.3">
      <c r="A1085" s="80" t="s">
        <v>23</v>
      </c>
      <c r="B1085" s="82">
        <f t="shared" ref="B1085:C1085" si="183">B1084/B1083</f>
        <v>6150</v>
      </c>
      <c r="C1085" s="82">
        <f t="shared" si="183"/>
        <v>21000</v>
      </c>
      <c r="D1085" s="82">
        <v>0</v>
      </c>
      <c r="E1085" s="82">
        <v>0</v>
      </c>
    </row>
    <row r="1086" spans="1:5" ht="19.899999999999999" customHeight="1" thickBot="1" x14ac:dyDescent="0.3">
      <c r="A1086" s="80" t="s">
        <v>16</v>
      </c>
      <c r="B1086" s="132" t="s">
        <v>22</v>
      </c>
      <c r="C1086" s="133">
        <f>C1083/B1083-1</f>
        <v>0</v>
      </c>
      <c r="D1086" s="133">
        <f t="shared" ref="D1086:E1088" si="184">D1083/C1083-1</f>
        <v>-1</v>
      </c>
      <c r="E1086" s="133" t="e">
        <f t="shared" si="184"/>
        <v>#DIV/0!</v>
      </c>
    </row>
    <row r="1087" spans="1:5" ht="19.899999999999999" customHeight="1" thickBot="1" x14ac:dyDescent="0.3">
      <c r="A1087" s="80" t="s">
        <v>17</v>
      </c>
      <c r="B1087" s="132" t="s">
        <v>22</v>
      </c>
      <c r="C1087" s="133">
        <f>C1084/B1084-1</f>
        <v>2.4146341463414633</v>
      </c>
      <c r="D1087" s="133">
        <f t="shared" si="184"/>
        <v>-1</v>
      </c>
      <c r="E1087" s="133" t="e">
        <f t="shared" si="184"/>
        <v>#DIV/0!</v>
      </c>
    </row>
    <row r="1088" spans="1:5" ht="19.899999999999999" customHeight="1" thickBot="1" x14ac:dyDescent="0.3">
      <c r="A1088" s="80" t="s">
        <v>18</v>
      </c>
      <c r="B1088" s="132" t="s">
        <v>22</v>
      </c>
      <c r="C1088" s="133">
        <f>C1085/B1085-1</f>
        <v>2.4146341463414633</v>
      </c>
      <c r="D1088" s="133">
        <f t="shared" si="184"/>
        <v>-1</v>
      </c>
      <c r="E1088" s="133" t="e">
        <f t="shared" si="184"/>
        <v>#DIV/0!</v>
      </c>
    </row>
    <row r="1089" spans="1:5" ht="19.899999999999999" customHeight="1" thickBot="1" x14ac:dyDescent="0.3">
      <c r="A1089" s="543" t="s">
        <v>153</v>
      </c>
      <c r="B1089" s="544"/>
      <c r="C1089" s="544"/>
      <c r="D1089" s="544"/>
      <c r="E1089" s="545"/>
    </row>
    <row r="1090" spans="1:5" ht="19.899999999999999" customHeight="1" x14ac:dyDescent="0.25">
      <c r="A1090" s="910"/>
      <c r="B1090" s="67">
        <v>2018</v>
      </c>
      <c r="C1090" s="67">
        <v>2019</v>
      </c>
      <c r="D1090" s="67">
        <v>2020</v>
      </c>
      <c r="E1090" s="67">
        <v>2021</v>
      </c>
    </row>
    <row r="1091" spans="1:5" ht="19.899999999999999" customHeight="1" thickBot="1" x14ac:dyDescent="0.3">
      <c r="A1091" s="911"/>
      <c r="B1091" s="68" t="s">
        <v>5</v>
      </c>
      <c r="C1091" s="68" t="s">
        <v>6</v>
      </c>
      <c r="D1091" s="68" t="s">
        <v>6</v>
      </c>
      <c r="E1091" s="68" t="s">
        <v>6</v>
      </c>
    </row>
    <row r="1092" spans="1:5" ht="19.899999999999999" customHeight="1" thickBot="1" x14ac:dyDescent="0.3">
      <c r="A1092" s="134" t="s">
        <v>41</v>
      </c>
      <c r="B1092" s="81">
        <f>B1093+B1094+B1095+B1096</f>
        <v>0</v>
      </c>
      <c r="C1092" s="81">
        <f t="shared" ref="C1092:E1092" si="185">C1093+C1094+C1095+C1096</f>
        <v>0</v>
      </c>
      <c r="D1092" s="81">
        <f t="shared" si="185"/>
        <v>0</v>
      </c>
      <c r="E1092" s="81">
        <f t="shared" si="185"/>
        <v>0</v>
      </c>
    </row>
    <row r="1093" spans="1:5" ht="19.899999999999999" customHeight="1" thickBot="1" x14ac:dyDescent="0.3">
      <c r="A1093" s="160" t="s">
        <v>50</v>
      </c>
      <c r="B1093" s="81"/>
      <c r="C1093" s="81"/>
      <c r="D1093" s="81"/>
      <c r="E1093" s="81"/>
    </row>
    <row r="1094" spans="1:5" ht="19.899999999999999" customHeight="1" thickBot="1" x14ac:dyDescent="0.3">
      <c r="A1094" s="160" t="s">
        <v>79</v>
      </c>
      <c r="B1094" s="81"/>
      <c r="C1094" s="81"/>
      <c r="D1094" s="81"/>
      <c r="E1094" s="81"/>
    </row>
    <row r="1095" spans="1:5" ht="19.899999999999999" customHeight="1" thickBot="1" x14ac:dyDescent="0.3">
      <c r="A1095" s="160" t="s">
        <v>80</v>
      </c>
      <c r="B1095" s="81"/>
      <c r="C1095" s="81"/>
      <c r="D1095" s="81"/>
      <c r="E1095" s="81"/>
    </row>
    <row r="1096" spans="1:5" ht="19.899999999999999" customHeight="1" thickBot="1" x14ac:dyDescent="0.3">
      <c r="A1096" s="160" t="s">
        <v>81</v>
      </c>
      <c r="B1096" s="81"/>
      <c r="C1096" s="81"/>
      <c r="D1096" s="81"/>
      <c r="E1096" s="81"/>
    </row>
    <row r="1097" spans="1:5" ht="19.899999999999999" customHeight="1" thickBot="1" x14ac:dyDescent="0.3">
      <c r="A1097" s="134" t="s">
        <v>42</v>
      </c>
      <c r="B1097" s="83">
        <f>B1098+B1099+B1100+B1101</f>
        <v>12300</v>
      </c>
      <c r="C1097" s="83">
        <f>C1098+C1099+C1100+C1101</f>
        <v>42000</v>
      </c>
      <c r="D1097" s="83">
        <f t="shared" ref="D1097:E1097" si="186">D1098+D1099+D1100+D1101</f>
        <v>0</v>
      </c>
      <c r="E1097" s="83">
        <f t="shared" si="186"/>
        <v>0</v>
      </c>
    </row>
    <row r="1098" spans="1:5" ht="19.899999999999999" customHeight="1" thickBot="1" x14ac:dyDescent="0.3">
      <c r="A1098" s="160" t="s">
        <v>50</v>
      </c>
      <c r="B1098" s="83"/>
      <c r="C1098" s="82"/>
      <c r="D1098" s="83"/>
      <c r="E1098" s="83"/>
    </row>
    <row r="1099" spans="1:5" ht="19.899999999999999" customHeight="1" thickBot="1" x14ac:dyDescent="0.3">
      <c r="A1099" s="160" t="s">
        <v>79</v>
      </c>
      <c r="B1099" s="82">
        <v>12300</v>
      </c>
      <c r="C1099" s="82">
        <v>42000</v>
      </c>
      <c r="D1099" s="83"/>
      <c r="E1099" s="83"/>
    </row>
    <row r="1100" spans="1:5" ht="19.899999999999999" customHeight="1" thickBot="1" x14ac:dyDescent="0.3">
      <c r="A1100" s="160" t="s">
        <v>80</v>
      </c>
      <c r="B1100" s="83"/>
      <c r="C1100" s="83"/>
      <c r="D1100" s="83"/>
      <c r="E1100" s="83"/>
    </row>
    <row r="1101" spans="1:5" ht="19.899999999999999" customHeight="1" thickBot="1" x14ac:dyDescent="0.3">
      <c r="A1101" s="160" t="s">
        <v>81</v>
      </c>
      <c r="B1101" s="83"/>
      <c r="C1101" s="83"/>
      <c r="D1101" s="83"/>
      <c r="E1101" s="83"/>
    </row>
    <row r="1102" spans="1:5" ht="19.899999999999999" customHeight="1" thickBot="1" x14ac:dyDescent="0.3">
      <c r="A1102" s="135" t="s">
        <v>78</v>
      </c>
      <c r="B1102" s="83">
        <f>B1092+B1097</f>
        <v>12300</v>
      </c>
      <c r="C1102" s="83">
        <f t="shared" ref="C1102:E1102" si="187">C1092+C1097</f>
        <v>42000</v>
      </c>
      <c r="D1102" s="83">
        <f t="shared" si="187"/>
        <v>0</v>
      </c>
      <c r="E1102" s="83">
        <f t="shared" si="187"/>
        <v>0</v>
      </c>
    </row>
    <row r="1103" spans="1:5" ht="19.899999999999999" customHeight="1" thickBot="1" x14ac:dyDescent="0.3">
      <c r="A1103" s="136" t="s">
        <v>35</v>
      </c>
      <c r="B1103" s="137">
        <f>IF(B1102-B1084=0,0,"Error")</f>
        <v>0</v>
      </c>
      <c r="C1103" s="137">
        <f>IF(C1102-C1084=0,0,"Error")</f>
        <v>0</v>
      </c>
      <c r="D1103" s="137">
        <f t="shared" ref="D1103:E1103" si="188">IF(D1102-D1084=0,0,"Error")</f>
        <v>0</v>
      </c>
      <c r="E1103" s="137">
        <f t="shared" si="188"/>
        <v>0</v>
      </c>
    </row>
    <row r="1104" spans="1:5" ht="19.899999999999999" customHeight="1" thickBot="1" x14ac:dyDescent="0.3">
      <c r="A1104" s="175"/>
      <c r="B1104" s="176"/>
      <c r="C1104" s="176"/>
      <c r="D1104" s="176"/>
      <c r="E1104" s="176"/>
    </row>
    <row r="1105" spans="1:5" ht="19.899999999999999" customHeight="1" thickBot="1" x14ac:dyDescent="0.3">
      <c r="A1105" s="177" t="s">
        <v>29</v>
      </c>
      <c r="B1105" s="975" t="s">
        <v>405</v>
      </c>
      <c r="C1105" s="977"/>
      <c r="D1105" s="977"/>
      <c r="E1105" s="978"/>
    </row>
    <row r="1106" spans="1:5" ht="19.899999999999999" customHeight="1" thickBot="1" x14ac:dyDescent="0.3">
      <c r="A1106" s="89" t="s">
        <v>60</v>
      </c>
      <c r="B1106" s="178" t="s">
        <v>406</v>
      </c>
      <c r="C1106" s="168" t="s">
        <v>53</v>
      </c>
      <c r="D1106" s="169"/>
      <c r="E1106" s="170"/>
    </row>
    <row r="1107" spans="1:5" ht="19.899999999999999" customHeight="1" thickBot="1" x14ac:dyDescent="0.3">
      <c r="A1107" s="80" t="s">
        <v>9</v>
      </c>
      <c r="B1107" s="546" t="s">
        <v>295</v>
      </c>
      <c r="C1107" s="547"/>
      <c r="D1107" s="547"/>
      <c r="E1107" s="548"/>
    </row>
    <row r="1108" spans="1:5" ht="36.75" customHeight="1" thickBot="1" x14ac:dyDescent="0.3">
      <c r="A1108" s="80" t="s">
        <v>14</v>
      </c>
      <c r="B1108" s="681" t="s">
        <v>112</v>
      </c>
      <c r="C1108" s="682"/>
      <c r="D1108" s="682"/>
      <c r="E1108" s="683"/>
    </row>
    <row r="1109" spans="1:5" ht="19.899999999999999" customHeight="1" x14ac:dyDescent="0.25">
      <c r="A1109" s="910"/>
      <c r="B1109" s="67">
        <v>2019</v>
      </c>
      <c r="C1109" s="67">
        <v>2020</v>
      </c>
      <c r="D1109" s="67">
        <v>2021</v>
      </c>
      <c r="E1109" s="67">
        <v>2022</v>
      </c>
    </row>
    <row r="1110" spans="1:5" ht="19.899999999999999" customHeight="1" thickBot="1" x14ac:dyDescent="0.3">
      <c r="A1110" s="911"/>
      <c r="B1110" s="68" t="s">
        <v>6</v>
      </c>
      <c r="C1110" s="68" t="s">
        <v>6</v>
      </c>
      <c r="D1110" s="68" t="s">
        <v>6</v>
      </c>
      <c r="E1110" s="68" t="s">
        <v>6</v>
      </c>
    </row>
    <row r="1111" spans="1:5" ht="19.899999999999999" customHeight="1" thickBot="1" x14ac:dyDescent="0.3">
      <c r="A1111" s="80" t="s">
        <v>8</v>
      </c>
      <c r="B1111" s="132">
        <v>2</v>
      </c>
      <c r="C1111" s="132">
        <v>2</v>
      </c>
      <c r="D1111" s="132">
        <v>2</v>
      </c>
      <c r="E1111" s="132">
        <v>2</v>
      </c>
    </row>
    <row r="1112" spans="1:5" ht="19.899999999999999" customHeight="1" thickBot="1" x14ac:dyDescent="0.3">
      <c r="A1112" s="80" t="s">
        <v>15</v>
      </c>
      <c r="B1112" s="82">
        <v>180630</v>
      </c>
      <c r="C1112" s="83">
        <v>190000</v>
      </c>
      <c r="D1112" s="82">
        <v>220000</v>
      </c>
      <c r="E1112" s="82">
        <v>120000</v>
      </c>
    </row>
    <row r="1113" spans="1:5" ht="19.899999999999999" customHeight="1" thickBot="1" x14ac:dyDescent="0.3">
      <c r="A1113" s="80" t="s">
        <v>23</v>
      </c>
      <c r="B1113" s="82">
        <f>B1112/B1111</f>
        <v>90315</v>
      </c>
      <c r="C1113" s="82">
        <f t="shared" ref="C1113:E1113" si="189">C1112/C1111</f>
        <v>95000</v>
      </c>
      <c r="D1113" s="82">
        <f t="shared" si="189"/>
        <v>110000</v>
      </c>
      <c r="E1113" s="82">
        <f t="shared" si="189"/>
        <v>60000</v>
      </c>
    </row>
    <row r="1114" spans="1:5" ht="19.899999999999999" customHeight="1" thickBot="1" x14ac:dyDescent="0.3">
      <c r="A1114" s="80" t="s">
        <v>16</v>
      </c>
      <c r="B1114" s="132" t="s">
        <v>22</v>
      </c>
      <c r="C1114" s="133">
        <f>C1111/B1111-1</f>
        <v>0</v>
      </c>
      <c r="D1114" s="133">
        <f t="shared" ref="D1114:E1116" si="190">D1111/C1111-1</f>
        <v>0</v>
      </c>
      <c r="E1114" s="133">
        <f t="shared" si="190"/>
        <v>0</v>
      </c>
    </row>
    <row r="1115" spans="1:5" ht="19.899999999999999" customHeight="1" thickBot="1" x14ac:dyDescent="0.3">
      <c r="A1115" s="80" t="s">
        <v>17</v>
      </c>
      <c r="B1115" s="132" t="s">
        <v>22</v>
      </c>
      <c r="C1115" s="133">
        <f>C1112/B1112-1</f>
        <v>5.187399656756897E-2</v>
      </c>
      <c r="D1115" s="133">
        <f t="shared" si="190"/>
        <v>0.15789473684210531</v>
      </c>
      <c r="E1115" s="133">
        <f t="shared" si="190"/>
        <v>-0.45454545454545459</v>
      </c>
    </row>
    <row r="1116" spans="1:5" ht="19.899999999999999" customHeight="1" thickBot="1" x14ac:dyDescent="0.3">
      <c r="A1116" s="80" t="s">
        <v>18</v>
      </c>
      <c r="B1116" s="132" t="s">
        <v>22</v>
      </c>
      <c r="C1116" s="133">
        <f>C1113/B1113-1</f>
        <v>5.187399656756897E-2</v>
      </c>
      <c r="D1116" s="133">
        <f t="shared" si="190"/>
        <v>0.15789473684210531</v>
      </c>
      <c r="E1116" s="133">
        <f t="shared" si="190"/>
        <v>-0.45454545454545459</v>
      </c>
    </row>
    <row r="1117" spans="1:5" ht="19.899999999999999" customHeight="1" thickBot="1" x14ac:dyDescent="0.3">
      <c r="A1117" s="543" t="s">
        <v>153</v>
      </c>
      <c r="B1117" s="544"/>
      <c r="C1117" s="544"/>
      <c r="D1117" s="544"/>
      <c r="E1117" s="545"/>
    </row>
    <row r="1118" spans="1:5" ht="19.899999999999999" customHeight="1" x14ac:dyDescent="0.25">
      <c r="A1118" s="910"/>
      <c r="B1118" s="67">
        <v>2018</v>
      </c>
      <c r="C1118" s="67">
        <v>2019</v>
      </c>
      <c r="D1118" s="67">
        <v>2020</v>
      </c>
      <c r="E1118" s="67">
        <v>2021</v>
      </c>
    </row>
    <row r="1119" spans="1:5" ht="19.899999999999999" customHeight="1" thickBot="1" x14ac:dyDescent="0.3">
      <c r="A1119" s="911"/>
      <c r="B1119" s="68" t="s">
        <v>5</v>
      </c>
      <c r="C1119" s="68" t="s">
        <v>6</v>
      </c>
      <c r="D1119" s="68" t="s">
        <v>6</v>
      </c>
      <c r="E1119" s="68" t="s">
        <v>6</v>
      </c>
    </row>
    <row r="1120" spans="1:5" ht="19.899999999999999" customHeight="1" thickBot="1" x14ac:dyDescent="0.3">
      <c r="A1120" s="134" t="s">
        <v>41</v>
      </c>
      <c r="B1120" s="81">
        <f>B1121+B1122+B1123+B1124</f>
        <v>0</v>
      </c>
      <c r="C1120" s="81">
        <f t="shared" ref="C1120:E1120" si="191">C1121+C1122+C1123+C1124</f>
        <v>0</v>
      </c>
      <c r="D1120" s="81">
        <f t="shared" si="191"/>
        <v>0</v>
      </c>
      <c r="E1120" s="81">
        <f t="shared" si="191"/>
        <v>0</v>
      </c>
    </row>
    <row r="1121" spans="1:5" ht="19.899999999999999" customHeight="1" thickBot="1" x14ac:dyDescent="0.3">
      <c r="A1121" s="160" t="s">
        <v>50</v>
      </c>
      <c r="B1121" s="81"/>
      <c r="C1121" s="81"/>
      <c r="D1121" s="81"/>
      <c r="E1121" s="81"/>
    </row>
    <row r="1122" spans="1:5" ht="19.899999999999999" customHeight="1" thickBot="1" x14ac:dyDescent="0.3">
      <c r="A1122" s="160" t="s">
        <v>79</v>
      </c>
      <c r="B1122" s="81"/>
      <c r="C1122" s="81"/>
      <c r="D1122" s="81"/>
      <c r="E1122" s="81"/>
    </row>
    <row r="1123" spans="1:5" ht="19.899999999999999" customHeight="1" thickBot="1" x14ac:dyDescent="0.3">
      <c r="A1123" s="160" t="s">
        <v>80</v>
      </c>
      <c r="B1123" s="81"/>
      <c r="C1123" s="81"/>
      <c r="D1123" s="81"/>
      <c r="E1123" s="81"/>
    </row>
    <row r="1124" spans="1:5" ht="19.899999999999999" customHeight="1" thickBot="1" x14ac:dyDescent="0.3">
      <c r="A1124" s="160" t="s">
        <v>81</v>
      </c>
      <c r="B1124" s="81"/>
      <c r="C1124" s="81"/>
      <c r="D1124" s="81"/>
      <c r="E1124" s="81"/>
    </row>
    <row r="1125" spans="1:5" ht="19.899999999999999" customHeight="1" thickBot="1" x14ac:dyDescent="0.3">
      <c r="A1125" s="134" t="s">
        <v>42</v>
      </c>
      <c r="B1125" s="83">
        <f>B1126+B1127+B1128+B1129</f>
        <v>180630</v>
      </c>
      <c r="C1125" s="83">
        <f>C1126+C1127+C1128+C1129</f>
        <v>190000</v>
      </c>
      <c r="D1125" s="82">
        <v>220000</v>
      </c>
      <c r="E1125" s="83">
        <v>120000</v>
      </c>
    </row>
    <row r="1126" spans="1:5" ht="19.899999999999999" customHeight="1" thickBot="1" x14ac:dyDescent="0.3">
      <c r="A1126" s="160" t="s">
        <v>50</v>
      </c>
      <c r="B1126" s="83"/>
      <c r="C1126" s="83"/>
      <c r="D1126" s="83"/>
      <c r="E1126" s="83"/>
    </row>
    <row r="1127" spans="1:5" ht="19.899999999999999" customHeight="1" thickBot="1" x14ac:dyDescent="0.3">
      <c r="A1127" s="160" t="s">
        <v>79</v>
      </c>
      <c r="B1127" s="83">
        <v>180630</v>
      </c>
      <c r="C1127" s="83">
        <v>190000</v>
      </c>
      <c r="D1127" s="82">
        <v>220000</v>
      </c>
      <c r="E1127" s="83">
        <v>120000</v>
      </c>
    </row>
    <row r="1128" spans="1:5" ht="19.899999999999999" customHeight="1" thickBot="1" x14ac:dyDescent="0.3">
      <c r="A1128" s="160" t="s">
        <v>80</v>
      </c>
      <c r="B1128" s="83"/>
      <c r="C1128" s="83"/>
      <c r="D1128" s="83"/>
      <c r="E1128" s="83"/>
    </row>
    <row r="1129" spans="1:5" ht="19.899999999999999" customHeight="1" thickBot="1" x14ac:dyDescent="0.3">
      <c r="A1129" s="160" t="s">
        <v>81</v>
      </c>
      <c r="B1129" s="83"/>
      <c r="C1129" s="83"/>
      <c r="D1129" s="83"/>
      <c r="E1129" s="83"/>
    </row>
    <row r="1130" spans="1:5" ht="19.899999999999999" customHeight="1" thickBot="1" x14ac:dyDescent="0.3">
      <c r="A1130" s="135" t="s">
        <v>78</v>
      </c>
      <c r="B1130" s="83">
        <f>B1120+B1125</f>
        <v>180630</v>
      </c>
      <c r="C1130" s="83">
        <f t="shared" ref="C1130:E1130" si="192">C1120+C1125</f>
        <v>190000</v>
      </c>
      <c r="D1130" s="83">
        <f t="shared" si="192"/>
        <v>220000</v>
      </c>
      <c r="E1130" s="83">
        <f t="shared" si="192"/>
        <v>120000</v>
      </c>
    </row>
    <row r="1131" spans="1:5" ht="19.899999999999999" customHeight="1" thickBot="1" x14ac:dyDescent="0.3">
      <c r="A1131" s="136" t="s">
        <v>35</v>
      </c>
      <c r="B1131" s="137">
        <f>IF(B1130-B1112=0,0,"Error")</f>
        <v>0</v>
      </c>
      <c r="C1131" s="137">
        <f>IF(C1130-C1112=0,0,"Error")</f>
        <v>0</v>
      </c>
      <c r="D1131" s="137">
        <f t="shared" ref="D1131:E1131" si="193">IF(D1130-D1112=0,0,"Error")</f>
        <v>0</v>
      </c>
      <c r="E1131" s="137">
        <f t="shared" si="193"/>
        <v>0</v>
      </c>
    </row>
    <row r="1132" spans="1:5" ht="19.899999999999999" customHeight="1" thickBot="1" x14ac:dyDescent="0.3">
      <c r="A1132" s="175"/>
      <c r="B1132" s="176"/>
      <c r="C1132" s="176"/>
      <c r="D1132" s="176"/>
      <c r="E1132" s="176"/>
    </row>
    <row r="1133" spans="1:5" ht="19.899999999999999" customHeight="1" thickBot="1" x14ac:dyDescent="0.3">
      <c r="A1133" s="175"/>
      <c r="B1133" s="176"/>
      <c r="C1133" s="176"/>
      <c r="D1133" s="176"/>
      <c r="E1133" s="176"/>
    </row>
    <row r="1134" spans="1:5" ht="28.5" customHeight="1" thickBot="1" x14ac:dyDescent="0.3">
      <c r="A1134" s="177" t="s">
        <v>29</v>
      </c>
      <c r="B1134" s="975" t="s">
        <v>405</v>
      </c>
      <c r="C1134" s="977"/>
      <c r="D1134" s="977"/>
      <c r="E1134" s="978"/>
    </row>
    <row r="1135" spans="1:5" ht="19.899999999999999" customHeight="1" thickBot="1" x14ac:dyDescent="0.3">
      <c r="A1135" s="89" t="s">
        <v>60</v>
      </c>
      <c r="B1135" s="178" t="s">
        <v>406</v>
      </c>
      <c r="C1135" s="168" t="s">
        <v>53</v>
      </c>
      <c r="D1135" s="169"/>
      <c r="E1135" s="170"/>
    </row>
    <row r="1136" spans="1:5" ht="19.899999999999999" customHeight="1" thickBot="1" x14ac:dyDescent="0.3">
      <c r="A1136" s="80" t="s">
        <v>9</v>
      </c>
      <c r="B1136" s="546" t="s">
        <v>297</v>
      </c>
      <c r="C1136" s="547"/>
      <c r="D1136" s="547"/>
      <c r="E1136" s="548"/>
    </row>
    <row r="1137" spans="1:5" ht="19.899999999999999" customHeight="1" thickBot="1" x14ac:dyDescent="0.3">
      <c r="A1137" s="80" t="s">
        <v>14</v>
      </c>
      <c r="B1137" s="681" t="s">
        <v>112</v>
      </c>
      <c r="C1137" s="682"/>
      <c r="D1137" s="682"/>
      <c r="E1137" s="683"/>
    </row>
    <row r="1138" spans="1:5" ht="19.899999999999999" customHeight="1" x14ac:dyDescent="0.25">
      <c r="A1138" s="910"/>
      <c r="B1138" s="67">
        <v>2019</v>
      </c>
      <c r="C1138" s="67">
        <v>2020</v>
      </c>
      <c r="D1138" s="67">
        <v>2021</v>
      </c>
      <c r="E1138" s="67">
        <v>2022</v>
      </c>
    </row>
    <row r="1139" spans="1:5" ht="19.899999999999999" customHeight="1" thickBot="1" x14ac:dyDescent="0.3">
      <c r="A1139" s="911"/>
      <c r="B1139" s="68" t="s">
        <v>6</v>
      </c>
      <c r="C1139" s="68" t="s">
        <v>6</v>
      </c>
      <c r="D1139" s="68" t="s">
        <v>6</v>
      </c>
      <c r="E1139" s="68" t="s">
        <v>6</v>
      </c>
    </row>
    <row r="1140" spans="1:5" ht="19.899999999999999" customHeight="1" thickBot="1" x14ac:dyDescent="0.3">
      <c r="A1140" s="80" t="s">
        <v>8</v>
      </c>
      <c r="B1140" s="132">
        <v>1</v>
      </c>
      <c r="C1140" s="132">
        <v>1</v>
      </c>
      <c r="D1140" s="132">
        <v>1</v>
      </c>
      <c r="E1140" s="132">
        <v>1</v>
      </c>
    </row>
    <row r="1141" spans="1:5" ht="19.899999999999999" customHeight="1" thickBot="1" x14ac:dyDescent="0.3">
      <c r="A1141" s="80" t="s">
        <v>15</v>
      </c>
      <c r="B1141" s="82">
        <v>91000</v>
      </c>
      <c r="C1141" s="82">
        <v>50000</v>
      </c>
      <c r="D1141" s="82">
        <v>70000</v>
      </c>
      <c r="E1141" s="82">
        <v>80000</v>
      </c>
    </row>
    <row r="1142" spans="1:5" ht="19.899999999999999" customHeight="1" thickBot="1" x14ac:dyDescent="0.3">
      <c r="A1142" s="80" t="s">
        <v>23</v>
      </c>
      <c r="B1142" s="82">
        <f>B1141/B1140</f>
        <v>91000</v>
      </c>
      <c r="C1142" s="82">
        <f t="shared" ref="C1142:E1142" si="194">C1141/C1140</f>
        <v>50000</v>
      </c>
      <c r="D1142" s="82">
        <f t="shared" si="194"/>
        <v>70000</v>
      </c>
      <c r="E1142" s="82">
        <f t="shared" si="194"/>
        <v>80000</v>
      </c>
    </row>
    <row r="1143" spans="1:5" ht="19.899999999999999" customHeight="1" thickBot="1" x14ac:dyDescent="0.3">
      <c r="A1143" s="80" t="s">
        <v>16</v>
      </c>
      <c r="B1143" s="132" t="s">
        <v>22</v>
      </c>
      <c r="C1143" s="133">
        <f>C1140/B1140-1</f>
        <v>0</v>
      </c>
      <c r="D1143" s="133">
        <f t="shared" ref="D1143:E1145" si="195">D1140/C1140-1</f>
        <v>0</v>
      </c>
      <c r="E1143" s="133">
        <f t="shared" si="195"/>
        <v>0</v>
      </c>
    </row>
    <row r="1144" spans="1:5" ht="19.899999999999999" customHeight="1" thickBot="1" x14ac:dyDescent="0.3">
      <c r="A1144" s="80" t="s">
        <v>17</v>
      </c>
      <c r="B1144" s="132" t="s">
        <v>22</v>
      </c>
      <c r="C1144" s="133">
        <f>C1141/B1141-1</f>
        <v>-0.4505494505494505</v>
      </c>
      <c r="D1144" s="133">
        <f t="shared" si="195"/>
        <v>0.39999999999999991</v>
      </c>
      <c r="E1144" s="133">
        <f t="shared" si="195"/>
        <v>0.14285714285714279</v>
      </c>
    </row>
    <row r="1145" spans="1:5" ht="19.899999999999999" customHeight="1" thickBot="1" x14ac:dyDescent="0.3">
      <c r="A1145" s="80" t="s">
        <v>18</v>
      </c>
      <c r="B1145" s="132" t="s">
        <v>22</v>
      </c>
      <c r="C1145" s="133">
        <f>C1142/B1142-1</f>
        <v>-0.4505494505494505</v>
      </c>
      <c r="D1145" s="133">
        <f t="shared" si="195"/>
        <v>0.39999999999999991</v>
      </c>
      <c r="E1145" s="133">
        <f t="shared" si="195"/>
        <v>0.14285714285714279</v>
      </c>
    </row>
    <row r="1146" spans="1:5" ht="19.899999999999999" customHeight="1" thickBot="1" x14ac:dyDescent="0.3">
      <c r="A1146" s="543" t="s">
        <v>153</v>
      </c>
      <c r="B1146" s="544"/>
      <c r="C1146" s="544"/>
      <c r="D1146" s="544"/>
      <c r="E1146" s="545"/>
    </row>
    <row r="1147" spans="1:5" ht="19.899999999999999" customHeight="1" x14ac:dyDescent="0.25">
      <c r="A1147" s="910"/>
      <c r="B1147" s="67">
        <v>2018</v>
      </c>
      <c r="C1147" s="67">
        <v>2019</v>
      </c>
      <c r="D1147" s="67">
        <v>2020</v>
      </c>
      <c r="E1147" s="67">
        <v>2021</v>
      </c>
    </row>
    <row r="1148" spans="1:5" ht="19.899999999999999" customHeight="1" thickBot="1" x14ac:dyDescent="0.3">
      <c r="A1148" s="911"/>
      <c r="B1148" s="68" t="s">
        <v>5</v>
      </c>
      <c r="C1148" s="68" t="s">
        <v>6</v>
      </c>
      <c r="D1148" s="68" t="s">
        <v>6</v>
      </c>
      <c r="E1148" s="68" t="s">
        <v>6</v>
      </c>
    </row>
    <row r="1149" spans="1:5" ht="19.899999999999999" customHeight="1" thickBot="1" x14ac:dyDescent="0.3">
      <c r="A1149" s="134" t="s">
        <v>41</v>
      </c>
      <c r="B1149" s="81">
        <f>B1150+B1151+B1152+B1153</f>
        <v>0</v>
      </c>
      <c r="C1149" s="81">
        <f t="shared" ref="C1149:E1149" si="196">C1150+C1151+C1152+C1153</f>
        <v>0</v>
      </c>
      <c r="D1149" s="81">
        <f t="shared" si="196"/>
        <v>0</v>
      </c>
      <c r="E1149" s="81">
        <f t="shared" si="196"/>
        <v>0</v>
      </c>
    </row>
    <row r="1150" spans="1:5" ht="19.899999999999999" customHeight="1" thickBot="1" x14ac:dyDescent="0.3">
      <c r="A1150" s="160" t="s">
        <v>50</v>
      </c>
      <c r="B1150" s="81"/>
      <c r="C1150" s="81"/>
      <c r="D1150" s="81"/>
      <c r="E1150" s="81"/>
    </row>
    <row r="1151" spans="1:5" ht="19.899999999999999" customHeight="1" thickBot="1" x14ac:dyDescent="0.3">
      <c r="A1151" s="160" t="s">
        <v>79</v>
      </c>
      <c r="B1151" s="81"/>
      <c r="C1151" s="81"/>
      <c r="D1151" s="81"/>
      <c r="E1151" s="81"/>
    </row>
    <row r="1152" spans="1:5" ht="19.899999999999999" customHeight="1" thickBot="1" x14ac:dyDescent="0.3">
      <c r="A1152" s="160" t="s">
        <v>80</v>
      </c>
      <c r="B1152" s="81"/>
      <c r="C1152" s="81"/>
      <c r="D1152" s="81"/>
      <c r="E1152" s="81"/>
    </row>
    <row r="1153" spans="1:5" ht="19.899999999999999" customHeight="1" thickBot="1" x14ac:dyDescent="0.3">
      <c r="A1153" s="160" t="s">
        <v>81</v>
      </c>
      <c r="B1153" s="81"/>
      <c r="C1153" s="81"/>
      <c r="D1153" s="81"/>
      <c r="E1153" s="81"/>
    </row>
    <row r="1154" spans="1:5" ht="19.899999999999999" customHeight="1" thickBot="1" x14ac:dyDescent="0.3">
      <c r="A1154" s="134" t="s">
        <v>42</v>
      </c>
      <c r="B1154" s="83">
        <f>B1155+B1156+B1157+B1158</f>
        <v>91000</v>
      </c>
      <c r="C1154" s="83">
        <v>50000</v>
      </c>
      <c r="D1154" s="83">
        <v>70000</v>
      </c>
      <c r="E1154" s="83">
        <v>80000</v>
      </c>
    </row>
    <row r="1155" spans="1:5" ht="19.899999999999999" customHeight="1" thickBot="1" x14ac:dyDescent="0.3">
      <c r="A1155" s="160" t="s">
        <v>50</v>
      </c>
      <c r="B1155" s="83"/>
      <c r="C1155" s="83"/>
      <c r="D1155" s="83"/>
      <c r="E1155" s="83"/>
    </row>
    <row r="1156" spans="1:5" ht="19.899999999999999" customHeight="1" thickBot="1" x14ac:dyDescent="0.3">
      <c r="A1156" s="160" t="s">
        <v>79</v>
      </c>
      <c r="B1156" s="83">
        <v>91000</v>
      </c>
      <c r="C1156" s="83">
        <v>50000</v>
      </c>
      <c r="D1156" s="83">
        <v>70000</v>
      </c>
      <c r="E1156" s="83">
        <v>80000</v>
      </c>
    </row>
    <row r="1157" spans="1:5" ht="19.899999999999999" customHeight="1" thickBot="1" x14ac:dyDescent="0.3">
      <c r="A1157" s="160" t="s">
        <v>80</v>
      </c>
      <c r="B1157" s="83"/>
      <c r="C1157" s="83"/>
      <c r="D1157" s="83"/>
      <c r="E1157" s="83"/>
    </row>
    <row r="1158" spans="1:5" ht="19.899999999999999" customHeight="1" thickBot="1" x14ac:dyDescent="0.3">
      <c r="A1158" s="160" t="s">
        <v>81</v>
      </c>
      <c r="B1158" s="83"/>
      <c r="C1158" s="83"/>
      <c r="D1158" s="83"/>
      <c r="E1158" s="83"/>
    </row>
    <row r="1159" spans="1:5" ht="19.899999999999999" customHeight="1" thickBot="1" x14ac:dyDescent="0.3">
      <c r="A1159" s="135" t="s">
        <v>78</v>
      </c>
      <c r="B1159" s="83">
        <f>B1149+B1154</f>
        <v>91000</v>
      </c>
      <c r="C1159" s="83">
        <f t="shared" ref="C1159:E1159" si="197">C1149+C1154</f>
        <v>50000</v>
      </c>
      <c r="D1159" s="83">
        <f t="shared" si="197"/>
        <v>70000</v>
      </c>
      <c r="E1159" s="83">
        <f t="shared" si="197"/>
        <v>80000</v>
      </c>
    </row>
    <row r="1160" spans="1:5" ht="19.899999999999999" customHeight="1" thickBot="1" x14ac:dyDescent="0.3">
      <c r="A1160" s="136" t="s">
        <v>35</v>
      </c>
      <c r="B1160" s="137">
        <f>IF(B1159-B1141=0,0,"Error")</f>
        <v>0</v>
      </c>
      <c r="C1160" s="137">
        <f>IF(C1159-C1141=0,0,"Error")</f>
        <v>0</v>
      </c>
      <c r="D1160" s="137">
        <f t="shared" ref="D1160:E1160" si="198">IF(D1159-D1141=0,0,"Error")</f>
        <v>0</v>
      </c>
      <c r="E1160" s="137">
        <f t="shared" si="198"/>
        <v>0</v>
      </c>
    </row>
    <row r="1161" spans="1:5" ht="29.25" customHeight="1" thickBot="1" x14ac:dyDescent="0.3">
      <c r="A1161" s="175"/>
      <c r="B1161" s="176"/>
      <c r="C1161" s="176"/>
      <c r="D1161" s="176"/>
      <c r="E1161" s="176"/>
    </row>
    <row r="1162" spans="1:5" ht="19.899999999999999" customHeight="1" thickBot="1" x14ac:dyDescent="0.3">
      <c r="A1162" s="179" t="s">
        <v>29</v>
      </c>
      <c r="B1162" s="987" t="s">
        <v>405</v>
      </c>
      <c r="C1162" s="988"/>
      <c r="D1162" s="988"/>
      <c r="E1162" s="989"/>
    </row>
    <row r="1163" spans="1:5" ht="19.899999999999999" customHeight="1" thickBot="1" x14ac:dyDescent="0.3">
      <c r="A1163" s="180" t="s">
        <v>60</v>
      </c>
      <c r="B1163" s="181" t="s">
        <v>406</v>
      </c>
      <c r="C1163" s="182" t="s">
        <v>53</v>
      </c>
      <c r="D1163" s="183"/>
      <c r="E1163" s="184"/>
    </row>
    <row r="1164" spans="1:5" ht="19.899999999999999" customHeight="1" thickBot="1" x14ac:dyDescent="0.3">
      <c r="A1164" s="185" t="s">
        <v>9</v>
      </c>
      <c r="B1164" s="987" t="s">
        <v>296</v>
      </c>
      <c r="C1164" s="988"/>
      <c r="D1164" s="988"/>
      <c r="E1164" s="989"/>
    </row>
    <row r="1165" spans="1:5" ht="19.899999999999999" customHeight="1" thickBot="1" x14ac:dyDescent="0.3">
      <c r="A1165" s="80" t="s">
        <v>14</v>
      </c>
      <c r="B1165" s="681" t="s">
        <v>112</v>
      </c>
      <c r="C1165" s="682"/>
      <c r="D1165" s="682"/>
      <c r="E1165" s="683"/>
    </row>
    <row r="1166" spans="1:5" ht="19.899999999999999" customHeight="1" x14ac:dyDescent="0.25">
      <c r="A1166" s="910"/>
      <c r="B1166" s="67">
        <v>2019</v>
      </c>
      <c r="C1166" s="67">
        <v>2020</v>
      </c>
      <c r="D1166" s="67">
        <v>2021</v>
      </c>
      <c r="E1166" s="67">
        <v>2022</v>
      </c>
    </row>
    <row r="1167" spans="1:5" ht="19.899999999999999" customHeight="1" thickBot="1" x14ac:dyDescent="0.3">
      <c r="A1167" s="911"/>
      <c r="B1167" s="68" t="s">
        <v>6</v>
      </c>
      <c r="C1167" s="68" t="s">
        <v>6</v>
      </c>
      <c r="D1167" s="68" t="s">
        <v>6</v>
      </c>
      <c r="E1167" s="68" t="s">
        <v>6</v>
      </c>
    </row>
    <row r="1168" spans="1:5" ht="19.899999999999999" customHeight="1" thickBot="1" x14ac:dyDescent="0.3">
      <c r="A1168" s="80" t="s">
        <v>8</v>
      </c>
      <c r="B1168" s="132">
        <v>1</v>
      </c>
      <c r="C1168" s="132">
        <v>0</v>
      </c>
      <c r="D1168" s="132">
        <v>0</v>
      </c>
      <c r="E1168" s="132">
        <v>0</v>
      </c>
    </row>
    <row r="1169" spans="1:5" ht="19.899999999999999" customHeight="1" thickBot="1" x14ac:dyDescent="0.3">
      <c r="A1169" s="80" t="s">
        <v>15</v>
      </c>
      <c r="B1169" s="82">
        <v>1989</v>
      </c>
      <c r="C1169" s="82">
        <v>6841</v>
      </c>
      <c r="D1169" s="82">
        <f>D1187</f>
        <v>0</v>
      </c>
      <c r="E1169" s="82">
        <f>E1187</f>
        <v>0</v>
      </c>
    </row>
    <row r="1170" spans="1:5" ht="19.899999999999999" customHeight="1" thickBot="1" x14ac:dyDescent="0.3">
      <c r="A1170" s="80" t="s">
        <v>23</v>
      </c>
      <c r="B1170" s="82">
        <f>B1169/B1168</f>
        <v>1989</v>
      </c>
      <c r="C1170" s="82">
        <v>0</v>
      </c>
      <c r="D1170" s="82">
        <v>0</v>
      </c>
      <c r="E1170" s="82">
        <v>0</v>
      </c>
    </row>
    <row r="1171" spans="1:5" ht="19.899999999999999" customHeight="1" thickBot="1" x14ac:dyDescent="0.3">
      <c r="A1171" s="80" t="s">
        <v>16</v>
      </c>
      <c r="B1171" s="132" t="s">
        <v>22</v>
      </c>
      <c r="C1171" s="133">
        <f>C1168/B1168-1</f>
        <v>-1</v>
      </c>
      <c r="D1171" s="133" t="e">
        <f t="shared" ref="D1171:E1173" si="199">D1168/C1168-1</f>
        <v>#DIV/0!</v>
      </c>
      <c r="E1171" s="133" t="e">
        <f t="shared" si="199"/>
        <v>#DIV/0!</v>
      </c>
    </row>
    <row r="1172" spans="1:5" ht="19.899999999999999" customHeight="1" thickBot="1" x14ac:dyDescent="0.3">
      <c r="A1172" s="80" t="s">
        <v>17</v>
      </c>
      <c r="B1172" s="132" t="s">
        <v>22</v>
      </c>
      <c r="C1172" s="133">
        <f>C1169/B1169-1</f>
        <v>2.439416792357969</v>
      </c>
      <c r="D1172" s="133">
        <f t="shared" si="199"/>
        <v>-1</v>
      </c>
      <c r="E1172" s="133" t="e">
        <f t="shared" si="199"/>
        <v>#DIV/0!</v>
      </c>
    </row>
    <row r="1173" spans="1:5" ht="19.899999999999999" customHeight="1" thickBot="1" x14ac:dyDescent="0.3">
      <c r="A1173" s="80" t="s">
        <v>18</v>
      </c>
      <c r="B1173" s="132" t="s">
        <v>22</v>
      </c>
      <c r="C1173" s="133">
        <f>C1170/B1170-1</f>
        <v>-1</v>
      </c>
      <c r="D1173" s="133" t="e">
        <f t="shared" si="199"/>
        <v>#DIV/0!</v>
      </c>
      <c r="E1173" s="133" t="e">
        <f t="shared" si="199"/>
        <v>#DIV/0!</v>
      </c>
    </row>
    <row r="1174" spans="1:5" ht="19.899999999999999" customHeight="1" thickBot="1" x14ac:dyDescent="0.3">
      <c r="A1174" s="633" t="s">
        <v>153</v>
      </c>
      <c r="B1174" s="634"/>
      <c r="C1174" s="634"/>
      <c r="D1174" s="634"/>
      <c r="E1174" s="635"/>
    </row>
    <row r="1175" spans="1:5" ht="19.899999999999999" customHeight="1" x14ac:dyDescent="0.25">
      <c r="A1175" s="910"/>
      <c r="B1175" s="67">
        <v>2018</v>
      </c>
      <c r="C1175" s="67">
        <v>2019</v>
      </c>
      <c r="D1175" s="67">
        <v>2020</v>
      </c>
      <c r="E1175" s="67">
        <v>2021</v>
      </c>
    </row>
    <row r="1176" spans="1:5" ht="19.899999999999999" customHeight="1" thickBot="1" x14ac:dyDescent="0.3">
      <c r="A1176" s="911"/>
      <c r="B1176" s="68" t="s">
        <v>5</v>
      </c>
      <c r="C1176" s="68" t="s">
        <v>6</v>
      </c>
      <c r="D1176" s="68" t="s">
        <v>6</v>
      </c>
      <c r="E1176" s="68" t="s">
        <v>6</v>
      </c>
    </row>
    <row r="1177" spans="1:5" ht="19.899999999999999" customHeight="1" thickBot="1" x14ac:dyDescent="0.3">
      <c r="A1177" s="74" t="s">
        <v>41</v>
      </c>
      <c r="B1177" s="79">
        <f>B1178+B1179+B1180+B1181</f>
        <v>0</v>
      </c>
      <c r="C1177" s="79">
        <f t="shared" ref="C1177:E1177" si="200">C1178+C1179+C1180+C1181</f>
        <v>0</v>
      </c>
      <c r="D1177" s="79">
        <f t="shared" si="200"/>
        <v>0</v>
      </c>
      <c r="E1177" s="79">
        <f t="shared" si="200"/>
        <v>0</v>
      </c>
    </row>
    <row r="1178" spans="1:5" ht="19.899999999999999" customHeight="1" thickBot="1" x14ac:dyDescent="0.3">
      <c r="A1178" s="70" t="s">
        <v>50</v>
      </c>
      <c r="B1178" s="79"/>
      <c r="C1178" s="79"/>
      <c r="D1178" s="79"/>
      <c r="E1178" s="79"/>
    </row>
    <row r="1179" spans="1:5" ht="19.899999999999999" customHeight="1" thickBot="1" x14ac:dyDescent="0.3">
      <c r="A1179" s="70" t="s">
        <v>79</v>
      </c>
      <c r="B1179" s="79"/>
      <c r="C1179" s="79"/>
      <c r="D1179" s="79"/>
      <c r="E1179" s="79"/>
    </row>
    <row r="1180" spans="1:5" ht="19.899999999999999" customHeight="1" thickBot="1" x14ac:dyDescent="0.3">
      <c r="A1180" s="70" t="s">
        <v>80</v>
      </c>
      <c r="B1180" s="79"/>
      <c r="C1180" s="79"/>
      <c r="D1180" s="79"/>
      <c r="E1180" s="79"/>
    </row>
    <row r="1181" spans="1:5" ht="19.899999999999999" customHeight="1" thickBot="1" x14ac:dyDescent="0.3">
      <c r="A1181" s="70" t="s">
        <v>81</v>
      </c>
      <c r="B1181" s="79"/>
      <c r="C1181" s="79"/>
      <c r="D1181" s="79"/>
      <c r="E1181" s="79"/>
    </row>
    <row r="1182" spans="1:5" ht="19.899999999999999" customHeight="1" thickBot="1" x14ac:dyDescent="0.3">
      <c r="A1182" s="74" t="s">
        <v>42</v>
      </c>
      <c r="B1182" s="71">
        <f>B1183+B1184+B1185+B1186</f>
        <v>1989</v>
      </c>
      <c r="C1182" s="71">
        <f>C1183+C1184+C1185+C1186</f>
        <v>6841</v>
      </c>
      <c r="D1182" s="71">
        <f t="shared" ref="D1182:E1182" si="201">D1183+D1184+D1185+D1186</f>
        <v>0</v>
      </c>
      <c r="E1182" s="71">
        <f t="shared" si="201"/>
        <v>0</v>
      </c>
    </row>
    <row r="1183" spans="1:5" ht="19.899999999999999" customHeight="1" thickBot="1" x14ac:dyDescent="0.3">
      <c r="A1183" s="70" t="s">
        <v>50</v>
      </c>
      <c r="B1183" s="71"/>
      <c r="C1183" s="82"/>
      <c r="D1183" s="71"/>
      <c r="E1183" s="71"/>
    </row>
    <row r="1184" spans="1:5" ht="19.899999999999999" customHeight="1" thickBot="1" x14ac:dyDescent="0.3">
      <c r="A1184" s="70" t="s">
        <v>79</v>
      </c>
      <c r="B1184" s="82">
        <v>1989</v>
      </c>
      <c r="C1184" s="82">
        <v>6841</v>
      </c>
      <c r="D1184" s="71"/>
      <c r="E1184" s="71"/>
    </row>
    <row r="1185" spans="1:5" ht="19.899999999999999" customHeight="1" thickBot="1" x14ac:dyDescent="0.3">
      <c r="A1185" s="70" t="s">
        <v>80</v>
      </c>
      <c r="B1185" s="71"/>
      <c r="C1185" s="71"/>
      <c r="D1185" s="71"/>
      <c r="E1185" s="71"/>
    </row>
    <row r="1186" spans="1:5" ht="19.899999999999999" customHeight="1" thickBot="1" x14ac:dyDescent="0.3">
      <c r="A1186" s="70" t="s">
        <v>81</v>
      </c>
      <c r="B1186" s="71"/>
      <c r="C1186" s="71"/>
      <c r="D1186" s="71"/>
      <c r="E1186" s="71"/>
    </row>
    <row r="1187" spans="1:5" ht="19.899999999999999" customHeight="1" thickBot="1" x14ac:dyDescent="0.3">
      <c r="A1187" s="76" t="s">
        <v>78</v>
      </c>
      <c r="B1187" s="71">
        <f>B1177+B1182</f>
        <v>1989</v>
      </c>
      <c r="C1187" s="71">
        <f t="shared" ref="C1187:E1187" si="202">C1177+C1182</f>
        <v>6841</v>
      </c>
      <c r="D1187" s="71">
        <f t="shared" si="202"/>
        <v>0</v>
      </c>
      <c r="E1187" s="71">
        <f t="shared" si="202"/>
        <v>0</v>
      </c>
    </row>
    <row r="1188" spans="1:5" ht="30" customHeight="1" thickBot="1" x14ac:dyDescent="0.3">
      <c r="A1188" s="69" t="s">
        <v>35</v>
      </c>
      <c r="B1188" s="73">
        <f>IF(B1187-B1169=0,0,"Error")</f>
        <v>0</v>
      </c>
      <c r="C1188" s="73">
        <f>IF(C1187-C1169=0,0,"Error")</f>
        <v>0</v>
      </c>
      <c r="D1188" s="73">
        <f t="shared" ref="D1188:E1188" si="203">IF(D1187-D1169=0,0,"Error")</f>
        <v>0</v>
      </c>
      <c r="E1188" s="73">
        <f t="shared" si="203"/>
        <v>0</v>
      </c>
    </row>
    <row r="1189" spans="1:5" s="72" customFormat="1" ht="33.75" customHeight="1" thickBot="1" x14ac:dyDescent="0.3">
      <c r="A1189" s="69"/>
      <c r="B1189" s="73"/>
      <c r="C1189" s="73"/>
      <c r="D1189" s="73"/>
      <c r="E1189" s="73"/>
    </row>
    <row r="1190" spans="1:5" s="72" customFormat="1" ht="36.75" customHeight="1" thickBot="1" x14ac:dyDescent="0.3">
      <c r="A1190" s="78" t="s">
        <v>29</v>
      </c>
      <c r="B1190" s="677" t="s">
        <v>405</v>
      </c>
      <c r="C1190" s="679"/>
      <c r="D1190" s="679"/>
      <c r="E1190" s="680"/>
    </row>
    <row r="1191" spans="1:5" s="72" customFormat="1" ht="19.899999999999999" customHeight="1" thickBot="1" x14ac:dyDescent="0.3">
      <c r="A1191" s="35" t="s">
        <v>407</v>
      </c>
      <c r="B1191" s="186" t="s">
        <v>406</v>
      </c>
      <c r="C1191" s="187" t="s">
        <v>53</v>
      </c>
      <c r="D1191" s="636" t="s">
        <v>408</v>
      </c>
      <c r="E1191" s="638"/>
    </row>
    <row r="1192" spans="1:5" s="72" customFormat="1" ht="19.899999999999999" customHeight="1" thickBot="1" x14ac:dyDescent="0.3">
      <c r="A1192" s="80" t="s">
        <v>9</v>
      </c>
      <c r="B1192" s="990" t="s">
        <v>409</v>
      </c>
      <c r="C1192" s="991"/>
      <c r="D1192" s="991"/>
      <c r="E1192" s="992"/>
    </row>
    <row r="1193" spans="1:5" s="72" customFormat="1" ht="27" customHeight="1" thickBot="1" x14ac:dyDescent="0.3">
      <c r="A1193" s="80" t="s">
        <v>14</v>
      </c>
      <c r="B1193" s="681" t="s">
        <v>112</v>
      </c>
      <c r="C1193" s="682"/>
      <c r="D1193" s="682"/>
      <c r="E1193" s="683"/>
    </row>
    <row r="1194" spans="1:5" s="72" customFormat="1" ht="22.5" customHeight="1" x14ac:dyDescent="0.25">
      <c r="A1194" s="910"/>
      <c r="B1194" s="67">
        <v>2019</v>
      </c>
      <c r="C1194" s="67">
        <v>2020</v>
      </c>
      <c r="D1194" s="67">
        <v>2021</v>
      </c>
      <c r="E1194" s="67">
        <v>2020</v>
      </c>
    </row>
    <row r="1195" spans="1:5" s="72" customFormat="1" ht="27" customHeight="1" thickBot="1" x14ac:dyDescent="0.3">
      <c r="A1195" s="911"/>
      <c r="B1195" s="68" t="s">
        <v>6</v>
      </c>
      <c r="C1195" s="68" t="s">
        <v>6</v>
      </c>
      <c r="D1195" s="68" t="s">
        <v>6</v>
      </c>
      <c r="E1195" s="68" t="s">
        <v>6</v>
      </c>
    </row>
    <row r="1196" spans="1:5" s="72" customFormat="1" ht="27.75" customHeight="1" thickBot="1" x14ac:dyDescent="0.3">
      <c r="A1196" s="80" t="s">
        <v>8</v>
      </c>
      <c r="B1196" s="132">
        <v>1</v>
      </c>
      <c r="C1196" s="132">
        <v>0</v>
      </c>
      <c r="D1196" s="132">
        <v>0</v>
      </c>
      <c r="E1196" s="132">
        <v>0</v>
      </c>
    </row>
    <row r="1197" spans="1:5" s="72" customFormat="1" ht="19.899999999999999" customHeight="1" thickBot="1" x14ac:dyDescent="0.3">
      <c r="A1197" s="80" t="s">
        <v>15</v>
      </c>
      <c r="B1197" s="82">
        <v>3038</v>
      </c>
      <c r="C1197" s="82">
        <v>100</v>
      </c>
      <c r="D1197" s="82">
        <v>0</v>
      </c>
      <c r="E1197" s="82">
        <v>0</v>
      </c>
    </row>
    <row r="1198" spans="1:5" s="72" customFormat="1" ht="19.899999999999999" customHeight="1" thickBot="1" x14ac:dyDescent="0.3">
      <c r="A1198" s="80" t="s">
        <v>23</v>
      </c>
      <c r="B1198" s="82">
        <f>B1197/B1196</f>
        <v>3038</v>
      </c>
      <c r="C1198" s="82">
        <v>0</v>
      </c>
      <c r="D1198" s="82">
        <v>0</v>
      </c>
      <c r="E1198" s="82">
        <v>0</v>
      </c>
    </row>
    <row r="1199" spans="1:5" s="72" customFormat="1" ht="19.899999999999999" customHeight="1" thickBot="1" x14ac:dyDescent="0.3">
      <c r="A1199" s="80" t="s">
        <v>16</v>
      </c>
      <c r="B1199" s="132" t="s">
        <v>22</v>
      </c>
      <c r="C1199" s="133">
        <f>C1196/B1196-1</f>
        <v>-1</v>
      </c>
      <c r="D1199" s="133" t="e">
        <f t="shared" ref="D1199:E1201" si="204">D1196/C1196-1</f>
        <v>#DIV/0!</v>
      </c>
      <c r="E1199" s="133" t="e">
        <f t="shared" si="204"/>
        <v>#DIV/0!</v>
      </c>
    </row>
    <row r="1200" spans="1:5" s="72" customFormat="1" ht="19.899999999999999" customHeight="1" thickBot="1" x14ac:dyDescent="0.3">
      <c r="A1200" s="80" t="s">
        <v>17</v>
      </c>
      <c r="B1200" s="132" t="s">
        <v>22</v>
      </c>
      <c r="C1200" s="133">
        <f>C1197/B1197-1</f>
        <v>-0.96708360763660306</v>
      </c>
      <c r="D1200" s="133">
        <f t="shared" si="204"/>
        <v>-1</v>
      </c>
      <c r="E1200" s="133" t="e">
        <f t="shared" si="204"/>
        <v>#DIV/0!</v>
      </c>
    </row>
    <row r="1201" spans="1:5" s="72" customFormat="1" ht="19.899999999999999" customHeight="1" thickBot="1" x14ac:dyDescent="0.3">
      <c r="A1201" s="80" t="s">
        <v>18</v>
      </c>
      <c r="B1201" s="132" t="s">
        <v>22</v>
      </c>
      <c r="C1201" s="133">
        <f>C1198/B1198-1</f>
        <v>-1</v>
      </c>
      <c r="D1201" s="133" t="e">
        <f t="shared" si="204"/>
        <v>#DIV/0!</v>
      </c>
      <c r="E1201" s="133" t="e">
        <f t="shared" si="204"/>
        <v>#DIV/0!</v>
      </c>
    </row>
    <row r="1202" spans="1:5" s="72" customFormat="1" ht="19.899999999999999" customHeight="1" thickBot="1" x14ac:dyDescent="0.3">
      <c r="A1202" s="633" t="s">
        <v>153</v>
      </c>
      <c r="B1202" s="634"/>
      <c r="C1202" s="634"/>
      <c r="D1202" s="634"/>
      <c r="E1202" s="635"/>
    </row>
    <row r="1203" spans="1:5" s="72" customFormat="1" ht="19.899999999999999" customHeight="1" x14ac:dyDescent="0.25">
      <c r="A1203" s="910"/>
      <c r="B1203" s="67">
        <v>2018</v>
      </c>
      <c r="C1203" s="67">
        <v>2019</v>
      </c>
      <c r="D1203" s="67">
        <v>2020</v>
      </c>
      <c r="E1203" s="67">
        <v>2021</v>
      </c>
    </row>
    <row r="1204" spans="1:5" s="72" customFormat="1" ht="25.5" customHeight="1" thickBot="1" x14ac:dyDescent="0.3">
      <c r="A1204" s="911"/>
      <c r="B1204" s="68" t="s">
        <v>5</v>
      </c>
      <c r="C1204" s="68" t="s">
        <v>6</v>
      </c>
      <c r="D1204" s="68" t="s">
        <v>6</v>
      </c>
      <c r="E1204" s="68" t="s">
        <v>6</v>
      </c>
    </row>
    <row r="1205" spans="1:5" s="72" customFormat="1" ht="19.899999999999999" customHeight="1" thickBot="1" x14ac:dyDescent="0.3">
      <c r="A1205" s="74" t="s">
        <v>41</v>
      </c>
      <c r="B1205" s="79">
        <f>B1206+B1207+B1208+B1209</f>
        <v>0</v>
      </c>
      <c r="C1205" s="79">
        <f t="shared" ref="C1205:E1205" si="205">C1206+C1207+C1208+C1209</f>
        <v>0</v>
      </c>
      <c r="D1205" s="79">
        <f t="shared" si="205"/>
        <v>0</v>
      </c>
      <c r="E1205" s="79">
        <f t="shared" si="205"/>
        <v>0</v>
      </c>
    </row>
    <row r="1206" spans="1:5" s="72" customFormat="1" ht="33" customHeight="1" thickBot="1" x14ac:dyDescent="0.3">
      <c r="A1206" s="70" t="s">
        <v>50</v>
      </c>
      <c r="B1206" s="79"/>
      <c r="C1206" s="79"/>
      <c r="D1206" s="79"/>
      <c r="E1206" s="79"/>
    </row>
    <row r="1207" spans="1:5" s="72" customFormat="1" ht="19.5" customHeight="1" thickBot="1" x14ac:dyDescent="0.3">
      <c r="A1207" s="70" t="s">
        <v>79</v>
      </c>
      <c r="B1207" s="79"/>
      <c r="C1207" s="79"/>
      <c r="D1207" s="79"/>
      <c r="E1207" s="79"/>
    </row>
    <row r="1208" spans="1:5" s="72" customFormat="1" ht="19.899999999999999" customHeight="1" thickBot="1" x14ac:dyDescent="0.3">
      <c r="A1208" s="70" t="s">
        <v>80</v>
      </c>
      <c r="B1208" s="79"/>
      <c r="C1208" s="79"/>
      <c r="D1208" s="79"/>
      <c r="E1208" s="79"/>
    </row>
    <row r="1209" spans="1:5" s="72" customFormat="1" ht="19.899999999999999" customHeight="1" thickBot="1" x14ac:dyDescent="0.3">
      <c r="A1209" s="70" t="s">
        <v>81</v>
      </c>
      <c r="B1209" s="79"/>
      <c r="C1209" s="79"/>
      <c r="D1209" s="79"/>
      <c r="E1209" s="79"/>
    </row>
    <row r="1210" spans="1:5" s="72" customFormat="1" ht="19.899999999999999" customHeight="1" thickBot="1" x14ac:dyDescent="0.3">
      <c r="A1210" s="74" t="s">
        <v>42</v>
      </c>
      <c r="B1210" s="71">
        <f>B1211+B1212+B1213+B1214</f>
        <v>3038</v>
      </c>
      <c r="C1210" s="82">
        <v>100</v>
      </c>
      <c r="D1210" s="71">
        <f t="shared" ref="D1210:E1210" si="206">D1211+D1212+D1213+D1214</f>
        <v>0</v>
      </c>
      <c r="E1210" s="71">
        <f t="shared" si="206"/>
        <v>0</v>
      </c>
    </row>
    <row r="1211" spans="1:5" s="72" customFormat="1" ht="19.899999999999999" customHeight="1" thickBot="1" x14ac:dyDescent="0.3">
      <c r="A1211" s="70" t="s">
        <v>50</v>
      </c>
      <c r="B1211" s="71"/>
      <c r="C1211" s="82"/>
      <c r="D1211" s="71"/>
      <c r="E1211" s="71"/>
    </row>
    <row r="1212" spans="1:5" s="72" customFormat="1" ht="19.899999999999999" customHeight="1" thickBot="1" x14ac:dyDescent="0.3">
      <c r="A1212" s="70" t="s">
        <v>79</v>
      </c>
      <c r="B1212" s="71">
        <v>3038</v>
      </c>
      <c r="C1212" s="82">
        <v>100</v>
      </c>
      <c r="D1212" s="71"/>
      <c r="E1212" s="71"/>
    </row>
    <row r="1213" spans="1:5" s="72" customFormat="1" ht="19.899999999999999" customHeight="1" thickBot="1" x14ac:dyDescent="0.3">
      <c r="A1213" s="70" t="s">
        <v>80</v>
      </c>
      <c r="B1213" s="71"/>
      <c r="C1213" s="71"/>
      <c r="D1213" s="71"/>
      <c r="E1213" s="71"/>
    </row>
    <row r="1214" spans="1:5" s="72" customFormat="1" ht="19.899999999999999" customHeight="1" thickBot="1" x14ac:dyDescent="0.3">
      <c r="A1214" s="70" t="s">
        <v>81</v>
      </c>
      <c r="B1214" s="71"/>
      <c r="C1214" s="71"/>
      <c r="D1214" s="71"/>
      <c r="E1214" s="71"/>
    </row>
    <row r="1215" spans="1:5" s="72" customFormat="1" ht="19.899999999999999" customHeight="1" thickBot="1" x14ac:dyDescent="0.3">
      <c r="A1215" s="76" t="s">
        <v>78</v>
      </c>
      <c r="B1215" s="71">
        <f>B1205+B1210</f>
        <v>3038</v>
      </c>
      <c r="C1215" s="71">
        <f>SUM(C1212)</f>
        <v>100</v>
      </c>
      <c r="D1215" s="71">
        <f t="shared" ref="D1215:E1215" si="207">D1205+D1210</f>
        <v>0</v>
      </c>
      <c r="E1215" s="71">
        <f t="shared" si="207"/>
        <v>0</v>
      </c>
    </row>
    <row r="1216" spans="1:5" s="72" customFormat="1" ht="19.899999999999999" customHeight="1" thickBot="1" x14ac:dyDescent="0.3">
      <c r="A1216" s="69" t="s">
        <v>35</v>
      </c>
      <c r="B1216" s="73">
        <f>IF(B1215-B1197=0,0,"Error")</f>
        <v>0</v>
      </c>
      <c r="C1216" s="73">
        <f>IF(C1215-C1197=0,0,"Error")</f>
        <v>0</v>
      </c>
      <c r="D1216" s="73">
        <f t="shared" ref="D1216:E1216" si="208">IF(D1215-D1197=0,0,"Error")</f>
        <v>0</v>
      </c>
      <c r="E1216" s="73">
        <f t="shared" si="208"/>
        <v>0</v>
      </c>
    </row>
    <row r="1217" spans="1:5" s="72" customFormat="1" ht="28.5" customHeight="1" thickBot="1" x14ac:dyDescent="0.3">
      <c r="A1217" s="35" t="s">
        <v>410</v>
      </c>
      <c r="B1217" s="186" t="s">
        <v>406</v>
      </c>
      <c r="C1217" s="187" t="s">
        <v>53</v>
      </c>
      <c r="D1217" s="636" t="s">
        <v>411</v>
      </c>
      <c r="E1217" s="638"/>
    </row>
    <row r="1218" spans="1:5" s="72" customFormat="1" ht="24.75" customHeight="1" thickBot="1" x14ac:dyDescent="0.3">
      <c r="A1218" s="80" t="s">
        <v>9</v>
      </c>
      <c r="B1218" s="990" t="s">
        <v>412</v>
      </c>
      <c r="C1218" s="991"/>
      <c r="D1218" s="991"/>
      <c r="E1218" s="992"/>
    </row>
    <row r="1219" spans="1:5" s="72" customFormat="1" ht="22.5" customHeight="1" thickBot="1" x14ac:dyDescent="0.3">
      <c r="A1219" s="80" t="s">
        <v>14</v>
      </c>
      <c r="B1219" s="681" t="s">
        <v>112</v>
      </c>
      <c r="C1219" s="682"/>
      <c r="D1219" s="682"/>
      <c r="E1219" s="683"/>
    </row>
    <row r="1220" spans="1:5" s="72" customFormat="1" ht="19.899999999999999" customHeight="1" x14ac:dyDescent="0.25">
      <c r="A1220" s="910"/>
      <c r="B1220" s="67">
        <v>2018</v>
      </c>
      <c r="C1220" s="67">
        <v>2019</v>
      </c>
      <c r="D1220" s="67">
        <v>2020</v>
      </c>
      <c r="E1220" s="67">
        <v>2021</v>
      </c>
    </row>
    <row r="1221" spans="1:5" s="72" customFormat="1" ht="19.899999999999999" customHeight="1" thickBot="1" x14ac:dyDescent="0.3">
      <c r="A1221" s="911"/>
      <c r="B1221" s="68" t="s">
        <v>5</v>
      </c>
      <c r="C1221" s="68" t="s">
        <v>6</v>
      </c>
      <c r="D1221" s="68" t="s">
        <v>6</v>
      </c>
      <c r="E1221" s="68" t="s">
        <v>6</v>
      </c>
    </row>
    <row r="1222" spans="1:5" s="72" customFormat="1" ht="19.899999999999999" customHeight="1" thickBot="1" x14ac:dyDescent="0.3">
      <c r="A1222" s="80" t="s">
        <v>8</v>
      </c>
      <c r="B1222" s="132">
        <v>1</v>
      </c>
      <c r="C1222" s="132">
        <v>1</v>
      </c>
      <c r="D1222" s="132">
        <v>0</v>
      </c>
      <c r="E1222" s="132">
        <v>0</v>
      </c>
    </row>
    <row r="1223" spans="1:5" s="72" customFormat="1" ht="19.899999999999999" customHeight="1" thickBot="1" x14ac:dyDescent="0.3">
      <c r="A1223" s="80" t="s">
        <v>15</v>
      </c>
      <c r="B1223" s="82">
        <v>4493</v>
      </c>
      <c r="C1223" s="82">
        <v>5390</v>
      </c>
      <c r="D1223" s="82">
        <v>0</v>
      </c>
      <c r="E1223" s="82">
        <v>0</v>
      </c>
    </row>
    <row r="1224" spans="1:5" s="72" customFormat="1" ht="19.899999999999999" customHeight="1" thickBot="1" x14ac:dyDescent="0.3">
      <c r="A1224" s="80" t="s">
        <v>23</v>
      </c>
      <c r="B1224" s="82">
        <f>B1223/B1222</f>
        <v>4493</v>
      </c>
      <c r="C1224" s="82">
        <v>0</v>
      </c>
      <c r="D1224" s="82">
        <v>0</v>
      </c>
      <c r="E1224" s="82">
        <v>0</v>
      </c>
    </row>
    <row r="1225" spans="1:5" s="72" customFormat="1" ht="19.899999999999999" customHeight="1" thickBot="1" x14ac:dyDescent="0.3">
      <c r="A1225" s="80" t="s">
        <v>16</v>
      </c>
      <c r="B1225" s="132" t="s">
        <v>22</v>
      </c>
      <c r="C1225" s="133">
        <f>C1222/B1222-1</f>
        <v>0</v>
      </c>
      <c r="D1225" s="133">
        <f t="shared" ref="D1225:E1227" si="209">D1222/C1222-1</f>
        <v>-1</v>
      </c>
      <c r="E1225" s="133" t="e">
        <f t="shared" si="209"/>
        <v>#DIV/0!</v>
      </c>
    </row>
    <row r="1226" spans="1:5" s="72" customFormat="1" ht="19.899999999999999" customHeight="1" thickBot="1" x14ac:dyDescent="0.3">
      <c r="A1226" s="80" t="s">
        <v>17</v>
      </c>
      <c r="B1226" s="132" t="s">
        <v>22</v>
      </c>
      <c r="C1226" s="133">
        <f>C1223/B1223-1</f>
        <v>0.19964389049632758</v>
      </c>
      <c r="D1226" s="133">
        <f t="shared" si="209"/>
        <v>-1</v>
      </c>
      <c r="E1226" s="133" t="e">
        <f t="shared" si="209"/>
        <v>#DIV/0!</v>
      </c>
    </row>
    <row r="1227" spans="1:5" s="72" customFormat="1" ht="19.899999999999999" customHeight="1" thickBot="1" x14ac:dyDescent="0.3">
      <c r="A1227" s="80" t="s">
        <v>18</v>
      </c>
      <c r="B1227" s="132" t="s">
        <v>22</v>
      </c>
      <c r="C1227" s="133">
        <f>C1224/B1224-1</f>
        <v>-1</v>
      </c>
      <c r="D1227" s="133" t="e">
        <f t="shared" si="209"/>
        <v>#DIV/0!</v>
      </c>
      <c r="E1227" s="133" t="e">
        <f t="shared" si="209"/>
        <v>#DIV/0!</v>
      </c>
    </row>
    <row r="1228" spans="1:5" s="72" customFormat="1" ht="19.899999999999999" customHeight="1" thickBot="1" x14ac:dyDescent="0.3">
      <c r="A1228" s="633" t="s">
        <v>153</v>
      </c>
      <c r="B1228" s="634"/>
      <c r="C1228" s="634"/>
      <c r="D1228" s="634"/>
      <c r="E1228" s="635"/>
    </row>
    <row r="1229" spans="1:5" s="72" customFormat="1" ht="19.899999999999999" customHeight="1" x14ac:dyDescent="0.25">
      <c r="A1229" s="910"/>
      <c r="B1229" s="67">
        <v>2018</v>
      </c>
      <c r="C1229" s="67">
        <v>2019</v>
      </c>
      <c r="D1229" s="67">
        <v>2020</v>
      </c>
      <c r="E1229" s="67">
        <v>2021</v>
      </c>
    </row>
    <row r="1230" spans="1:5" s="72" customFormat="1" ht="19.899999999999999" customHeight="1" thickBot="1" x14ac:dyDescent="0.3">
      <c r="A1230" s="911"/>
      <c r="B1230" s="68" t="s">
        <v>5</v>
      </c>
      <c r="C1230" s="68" t="s">
        <v>6</v>
      </c>
      <c r="D1230" s="68" t="s">
        <v>6</v>
      </c>
      <c r="E1230" s="68" t="s">
        <v>6</v>
      </c>
    </row>
    <row r="1231" spans="1:5" s="72" customFormat="1" ht="19.899999999999999" customHeight="1" thickBot="1" x14ac:dyDescent="0.3">
      <c r="A1231" s="74" t="s">
        <v>41</v>
      </c>
      <c r="B1231" s="79">
        <f>B1232+B1233+B1234+B1235</f>
        <v>0</v>
      </c>
      <c r="C1231" s="79">
        <f t="shared" ref="C1231:E1231" si="210">C1232+C1233+C1234+C1235</f>
        <v>0</v>
      </c>
      <c r="D1231" s="79">
        <f t="shared" si="210"/>
        <v>0</v>
      </c>
      <c r="E1231" s="79">
        <f t="shared" si="210"/>
        <v>0</v>
      </c>
    </row>
    <row r="1232" spans="1:5" s="72" customFormat="1" ht="19.899999999999999" customHeight="1" thickBot="1" x14ac:dyDescent="0.3">
      <c r="A1232" s="70" t="s">
        <v>50</v>
      </c>
      <c r="B1232" s="79"/>
      <c r="C1232" s="79"/>
      <c r="D1232" s="79"/>
      <c r="E1232" s="79"/>
    </row>
    <row r="1233" spans="1:5" s="72" customFormat="1" ht="19.899999999999999" customHeight="1" thickBot="1" x14ac:dyDescent="0.3">
      <c r="A1233" s="70" t="s">
        <v>79</v>
      </c>
      <c r="B1233" s="79"/>
      <c r="C1233" s="79"/>
      <c r="D1233" s="79"/>
      <c r="E1233" s="79"/>
    </row>
    <row r="1234" spans="1:5" s="72" customFormat="1" ht="19.899999999999999" customHeight="1" thickBot="1" x14ac:dyDescent="0.3">
      <c r="A1234" s="70" t="s">
        <v>80</v>
      </c>
      <c r="B1234" s="79"/>
      <c r="C1234" s="79"/>
      <c r="D1234" s="79"/>
      <c r="E1234" s="79"/>
    </row>
    <row r="1235" spans="1:5" s="72" customFormat="1" ht="19.899999999999999" customHeight="1" thickBot="1" x14ac:dyDescent="0.3">
      <c r="A1235" s="70" t="s">
        <v>81</v>
      </c>
      <c r="B1235" s="79"/>
      <c r="C1235" s="79"/>
      <c r="D1235" s="79"/>
      <c r="E1235" s="79"/>
    </row>
    <row r="1236" spans="1:5" s="72" customFormat="1" ht="19.899999999999999" customHeight="1" thickBot="1" x14ac:dyDescent="0.3">
      <c r="A1236" s="74" t="s">
        <v>42</v>
      </c>
      <c r="B1236" s="71">
        <f>B1237+B1238+B1239+B1240</f>
        <v>4493</v>
      </c>
      <c r="C1236" s="71">
        <f>C1237+C1238+C1239+C1240</f>
        <v>5390</v>
      </c>
      <c r="D1236" s="71">
        <f t="shared" ref="D1236:E1236" si="211">D1237+D1238+D1239+D1240</f>
        <v>0</v>
      </c>
      <c r="E1236" s="71">
        <f t="shared" si="211"/>
        <v>0</v>
      </c>
    </row>
    <row r="1237" spans="1:5" s="72" customFormat="1" ht="19.899999999999999" customHeight="1" thickBot="1" x14ac:dyDescent="0.3">
      <c r="A1237" s="70" t="s">
        <v>50</v>
      </c>
      <c r="B1237" s="71"/>
      <c r="C1237" s="82"/>
      <c r="D1237" s="71"/>
      <c r="E1237" s="71"/>
    </row>
    <row r="1238" spans="1:5" s="72" customFormat="1" ht="19.899999999999999" customHeight="1" thickBot="1" x14ac:dyDescent="0.3">
      <c r="A1238" s="70" t="s">
        <v>79</v>
      </c>
      <c r="B1238" s="71">
        <v>4493</v>
      </c>
      <c r="C1238" s="82">
        <v>5390</v>
      </c>
      <c r="D1238" s="71"/>
      <c r="E1238" s="71"/>
    </row>
    <row r="1239" spans="1:5" s="72" customFormat="1" ht="19.899999999999999" customHeight="1" thickBot="1" x14ac:dyDescent="0.3">
      <c r="A1239" s="70" t="s">
        <v>80</v>
      </c>
      <c r="B1239" s="71"/>
      <c r="C1239" s="71"/>
      <c r="D1239" s="71"/>
      <c r="E1239" s="71"/>
    </row>
    <row r="1240" spans="1:5" s="72" customFormat="1" ht="19.899999999999999" customHeight="1" thickBot="1" x14ac:dyDescent="0.3">
      <c r="A1240" s="70" t="s">
        <v>81</v>
      </c>
      <c r="B1240" s="71"/>
      <c r="C1240" s="71"/>
      <c r="D1240" s="71"/>
      <c r="E1240" s="71"/>
    </row>
    <row r="1241" spans="1:5" s="72" customFormat="1" ht="19.899999999999999" customHeight="1" thickBot="1" x14ac:dyDescent="0.3">
      <c r="A1241" s="76" t="s">
        <v>78</v>
      </c>
      <c r="B1241" s="71">
        <f>B1231+B1236</f>
        <v>4493</v>
      </c>
      <c r="C1241" s="71">
        <f>C1231+C1236</f>
        <v>5390</v>
      </c>
      <c r="D1241" s="71">
        <f t="shared" ref="D1241:E1241" si="212">D1231+D1236</f>
        <v>0</v>
      </c>
      <c r="E1241" s="71">
        <f t="shared" si="212"/>
        <v>0</v>
      </c>
    </row>
    <row r="1242" spans="1:5" s="72" customFormat="1" ht="19.899999999999999" customHeight="1" thickBot="1" x14ac:dyDescent="0.3">
      <c r="A1242" s="69" t="s">
        <v>35</v>
      </c>
      <c r="B1242" s="73">
        <f>IF(B1241-B1223=0,0,"Error")</f>
        <v>0</v>
      </c>
      <c r="C1242" s="73">
        <f>IF(C1241-C1223=0,0,"Error")</f>
        <v>0</v>
      </c>
      <c r="D1242" s="73">
        <f t="shared" ref="D1242:E1242" si="213">IF(D1241-D1223=0,0,"Error")</f>
        <v>0</v>
      </c>
      <c r="E1242" s="73">
        <f t="shared" si="213"/>
        <v>0</v>
      </c>
    </row>
    <row r="1243" spans="1:5" s="72" customFormat="1" ht="19.899999999999999" customHeight="1" thickBot="1" x14ac:dyDescent="0.3">
      <c r="A1243" s="78" t="s">
        <v>29</v>
      </c>
      <c r="B1243" s="677" t="s">
        <v>405</v>
      </c>
      <c r="C1243" s="679"/>
      <c r="D1243" s="679"/>
      <c r="E1243" s="680"/>
    </row>
    <row r="1244" spans="1:5" s="72" customFormat="1" ht="30.75" customHeight="1" thickBot="1" x14ac:dyDescent="0.3">
      <c r="A1244" s="35" t="s">
        <v>60</v>
      </c>
      <c r="B1244" s="186" t="s">
        <v>406</v>
      </c>
      <c r="C1244" s="187" t="s">
        <v>53</v>
      </c>
      <c r="D1244" s="188"/>
      <c r="E1244" s="189"/>
    </row>
    <row r="1245" spans="1:5" s="72" customFormat="1" ht="24.75" customHeight="1" thickBot="1" x14ac:dyDescent="0.3">
      <c r="A1245" s="80" t="s">
        <v>9</v>
      </c>
      <c r="B1245" s="546" t="s">
        <v>413</v>
      </c>
      <c r="C1245" s="547"/>
      <c r="D1245" s="547"/>
      <c r="E1245" s="548"/>
    </row>
    <row r="1246" spans="1:5" s="72" customFormat="1" ht="19.899999999999999" customHeight="1" thickBot="1" x14ac:dyDescent="0.3">
      <c r="A1246" s="80" t="s">
        <v>14</v>
      </c>
      <c r="B1246" s="681" t="s">
        <v>112</v>
      </c>
      <c r="C1246" s="682"/>
      <c r="D1246" s="682"/>
      <c r="E1246" s="683"/>
    </row>
    <row r="1247" spans="1:5" s="72" customFormat="1" ht="19.899999999999999" customHeight="1" x14ac:dyDescent="0.25">
      <c r="A1247" s="910"/>
      <c r="B1247" s="67">
        <v>2019</v>
      </c>
      <c r="C1247" s="67">
        <v>2020</v>
      </c>
      <c r="D1247" s="67">
        <v>2021</v>
      </c>
      <c r="E1247" s="67">
        <v>2022</v>
      </c>
    </row>
    <row r="1248" spans="1:5" s="72" customFormat="1" ht="19.899999999999999" customHeight="1" thickBot="1" x14ac:dyDescent="0.3">
      <c r="A1248" s="911"/>
      <c r="B1248" s="68" t="s">
        <v>6</v>
      </c>
      <c r="C1248" s="68" t="s">
        <v>6</v>
      </c>
      <c r="D1248" s="68" t="s">
        <v>6</v>
      </c>
      <c r="E1248" s="68" t="s">
        <v>6</v>
      </c>
    </row>
    <row r="1249" spans="1:5" s="72" customFormat="1" ht="19.899999999999999" customHeight="1" thickBot="1" x14ac:dyDescent="0.3">
      <c r="A1249" s="80" t="s">
        <v>8</v>
      </c>
      <c r="B1249" s="132">
        <v>1</v>
      </c>
      <c r="C1249" s="132">
        <v>1</v>
      </c>
      <c r="D1249" s="132">
        <v>1</v>
      </c>
      <c r="E1249" s="132">
        <v>0</v>
      </c>
    </row>
    <row r="1250" spans="1:5" s="72" customFormat="1" ht="19.899999999999999" customHeight="1" thickBot="1" x14ac:dyDescent="0.3">
      <c r="A1250" s="80" t="s">
        <v>15</v>
      </c>
      <c r="B1250" s="82">
        <v>235000</v>
      </c>
      <c r="C1250" s="71">
        <v>246569</v>
      </c>
      <c r="D1250" s="82">
        <v>95000</v>
      </c>
      <c r="E1250" s="82">
        <v>30000</v>
      </c>
    </row>
    <row r="1251" spans="1:5" s="72" customFormat="1" ht="19.899999999999999" customHeight="1" thickBot="1" x14ac:dyDescent="0.3">
      <c r="A1251" s="80" t="s">
        <v>23</v>
      </c>
      <c r="B1251" s="82">
        <f t="shared" ref="B1251:C1251" si="214">B1250/B1249</f>
        <v>235000</v>
      </c>
      <c r="C1251" s="82">
        <f t="shared" si="214"/>
        <v>246569</v>
      </c>
      <c r="D1251" s="82">
        <v>0</v>
      </c>
      <c r="E1251" s="82">
        <v>0</v>
      </c>
    </row>
    <row r="1252" spans="1:5" s="72" customFormat="1" ht="19.899999999999999" customHeight="1" thickBot="1" x14ac:dyDescent="0.3">
      <c r="A1252" s="80" t="s">
        <v>16</v>
      </c>
      <c r="B1252" s="132" t="s">
        <v>22</v>
      </c>
      <c r="C1252" s="133">
        <f>C1249/B1249-1</f>
        <v>0</v>
      </c>
      <c r="D1252" s="133">
        <f t="shared" ref="D1252:E1254" si="215">D1249/C1249-1</f>
        <v>0</v>
      </c>
      <c r="E1252" s="133">
        <f t="shared" si="215"/>
        <v>-1</v>
      </c>
    </row>
    <row r="1253" spans="1:5" s="72" customFormat="1" ht="19.899999999999999" customHeight="1" thickBot="1" x14ac:dyDescent="0.3">
      <c r="A1253" s="80" t="s">
        <v>17</v>
      </c>
      <c r="B1253" s="132" t="s">
        <v>22</v>
      </c>
      <c r="C1253" s="133">
        <f>C1250/B1250-1</f>
        <v>4.9229787234042588E-2</v>
      </c>
      <c r="D1253" s="133">
        <f t="shared" si="215"/>
        <v>-0.61471231176668595</v>
      </c>
      <c r="E1253" s="133">
        <f t="shared" si="215"/>
        <v>-0.68421052631578949</v>
      </c>
    </row>
    <row r="1254" spans="1:5" s="72" customFormat="1" ht="19.899999999999999" customHeight="1" thickBot="1" x14ac:dyDescent="0.3">
      <c r="A1254" s="80" t="s">
        <v>18</v>
      </c>
      <c r="B1254" s="132" t="s">
        <v>22</v>
      </c>
      <c r="C1254" s="133">
        <f>C1251/B1251-1</f>
        <v>4.9229787234042588E-2</v>
      </c>
      <c r="D1254" s="133">
        <f t="shared" si="215"/>
        <v>-1</v>
      </c>
      <c r="E1254" s="133" t="e">
        <f t="shared" si="215"/>
        <v>#DIV/0!</v>
      </c>
    </row>
    <row r="1255" spans="1:5" s="72" customFormat="1" ht="19.899999999999999" customHeight="1" thickBot="1" x14ac:dyDescent="0.3">
      <c r="A1255" s="633" t="s">
        <v>153</v>
      </c>
      <c r="B1255" s="634"/>
      <c r="C1255" s="634"/>
      <c r="D1255" s="634"/>
      <c r="E1255" s="635"/>
    </row>
    <row r="1256" spans="1:5" s="72" customFormat="1" ht="19.899999999999999" customHeight="1" x14ac:dyDescent="0.25">
      <c r="A1256" s="910"/>
      <c r="B1256" s="67">
        <v>2019</v>
      </c>
      <c r="C1256" s="67">
        <v>2020</v>
      </c>
      <c r="D1256" s="67">
        <v>2021</v>
      </c>
      <c r="E1256" s="67">
        <v>2022</v>
      </c>
    </row>
    <row r="1257" spans="1:5" s="72" customFormat="1" ht="19.899999999999999" customHeight="1" thickBot="1" x14ac:dyDescent="0.3">
      <c r="A1257" s="911"/>
      <c r="B1257" s="68" t="s">
        <v>6</v>
      </c>
      <c r="C1257" s="68" t="s">
        <v>6</v>
      </c>
      <c r="D1257" s="68" t="s">
        <v>6</v>
      </c>
      <c r="E1257" s="68" t="s">
        <v>6</v>
      </c>
    </row>
    <row r="1258" spans="1:5" s="72" customFormat="1" ht="19.899999999999999" customHeight="1" thickBot="1" x14ac:dyDescent="0.3">
      <c r="A1258" s="74" t="s">
        <v>41</v>
      </c>
      <c r="B1258" s="79">
        <f>B1259+B1260+B1261+B1262</f>
        <v>0</v>
      </c>
      <c r="C1258" s="79">
        <f t="shared" ref="C1258:E1258" si="216">C1259+C1260+C1261+C1262</f>
        <v>0</v>
      </c>
      <c r="D1258" s="79">
        <f t="shared" si="216"/>
        <v>0</v>
      </c>
      <c r="E1258" s="79">
        <f t="shared" si="216"/>
        <v>0</v>
      </c>
    </row>
    <row r="1259" spans="1:5" s="72" customFormat="1" ht="19.899999999999999" customHeight="1" thickBot="1" x14ac:dyDescent="0.3">
      <c r="A1259" s="70" t="s">
        <v>50</v>
      </c>
      <c r="B1259" s="79"/>
      <c r="C1259" s="79"/>
      <c r="D1259" s="79"/>
      <c r="E1259" s="79"/>
    </row>
    <row r="1260" spans="1:5" s="72" customFormat="1" ht="19.899999999999999" customHeight="1" thickBot="1" x14ac:dyDescent="0.3">
      <c r="A1260" s="70" t="s">
        <v>79</v>
      </c>
      <c r="B1260" s="79"/>
      <c r="C1260" s="79"/>
      <c r="D1260" s="79"/>
      <c r="E1260" s="79"/>
    </row>
    <row r="1261" spans="1:5" s="72" customFormat="1" ht="19.899999999999999" customHeight="1" thickBot="1" x14ac:dyDescent="0.3">
      <c r="A1261" s="70" t="s">
        <v>80</v>
      </c>
      <c r="B1261" s="79"/>
      <c r="C1261" s="79"/>
      <c r="D1261" s="79"/>
      <c r="E1261" s="79"/>
    </row>
    <row r="1262" spans="1:5" s="72" customFormat="1" ht="19.899999999999999" customHeight="1" thickBot="1" x14ac:dyDescent="0.3">
      <c r="A1262" s="70" t="s">
        <v>81</v>
      </c>
      <c r="B1262" s="79"/>
      <c r="C1262" s="79"/>
      <c r="D1262" s="79"/>
      <c r="E1262" s="79"/>
    </row>
    <row r="1263" spans="1:5" s="72" customFormat="1" ht="19.899999999999999" customHeight="1" thickBot="1" x14ac:dyDescent="0.3">
      <c r="A1263" s="74" t="s">
        <v>42</v>
      </c>
      <c r="B1263" s="71">
        <f>B1264+B1265+B1266+B1267</f>
        <v>235000</v>
      </c>
      <c r="C1263" s="71">
        <f>C1264+C1265+C1266+C1267</f>
        <v>246569</v>
      </c>
      <c r="D1263" s="71">
        <f t="shared" ref="D1263:E1263" si="217">D1264+D1265+D1266+D1267</f>
        <v>95000</v>
      </c>
      <c r="E1263" s="71">
        <f t="shared" si="217"/>
        <v>30000</v>
      </c>
    </row>
    <row r="1264" spans="1:5" s="72" customFormat="1" ht="19.899999999999999" customHeight="1" thickBot="1" x14ac:dyDescent="0.3">
      <c r="A1264" s="70" t="s">
        <v>50</v>
      </c>
      <c r="B1264" s="71"/>
      <c r="C1264" s="82"/>
      <c r="D1264" s="71"/>
      <c r="E1264" s="71"/>
    </row>
    <row r="1265" spans="1:5" s="72" customFormat="1" ht="19.899999999999999" customHeight="1" thickBot="1" x14ac:dyDescent="0.3">
      <c r="A1265" s="70" t="s">
        <v>79</v>
      </c>
      <c r="B1265" s="82">
        <v>235000</v>
      </c>
      <c r="C1265" s="82">
        <v>246569</v>
      </c>
      <c r="D1265" s="82">
        <v>95000</v>
      </c>
      <c r="E1265" s="71">
        <v>30000</v>
      </c>
    </row>
    <row r="1266" spans="1:5" s="72" customFormat="1" ht="19.899999999999999" customHeight="1" thickBot="1" x14ac:dyDescent="0.3">
      <c r="A1266" s="70" t="s">
        <v>80</v>
      </c>
      <c r="B1266" s="71"/>
      <c r="C1266" s="71"/>
      <c r="D1266" s="71"/>
      <c r="E1266" s="71"/>
    </row>
    <row r="1267" spans="1:5" s="72" customFormat="1" ht="19.899999999999999" customHeight="1" thickBot="1" x14ac:dyDescent="0.3">
      <c r="A1267" s="70" t="s">
        <v>81</v>
      </c>
      <c r="B1267" s="71"/>
      <c r="C1267" s="71"/>
      <c r="D1267" s="71"/>
      <c r="E1267" s="71"/>
    </row>
    <row r="1268" spans="1:5" s="72" customFormat="1" ht="19.899999999999999" customHeight="1" thickBot="1" x14ac:dyDescent="0.3">
      <c r="A1268" s="76" t="s">
        <v>78</v>
      </c>
      <c r="B1268" s="71">
        <f>B1258+B1263</f>
        <v>235000</v>
      </c>
      <c r="C1268" s="71">
        <f>C1258+C1263</f>
        <v>246569</v>
      </c>
      <c r="D1268" s="71">
        <f>D1258+D1263</f>
        <v>95000</v>
      </c>
      <c r="E1268" s="71">
        <f>E1258+E1263</f>
        <v>30000</v>
      </c>
    </row>
    <row r="1269" spans="1:5" ht="19.899999999999999" customHeight="1" thickBot="1" x14ac:dyDescent="0.3">
      <c r="A1269" s="136" t="s">
        <v>35</v>
      </c>
      <c r="B1269" s="137">
        <f>IF(B1268-B1250=0,0,"Error")</f>
        <v>0</v>
      </c>
      <c r="C1269" s="137">
        <f>IF(C1268-C1250=0,0,"Error")</f>
        <v>0</v>
      </c>
      <c r="D1269" s="137">
        <f t="shared" ref="D1269:E1269" si="218">IF(D1268-D1250=0,0,"Error")</f>
        <v>0</v>
      </c>
      <c r="E1269" s="137">
        <f t="shared" si="218"/>
        <v>0</v>
      </c>
    </row>
    <row r="1270" spans="1:5" ht="19.899999999999999" customHeight="1" thickBot="1" x14ac:dyDescent="0.3">
      <c r="A1270" s="175"/>
      <c r="B1270" s="176"/>
      <c r="C1270" s="176"/>
      <c r="D1270" s="176"/>
      <c r="E1270" s="176"/>
    </row>
    <row r="1271" spans="1:5" ht="19.899999999999999" customHeight="1" thickBot="1" x14ac:dyDescent="0.3">
      <c r="A1271" s="190" t="s">
        <v>47</v>
      </c>
      <c r="B1271" s="191">
        <f>B28+B51+B74+B100+B187+B212+B235+B258+B281+B308+B335+B362+B390+B418+B446+B474+B530+B558+B586+B614+B642+B670+B698+B726+B754+B782+B810+B838+B866+B894+B922+B950+B977+B1056+B1084+B1112+B1141+B1169+B1197+B1223+B1250</f>
        <v>3318343.8859999999</v>
      </c>
      <c r="C1271" s="191">
        <f>C28+C51+C74+C100+C187+C212+C235+C258+C281+C308+C335+C362+C390+C418+C446+C474+C530+C558+C586+C614+C642+C670+C698+C726+C754+C782+C810+C838+C866+C894+C922+C950+C977+C1056+C1084+C1112+C1141+C1169+C1197+C1223+C1250+C502</f>
        <v>3222368.7949999999</v>
      </c>
      <c r="D1271" s="191">
        <f>D28+D51+D74+D100+D187+D212+D235+D258+D281+D308+D335+D362+D390+D418+D446+D474+D530+D558+D586+D614+D642+D670+D698+D726+D754+D782+D810+D838+D866+D894+D922+D950+D977+D1056+D1084+D1112+D1141+D1169+D1197+D1223+D1250+D502</f>
        <v>3163468.8670000001</v>
      </c>
      <c r="E1271" s="191">
        <f>E28+E51+E74+E100+E187+E212+E235+E258+E281+E308+E335+E362+E390+E418+E446+E474+E530+E558+E586+E614+E642+E670+E698+E726+E754+E782+E810+E838+E866+E894+E922+E950+E977+E1056+E1084+E1112+E1141+E1169+E1197+E1223+E1250+E502+E1004+E1044</f>
        <v>2913468.8670000001</v>
      </c>
    </row>
    <row r="1272" spans="1:5" ht="19.899999999999999" customHeight="1" thickBot="1" x14ac:dyDescent="0.3">
      <c r="A1272" s="190" t="s">
        <v>48</v>
      </c>
      <c r="B1272" s="191">
        <f>SUM(B1274+B1276+B1278+B1286+B1288+B1290)</f>
        <v>3318343.8859999999</v>
      </c>
      <c r="C1272" s="191">
        <f>SUM(C1274+C1276+C1278+C1286+C1288+C1290)</f>
        <v>3222368.7949999999</v>
      </c>
      <c r="D1272" s="191">
        <f>SUM(D1274+D1276+D1278+D1286+D1288+D1290)</f>
        <v>3163468.8670000001</v>
      </c>
      <c r="E1272" s="191">
        <f>SUM(E1274+E1276+E1278+E1286+E1288+E1290)</f>
        <v>2913468.8670000001</v>
      </c>
    </row>
    <row r="1273" spans="1:5" ht="26.25" customHeight="1" thickBot="1" x14ac:dyDescent="0.3">
      <c r="A1273" s="192" t="s">
        <v>414</v>
      </c>
      <c r="B1273" s="75"/>
      <c r="C1273" s="193">
        <f>C1272/B1272-1</f>
        <v>-2.8922587380083242E-2</v>
      </c>
      <c r="D1273" s="193">
        <f>D1272/C1272-1</f>
        <v>-1.8278456547677679E-2</v>
      </c>
      <c r="E1273" s="193">
        <f>E1272/D1272-1</f>
        <v>-7.9027172547167068E-2</v>
      </c>
    </row>
    <row r="1274" spans="1:5" ht="19.899999999999999" customHeight="1" thickBot="1" x14ac:dyDescent="0.3">
      <c r="A1274" s="134" t="s">
        <v>0</v>
      </c>
      <c r="B1274" s="81">
        <f>B220+B197+B82+B36+B60+B243+B289+B266</f>
        <v>1111000</v>
      </c>
      <c r="C1274" s="81">
        <f>C220+C197+C82+C36+C60+C243+C289+C266</f>
        <v>1191440.3999999999</v>
      </c>
      <c r="D1274" s="81">
        <f>D220+D197+D82+D36+D60+D243+D289+D266</f>
        <v>1202030</v>
      </c>
      <c r="E1274" s="81">
        <f>E220+E197+E82+E36+E60+E243+E289+E266</f>
        <v>1202030</v>
      </c>
    </row>
    <row r="1275" spans="1:5" ht="19.899999999999999" customHeight="1" thickBot="1" x14ac:dyDescent="0.3">
      <c r="A1275" s="160" t="s">
        <v>415</v>
      </c>
      <c r="B1275" s="83"/>
      <c r="C1275" s="84">
        <f>C1274/B1274-1</f>
        <v>7.2403600360035902E-2</v>
      </c>
      <c r="D1275" s="84">
        <f t="shared" ref="D1275:E1275" si="219">D1274/C1274-1</f>
        <v>8.8880652359950574E-3</v>
      </c>
      <c r="E1275" s="84">
        <f t="shared" si="219"/>
        <v>0</v>
      </c>
    </row>
    <row r="1276" spans="1:5" ht="19.899999999999999" customHeight="1" thickBot="1" x14ac:dyDescent="0.3">
      <c r="A1276" s="134" t="s">
        <v>31</v>
      </c>
      <c r="B1276" s="81">
        <f>B37+B61+B198+B221+B267+B290+B244</f>
        <v>203600</v>
      </c>
      <c r="C1276" s="81">
        <f>C37+C61+C198+C221+C267+C290+C244</f>
        <v>198600.39499999999</v>
      </c>
      <c r="D1276" s="81">
        <f>D37+D61+D198+D221+D267+D290+D244</f>
        <v>200737.86700000003</v>
      </c>
      <c r="E1276" s="81">
        <f>E37+E61+E198+E221+E267+E290+E244</f>
        <v>200726.86700000003</v>
      </c>
    </row>
    <row r="1277" spans="1:5" ht="19.899999999999999" customHeight="1" thickBot="1" x14ac:dyDescent="0.3">
      <c r="A1277" s="160" t="s">
        <v>416</v>
      </c>
      <c r="B1277" s="83"/>
      <c r="C1277" s="84">
        <f>C1276/B1276-1</f>
        <v>-2.4556016699410654E-2</v>
      </c>
      <c r="D1277" s="84">
        <f>D1276/C1276-1</f>
        <v>1.0762677486114924E-2</v>
      </c>
      <c r="E1277" s="84">
        <f>E1276/D1276-1</f>
        <v>-5.4797832438890914E-5</v>
      </c>
    </row>
    <row r="1278" spans="1:5" ht="19.899999999999999" customHeight="1" thickBot="1" x14ac:dyDescent="0.3">
      <c r="A1278" s="134" t="s">
        <v>1</v>
      </c>
      <c r="B1278" s="81">
        <f>B38+B199+B222+B245+B268+B291</f>
        <v>252400</v>
      </c>
      <c r="C1278" s="81">
        <f>C38+C199+C222+C245+C268+C291</f>
        <v>299959</v>
      </c>
      <c r="D1278" s="81">
        <f>D38+D199+D222+D245+D268+D291</f>
        <v>336232</v>
      </c>
      <c r="E1278" s="81">
        <f>E38+E199+E222+E245+E268+E291</f>
        <v>336243</v>
      </c>
    </row>
    <row r="1279" spans="1:5" ht="19.899999999999999" customHeight="1" thickBot="1" x14ac:dyDescent="0.3">
      <c r="A1279" s="160" t="s">
        <v>417</v>
      </c>
      <c r="B1279" s="83"/>
      <c r="C1279" s="84">
        <f>C1278/B1278-1</f>
        <v>0.18842709984152139</v>
      </c>
      <c r="D1279" s="84">
        <f>D1278/C1278-1</f>
        <v>0.12092652662530545</v>
      </c>
      <c r="E1279" s="84">
        <f>E1278/D1278-1</f>
        <v>3.2715505960068114E-5</v>
      </c>
    </row>
    <row r="1280" spans="1:5" ht="19.899999999999999" customHeight="1" thickBot="1" x14ac:dyDescent="0.3">
      <c r="A1280" s="134" t="s">
        <v>2</v>
      </c>
      <c r="B1280" s="81">
        <f>B223+B200+B85+B39</f>
        <v>0</v>
      </c>
      <c r="C1280" s="81">
        <f>C223+C200+C85+C39</f>
        <v>0</v>
      </c>
      <c r="D1280" s="81">
        <f>D223+D200+D85+D39</f>
        <v>0</v>
      </c>
      <c r="E1280" s="81">
        <f>E223+E200+E85+E39</f>
        <v>0</v>
      </c>
    </row>
    <row r="1281" spans="1:5" ht="19.899999999999999" customHeight="1" thickBot="1" x14ac:dyDescent="0.3">
      <c r="A1281" s="160" t="s">
        <v>418</v>
      </c>
      <c r="B1281" s="83"/>
      <c r="C1281" s="84" t="e">
        <f>C1280/B1280-1</f>
        <v>#DIV/0!</v>
      </c>
      <c r="D1281" s="84" t="e">
        <f>D1280/C1280-1</f>
        <v>#DIV/0!</v>
      </c>
      <c r="E1281" s="84" t="e">
        <f>E1280/D1280-1</f>
        <v>#DIV/0!</v>
      </c>
    </row>
    <row r="1282" spans="1:5" ht="19.899999999999999" customHeight="1" thickBot="1" x14ac:dyDescent="0.3">
      <c r="A1282" s="134" t="s">
        <v>24</v>
      </c>
      <c r="B1282" s="81">
        <f>B224+B201+B86+B40</f>
        <v>0</v>
      </c>
      <c r="C1282" s="81">
        <f>C224+C201+C86+C40</f>
        <v>0</v>
      </c>
      <c r="D1282" s="81">
        <f>D224+D201+D86+D40</f>
        <v>0</v>
      </c>
      <c r="E1282" s="81">
        <f>E224+E201+E86+E40</f>
        <v>0</v>
      </c>
    </row>
    <row r="1283" spans="1:5" ht="19.899999999999999" customHeight="1" thickBot="1" x14ac:dyDescent="0.3">
      <c r="A1283" s="160" t="s">
        <v>419</v>
      </c>
      <c r="B1283" s="83"/>
      <c r="C1283" s="84" t="e">
        <f>C1282/B1282-1</f>
        <v>#DIV/0!</v>
      </c>
      <c r="D1283" s="84" t="e">
        <f>D1282/C1282-1</f>
        <v>#DIV/0!</v>
      </c>
      <c r="E1283" s="84" t="e">
        <f>E1282/D1282-1</f>
        <v>#DIV/0!</v>
      </c>
    </row>
    <row r="1284" spans="1:5" ht="19.899999999999999" customHeight="1" thickBot="1" x14ac:dyDescent="0.3">
      <c r="A1284" s="134" t="s">
        <v>25</v>
      </c>
      <c r="B1284" s="81">
        <f>B225+B202+B87+B41</f>
        <v>0</v>
      </c>
      <c r="C1284" s="81">
        <f>C225+C202+C87+C41</f>
        <v>0</v>
      </c>
      <c r="D1284" s="81">
        <f>D225+D202+D87+D41</f>
        <v>0</v>
      </c>
      <c r="E1284" s="81">
        <f>E225+E202+E87+E41</f>
        <v>0</v>
      </c>
    </row>
    <row r="1285" spans="1:5" ht="19.899999999999999" customHeight="1" thickBot="1" x14ac:dyDescent="0.3">
      <c r="A1285" s="160" t="s">
        <v>420</v>
      </c>
      <c r="B1285" s="83"/>
      <c r="C1285" s="84" t="e">
        <f>C1284/B1284-1</f>
        <v>#DIV/0!</v>
      </c>
      <c r="D1285" s="84" t="e">
        <f>D1284/C1284-1</f>
        <v>#DIV/0!</v>
      </c>
      <c r="E1285" s="84" t="e">
        <f>E1284/D1284-1</f>
        <v>#DIV/0!</v>
      </c>
    </row>
    <row r="1286" spans="1:5" ht="19.899999999999999" customHeight="1" thickBot="1" x14ac:dyDescent="0.3">
      <c r="A1286" s="134" t="s">
        <v>3</v>
      </c>
      <c r="B1286" s="81">
        <f>B226+B203+B88+B42+B66</f>
        <v>238000</v>
      </c>
      <c r="C1286" s="81">
        <f>C226+C203+C88+C42+C66</f>
        <v>260000</v>
      </c>
      <c r="D1286" s="81">
        <f>D226+D203+D88+D42+D66</f>
        <v>271000</v>
      </c>
      <c r="E1286" s="81">
        <f>E226+E203+E88+E42+E66</f>
        <v>276000</v>
      </c>
    </row>
    <row r="1287" spans="1:5" ht="19.899999999999999" customHeight="1" thickBot="1" x14ac:dyDescent="0.3">
      <c r="A1287" s="160" t="s">
        <v>421</v>
      </c>
      <c r="B1287" s="83"/>
      <c r="C1287" s="84">
        <f>C1286/B1286-1</f>
        <v>9.243697478991586E-2</v>
      </c>
      <c r="D1287" s="84">
        <f>D1286/C1286-1</f>
        <v>4.2307692307692379E-2</v>
      </c>
      <c r="E1287" s="84">
        <f>E1286/D1286-1</f>
        <v>1.8450184501844991E-2</v>
      </c>
    </row>
    <row r="1288" spans="1:5" ht="19.899999999999999" customHeight="1" thickBot="1" x14ac:dyDescent="0.3">
      <c r="A1288" s="134" t="s">
        <v>19</v>
      </c>
      <c r="B1288" s="83">
        <f>SUM(B399)</f>
        <v>23000</v>
      </c>
      <c r="C1288" s="83">
        <f>SUM(C399)</f>
        <v>11800</v>
      </c>
      <c r="D1288" s="83">
        <f>SUM(D399)</f>
        <v>0</v>
      </c>
      <c r="E1288" s="83">
        <f>SUM(E399)</f>
        <v>0</v>
      </c>
    </row>
    <row r="1289" spans="1:5" ht="19.899999999999999" customHeight="1" thickBot="1" x14ac:dyDescent="0.3">
      <c r="A1289" s="160" t="s">
        <v>422</v>
      </c>
      <c r="B1289" s="84"/>
      <c r="C1289" s="84">
        <f>C1288/B1288-1</f>
        <v>-0.4869565217391304</v>
      </c>
      <c r="D1289" s="84">
        <f>D1288/C1288-1</f>
        <v>-1</v>
      </c>
      <c r="E1289" s="84" t="e">
        <f>E1288/D1288-1</f>
        <v>#DIV/0!</v>
      </c>
    </row>
    <row r="1290" spans="1:5" ht="19.899999999999999" customHeight="1" thickBot="1" x14ac:dyDescent="0.3">
      <c r="A1290" s="134" t="s">
        <v>20</v>
      </c>
      <c r="B1290" s="83">
        <f>SUM(B1291:B1292)</f>
        <v>1490343.8859999999</v>
      </c>
      <c r="C1290" s="83">
        <f t="shared" ref="C1290:E1290" si="220">SUM(C1291:C1292)</f>
        <v>1260569</v>
      </c>
      <c r="D1290" s="83">
        <f t="shared" si="220"/>
        <v>1153469</v>
      </c>
      <c r="E1290" s="83">
        <f t="shared" si="220"/>
        <v>898469</v>
      </c>
    </row>
    <row r="1291" spans="1:5" ht="19.899999999999999" customHeight="1" thickBot="1" x14ac:dyDescent="0.3">
      <c r="A1291" s="160" t="s">
        <v>50</v>
      </c>
      <c r="B1291" s="81">
        <f>B322+B349+B376+B432+B460+B488+B544+B572+B600+B628+B656+B684+B712+B740+B768+B796+B824+B852+B880+B908+B936+B964+B991+B109</f>
        <v>797699.88599999994</v>
      </c>
      <c r="C1291" s="81">
        <f>C322+C349+C376+C432+C460+C488+C544+C572+C600+C628+C656+C684+C712+C740+C768+C796+C824+C852+C880+C908+C936+C964+C991+C109+C516</f>
        <v>506669</v>
      </c>
      <c r="D1291" s="81">
        <f>D322+D349+D376+D432+D460+D488+D544+D572+D600+D628+D656+D684+D712+D740+D768+D796+D824+D852+D880+D908+D936+D964+D991+D109+D516</f>
        <v>518469</v>
      </c>
      <c r="E1291" s="81">
        <f>E322+E349+E376+E432+E460+E488+E544+E572+E600+E628+E656+E684+E712+E740+E768+E796+E824+E852+E880+E908+E936+E964+E991+E109+E516+E1017+E1031</f>
        <v>518469</v>
      </c>
    </row>
    <row r="1292" spans="1:5" ht="19.899999999999999" customHeight="1" thickBot="1" x14ac:dyDescent="0.3">
      <c r="A1292" s="160" t="s">
        <v>79</v>
      </c>
      <c r="B1292" s="81">
        <f>SUM(B1071+B1099+B1127+B1184+B1212+B1238+B1265+B1141)</f>
        <v>692644</v>
      </c>
      <c r="C1292" s="81">
        <f t="shared" ref="C1292:E1292" si="221">SUM(C1071+C1099+C1127+C1184+C1212+C1238+C1265+C1141)</f>
        <v>753900</v>
      </c>
      <c r="D1292" s="81">
        <f t="shared" si="221"/>
        <v>635000</v>
      </c>
      <c r="E1292" s="81">
        <f t="shared" si="221"/>
        <v>380000</v>
      </c>
    </row>
    <row r="1293" spans="1:5" ht="19.899999999999999" customHeight="1" thickBot="1" x14ac:dyDescent="0.3">
      <c r="A1293" s="160" t="s">
        <v>80</v>
      </c>
      <c r="B1293" s="81"/>
      <c r="C1293" s="194"/>
      <c r="D1293" s="194"/>
      <c r="E1293" s="194"/>
    </row>
    <row r="1294" spans="1:5" ht="19.899999999999999" customHeight="1" thickBot="1" x14ac:dyDescent="0.3">
      <c r="A1294" s="160" t="s">
        <v>81</v>
      </c>
      <c r="B1294" s="81"/>
      <c r="C1294" s="194"/>
      <c r="D1294" s="194"/>
      <c r="E1294" s="194"/>
    </row>
    <row r="1295" spans="1:5" ht="19.899999999999999" customHeight="1" thickBot="1" x14ac:dyDescent="0.3">
      <c r="A1295" s="160" t="s">
        <v>81</v>
      </c>
      <c r="B1295" s="81"/>
      <c r="C1295" s="194"/>
      <c r="D1295" s="194"/>
      <c r="E1295" s="194"/>
    </row>
    <row r="1296" spans="1:5" ht="19.899999999999999" customHeight="1" thickBot="1" x14ac:dyDescent="0.3">
      <c r="A1296" s="160" t="s">
        <v>423</v>
      </c>
      <c r="B1296" s="83"/>
      <c r="C1296" s="84">
        <f>C1291/B1291-1</f>
        <v>-0.36483756749590401</v>
      </c>
      <c r="D1296" s="84">
        <f>D1291/C1291-1</f>
        <v>2.3289366430549352E-2</v>
      </c>
      <c r="E1296" s="84">
        <f>E1291/D1291-1</f>
        <v>0</v>
      </c>
    </row>
    <row r="1297" spans="1:5" ht="19.899999999999999" customHeight="1" thickBot="1" x14ac:dyDescent="0.3">
      <c r="A1297" s="136" t="s">
        <v>35</v>
      </c>
      <c r="B1297" s="137">
        <f>IF(B1272-B1271=0,0,"Error")</f>
        <v>0</v>
      </c>
      <c r="C1297" s="137">
        <f>IF(C1272-C1271=0,0,"Error")</f>
        <v>0</v>
      </c>
      <c r="D1297" s="137">
        <f t="shared" ref="D1297:E1297" si="222">IF(D1272-D1271=0,0,"Error")</f>
        <v>0</v>
      </c>
      <c r="E1297" s="137">
        <f t="shared" si="222"/>
        <v>0</v>
      </c>
    </row>
    <row r="1298" spans="1:5" ht="19.899999999999999" customHeight="1" thickBot="1" x14ac:dyDescent="0.3">
      <c r="A1298" s="195" t="s">
        <v>424</v>
      </c>
      <c r="B1298" s="81">
        <v>1587</v>
      </c>
      <c r="C1298" s="81">
        <v>1642</v>
      </c>
      <c r="D1298" s="81">
        <v>1650</v>
      </c>
      <c r="E1298" s="81">
        <v>1655</v>
      </c>
    </row>
    <row r="1299" spans="1:5" ht="19.899999999999999" customHeight="1" thickBot="1" x14ac:dyDescent="0.3">
      <c r="A1299" s="195" t="s">
        <v>425</v>
      </c>
      <c r="B1299" s="81">
        <v>105</v>
      </c>
      <c r="C1299" s="81">
        <v>110</v>
      </c>
      <c r="D1299" s="81">
        <v>115</v>
      </c>
      <c r="E1299" s="81">
        <v>120</v>
      </c>
    </row>
  </sheetData>
  <sheetProtection formatCells="0" formatColumns="0" formatRows="0" insertColumns="0" insertRows="0" insertHyperlinks="0" deleteColumns="0" deleteRows="0" sort="0" autoFilter="0" pivotTables="0"/>
  <mergeCells count="314">
    <mergeCell ref="A1247:A1248"/>
    <mergeCell ref="A1255:E1255"/>
    <mergeCell ref="A1256:A1257"/>
    <mergeCell ref="A1220:A1221"/>
    <mergeCell ref="A1228:E1228"/>
    <mergeCell ref="A1229:A1230"/>
    <mergeCell ref="B1243:E1243"/>
    <mergeCell ref="B1245:E1245"/>
    <mergeCell ref="B1246:E1246"/>
    <mergeCell ref="A1194:A1195"/>
    <mergeCell ref="A1202:E1202"/>
    <mergeCell ref="A1203:A1204"/>
    <mergeCell ref="D1217:E1217"/>
    <mergeCell ref="B1218:E1218"/>
    <mergeCell ref="B1219:E1219"/>
    <mergeCell ref="A1174:E1174"/>
    <mergeCell ref="A1175:A1176"/>
    <mergeCell ref="B1190:E1190"/>
    <mergeCell ref="D1191:E1191"/>
    <mergeCell ref="B1192:E1192"/>
    <mergeCell ref="B1193:E1193"/>
    <mergeCell ref="A1146:E1146"/>
    <mergeCell ref="A1147:A1148"/>
    <mergeCell ref="B1162:E1162"/>
    <mergeCell ref="B1164:E1164"/>
    <mergeCell ref="B1165:E1165"/>
    <mergeCell ref="A1166:A1167"/>
    <mergeCell ref="A1117:E1117"/>
    <mergeCell ref="A1118:A1119"/>
    <mergeCell ref="B1134:E1134"/>
    <mergeCell ref="B1136:E1136"/>
    <mergeCell ref="B1137:E1137"/>
    <mergeCell ref="A1138:A1139"/>
    <mergeCell ref="A1089:E1089"/>
    <mergeCell ref="A1090:A1091"/>
    <mergeCell ref="B1105:E1105"/>
    <mergeCell ref="B1107:E1107"/>
    <mergeCell ref="B1108:E1108"/>
    <mergeCell ref="A1109:A1110"/>
    <mergeCell ref="A1061:E1061"/>
    <mergeCell ref="A1062:A1063"/>
    <mergeCell ref="B1077:E1077"/>
    <mergeCell ref="B1079:E1079"/>
    <mergeCell ref="B1080:E1080"/>
    <mergeCell ref="A1081:A1082"/>
    <mergeCell ref="A1028:A1029"/>
    <mergeCell ref="A1036:E1036"/>
    <mergeCell ref="A1037:A1038"/>
    <mergeCell ref="B1051:E1051"/>
    <mergeCell ref="B1052:E1052"/>
    <mergeCell ref="A1053:A1054"/>
    <mergeCell ref="A1001:A1002"/>
    <mergeCell ref="A1009:E1009"/>
    <mergeCell ref="A1010:A1011"/>
    <mergeCell ref="B1024:E1024"/>
    <mergeCell ref="B1026:E1026"/>
    <mergeCell ref="B1027:E1027"/>
    <mergeCell ref="A974:A975"/>
    <mergeCell ref="A982:E982"/>
    <mergeCell ref="A983:A984"/>
    <mergeCell ref="B997:E997"/>
    <mergeCell ref="B999:E999"/>
    <mergeCell ref="B1000:E1000"/>
    <mergeCell ref="A947:A948"/>
    <mergeCell ref="A955:E955"/>
    <mergeCell ref="A956:A957"/>
    <mergeCell ref="B970:E970"/>
    <mergeCell ref="B972:E972"/>
    <mergeCell ref="B973:E973"/>
    <mergeCell ref="A919:A920"/>
    <mergeCell ref="A927:E927"/>
    <mergeCell ref="A928:A929"/>
    <mergeCell ref="B943:E943"/>
    <mergeCell ref="B945:E945"/>
    <mergeCell ref="B946:E946"/>
    <mergeCell ref="A891:A892"/>
    <mergeCell ref="A899:E899"/>
    <mergeCell ref="A900:A901"/>
    <mergeCell ref="B915:E915"/>
    <mergeCell ref="B917:E917"/>
    <mergeCell ref="B918:E918"/>
    <mergeCell ref="A863:A864"/>
    <mergeCell ref="A871:E871"/>
    <mergeCell ref="A872:A873"/>
    <mergeCell ref="B887:E887"/>
    <mergeCell ref="B889:E889"/>
    <mergeCell ref="B890:E890"/>
    <mergeCell ref="A835:A836"/>
    <mergeCell ref="A843:E843"/>
    <mergeCell ref="A844:A845"/>
    <mergeCell ref="B859:E859"/>
    <mergeCell ref="B861:E861"/>
    <mergeCell ref="B862:E862"/>
    <mergeCell ref="A807:A808"/>
    <mergeCell ref="A815:E815"/>
    <mergeCell ref="A816:A817"/>
    <mergeCell ref="B831:E831"/>
    <mergeCell ref="B833:E833"/>
    <mergeCell ref="B834:E834"/>
    <mergeCell ref="A779:A780"/>
    <mergeCell ref="A787:E787"/>
    <mergeCell ref="A788:A789"/>
    <mergeCell ref="B803:E803"/>
    <mergeCell ref="B805:E805"/>
    <mergeCell ref="B806:E806"/>
    <mergeCell ref="A751:A752"/>
    <mergeCell ref="A759:E759"/>
    <mergeCell ref="A760:A761"/>
    <mergeCell ref="B775:E775"/>
    <mergeCell ref="B777:E777"/>
    <mergeCell ref="B778:E778"/>
    <mergeCell ref="A723:A724"/>
    <mergeCell ref="A731:E731"/>
    <mergeCell ref="A732:A733"/>
    <mergeCell ref="B747:E747"/>
    <mergeCell ref="B749:E749"/>
    <mergeCell ref="B750:E750"/>
    <mergeCell ref="A695:A696"/>
    <mergeCell ref="A703:E703"/>
    <mergeCell ref="A704:A705"/>
    <mergeCell ref="B719:E719"/>
    <mergeCell ref="B721:E721"/>
    <mergeCell ref="B722:E722"/>
    <mergeCell ref="A667:A668"/>
    <mergeCell ref="A675:E675"/>
    <mergeCell ref="A676:A677"/>
    <mergeCell ref="B691:E691"/>
    <mergeCell ref="B693:E693"/>
    <mergeCell ref="B694:E694"/>
    <mergeCell ref="A639:A640"/>
    <mergeCell ref="A647:E647"/>
    <mergeCell ref="A648:A649"/>
    <mergeCell ref="B663:E663"/>
    <mergeCell ref="B665:E665"/>
    <mergeCell ref="B666:E666"/>
    <mergeCell ref="A611:A612"/>
    <mergeCell ref="A619:E619"/>
    <mergeCell ref="A620:A621"/>
    <mergeCell ref="B635:E635"/>
    <mergeCell ref="B637:E637"/>
    <mergeCell ref="B638:E638"/>
    <mergeCell ref="A583:A584"/>
    <mergeCell ref="A591:E591"/>
    <mergeCell ref="A592:A593"/>
    <mergeCell ref="B607:E607"/>
    <mergeCell ref="B609:E609"/>
    <mergeCell ref="B610:E610"/>
    <mergeCell ref="A555:A556"/>
    <mergeCell ref="A563:E563"/>
    <mergeCell ref="A564:A565"/>
    <mergeCell ref="B579:E579"/>
    <mergeCell ref="B581:E581"/>
    <mergeCell ref="B582:E582"/>
    <mergeCell ref="A527:A528"/>
    <mergeCell ref="A535:E535"/>
    <mergeCell ref="A536:A537"/>
    <mergeCell ref="B551:E551"/>
    <mergeCell ref="B553:E553"/>
    <mergeCell ref="B554:E554"/>
    <mergeCell ref="A499:A500"/>
    <mergeCell ref="A507:E507"/>
    <mergeCell ref="A508:A509"/>
    <mergeCell ref="B523:E523"/>
    <mergeCell ref="B525:E525"/>
    <mergeCell ref="B526:E526"/>
    <mergeCell ref="A471:A472"/>
    <mergeCell ref="A479:E479"/>
    <mergeCell ref="A480:A481"/>
    <mergeCell ref="B495:E495"/>
    <mergeCell ref="B497:E497"/>
    <mergeCell ref="B498:E498"/>
    <mergeCell ref="A443:A444"/>
    <mergeCell ref="A451:E451"/>
    <mergeCell ref="A452:A453"/>
    <mergeCell ref="B467:E467"/>
    <mergeCell ref="B469:E469"/>
    <mergeCell ref="B470:E470"/>
    <mergeCell ref="A415:A416"/>
    <mergeCell ref="A423:E423"/>
    <mergeCell ref="A424:A425"/>
    <mergeCell ref="B439:E439"/>
    <mergeCell ref="B441:E441"/>
    <mergeCell ref="B442:E442"/>
    <mergeCell ref="A387:A388"/>
    <mergeCell ref="A395:E395"/>
    <mergeCell ref="A396:A397"/>
    <mergeCell ref="B411:E411"/>
    <mergeCell ref="B413:E413"/>
    <mergeCell ref="B414:E414"/>
    <mergeCell ref="A367:E367"/>
    <mergeCell ref="A368:A369"/>
    <mergeCell ref="B383:E383"/>
    <mergeCell ref="B385:E385"/>
    <mergeCell ref="B386:E386"/>
    <mergeCell ref="A340:E340"/>
    <mergeCell ref="A341:A342"/>
    <mergeCell ref="B355:E355"/>
    <mergeCell ref="B357:E357"/>
    <mergeCell ref="B358:E358"/>
    <mergeCell ref="A359:A360"/>
    <mergeCell ref="A314:A315"/>
    <mergeCell ref="B328:E328"/>
    <mergeCell ref="D329:E329"/>
    <mergeCell ref="B330:E330"/>
    <mergeCell ref="B331:E331"/>
    <mergeCell ref="A332:A333"/>
    <mergeCell ref="D301:E301"/>
    <mergeCell ref="B302:E302"/>
    <mergeCell ref="B303:E303"/>
    <mergeCell ref="B304:E304"/>
    <mergeCell ref="A305:A306"/>
    <mergeCell ref="A313:E313"/>
    <mergeCell ref="A278:A279"/>
    <mergeCell ref="A286:E286"/>
    <mergeCell ref="A287:A288"/>
    <mergeCell ref="A298:E298"/>
    <mergeCell ref="A299:E299"/>
    <mergeCell ref="B300:E300"/>
    <mergeCell ref="A255:A256"/>
    <mergeCell ref="A263:E263"/>
    <mergeCell ref="A264:A265"/>
    <mergeCell ref="B275:E275"/>
    <mergeCell ref="B276:E276"/>
    <mergeCell ref="B277:E277"/>
    <mergeCell ref="A232:A233"/>
    <mergeCell ref="A240:E240"/>
    <mergeCell ref="A241:A242"/>
    <mergeCell ref="B252:E252"/>
    <mergeCell ref="B253:E253"/>
    <mergeCell ref="B254:E254"/>
    <mergeCell ref="A209:A210"/>
    <mergeCell ref="A217:E217"/>
    <mergeCell ref="A218:A219"/>
    <mergeCell ref="B229:E229"/>
    <mergeCell ref="B230:E230"/>
    <mergeCell ref="B231:E231"/>
    <mergeCell ref="A184:A185"/>
    <mergeCell ref="A192:A193"/>
    <mergeCell ref="A194:E194"/>
    <mergeCell ref="A195:A196"/>
    <mergeCell ref="B207:E207"/>
    <mergeCell ref="B208:E208"/>
    <mergeCell ref="A177:E177"/>
    <mergeCell ref="A178:E178"/>
    <mergeCell ref="A179:A180"/>
    <mergeCell ref="B181:E181"/>
    <mergeCell ref="B182:E182"/>
    <mergeCell ref="B183:E183"/>
    <mergeCell ref="B155:E155"/>
    <mergeCell ref="A156:A157"/>
    <mergeCell ref="A164:E164"/>
    <mergeCell ref="A165:A166"/>
    <mergeCell ref="B170:E170"/>
    <mergeCell ref="A171:E171"/>
    <mergeCell ref="A138:A139"/>
    <mergeCell ref="A146:E146"/>
    <mergeCell ref="A147:A148"/>
    <mergeCell ref="B152:E152"/>
    <mergeCell ref="B153:E153"/>
    <mergeCell ref="B154:E154"/>
    <mergeCell ref="A132:E132"/>
    <mergeCell ref="A133:E133"/>
    <mergeCell ref="B134:E134"/>
    <mergeCell ref="B135:E135"/>
    <mergeCell ref="B136:E136"/>
    <mergeCell ref="B137:E137"/>
    <mergeCell ref="B115:E115"/>
    <mergeCell ref="B116:E116"/>
    <mergeCell ref="B117:E117"/>
    <mergeCell ref="A118:A119"/>
    <mergeCell ref="A126:E126"/>
    <mergeCell ref="A127:A128"/>
    <mergeCell ref="A97:A98"/>
    <mergeCell ref="A105:E105"/>
    <mergeCell ref="A106:A107"/>
    <mergeCell ref="A111:A113"/>
    <mergeCell ref="B111:E113"/>
    <mergeCell ref="B114:E114"/>
    <mergeCell ref="A91:E91"/>
    <mergeCell ref="A92:E92"/>
    <mergeCell ref="B93:E93"/>
    <mergeCell ref="B94:E94"/>
    <mergeCell ref="B95:E95"/>
    <mergeCell ref="B96:E96"/>
    <mergeCell ref="A58:A59"/>
    <mergeCell ref="B69:E69"/>
    <mergeCell ref="B70:E70"/>
    <mergeCell ref="A72:A73"/>
    <mergeCell ref="A79:E79"/>
    <mergeCell ref="A80:A81"/>
    <mergeCell ref="B45:E45"/>
    <mergeCell ref="B46:E46"/>
    <mergeCell ref="B47:E47"/>
    <mergeCell ref="A48:A49"/>
    <mergeCell ref="B56:E56"/>
    <mergeCell ref="A57:E57"/>
    <mergeCell ref="A25:A26"/>
    <mergeCell ref="A33:E33"/>
    <mergeCell ref="A34:A35"/>
    <mergeCell ref="A8:E8"/>
    <mergeCell ref="B9:E9"/>
    <mergeCell ref="A10:A11"/>
    <mergeCell ref="B15:E15"/>
    <mergeCell ref="A16:E16"/>
    <mergeCell ref="A21:E21"/>
    <mergeCell ref="A1:E1"/>
    <mergeCell ref="A2:E2"/>
    <mergeCell ref="B4:E4"/>
    <mergeCell ref="B5:E5"/>
    <mergeCell ref="B6:E6"/>
    <mergeCell ref="A7:E7"/>
    <mergeCell ref="B22:E22"/>
    <mergeCell ref="B23:E23"/>
    <mergeCell ref="B24:E24"/>
  </mergeCells>
  <hyperlinks>
    <hyperlink ref="B9:E9" r:id="rId1" display="xxxxx"/>
  </hyperlinks>
  <printOptions horizontalCentered="1" verticalCentered="1"/>
  <pageMargins left="0.25" right="0.25" top="0.75" bottom="0.75" header="0.3" footer="0.3"/>
  <pageSetup paperSize="9" scale="90" fitToHeight="0" orientation="portrait" r:id="rId2"/>
  <rowBreaks count="4" manualBreakCount="4">
    <brk id="90" max="16383" man="1"/>
    <brk id="145" max="16383" man="1"/>
    <brk id="216" max="16383" man="1"/>
    <brk id="3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Formati 1 Misioni</vt:lpstr>
      <vt:lpstr>01120-MSHP</vt:lpstr>
      <vt:lpstr>01140-Tatimet</vt:lpstr>
      <vt:lpstr>01150-Doganat</vt:lpstr>
      <vt:lpstr>01160-Lufta Financiare joligjor</vt:lpstr>
      <vt:lpstr>04160-Mbikeqyrja e Tregut</vt:lpstr>
      <vt:lpstr>10220-Sigurimi Shoqeror</vt:lpstr>
      <vt:lpstr>10550-Tregu i Punes</vt:lpstr>
      <vt:lpstr>09240-Arsimi Profesional</vt:lpstr>
      <vt:lpstr>06190 - Strehimi</vt:lpstr>
      <vt:lpstr>'01140-Tatimet'!Print_Area</vt:lpstr>
      <vt:lpstr>'01150-Doganat'!Print_Area</vt:lpstr>
      <vt:lpstr>'04160-Mbikeqyrja e Tregut'!Print_Area</vt:lpstr>
      <vt:lpstr>'06190 - Strehimi'!Print_Area</vt:lpstr>
      <vt:lpstr>'09240-Arsimi Profesional'!Print_Area</vt:lpstr>
      <vt:lpstr>'10220-Sigurimi Shoqeror'!Print_Area</vt:lpstr>
      <vt:lpstr>'10550-Tregu i Punes'!Print_Area</vt:lpstr>
      <vt:lpstr>'Formati 1 Misioni'!Print_Area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2019-01-07T13:45:58Z</cp:lastPrinted>
  <dcterms:created xsi:type="dcterms:W3CDTF">2018-03-05T12:29:59Z</dcterms:created>
  <dcterms:modified xsi:type="dcterms:W3CDTF">2019-08-30T09:14:41Z</dcterms:modified>
</cp:coreProperties>
</file>